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C\Desktop\에비드넷 업무\한국보건정보의료원\산출물\각 병원 산출물\각 병원 산출물\분당서울대병원\품질진단Tool\Oracle v5.4\"/>
    </mc:Choice>
  </mc:AlternateContent>
  <xr:revisionPtr revIDLastSave="0" documentId="13_ncr:1_{30473E0A-4A86-4130-AF4C-83AF09EB027A}" xr6:coauthVersionLast="47" xr6:coauthVersionMax="47" xr10:uidLastSave="{00000000-0000-0000-0000-000000000000}"/>
  <bookViews>
    <workbookView xWindow="28680" yWindow="-120" windowWidth="29040" windowHeight="15840" tabRatio="836" xr2:uid="{00000000-000D-0000-FFFF-FFFF00000000}"/>
  </bookViews>
  <sheets>
    <sheet name="개정이력" sheetId="7" r:id="rId1"/>
    <sheet name="시트별 작성가이드" sheetId="8" r:id="rId2"/>
    <sheet name="Ⅰ.품질진단기준" sheetId="10" r:id="rId3"/>
    <sheet name="Ⅱ.품질진단 테이블" sheetId="11" r:id="rId4"/>
    <sheet name="Ⅲ.품질진단 컬럼_규칙_결과" sheetId="4" r:id="rId5"/>
    <sheet name="Ⅳ.품질진단 결과 종합" sheetId="5" r:id="rId6"/>
    <sheet name="V.진단결과" sheetId="6" r:id="rId7"/>
    <sheet name="대시보드" sheetId="12" state="hidden" r:id="rId8"/>
    <sheet name="Ⅵ.품질진단 테이블검증" sheetId="13" r:id="rId9"/>
    <sheet name="(참고)코드정의" sheetId="2" r:id="rId10"/>
    <sheet name="코드분류" sheetId="3" r:id="rId11"/>
  </sheets>
  <definedNames>
    <definedName name="_xlnm._FilterDatabase" localSheetId="9" hidden="1">'(참고)코드정의'!$A$1:$Y$1675</definedName>
    <definedName name="_xlnm._FilterDatabase" localSheetId="3" hidden="1">'Ⅱ.품질진단 테이블'!$A$3:$O$31</definedName>
    <definedName name="_xlnm._FilterDatabase" localSheetId="4" hidden="1">'Ⅲ.품질진단 컬럼_규칙_결과'!$A$2:$DP$676</definedName>
    <definedName name="_xlnm._FilterDatabase" localSheetId="8" hidden="1">'Ⅵ.품질진단 테이블검증'!$A$2:$AH$446</definedName>
    <definedName name="_xlnm._FilterDatabase" localSheetId="6" hidden="1">V.진단결과!$A$1:$F$1062</definedName>
    <definedName name="_xlnm._FilterDatabase" localSheetId="1" hidden="1">'시트별 작성가이드'!$A$1:$G$72</definedName>
    <definedName name="_xlnm._FilterDatabase" localSheetId="10" hidden="1">코드분류!$A$1:$D$216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O671" i="4" l="1"/>
  <c r="CQ671" i="4" s="1"/>
  <c r="CL671" i="4"/>
  <c r="CN671" i="4" s="1"/>
  <c r="CI671" i="4"/>
  <c r="CK671" i="4" s="1"/>
  <c r="CO670" i="4"/>
  <c r="CQ670" i="4" s="1"/>
  <c r="CL670" i="4"/>
  <c r="CN670" i="4" s="1"/>
  <c r="CI670" i="4"/>
  <c r="CK670" i="4" s="1"/>
  <c r="CO669" i="4"/>
  <c r="CQ669" i="4" s="1"/>
  <c r="CL669" i="4"/>
  <c r="CN669" i="4" s="1"/>
  <c r="CI669" i="4"/>
  <c r="CK669" i="4" s="1"/>
  <c r="CO668" i="4"/>
  <c r="CQ668" i="4" s="1"/>
  <c r="CL668" i="4"/>
  <c r="CN668" i="4" s="1"/>
  <c r="CI668" i="4"/>
  <c r="CK668" i="4" s="1"/>
  <c r="CO667" i="4"/>
  <c r="CQ667" i="4" s="1"/>
  <c r="CL667" i="4"/>
  <c r="CN667" i="4" s="1"/>
  <c r="CI667" i="4"/>
  <c r="CK667" i="4" s="1"/>
  <c r="CO666" i="4"/>
  <c r="CQ666" i="4" s="1"/>
  <c r="CL666" i="4"/>
  <c r="CN666" i="4" s="1"/>
  <c r="CI666" i="4"/>
  <c r="CK666" i="4" s="1"/>
  <c r="CO665" i="4"/>
  <c r="CQ665" i="4" s="1"/>
  <c r="CL665" i="4"/>
  <c r="CN665" i="4" s="1"/>
  <c r="CI665" i="4"/>
  <c r="CK665" i="4" s="1"/>
  <c r="CO664" i="4"/>
  <c r="CQ664" i="4" s="1"/>
  <c r="CL664" i="4"/>
  <c r="CN664" i="4" s="1"/>
  <c r="CI664" i="4"/>
  <c r="CK664" i="4" s="1"/>
  <c r="CO663" i="4"/>
  <c r="CQ663" i="4" s="1"/>
  <c r="CL663" i="4"/>
  <c r="CN663" i="4" s="1"/>
  <c r="CI663" i="4"/>
  <c r="CK663" i="4" s="1"/>
  <c r="CO662" i="4"/>
  <c r="CQ662" i="4" s="1"/>
  <c r="CL662" i="4"/>
  <c r="CN662" i="4" s="1"/>
  <c r="CI662" i="4"/>
  <c r="CK662" i="4" s="1"/>
  <c r="CO661" i="4"/>
  <c r="CQ661" i="4" s="1"/>
  <c r="CL661" i="4"/>
  <c r="CN661" i="4" s="1"/>
  <c r="CI661" i="4"/>
  <c r="CK661" i="4" s="1"/>
  <c r="CO660" i="4"/>
  <c r="CQ660" i="4" s="1"/>
  <c r="CL660" i="4"/>
  <c r="CN660" i="4" s="1"/>
  <c r="CI660" i="4"/>
  <c r="CK660" i="4" s="1"/>
  <c r="CO659" i="4"/>
  <c r="CQ659" i="4" s="1"/>
  <c r="CL659" i="4"/>
  <c r="CN659" i="4" s="1"/>
  <c r="CI659" i="4"/>
  <c r="CK659" i="4" s="1"/>
  <c r="CO658" i="4"/>
  <c r="CQ658" i="4" s="1"/>
  <c r="CL658" i="4"/>
  <c r="CN658" i="4" s="1"/>
  <c r="CI658" i="4"/>
  <c r="CK658" i="4" s="1"/>
  <c r="CO657" i="4"/>
  <c r="CQ657" i="4" s="1"/>
  <c r="CL657" i="4"/>
  <c r="CN657" i="4" s="1"/>
  <c r="CI657" i="4"/>
  <c r="CK657" i="4" s="1"/>
  <c r="CO652" i="4"/>
  <c r="CQ652" i="4" s="1"/>
  <c r="CL652" i="4"/>
  <c r="CN652" i="4" s="1"/>
  <c r="CI652" i="4"/>
  <c r="CK652" i="4" s="1"/>
  <c r="CO651" i="4"/>
  <c r="CQ651" i="4" s="1"/>
  <c r="CL651" i="4"/>
  <c r="CN651" i="4" s="1"/>
  <c r="CI651" i="4"/>
  <c r="CK651" i="4" s="1"/>
  <c r="CO650" i="4"/>
  <c r="CQ650" i="4" s="1"/>
  <c r="CL650" i="4"/>
  <c r="CN650" i="4" s="1"/>
  <c r="CI650" i="4"/>
  <c r="CK650" i="4" s="1"/>
  <c r="CO648" i="4"/>
  <c r="CQ648" i="4" s="1"/>
  <c r="CL648" i="4"/>
  <c r="CN648" i="4" s="1"/>
  <c r="CI648" i="4"/>
  <c r="CK648" i="4" s="1"/>
  <c r="CO647" i="4"/>
  <c r="CQ647" i="4" s="1"/>
  <c r="CL647" i="4"/>
  <c r="CN647" i="4" s="1"/>
  <c r="CI647" i="4"/>
  <c r="CK647" i="4" s="1"/>
  <c r="CO646" i="4"/>
  <c r="CQ646" i="4" s="1"/>
  <c r="CL646" i="4"/>
  <c r="CN646" i="4" s="1"/>
  <c r="CI646" i="4"/>
  <c r="CK646" i="4" s="1"/>
  <c r="CO642" i="4"/>
  <c r="CQ642" i="4" s="1"/>
  <c r="CL642" i="4"/>
  <c r="CN642" i="4" s="1"/>
  <c r="CI642" i="4"/>
  <c r="CK642" i="4" s="1"/>
  <c r="CO641" i="4"/>
  <c r="CQ641" i="4" s="1"/>
  <c r="CL641" i="4"/>
  <c r="CN641" i="4" s="1"/>
  <c r="CI641" i="4"/>
  <c r="CK641" i="4" s="1"/>
  <c r="CO640" i="4"/>
  <c r="CQ640" i="4" s="1"/>
  <c r="CL640" i="4"/>
  <c r="CN640" i="4" s="1"/>
  <c r="CI640" i="4"/>
  <c r="CK640" i="4" s="1"/>
  <c r="CO639" i="4"/>
  <c r="CQ639" i="4" s="1"/>
  <c r="CL639" i="4"/>
  <c r="CN639" i="4" s="1"/>
  <c r="CI639" i="4"/>
  <c r="CK639" i="4" s="1"/>
  <c r="CO633" i="4"/>
  <c r="CQ633" i="4" s="1"/>
  <c r="CL633" i="4"/>
  <c r="CN633" i="4" s="1"/>
  <c r="CI633" i="4"/>
  <c r="CK633" i="4" s="1"/>
  <c r="CO631" i="4"/>
  <c r="CQ631" i="4" s="1"/>
  <c r="CL631" i="4"/>
  <c r="CN631" i="4" s="1"/>
  <c r="CI631" i="4"/>
  <c r="CK631" i="4" s="1"/>
  <c r="CO630" i="4"/>
  <c r="CQ630" i="4" s="1"/>
  <c r="CL630" i="4"/>
  <c r="CN630" i="4" s="1"/>
  <c r="CI630" i="4"/>
  <c r="CK630" i="4" s="1"/>
  <c r="CO629" i="4"/>
  <c r="CQ629" i="4" s="1"/>
  <c r="CL629" i="4"/>
  <c r="CN629" i="4" s="1"/>
  <c r="CI629" i="4"/>
  <c r="CK629" i="4" s="1"/>
  <c r="CO628" i="4"/>
  <c r="CQ628" i="4" s="1"/>
  <c r="CL628" i="4"/>
  <c r="CN628" i="4" s="1"/>
  <c r="CI628" i="4"/>
  <c r="CK628" i="4" s="1"/>
  <c r="CO627" i="4"/>
  <c r="CQ627" i="4" s="1"/>
  <c r="CL627" i="4"/>
  <c r="CN627" i="4" s="1"/>
  <c r="CI627" i="4"/>
  <c r="CK627" i="4" s="1"/>
  <c r="CO624" i="4"/>
  <c r="CQ624" i="4" s="1"/>
  <c r="CL624" i="4"/>
  <c r="CN624" i="4" s="1"/>
  <c r="CI624" i="4"/>
  <c r="CK624" i="4" s="1"/>
  <c r="CO623" i="4"/>
  <c r="CQ623" i="4" s="1"/>
  <c r="CL623" i="4"/>
  <c r="CN623" i="4" s="1"/>
  <c r="CI623" i="4"/>
  <c r="CK623" i="4" s="1"/>
  <c r="CO622" i="4"/>
  <c r="CQ622" i="4" s="1"/>
  <c r="CL622" i="4"/>
  <c r="CN622" i="4" s="1"/>
  <c r="CI622" i="4"/>
  <c r="CK622" i="4" s="1"/>
  <c r="CO621" i="4"/>
  <c r="CQ621" i="4" s="1"/>
  <c r="CL621" i="4"/>
  <c r="CN621" i="4" s="1"/>
  <c r="CI621" i="4"/>
  <c r="CK621" i="4" s="1"/>
  <c r="CO620" i="4"/>
  <c r="CQ620" i="4" s="1"/>
  <c r="CL620" i="4"/>
  <c r="CN620" i="4" s="1"/>
  <c r="CI620" i="4"/>
  <c r="CK620" i="4" s="1"/>
  <c r="CO619" i="4"/>
  <c r="CQ619" i="4" s="1"/>
  <c r="CL619" i="4"/>
  <c r="CN619" i="4" s="1"/>
  <c r="CI619" i="4"/>
  <c r="CK619" i="4" s="1"/>
  <c r="CO618" i="4"/>
  <c r="CQ618" i="4" s="1"/>
  <c r="CL618" i="4"/>
  <c r="CN618" i="4" s="1"/>
  <c r="CI618" i="4"/>
  <c r="CK618" i="4" s="1"/>
  <c r="CO617" i="4"/>
  <c r="CQ617" i="4" s="1"/>
  <c r="CL617" i="4"/>
  <c r="CN617" i="4" s="1"/>
  <c r="CI617" i="4"/>
  <c r="CK617" i="4" s="1"/>
  <c r="CO616" i="4"/>
  <c r="CQ616" i="4" s="1"/>
  <c r="CL616" i="4"/>
  <c r="CN616" i="4" s="1"/>
  <c r="CI616" i="4"/>
  <c r="CK616" i="4" s="1"/>
  <c r="CO615" i="4"/>
  <c r="CQ615" i="4" s="1"/>
  <c r="CL615" i="4"/>
  <c r="CN615" i="4" s="1"/>
  <c r="CI615" i="4"/>
  <c r="CK615" i="4" s="1"/>
  <c r="CO614" i="4"/>
  <c r="CQ614" i="4" s="1"/>
  <c r="CL614" i="4"/>
  <c r="CN614" i="4" s="1"/>
  <c r="CI614" i="4"/>
  <c r="CK614" i="4" s="1"/>
  <c r="CO613" i="4"/>
  <c r="CQ613" i="4" s="1"/>
  <c r="CL613" i="4"/>
  <c r="CN613" i="4" s="1"/>
  <c r="CI613" i="4"/>
  <c r="CK613" i="4" s="1"/>
  <c r="CO609" i="4"/>
  <c r="CQ609" i="4" s="1"/>
  <c r="CL609" i="4"/>
  <c r="CN609" i="4" s="1"/>
  <c r="CI609" i="4"/>
  <c r="CK609" i="4" s="1"/>
  <c r="CO608" i="4"/>
  <c r="CQ608" i="4" s="1"/>
  <c r="CL608" i="4"/>
  <c r="CN608" i="4" s="1"/>
  <c r="CI608" i="4"/>
  <c r="CK608" i="4" s="1"/>
  <c r="CO606" i="4"/>
  <c r="CQ606" i="4" s="1"/>
  <c r="CL606" i="4"/>
  <c r="CN606" i="4" s="1"/>
  <c r="CI606" i="4"/>
  <c r="CK606" i="4" s="1"/>
  <c r="CO605" i="4"/>
  <c r="CQ605" i="4" s="1"/>
  <c r="CL605" i="4"/>
  <c r="CN605" i="4" s="1"/>
  <c r="CI605" i="4"/>
  <c r="CK605" i="4" s="1"/>
  <c r="CO604" i="4"/>
  <c r="CQ604" i="4" s="1"/>
  <c r="CL604" i="4"/>
  <c r="CN604" i="4" s="1"/>
  <c r="CI604" i="4"/>
  <c r="CK604" i="4" s="1"/>
  <c r="CO603" i="4"/>
  <c r="CQ603" i="4" s="1"/>
  <c r="CL603" i="4"/>
  <c r="CN603" i="4" s="1"/>
  <c r="CI603" i="4"/>
  <c r="CK603" i="4" s="1"/>
  <c r="CO602" i="4"/>
  <c r="CQ602" i="4" s="1"/>
  <c r="CL602" i="4"/>
  <c r="CN602" i="4" s="1"/>
  <c r="CI602" i="4"/>
  <c r="CK602" i="4" s="1"/>
  <c r="CO596" i="4"/>
  <c r="CQ596" i="4" s="1"/>
  <c r="CL596" i="4"/>
  <c r="CN596" i="4" s="1"/>
  <c r="CI596" i="4"/>
  <c r="CK596" i="4" s="1"/>
  <c r="CO593" i="4"/>
  <c r="CQ593" i="4" s="1"/>
  <c r="CL593" i="4"/>
  <c r="CN593" i="4" s="1"/>
  <c r="CI593" i="4"/>
  <c r="CK593" i="4" s="1"/>
  <c r="CO591" i="4"/>
  <c r="CQ591" i="4" s="1"/>
  <c r="CL591" i="4"/>
  <c r="CN591" i="4" s="1"/>
  <c r="CI591" i="4"/>
  <c r="CK591" i="4" s="1"/>
  <c r="CO590" i="4"/>
  <c r="CQ590" i="4" s="1"/>
  <c r="CL590" i="4"/>
  <c r="CN590" i="4" s="1"/>
  <c r="CI590" i="4"/>
  <c r="CK590" i="4" s="1"/>
  <c r="CO589" i="4"/>
  <c r="CQ589" i="4" s="1"/>
  <c r="CL589" i="4"/>
  <c r="CN589" i="4" s="1"/>
  <c r="CI589" i="4"/>
  <c r="CK589" i="4" s="1"/>
  <c r="CO587" i="4"/>
  <c r="CQ587" i="4" s="1"/>
  <c r="CL587" i="4"/>
  <c r="CN587" i="4" s="1"/>
  <c r="CI587" i="4"/>
  <c r="CK587" i="4" s="1"/>
  <c r="CO586" i="4"/>
  <c r="CQ586" i="4" s="1"/>
  <c r="CL586" i="4"/>
  <c r="CN586" i="4" s="1"/>
  <c r="CI586" i="4"/>
  <c r="CK586" i="4" s="1"/>
  <c r="CO585" i="4"/>
  <c r="CQ585" i="4" s="1"/>
  <c r="CL585" i="4"/>
  <c r="CN585" i="4" s="1"/>
  <c r="CI585" i="4"/>
  <c r="CK585" i="4" s="1"/>
  <c r="CO584" i="4"/>
  <c r="CQ584" i="4" s="1"/>
  <c r="CL584" i="4"/>
  <c r="CN584" i="4" s="1"/>
  <c r="CI584" i="4"/>
  <c r="CK584" i="4" s="1"/>
  <c r="CO583" i="4"/>
  <c r="CQ583" i="4" s="1"/>
  <c r="CL583" i="4"/>
  <c r="CN583" i="4" s="1"/>
  <c r="CI583" i="4"/>
  <c r="CK583" i="4" s="1"/>
  <c r="CO582" i="4"/>
  <c r="CQ582" i="4" s="1"/>
  <c r="CL582" i="4"/>
  <c r="CN582" i="4" s="1"/>
  <c r="CI582" i="4"/>
  <c r="CK582" i="4" s="1"/>
  <c r="CO581" i="4"/>
  <c r="CQ581" i="4" s="1"/>
  <c r="CL581" i="4"/>
  <c r="CN581" i="4" s="1"/>
  <c r="CI581" i="4"/>
  <c r="CK581" i="4" s="1"/>
  <c r="CO580" i="4"/>
  <c r="CQ580" i="4" s="1"/>
  <c r="CL580" i="4"/>
  <c r="CN580" i="4" s="1"/>
  <c r="CI580" i="4"/>
  <c r="CK580" i="4" s="1"/>
  <c r="CO579" i="4"/>
  <c r="CQ579" i="4" s="1"/>
  <c r="CL579" i="4"/>
  <c r="CN579" i="4" s="1"/>
  <c r="CI579" i="4"/>
  <c r="CK579" i="4" s="1"/>
  <c r="CO578" i="4"/>
  <c r="CQ578" i="4" s="1"/>
  <c r="CL578" i="4"/>
  <c r="CN578" i="4" s="1"/>
  <c r="CI578" i="4"/>
  <c r="CK578" i="4" s="1"/>
  <c r="CO577" i="4"/>
  <c r="CQ577" i="4" s="1"/>
  <c r="CL577" i="4"/>
  <c r="CN577" i="4" s="1"/>
  <c r="CI577" i="4"/>
  <c r="CK577" i="4" s="1"/>
  <c r="CO576" i="4"/>
  <c r="CQ576" i="4" s="1"/>
  <c r="CL576" i="4"/>
  <c r="CN576" i="4" s="1"/>
  <c r="CI576" i="4"/>
  <c r="CK576" i="4" s="1"/>
  <c r="CO575" i="4"/>
  <c r="CQ575" i="4" s="1"/>
  <c r="CL575" i="4"/>
  <c r="CN575" i="4" s="1"/>
  <c r="CI575" i="4"/>
  <c r="CK575" i="4" s="1"/>
  <c r="CO574" i="4"/>
  <c r="CQ574" i="4" s="1"/>
  <c r="CL574" i="4"/>
  <c r="CN574" i="4" s="1"/>
  <c r="CI574" i="4"/>
  <c r="CK574" i="4" s="1"/>
  <c r="CO573" i="4"/>
  <c r="CQ573" i="4" s="1"/>
  <c r="CL573" i="4"/>
  <c r="CN573" i="4" s="1"/>
  <c r="CI573" i="4"/>
  <c r="CK573" i="4" s="1"/>
  <c r="CO568" i="4"/>
  <c r="CQ568" i="4" s="1"/>
  <c r="CL568" i="4"/>
  <c r="CN568" i="4" s="1"/>
  <c r="CI568" i="4"/>
  <c r="CK568" i="4" s="1"/>
  <c r="CO563" i="4"/>
  <c r="CQ563" i="4" s="1"/>
  <c r="CL563" i="4"/>
  <c r="CN563" i="4" s="1"/>
  <c r="CI563" i="4"/>
  <c r="CK563" i="4" s="1"/>
  <c r="CO561" i="4"/>
  <c r="CQ561" i="4" s="1"/>
  <c r="CL561" i="4"/>
  <c r="CN561" i="4" s="1"/>
  <c r="CI561" i="4"/>
  <c r="CK561" i="4" s="1"/>
  <c r="CO560" i="4"/>
  <c r="CQ560" i="4" s="1"/>
  <c r="CL560" i="4"/>
  <c r="CN560" i="4" s="1"/>
  <c r="CI560" i="4"/>
  <c r="CK560" i="4" s="1"/>
  <c r="CO559" i="4"/>
  <c r="CQ559" i="4" s="1"/>
  <c r="CL559" i="4"/>
  <c r="CN559" i="4" s="1"/>
  <c r="CI559" i="4"/>
  <c r="CK559" i="4" s="1"/>
  <c r="CO558" i="4"/>
  <c r="CQ558" i="4" s="1"/>
  <c r="CL558" i="4"/>
  <c r="CN558" i="4" s="1"/>
  <c r="CI558" i="4"/>
  <c r="CK558" i="4" s="1"/>
  <c r="CO557" i="4"/>
  <c r="CQ557" i="4" s="1"/>
  <c r="CL557" i="4"/>
  <c r="CN557" i="4" s="1"/>
  <c r="CI557" i="4"/>
  <c r="CK557" i="4" s="1"/>
  <c r="CO556" i="4"/>
  <c r="CQ556" i="4" s="1"/>
  <c r="CL556" i="4"/>
  <c r="CN556" i="4" s="1"/>
  <c r="CI556" i="4"/>
  <c r="CK556" i="4" s="1"/>
  <c r="CO555" i="4"/>
  <c r="CQ555" i="4" s="1"/>
  <c r="CL555" i="4"/>
  <c r="CN555" i="4" s="1"/>
  <c r="CI555" i="4"/>
  <c r="CK555" i="4" s="1"/>
  <c r="CO554" i="4"/>
  <c r="CQ554" i="4" s="1"/>
  <c r="CL554" i="4"/>
  <c r="CN554" i="4" s="1"/>
  <c r="CI554" i="4"/>
  <c r="CK554" i="4" s="1"/>
  <c r="CO553" i="4"/>
  <c r="CQ553" i="4" s="1"/>
  <c r="CL553" i="4"/>
  <c r="CN553" i="4" s="1"/>
  <c r="CI553" i="4"/>
  <c r="CK553" i="4" s="1"/>
  <c r="CO551" i="4"/>
  <c r="CQ551" i="4" s="1"/>
  <c r="CL551" i="4"/>
  <c r="CN551" i="4" s="1"/>
  <c r="CI551" i="4"/>
  <c r="CK551" i="4" s="1"/>
  <c r="CO550" i="4"/>
  <c r="CQ550" i="4" s="1"/>
  <c r="CL550" i="4"/>
  <c r="CN550" i="4" s="1"/>
  <c r="CI550" i="4"/>
  <c r="CK550" i="4" s="1"/>
  <c r="CO549" i="4"/>
  <c r="CQ549" i="4" s="1"/>
  <c r="CL549" i="4"/>
  <c r="CN549" i="4" s="1"/>
  <c r="CI549" i="4"/>
  <c r="CK549" i="4" s="1"/>
  <c r="CO548" i="4"/>
  <c r="CQ548" i="4" s="1"/>
  <c r="CL548" i="4"/>
  <c r="CN548" i="4" s="1"/>
  <c r="CI548" i="4"/>
  <c r="CK548" i="4" s="1"/>
  <c r="CO547" i="4"/>
  <c r="CQ547" i="4" s="1"/>
  <c r="CL547" i="4"/>
  <c r="CN547" i="4" s="1"/>
  <c r="CI547" i="4"/>
  <c r="CK547" i="4" s="1"/>
  <c r="CO546" i="4"/>
  <c r="CQ546" i="4" s="1"/>
  <c r="CL546" i="4"/>
  <c r="CN546" i="4" s="1"/>
  <c r="CI546" i="4"/>
  <c r="CK546" i="4" s="1"/>
  <c r="CO545" i="4"/>
  <c r="CQ545" i="4" s="1"/>
  <c r="CL545" i="4"/>
  <c r="CN545" i="4" s="1"/>
  <c r="CI545" i="4"/>
  <c r="CK545" i="4" s="1"/>
  <c r="CO544" i="4"/>
  <c r="CQ544" i="4" s="1"/>
  <c r="CL544" i="4"/>
  <c r="CN544" i="4" s="1"/>
  <c r="CI544" i="4"/>
  <c r="CK544" i="4" s="1"/>
  <c r="CO543" i="4"/>
  <c r="CQ543" i="4" s="1"/>
  <c r="CL543" i="4"/>
  <c r="CN543" i="4" s="1"/>
  <c r="CI543" i="4"/>
  <c r="CK543" i="4" s="1"/>
  <c r="CO542" i="4"/>
  <c r="CQ542" i="4" s="1"/>
  <c r="CL542" i="4"/>
  <c r="CN542" i="4" s="1"/>
  <c r="CI542" i="4"/>
  <c r="CK542" i="4" s="1"/>
  <c r="CO541" i="4"/>
  <c r="CQ541" i="4" s="1"/>
  <c r="CL541" i="4"/>
  <c r="CN541" i="4" s="1"/>
  <c r="CI541" i="4"/>
  <c r="CK541" i="4" s="1"/>
  <c r="CO539" i="4"/>
  <c r="CQ539" i="4" s="1"/>
  <c r="CL539" i="4"/>
  <c r="CN539" i="4" s="1"/>
  <c r="CI539" i="4"/>
  <c r="CK539" i="4" s="1"/>
  <c r="CO537" i="4"/>
  <c r="CQ537" i="4" s="1"/>
  <c r="CL537" i="4"/>
  <c r="CN537" i="4" s="1"/>
  <c r="CI537" i="4"/>
  <c r="CK537" i="4" s="1"/>
  <c r="CO536" i="4"/>
  <c r="CQ536" i="4" s="1"/>
  <c r="CL536" i="4"/>
  <c r="CN536" i="4" s="1"/>
  <c r="CI536" i="4"/>
  <c r="CK536" i="4" s="1"/>
  <c r="CO533" i="4"/>
  <c r="CQ533" i="4" s="1"/>
  <c r="CL533" i="4"/>
  <c r="CN533" i="4" s="1"/>
  <c r="CI533" i="4"/>
  <c r="CK533" i="4" s="1"/>
  <c r="CO531" i="4"/>
  <c r="CQ531" i="4" s="1"/>
  <c r="CL531" i="4"/>
  <c r="CN531" i="4" s="1"/>
  <c r="CI531" i="4"/>
  <c r="CK531" i="4" s="1"/>
  <c r="CO528" i="4"/>
  <c r="CQ528" i="4" s="1"/>
  <c r="CL528" i="4"/>
  <c r="CN528" i="4" s="1"/>
  <c r="CI528" i="4"/>
  <c r="CK528" i="4" s="1"/>
  <c r="CO527" i="4"/>
  <c r="CQ527" i="4" s="1"/>
  <c r="CL527" i="4"/>
  <c r="CN527" i="4" s="1"/>
  <c r="CI527" i="4"/>
  <c r="CK527" i="4" s="1"/>
  <c r="CO526" i="4"/>
  <c r="CQ526" i="4" s="1"/>
  <c r="CL526" i="4"/>
  <c r="CN526" i="4" s="1"/>
  <c r="CI526" i="4"/>
  <c r="CK526" i="4" s="1"/>
  <c r="CO525" i="4"/>
  <c r="CQ525" i="4" s="1"/>
  <c r="CL525" i="4"/>
  <c r="CN525" i="4" s="1"/>
  <c r="CI525" i="4"/>
  <c r="CK525" i="4" s="1"/>
  <c r="CO524" i="4"/>
  <c r="CQ524" i="4" s="1"/>
  <c r="CL524" i="4"/>
  <c r="CN524" i="4" s="1"/>
  <c r="CI524" i="4"/>
  <c r="CK524" i="4" s="1"/>
  <c r="CO523" i="4"/>
  <c r="CQ523" i="4" s="1"/>
  <c r="CL523" i="4"/>
  <c r="CN523" i="4" s="1"/>
  <c r="CI523" i="4"/>
  <c r="CK523" i="4" s="1"/>
  <c r="CO522" i="4"/>
  <c r="CQ522" i="4" s="1"/>
  <c r="CL522" i="4"/>
  <c r="CN522" i="4" s="1"/>
  <c r="CI522" i="4"/>
  <c r="CK522" i="4" s="1"/>
  <c r="CO521" i="4"/>
  <c r="CQ521" i="4" s="1"/>
  <c r="CL521" i="4"/>
  <c r="CN521" i="4" s="1"/>
  <c r="CI521" i="4"/>
  <c r="CK521" i="4" s="1"/>
  <c r="CO520" i="4"/>
  <c r="CQ520" i="4" s="1"/>
  <c r="CL520" i="4"/>
  <c r="CN520" i="4" s="1"/>
  <c r="CI520" i="4"/>
  <c r="CK520" i="4" s="1"/>
  <c r="CO519" i="4"/>
  <c r="CQ519" i="4" s="1"/>
  <c r="CL519" i="4"/>
  <c r="CN519" i="4" s="1"/>
  <c r="CI519" i="4"/>
  <c r="CK519" i="4" s="1"/>
  <c r="CO518" i="4"/>
  <c r="CQ518" i="4" s="1"/>
  <c r="CL518" i="4"/>
  <c r="CN518" i="4" s="1"/>
  <c r="CI518" i="4"/>
  <c r="CK518" i="4" s="1"/>
  <c r="CO517" i="4"/>
  <c r="CQ517" i="4" s="1"/>
  <c r="CL517" i="4"/>
  <c r="CN517" i="4" s="1"/>
  <c r="CI517" i="4"/>
  <c r="CK517" i="4" s="1"/>
  <c r="CO516" i="4"/>
  <c r="CQ516" i="4" s="1"/>
  <c r="CL516" i="4"/>
  <c r="CN516" i="4" s="1"/>
  <c r="CI516" i="4"/>
  <c r="CK516" i="4" s="1"/>
  <c r="CO515" i="4"/>
  <c r="CQ515" i="4" s="1"/>
  <c r="CL515" i="4"/>
  <c r="CN515" i="4" s="1"/>
  <c r="CI515" i="4"/>
  <c r="CK515" i="4" s="1"/>
  <c r="CO514" i="4"/>
  <c r="CQ514" i="4" s="1"/>
  <c r="CL514" i="4"/>
  <c r="CN514" i="4" s="1"/>
  <c r="CI514" i="4"/>
  <c r="CK514" i="4" s="1"/>
  <c r="CO508" i="4"/>
  <c r="CQ508" i="4" s="1"/>
  <c r="CL508" i="4"/>
  <c r="CN508" i="4" s="1"/>
  <c r="CI508" i="4"/>
  <c r="CK508" i="4" s="1"/>
  <c r="CO506" i="4"/>
  <c r="CQ506" i="4" s="1"/>
  <c r="CL506" i="4"/>
  <c r="CN506" i="4" s="1"/>
  <c r="CI506" i="4"/>
  <c r="CK506" i="4" s="1"/>
  <c r="CO505" i="4"/>
  <c r="CQ505" i="4" s="1"/>
  <c r="CL505" i="4"/>
  <c r="CN505" i="4" s="1"/>
  <c r="CI505" i="4"/>
  <c r="CK505" i="4" s="1"/>
  <c r="CO504" i="4"/>
  <c r="CQ504" i="4" s="1"/>
  <c r="CL504" i="4"/>
  <c r="CN504" i="4" s="1"/>
  <c r="CI504" i="4"/>
  <c r="CK504" i="4" s="1"/>
  <c r="CO503" i="4"/>
  <c r="CQ503" i="4" s="1"/>
  <c r="CL503" i="4"/>
  <c r="CN503" i="4" s="1"/>
  <c r="CI503" i="4"/>
  <c r="CK503" i="4" s="1"/>
  <c r="CO502" i="4"/>
  <c r="CQ502" i="4" s="1"/>
  <c r="CL502" i="4"/>
  <c r="CN502" i="4" s="1"/>
  <c r="CI502" i="4"/>
  <c r="CK502" i="4" s="1"/>
  <c r="CO501" i="4"/>
  <c r="CQ501" i="4" s="1"/>
  <c r="CL501" i="4"/>
  <c r="CN501" i="4" s="1"/>
  <c r="CI501" i="4"/>
  <c r="CK501" i="4" s="1"/>
  <c r="CO500" i="4"/>
  <c r="CQ500" i="4" s="1"/>
  <c r="CL500" i="4"/>
  <c r="CN500" i="4" s="1"/>
  <c r="CI500" i="4"/>
  <c r="CK500" i="4" s="1"/>
  <c r="CO499" i="4"/>
  <c r="CQ499" i="4" s="1"/>
  <c r="CL499" i="4"/>
  <c r="CN499" i="4" s="1"/>
  <c r="CI499" i="4"/>
  <c r="CK499" i="4" s="1"/>
  <c r="CO498" i="4"/>
  <c r="CQ498" i="4" s="1"/>
  <c r="CL498" i="4"/>
  <c r="CN498" i="4" s="1"/>
  <c r="CI498" i="4"/>
  <c r="CK498" i="4" s="1"/>
  <c r="CO497" i="4"/>
  <c r="CQ497" i="4" s="1"/>
  <c r="CL497" i="4"/>
  <c r="CN497" i="4" s="1"/>
  <c r="CI497" i="4"/>
  <c r="CK497" i="4" s="1"/>
  <c r="CO496" i="4"/>
  <c r="CQ496" i="4" s="1"/>
  <c r="CL496" i="4"/>
  <c r="CN496" i="4" s="1"/>
  <c r="CI496" i="4"/>
  <c r="CK496" i="4" s="1"/>
  <c r="CO495" i="4"/>
  <c r="CQ495" i="4" s="1"/>
  <c r="CL495" i="4"/>
  <c r="CN495" i="4" s="1"/>
  <c r="CI495" i="4"/>
  <c r="CK495" i="4" s="1"/>
  <c r="CO494" i="4"/>
  <c r="CQ494" i="4" s="1"/>
  <c r="CL494" i="4"/>
  <c r="CN494" i="4" s="1"/>
  <c r="CI494" i="4"/>
  <c r="CK494" i="4" s="1"/>
  <c r="CO493" i="4"/>
  <c r="CQ493" i="4" s="1"/>
  <c r="CL493" i="4"/>
  <c r="CN493" i="4" s="1"/>
  <c r="CI493" i="4"/>
  <c r="CK493" i="4" s="1"/>
  <c r="CO492" i="4"/>
  <c r="CQ492" i="4" s="1"/>
  <c r="CL492" i="4"/>
  <c r="CN492" i="4" s="1"/>
  <c r="CI492" i="4"/>
  <c r="CK492" i="4" s="1"/>
  <c r="CO491" i="4"/>
  <c r="CQ491" i="4" s="1"/>
  <c r="CL491" i="4"/>
  <c r="CN491" i="4" s="1"/>
  <c r="CI491" i="4"/>
  <c r="CK491" i="4" s="1"/>
  <c r="CO490" i="4"/>
  <c r="CQ490" i="4" s="1"/>
  <c r="CL490" i="4"/>
  <c r="CN490" i="4" s="1"/>
  <c r="CI490" i="4"/>
  <c r="CK490" i="4" s="1"/>
  <c r="CO489" i="4"/>
  <c r="CQ489" i="4" s="1"/>
  <c r="CL489" i="4"/>
  <c r="CN489" i="4" s="1"/>
  <c r="CI489" i="4"/>
  <c r="CK489" i="4" s="1"/>
  <c r="CO485" i="4"/>
  <c r="CQ485" i="4" s="1"/>
  <c r="CL485" i="4"/>
  <c r="CN485" i="4" s="1"/>
  <c r="CI485" i="4"/>
  <c r="CK485" i="4" s="1"/>
  <c r="CO482" i="4"/>
  <c r="CQ482" i="4" s="1"/>
  <c r="CL482" i="4"/>
  <c r="CN482" i="4" s="1"/>
  <c r="CI482" i="4"/>
  <c r="CK482" i="4" s="1"/>
  <c r="CO479" i="4"/>
  <c r="CQ479" i="4" s="1"/>
  <c r="CL479" i="4"/>
  <c r="CN479" i="4" s="1"/>
  <c r="CI479" i="4"/>
  <c r="CK479" i="4" s="1"/>
  <c r="CO477" i="4"/>
  <c r="CQ477" i="4" s="1"/>
  <c r="CL477" i="4"/>
  <c r="CN477" i="4" s="1"/>
  <c r="CI477" i="4"/>
  <c r="CK477" i="4" s="1"/>
  <c r="CO476" i="4"/>
  <c r="CQ476" i="4" s="1"/>
  <c r="CL476" i="4"/>
  <c r="CN476" i="4" s="1"/>
  <c r="CI476" i="4"/>
  <c r="CK476" i="4" s="1"/>
  <c r="CO473" i="4"/>
  <c r="CQ473" i="4" s="1"/>
  <c r="CL473" i="4"/>
  <c r="CN473" i="4" s="1"/>
  <c r="CI473" i="4"/>
  <c r="CK473" i="4" s="1"/>
  <c r="CO472" i="4"/>
  <c r="CQ472" i="4" s="1"/>
  <c r="CL472" i="4"/>
  <c r="CN472" i="4" s="1"/>
  <c r="CI472" i="4"/>
  <c r="CK472" i="4" s="1"/>
  <c r="CO469" i="4"/>
  <c r="CQ469" i="4" s="1"/>
  <c r="CL469" i="4"/>
  <c r="CN469" i="4" s="1"/>
  <c r="CI469" i="4"/>
  <c r="CK469" i="4" s="1"/>
  <c r="CO468" i="4"/>
  <c r="CQ468" i="4" s="1"/>
  <c r="CL468" i="4"/>
  <c r="CN468" i="4" s="1"/>
  <c r="CI468" i="4"/>
  <c r="CK468" i="4" s="1"/>
  <c r="CO467" i="4"/>
  <c r="CQ467" i="4" s="1"/>
  <c r="CL467" i="4"/>
  <c r="CN467" i="4" s="1"/>
  <c r="CI467" i="4"/>
  <c r="CK467" i="4" s="1"/>
  <c r="CO466" i="4"/>
  <c r="CQ466" i="4" s="1"/>
  <c r="CL466" i="4"/>
  <c r="CN466" i="4" s="1"/>
  <c r="CI466" i="4"/>
  <c r="CK466" i="4" s="1"/>
  <c r="CO465" i="4"/>
  <c r="CQ465" i="4" s="1"/>
  <c r="CL465" i="4"/>
  <c r="CN465" i="4" s="1"/>
  <c r="CI465" i="4"/>
  <c r="CK465" i="4" s="1"/>
  <c r="CO464" i="4"/>
  <c r="CQ464" i="4" s="1"/>
  <c r="CL464" i="4"/>
  <c r="CN464" i="4" s="1"/>
  <c r="CI464" i="4"/>
  <c r="CK464" i="4" s="1"/>
  <c r="CO463" i="4"/>
  <c r="CQ463" i="4" s="1"/>
  <c r="CL463" i="4"/>
  <c r="CN463" i="4" s="1"/>
  <c r="CI463" i="4"/>
  <c r="CK463" i="4" s="1"/>
  <c r="CO462" i="4"/>
  <c r="CQ462" i="4" s="1"/>
  <c r="CL462" i="4"/>
  <c r="CN462" i="4" s="1"/>
  <c r="CI462" i="4"/>
  <c r="CK462" i="4" s="1"/>
  <c r="CO461" i="4"/>
  <c r="CQ461" i="4" s="1"/>
  <c r="CL461" i="4"/>
  <c r="CN461" i="4" s="1"/>
  <c r="CI461" i="4"/>
  <c r="CK461" i="4" s="1"/>
  <c r="CO460" i="4"/>
  <c r="CQ460" i="4" s="1"/>
  <c r="CL460" i="4"/>
  <c r="CN460" i="4" s="1"/>
  <c r="CI460" i="4"/>
  <c r="CK460" i="4" s="1"/>
  <c r="CO459" i="4"/>
  <c r="CQ459" i="4" s="1"/>
  <c r="CL459" i="4"/>
  <c r="CN459" i="4" s="1"/>
  <c r="CI459" i="4"/>
  <c r="CK459" i="4" s="1"/>
  <c r="CO458" i="4"/>
  <c r="CQ458" i="4" s="1"/>
  <c r="CL458" i="4"/>
  <c r="CN458" i="4" s="1"/>
  <c r="CI458" i="4"/>
  <c r="CK458" i="4" s="1"/>
  <c r="CO457" i="4"/>
  <c r="CQ457" i="4" s="1"/>
  <c r="CL457" i="4"/>
  <c r="CN457" i="4" s="1"/>
  <c r="CI457" i="4"/>
  <c r="CK457" i="4" s="1"/>
  <c r="CO456" i="4"/>
  <c r="CQ456" i="4" s="1"/>
  <c r="CL456" i="4"/>
  <c r="CN456" i="4" s="1"/>
  <c r="CI456" i="4"/>
  <c r="CK456" i="4" s="1"/>
  <c r="CO450" i="4"/>
  <c r="CQ450" i="4" s="1"/>
  <c r="CL450" i="4"/>
  <c r="CN450" i="4" s="1"/>
  <c r="CI450" i="4"/>
  <c r="CK450" i="4" s="1"/>
  <c r="CO447" i="4"/>
  <c r="CQ447" i="4" s="1"/>
  <c r="CL447" i="4"/>
  <c r="CN447" i="4" s="1"/>
  <c r="CI447" i="4"/>
  <c r="CK447" i="4" s="1"/>
  <c r="CO446" i="4"/>
  <c r="CQ446" i="4" s="1"/>
  <c r="CL446" i="4"/>
  <c r="CN446" i="4" s="1"/>
  <c r="CI446" i="4"/>
  <c r="CK446" i="4" s="1"/>
  <c r="CO445" i="4"/>
  <c r="CQ445" i="4" s="1"/>
  <c r="CL445" i="4"/>
  <c r="CN445" i="4" s="1"/>
  <c r="CI445" i="4"/>
  <c r="CK445" i="4" s="1"/>
  <c r="CO442" i="4"/>
  <c r="CQ442" i="4" s="1"/>
  <c r="CL442" i="4"/>
  <c r="CN442" i="4" s="1"/>
  <c r="CI442" i="4"/>
  <c r="CK442" i="4" s="1"/>
  <c r="CO441" i="4"/>
  <c r="CQ441" i="4" s="1"/>
  <c r="CL441" i="4"/>
  <c r="CN441" i="4" s="1"/>
  <c r="CI441" i="4"/>
  <c r="CK441" i="4" s="1"/>
  <c r="CO440" i="4"/>
  <c r="CQ440" i="4" s="1"/>
  <c r="CL440" i="4"/>
  <c r="CN440" i="4" s="1"/>
  <c r="CI440" i="4"/>
  <c r="CK440" i="4" s="1"/>
  <c r="CO439" i="4"/>
  <c r="CQ439" i="4" s="1"/>
  <c r="CL439" i="4"/>
  <c r="CN439" i="4" s="1"/>
  <c r="CI439" i="4"/>
  <c r="CK439" i="4" s="1"/>
  <c r="CO438" i="4"/>
  <c r="CQ438" i="4" s="1"/>
  <c r="CL438" i="4"/>
  <c r="CN438" i="4" s="1"/>
  <c r="CI438" i="4"/>
  <c r="CK438" i="4" s="1"/>
  <c r="CO437" i="4"/>
  <c r="CQ437" i="4" s="1"/>
  <c r="CL437" i="4"/>
  <c r="CN437" i="4" s="1"/>
  <c r="CI437" i="4"/>
  <c r="CK437" i="4" s="1"/>
  <c r="CO436" i="4"/>
  <c r="CQ436" i="4" s="1"/>
  <c r="CL436" i="4"/>
  <c r="CN436" i="4" s="1"/>
  <c r="CI436" i="4"/>
  <c r="CK436" i="4" s="1"/>
  <c r="CO435" i="4"/>
  <c r="CQ435" i="4" s="1"/>
  <c r="CL435" i="4"/>
  <c r="CN435" i="4" s="1"/>
  <c r="CI435" i="4"/>
  <c r="CK435" i="4" s="1"/>
  <c r="CO434" i="4"/>
  <c r="CQ434" i="4" s="1"/>
  <c r="CL434" i="4"/>
  <c r="CN434" i="4" s="1"/>
  <c r="CI434" i="4"/>
  <c r="CK434" i="4" s="1"/>
  <c r="CO433" i="4"/>
  <c r="CQ433" i="4" s="1"/>
  <c r="CL433" i="4"/>
  <c r="CN433" i="4" s="1"/>
  <c r="CI433" i="4"/>
  <c r="CK433" i="4" s="1"/>
  <c r="CO432" i="4"/>
  <c r="CQ432" i="4" s="1"/>
  <c r="CL432" i="4"/>
  <c r="CN432" i="4" s="1"/>
  <c r="CI432" i="4"/>
  <c r="CK432" i="4" s="1"/>
  <c r="CO431" i="4"/>
  <c r="CQ431" i="4" s="1"/>
  <c r="CL431" i="4"/>
  <c r="CN431" i="4" s="1"/>
  <c r="CI431" i="4"/>
  <c r="CK431" i="4" s="1"/>
  <c r="CO430" i="4"/>
  <c r="CQ430" i="4" s="1"/>
  <c r="CL430" i="4"/>
  <c r="CN430" i="4" s="1"/>
  <c r="CI430" i="4"/>
  <c r="CK430" i="4" s="1"/>
  <c r="CO428" i="4"/>
  <c r="CQ428" i="4" s="1"/>
  <c r="CL428" i="4"/>
  <c r="CN428" i="4" s="1"/>
  <c r="CI428" i="4"/>
  <c r="CK428" i="4" s="1"/>
  <c r="CO427" i="4"/>
  <c r="CQ427" i="4" s="1"/>
  <c r="CL427" i="4"/>
  <c r="CN427" i="4" s="1"/>
  <c r="CI427" i="4"/>
  <c r="CK427" i="4" s="1"/>
  <c r="CO424" i="4"/>
  <c r="CQ424" i="4" s="1"/>
  <c r="CL424" i="4"/>
  <c r="CN424" i="4" s="1"/>
  <c r="CI424" i="4"/>
  <c r="CK424" i="4" s="1"/>
  <c r="CO422" i="4"/>
  <c r="CQ422" i="4" s="1"/>
  <c r="CL422" i="4"/>
  <c r="CN422" i="4" s="1"/>
  <c r="CI422" i="4"/>
  <c r="CK422" i="4" s="1"/>
  <c r="CO420" i="4"/>
  <c r="CQ420" i="4" s="1"/>
  <c r="CL420" i="4"/>
  <c r="CN420" i="4" s="1"/>
  <c r="CI420" i="4"/>
  <c r="CK420" i="4" s="1"/>
  <c r="CQ416" i="4"/>
  <c r="CO416" i="4"/>
  <c r="CL416" i="4"/>
  <c r="CN416" i="4" s="1"/>
  <c r="CI416" i="4"/>
  <c r="CK416" i="4" s="1"/>
  <c r="CO415" i="4"/>
  <c r="CQ415" i="4" s="1"/>
  <c r="CL415" i="4"/>
  <c r="CN415" i="4" s="1"/>
  <c r="CI415" i="4"/>
  <c r="CK415" i="4" s="1"/>
  <c r="CO414" i="4"/>
  <c r="CQ414" i="4" s="1"/>
  <c r="CL414" i="4"/>
  <c r="CN414" i="4" s="1"/>
  <c r="CI414" i="4"/>
  <c r="CK414" i="4" s="1"/>
  <c r="CO413" i="4"/>
  <c r="CQ413" i="4" s="1"/>
  <c r="CL413" i="4"/>
  <c r="CN413" i="4" s="1"/>
  <c r="CI413" i="4"/>
  <c r="CK413" i="4" s="1"/>
  <c r="CO412" i="4"/>
  <c r="CQ412" i="4" s="1"/>
  <c r="CL412" i="4"/>
  <c r="CN412" i="4" s="1"/>
  <c r="CI412" i="4"/>
  <c r="CK412" i="4" s="1"/>
  <c r="CO411" i="4"/>
  <c r="CQ411" i="4" s="1"/>
  <c r="CL411" i="4"/>
  <c r="CN411" i="4" s="1"/>
  <c r="CI411" i="4"/>
  <c r="CK411" i="4" s="1"/>
  <c r="CL410" i="4"/>
  <c r="CN410" i="4" s="1"/>
  <c r="CI410" i="4"/>
  <c r="CK410" i="4" s="1"/>
  <c r="CO409" i="4"/>
  <c r="CQ409" i="4" s="1"/>
  <c r="CL409" i="4"/>
  <c r="CN409" i="4" s="1"/>
  <c r="CI409" i="4"/>
  <c r="CK409" i="4" s="1"/>
  <c r="CO408" i="4"/>
  <c r="CQ408" i="4" s="1"/>
  <c r="CL408" i="4"/>
  <c r="CN408" i="4" s="1"/>
  <c r="CI408" i="4"/>
  <c r="CK408" i="4" s="1"/>
  <c r="CO407" i="4"/>
  <c r="CQ407" i="4" s="1"/>
  <c r="CL407" i="4"/>
  <c r="CN407" i="4" s="1"/>
  <c r="CI407" i="4"/>
  <c r="CK407" i="4" s="1"/>
  <c r="CO406" i="4"/>
  <c r="CQ406" i="4" s="1"/>
  <c r="CL406" i="4"/>
  <c r="CN406" i="4" s="1"/>
  <c r="CI406" i="4"/>
  <c r="CK406" i="4" s="1"/>
  <c r="CO405" i="4"/>
  <c r="CQ405" i="4" s="1"/>
  <c r="CL405" i="4"/>
  <c r="CN405" i="4" s="1"/>
  <c r="CI405" i="4"/>
  <c r="CK405" i="4" s="1"/>
  <c r="CO404" i="4"/>
  <c r="CQ404" i="4" s="1"/>
  <c r="CL404" i="4"/>
  <c r="CN404" i="4" s="1"/>
  <c r="CI404" i="4"/>
  <c r="CK404" i="4" s="1"/>
  <c r="CO403" i="4"/>
  <c r="CQ403" i="4" s="1"/>
  <c r="CL403" i="4"/>
  <c r="CN403" i="4" s="1"/>
  <c r="CI403" i="4"/>
  <c r="CK403" i="4" s="1"/>
  <c r="CO402" i="4"/>
  <c r="CQ402" i="4" s="1"/>
  <c r="CL402" i="4"/>
  <c r="CN402" i="4" s="1"/>
  <c r="CI402" i="4"/>
  <c r="CK402" i="4" s="1"/>
  <c r="CO401" i="4"/>
  <c r="CQ401" i="4" s="1"/>
  <c r="CL401" i="4"/>
  <c r="CN401" i="4" s="1"/>
  <c r="CI401" i="4"/>
  <c r="CK401" i="4" s="1"/>
  <c r="CO400" i="4"/>
  <c r="CQ400" i="4" s="1"/>
  <c r="CL400" i="4"/>
  <c r="CN400" i="4" s="1"/>
  <c r="CI400" i="4"/>
  <c r="CK400" i="4" s="1"/>
  <c r="CO396" i="4"/>
  <c r="CQ396" i="4" s="1"/>
  <c r="CL396" i="4"/>
  <c r="CN396" i="4" s="1"/>
  <c r="CI396" i="4"/>
  <c r="CK396" i="4" s="1"/>
  <c r="CO394" i="4"/>
  <c r="CQ394" i="4" s="1"/>
  <c r="CL394" i="4"/>
  <c r="CN394" i="4" s="1"/>
  <c r="CI394" i="4"/>
  <c r="CK394" i="4" s="1"/>
  <c r="CO393" i="4"/>
  <c r="CQ393" i="4" s="1"/>
  <c r="CL393" i="4"/>
  <c r="CN393" i="4" s="1"/>
  <c r="CI393" i="4"/>
  <c r="CK393" i="4" s="1"/>
  <c r="CO389" i="4"/>
  <c r="CQ389" i="4" s="1"/>
  <c r="CL389" i="4"/>
  <c r="CN389" i="4" s="1"/>
  <c r="CI389" i="4"/>
  <c r="CK389" i="4" s="1"/>
  <c r="CL388" i="4"/>
  <c r="CN388" i="4" s="1"/>
  <c r="CI388" i="4"/>
  <c r="CK388" i="4" s="1"/>
  <c r="CO387" i="4"/>
  <c r="CQ387" i="4" s="1"/>
  <c r="CL387" i="4"/>
  <c r="CN387" i="4" s="1"/>
  <c r="CI387" i="4"/>
  <c r="CK387" i="4" s="1"/>
  <c r="CO386" i="4"/>
  <c r="CQ386" i="4" s="1"/>
  <c r="CL386" i="4"/>
  <c r="CN386" i="4" s="1"/>
  <c r="CI386" i="4"/>
  <c r="CK386" i="4" s="1"/>
  <c r="CQ385" i="4"/>
  <c r="CO385" i="4"/>
  <c r="CL385" i="4"/>
  <c r="CN385" i="4" s="1"/>
  <c r="CI385" i="4"/>
  <c r="CK385" i="4" s="1"/>
  <c r="CO384" i="4"/>
  <c r="CQ384" i="4" s="1"/>
  <c r="CL384" i="4"/>
  <c r="CN384" i="4" s="1"/>
  <c r="CI384" i="4"/>
  <c r="CK384" i="4" s="1"/>
  <c r="CO383" i="4"/>
  <c r="CQ383" i="4" s="1"/>
  <c r="CL383" i="4"/>
  <c r="CN383" i="4" s="1"/>
  <c r="CI383" i="4"/>
  <c r="CK383" i="4" s="1"/>
  <c r="CO382" i="4"/>
  <c r="CQ382" i="4" s="1"/>
  <c r="CL382" i="4"/>
  <c r="CN382" i="4" s="1"/>
  <c r="CI382" i="4"/>
  <c r="CK382" i="4" s="1"/>
  <c r="CO381" i="4"/>
  <c r="CQ381" i="4" s="1"/>
  <c r="CL381" i="4"/>
  <c r="CN381" i="4" s="1"/>
  <c r="CI381" i="4"/>
  <c r="CK381" i="4" s="1"/>
  <c r="CO380" i="4"/>
  <c r="CQ380" i="4" s="1"/>
  <c r="CL380" i="4"/>
  <c r="CN380" i="4" s="1"/>
  <c r="CI380" i="4"/>
  <c r="CK380" i="4" s="1"/>
  <c r="CQ379" i="4"/>
  <c r="CO379" i="4"/>
  <c r="CL379" i="4"/>
  <c r="CN379" i="4" s="1"/>
  <c r="CI379" i="4"/>
  <c r="CK379" i="4" s="1"/>
  <c r="CO378" i="4"/>
  <c r="CQ378" i="4" s="1"/>
  <c r="CL378" i="4"/>
  <c r="CN378" i="4" s="1"/>
  <c r="CI378" i="4"/>
  <c r="CK378" i="4" s="1"/>
  <c r="CO377" i="4"/>
  <c r="CQ377" i="4" s="1"/>
  <c r="CL377" i="4"/>
  <c r="CN377" i="4" s="1"/>
  <c r="CI377" i="4"/>
  <c r="CK377" i="4" s="1"/>
  <c r="CO376" i="4"/>
  <c r="CQ376" i="4" s="1"/>
  <c r="CL376" i="4"/>
  <c r="CN376" i="4" s="1"/>
  <c r="CI376" i="4"/>
  <c r="CK376" i="4" s="1"/>
  <c r="CO375" i="4"/>
  <c r="CQ375" i="4" s="1"/>
  <c r="CL375" i="4"/>
  <c r="CN375" i="4" s="1"/>
  <c r="CI375" i="4"/>
  <c r="CK375" i="4" s="1"/>
  <c r="CO374" i="4"/>
  <c r="CQ374" i="4" s="1"/>
  <c r="CL374" i="4"/>
  <c r="CN374" i="4" s="1"/>
  <c r="CI374" i="4"/>
  <c r="CK374" i="4" s="1"/>
  <c r="CQ372" i="4"/>
  <c r="CO372" i="4"/>
  <c r="CL372" i="4"/>
  <c r="CN372" i="4" s="1"/>
  <c r="CI372" i="4"/>
  <c r="CK372" i="4" s="1"/>
  <c r="CO371" i="4"/>
  <c r="CQ371" i="4" s="1"/>
  <c r="CL371" i="4"/>
  <c r="CN371" i="4" s="1"/>
  <c r="CI371" i="4"/>
  <c r="CK371" i="4" s="1"/>
  <c r="CO370" i="4"/>
  <c r="CQ370" i="4" s="1"/>
  <c r="CL370" i="4"/>
  <c r="CN370" i="4" s="1"/>
  <c r="CI370" i="4"/>
  <c r="CK370" i="4" s="1"/>
  <c r="CO369" i="4"/>
  <c r="CQ369" i="4" s="1"/>
  <c r="CL369" i="4"/>
  <c r="CN369" i="4" s="1"/>
  <c r="CI369" i="4"/>
  <c r="CK369" i="4" s="1"/>
  <c r="CO368" i="4"/>
  <c r="CQ368" i="4" s="1"/>
  <c r="CL368" i="4"/>
  <c r="CN368" i="4" s="1"/>
  <c r="CI368" i="4"/>
  <c r="CK368" i="4" s="1"/>
  <c r="CO367" i="4"/>
  <c r="CQ367" i="4" s="1"/>
  <c r="CL367" i="4"/>
  <c r="CN367" i="4" s="1"/>
  <c r="CI367" i="4"/>
  <c r="CK367" i="4" s="1"/>
  <c r="CQ366" i="4"/>
  <c r="CO366" i="4"/>
  <c r="CL366" i="4"/>
  <c r="CN366" i="4" s="1"/>
  <c r="CI366" i="4"/>
  <c r="CK366" i="4" s="1"/>
  <c r="CO365" i="4"/>
  <c r="CQ365" i="4" s="1"/>
  <c r="CL365" i="4"/>
  <c r="CN365" i="4" s="1"/>
  <c r="CI365" i="4"/>
  <c r="CK365" i="4" s="1"/>
  <c r="CO364" i="4"/>
  <c r="CQ364" i="4" s="1"/>
  <c r="CL364" i="4"/>
  <c r="CN364" i="4" s="1"/>
  <c r="CI364" i="4"/>
  <c r="CK364" i="4" s="1"/>
  <c r="CO363" i="4"/>
  <c r="CQ363" i="4" s="1"/>
  <c r="CL363" i="4"/>
  <c r="CN363" i="4" s="1"/>
  <c r="CI363" i="4"/>
  <c r="CK363" i="4" s="1"/>
  <c r="CO362" i="4"/>
  <c r="CQ362" i="4" s="1"/>
  <c r="CL362" i="4"/>
  <c r="CN362" i="4" s="1"/>
  <c r="CI362" i="4"/>
  <c r="CK362" i="4" s="1"/>
  <c r="CO361" i="4"/>
  <c r="CQ361" i="4" s="1"/>
  <c r="CL361" i="4"/>
  <c r="CN361" i="4" s="1"/>
  <c r="CI361" i="4"/>
  <c r="CK361" i="4" s="1"/>
  <c r="CQ357" i="4"/>
  <c r="CO357" i="4"/>
  <c r="CL357" i="4"/>
  <c r="CN357" i="4" s="1"/>
  <c r="CI357" i="4"/>
  <c r="CK357" i="4" s="1"/>
  <c r="CO355" i="4"/>
  <c r="CQ355" i="4" s="1"/>
  <c r="CL355" i="4"/>
  <c r="CN355" i="4" s="1"/>
  <c r="CI355" i="4"/>
  <c r="CK355" i="4" s="1"/>
  <c r="CO350" i="4"/>
  <c r="CQ350" i="4" s="1"/>
  <c r="CL350" i="4"/>
  <c r="CN350" i="4" s="1"/>
  <c r="CI350" i="4"/>
  <c r="CK350" i="4" s="1"/>
  <c r="CO349" i="4"/>
  <c r="CQ349" i="4" s="1"/>
  <c r="CL349" i="4"/>
  <c r="CN349" i="4" s="1"/>
  <c r="CI349" i="4"/>
  <c r="CK349" i="4" s="1"/>
  <c r="CO348" i="4"/>
  <c r="CQ348" i="4" s="1"/>
  <c r="CL348" i="4"/>
  <c r="CN348" i="4" s="1"/>
  <c r="CI348" i="4"/>
  <c r="CK348" i="4" s="1"/>
  <c r="CO347" i="4"/>
  <c r="CQ347" i="4" s="1"/>
  <c r="CL347" i="4"/>
  <c r="CN347" i="4" s="1"/>
  <c r="CI347" i="4"/>
  <c r="CK347" i="4" s="1"/>
  <c r="CQ346" i="4"/>
  <c r="CO346" i="4"/>
  <c r="CL346" i="4"/>
  <c r="CN346" i="4" s="1"/>
  <c r="CI346" i="4"/>
  <c r="CK346" i="4" s="1"/>
  <c r="CO344" i="4"/>
  <c r="CQ344" i="4" s="1"/>
  <c r="CL344" i="4"/>
  <c r="CN344" i="4" s="1"/>
  <c r="CI344" i="4"/>
  <c r="CK344" i="4" s="1"/>
  <c r="CO343" i="4"/>
  <c r="CQ343" i="4" s="1"/>
  <c r="CL343" i="4"/>
  <c r="CN343" i="4" s="1"/>
  <c r="CI343" i="4"/>
  <c r="CK343" i="4" s="1"/>
  <c r="CO342" i="4"/>
  <c r="CQ342" i="4" s="1"/>
  <c r="CL342" i="4"/>
  <c r="CN342" i="4" s="1"/>
  <c r="CI342" i="4"/>
  <c r="CK342" i="4" s="1"/>
  <c r="CO341" i="4"/>
  <c r="CQ341" i="4" s="1"/>
  <c r="CL341" i="4"/>
  <c r="CN341" i="4" s="1"/>
  <c r="CI341" i="4"/>
  <c r="CK341" i="4" s="1"/>
  <c r="CO340" i="4"/>
  <c r="CQ340" i="4" s="1"/>
  <c r="CL340" i="4"/>
  <c r="CN340" i="4" s="1"/>
  <c r="CI340" i="4"/>
  <c r="CK340" i="4" s="1"/>
  <c r="CQ339" i="4"/>
  <c r="CO339" i="4"/>
  <c r="CL339" i="4"/>
  <c r="CN339" i="4" s="1"/>
  <c r="CI339" i="4"/>
  <c r="CK339" i="4" s="1"/>
  <c r="CO338" i="4"/>
  <c r="CQ338" i="4" s="1"/>
  <c r="CL338" i="4"/>
  <c r="CN338" i="4" s="1"/>
  <c r="CI338" i="4"/>
  <c r="CK338" i="4" s="1"/>
  <c r="CO337" i="4"/>
  <c r="CQ337" i="4" s="1"/>
  <c r="CL337" i="4"/>
  <c r="CN337" i="4" s="1"/>
  <c r="CI337" i="4"/>
  <c r="CK337" i="4" s="1"/>
  <c r="CO336" i="4"/>
  <c r="CQ336" i="4" s="1"/>
  <c r="CL336" i="4"/>
  <c r="CN336" i="4" s="1"/>
  <c r="CI336" i="4"/>
  <c r="CK336" i="4" s="1"/>
  <c r="CO335" i="4"/>
  <c r="CQ335" i="4" s="1"/>
  <c r="CL335" i="4"/>
  <c r="CN335" i="4" s="1"/>
  <c r="CI335" i="4"/>
  <c r="CK335" i="4" s="1"/>
  <c r="CO334" i="4"/>
  <c r="CQ334" i="4" s="1"/>
  <c r="CL334" i="4"/>
  <c r="CN334" i="4" s="1"/>
  <c r="CI334" i="4"/>
  <c r="CK334" i="4" s="1"/>
  <c r="CQ327" i="4"/>
  <c r="CO327" i="4"/>
  <c r="CL327" i="4"/>
  <c r="CN327" i="4" s="1"/>
  <c r="CI327" i="4"/>
  <c r="CK327" i="4" s="1"/>
  <c r="CO326" i="4"/>
  <c r="CQ326" i="4" s="1"/>
  <c r="CL326" i="4"/>
  <c r="CN326" i="4" s="1"/>
  <c r="CI326" i="4"/>
  <c r="CK326" i="4" s="1"/>
  <c r="CO325" i="4"/>
  <c r="CQ325" i="4" s="1"/>
  <c r="CL325" i="4"/>
  <c r="CN325" i="4" s="1"/>
  <c r="CI325" i="4"/>
  <c r="CK325" i="4" s="1"/>
  <c r="CO324" i="4"/>
  <c r="CQ324" i="4" s="1"/>
  <c r="CL324" i="4"/>
  <c r="CN324" i="4" s="1"/>
  <c r="CI324" i="4"/>
  <c r="CK324" i="4" s="1"/>
  <c r="CO323" i="4"/>
  <c r="CQ323" i="4" s="1"/>
  <c r="CL323" i="4"/>
  <c r="CN323" i="4" s="1"/>
  <c r="CI323" i="4"/>
  <c r="CK323" i="4" s="1"/>
  <c r="CO322" i="4"/>
  <c r="CQ322" i="4" s="1"/>
  <c r="CL322" i="4"/>
  <c r="CN322" i="4" s="1"/>
  <c r="CI322" i="4"/>
  <c r="CK322" i="4" s="1"/>
  <c r="CQ321" i="4"/>
  <c r="CO321" i="4"/>
  <c r="CL321" i="4"/>
  <c r="CN321" i="4" s="1"/>
  <c r="CI321" i="4"/>
  <c r="CK321" i="4" s="1"/>
  <c r="CO320" i="4"/>
  <c r="CQ320" i="4" s="1"/>
  <c r="CL320" i="4"/>
  <c r="CN320" i="4" s="1"/>
  <c r="CI320" i="4"/>
  <c r="CK320" i="4" s="1"/>
  <c r="CO319" i="4"/>
  <c r="CQ319" i="4" s="1"/>
  <c r="CL319" i="4"/>
  <c r="CN319" i="4" s="1"/>
  <c r="CI319" i="4"/>
  <c r="CK319" i="4" s="1"/>
  <c r="CO318" i="4"/>
  <c r="CQ318" i="4" s="1"/>
  <c r="CL318" i="4"/>
  <c r="CN318" i="4" s="1"/>
  <c r="CI318" i="4"/>
  <c r="CK318" i="4" s="1"/>
  <c r="CO317" i="4"/>
  <c r="CQ317" i="4" s="1"/>
  <c r="CL317" i="4"/>
  <c r="CN317" i="4" s="1"/>
  <c r="CI317" i="4"/>
  <c r="CK317" i="4" s="1"/>
  <c r="CO316" i="4"/>
  <c r="CQ316" i="4" s="1"/>
  <c r="CL316" i="4"/>
  <c r="CN316" i="4" s="1"/>
  <c r="CI316" i="4"/>
  <c r="CK316" i="4" s="1"/>
  <c r="CQ315" i="4"/>
  <c r="CO315" i="4"/>
  <c r="CL315" i="4"/>
  <c r="CN315" i="4" s="1"/>
  <c r="CI315" i="4"/>
  <c r="CK315" i="4" s="1"/>
  <c r="CO314" i="4"/>
  <c r="CQ314" i="4" s="1"/>
  <c r="CL314" i="4"/>
  <c r="CN314" i="4" s="1"/>
  <c r="CI314" i="4"/>
  <c r="CK314" i="4" s="1"/>
  <c r="CO313" i="4"/>
  <c r="CQ313" i="4" s="1"/>
  <c r="CL313" i="4"/>
  <c r="CN313" i="4" s="1"/>
  <c r="CI313" i="4"/>
  <c r="CK313" i="4" s="1"/>
  <c r="CO308" i="4"/>
  <c r="CQ308" i="4" s="1"/>
  <c r="CL308" i="4"/>
  <c r="CN308" i="4" s="1"/>
  <c r="CI308" i="4"/>
  <c r="CK308" i="4" s="1"/>
  <c r="CO307" i="4"/>
  <c r="CQ307" i="4" s="1"/>
  <c r="CL307" i="4"/>
  <c r="CN307" i="4" s="1"/>
  <c r="CI307" i="4"/>
  <c r="CK307" i="4" s="1"/>
  <c r="CO306" i="4"/>
  <c r="CQ306" i="4" s="1"/>
  <c r="CL306" i="4"/>
  <c r="CN306" i="4" s="1"/>
  <c r="CI306" i="4"/>
  <c r="CK306" i="4" s="1"/>
  <c r="CQ304" i="4"/>
  <c r="CO304" i="4"/>
  <c r="CL304" i="4"/>
  <c r="CN304" i="4" s="1"/>
  <c r="CI304" i="4"/>
  <c r="CK304" i="4" s="1"/>
  <c r="CO303" i="4"/>
  <c r="CQ303" i="4" s="1"/>
  <c r="CL303" i="4"/>
  <c r="CN303" i="4" s="1"/>
  <c r="CI303" i="4"/>
  <c r="CK303" i="4" s="1"/>
  <c r="CO302" i="4"/>
  <c r="CQ302" i="4" s="1"/>
  <c r="CL302" i="4"/>
  <c r="CN302" i="4" s="1"/>
  <c r="CI302" i="4"/>
  <c r="CK302" i="4" s="1"/>
  <c r="CO298" i="4"/>
  <c r="CQ298" i="4" s="1"/>
  <c r="CL298" i="4"/>
  <c r="CN298" i="4" s="1"/>
  <c r="CI298" i="4"/>
  <c r="CK298" i="4" s="1"/>
  <c r="CO297" i="4"/>
  <c r="CQ297" i="4" s="1"/>
  <c r="CL297" i="4"/>
  <c r="CN297" i="4" s="1"/>
  <c r="CI297" i="4"/>
  <c r="CK297" i="4" s="1"/>
  <c r="CO296" i="4"/>
  <c r="CQ296" i="4" s="1"/>
  <c r="CL296" i="4"/>
  <c r="CN296" i="4" s="1"/>
  <c r="CI296" i="4"/>
  <c r="CK296" i="4" s="1"/>
  <c r="CQ295" i="4"/>
  <c r="CO295" i="4"/>
  <c r="CL295" i="4"/>
  <c r="CN295" i="4" s="1"/>
  <c r="CI295" i="4"/>
  <c r="CK295" i="4" s="1"/>
  <c r="CO291" i="4"/>
  <c r="CQ291" i="4" s="1"/>
  <c r="CL291" i="4"/>
  <c r="CN291" i="4" s="1"/>
  <c r="CI291" i="4"/>
  <c r="CK291" i="4" s="1"/>
  <c r="CO289" i="4"/>
  <c r="CQ289" i="4" s="1"/>
  <c r="CL289" i="4"/>
  <c r="CN289" i="4" s="1"/>
  <c r="CI289" i="4"/>
  <c r="CK289" i="4" s="1"/>
  <c r="CO288" i="4"/>
  <c r="CQ288" i="4" s="1"/>
  <c r="CL288" i="4"/>
  <c r="CN288" i="4" s="1"/>
  <c r="CI288" i="4"/>
  <c r="CK288" i="4" s="1"/>
  <c r="CO287" i="4"/>
  <c r="CQ287" i="4" s="1"/>
  <c r="CL287" i="4"/>
  <c r="CN287" i="4" s="1"/>
  <c r="CI287" i="4"/>
  <c r="CK287" i="4" s="1"/>
  <c r="CO286" i="4"/>
  <c r="CQ286" i="4" s="1"/>
  <c r="CL286" i="4"/>
  <c r="CN286" i="4" s="1"/>
  <c r="CI286" i="4"/>
  <c r="CK286" i="4" s="1"/>
  <c r="CQ285" i="4"/>
  <c r="CO285" i="4"/>
  <c r="CL285" i="4"/>
  <c r="CN285" i="4" s="1"/>
  <c r="CI285" i="4"/>
  <c r="CK285" i="4" s="1"/>
  <c r="CO282" i="4"/>
  <c r="CQ282" i="4" s="1"/>
  <c r="CL282" i="4"/>
  <c r="CN282" i="4" s="1"/>
  <c r="CI282" i="4"/>
  <c r="CK282" i="4" s="1"/>
  <c r="CO281" i="4"/>
  <c r="CQ281" i="4" s="1"/>
  <c r="CL281" i="4"/>
  <c r="CN281" i="4" s="1"/>
  <c r="CI281" i="4"/>
  <c r="CK281" i="4" s="1"/>
  <c r="CO280" i="4"/>
  <c r="CQ280" i="4" s="1"/>
  <c r="CL280" i="4"/>
  <c r="CN280" i="4" s="1"/>
  <c r="CI280" i="4"/>
  <c r="CK280" i="4" s="1"/>
  <c r="CO279" i="4"/>
  <c r="CQ279" i="4" s="1"/>
  <c r="CL279" i="4"/>
  <c r="CN279" i="4" s="1"/>
  <c r="CI279" i="4"/>
  <c r="CK279" i="4" s="1"/>
  <c r="CO278" i="4"/>
  <c r="CQ278" i="4" s="1"/>
  <c r="CL278" i="4"/>
  <c r="CN278" i="4" s="1"/>
  <c r="CI278" i="4"/>
  <c r="CK278" i="4" s="1"/>
  <c r="CQ277" i="4"/>
  <c r="CO277" i="4"/>
  <c r="CL277" i="4"/>
  <c r="CN277" i="4" s="1"/>
  <c r="CI277" i="4"/>
  <c r="CK277" i="4" s="1"/>
  <c r="CO276" i="4"/>
  <c r="CQ276" i="4" s="1"/>
  <c r="CL276" i="4"/>
  <c r="CN276" i="4" s="1"/>
  <c r="CI276" i="4"/>
  <c r="CK276" i="4" s="1"/>
  <c r="CO275" i="4"/>
  <c r="CQ275" i="4" s="1"/>
  <c r="CL275" i="4"/>
  <c r="CN275" i="4" s="1"/>
  <c r="CI275" i="4"/>
  <c r="CK275" i="4" s="1"/>
  <c r="CO274" i="4"/>
  <c r="CQ274" i="4" s="1"/>
  <c r="CL274" i="4"/>
  <c r="CN274" i="4" s="1"/>
  <c r="CI274" i="4"/>
  <c r="CK274" i="4" s="1"/>
  <c r="CO273" i="4"/>
  <c r="CQ273" i="4" s="1"/>
  <c r="CL273" i="4"/>
  <c r="CN273" i="4" s="1"/>
  <c r="CI273" i="4"/>
  <c r="CK273" i="4" s="1"/>
  <c r="CO272" i="4"/>
  <c r="CQ272" i="4" s="1"/>
  <c r="CL272" i="4"/>
  <c r="CN272" i="4" s="1"/>
  <c r="CI272" i="4"/>
  <c r="CK272" i="4" s="1"/>
  <c r="CQ271" i="4"/>
  <c r="CO271" i="4"/>
  <c r="CL271" i="4"/>
  <c r="CN271" i="4" s="1"/>
  <c r="CI271" i="4"/>
  <c r="CK271" i="4" s="1"/>
  <c r="CO267" i="4"/>
  <c r="CQ267" i="4" s="1"/>
  <c r="CL267" i="4"/>
  <c r="CN267" i="4" s="1"/>
  <c r="CI267" i="4"/>
  <c r="CK267" i="4" s="1"/>
  <c r="CO266" i="4"/>
  <c r="CQ266" i="4" s="1"/>
  <c r="CL266" i="4"/>
  <c r="CN266" i="4" s="1"/>
  <c r="CI266" i="4"/>
  <c r="CK266" i="4" s="1"/>
  <c r="CO264" i="4"/>
  <c r="CQ264" i="4" s="1"/>
  <c r="CL264" i="4"/>
  <c r="CN264" i="4" s="1"/>
  <c r="CI264" i="4"/>
  <c r="CK264" i="4" s="1"/>
  <c r="CO263" i="4"/>
  <c r="CQ263" i="4" s="1"/>
  <c r="CL263" i="4"/>
  <c r="CN263" i="4" s="1"/>
  <c r="CI263" i="4"/>
  <c r="CK263" i="4" s="1"/>
  <c r="CO262" i="4"/>
  <c r="CQ262" i="4" s="1"/>
  <c r="CL262" i="4"/>
  <c r="CN262" i="4" s="1"/>
  <c r="CI262" i="4"/>
  <c r="CK262" i="4" s="1"/>
  <c r="CQ261" i="4"/>
  <c r="CO261" i="4"/>
  <c r="CL261" i="4"/>
  <c r="CN261" i="4" s="1"/>
  <c r="CI261" i="4"/>
  <c r="CK261" i="4" s="1"/>
  <c r="CO260" i="4"/>
  <c r="CQ260" i="4" s="1"/>
  <c r="CL260" i="4"/>
  <c r="CN260" i="4" s="1"/>
  <c r="CI260" i="4"/>
  <c r="CK260" i="4" s="1"/>
  <c r="CO257" i="4"/>
  <c r="CQ257" i="4" s="1"/>
  <c r="CL257" i="4"/>
  <c r="CN257" i="4" s="1"/>
  <c r="CI257" i="4"/>
  <c r="CK257" i="4" s="1"/>
  <c r="CO254" i="4"/>
  <c r="CQ254" i="4" s="1"/>
  <c r="CL254" i="4"/>
  <c r="CN254" i="4" s="1"/>
  <c r="CI254" i="4"/>
  <c r="CK254" i="4" s="1"/>
  <c r="CO252" i="4"/>
  <c r="CQ252" i="4" s="1"/>
  <c r="CL252" i="4"/>
  <c r="CN252" i="4" s="1"/>
  <c r="CI252" i="4"/>
  <c r="CK252" i="4" s="1"/>
  <c r="CO251" i="4"/>
  <c r="CQ251" i="4" s="1"/>
  <c r="CL251" i="4"/>
  <c r="CN251" i="4" s="1"/>
  <c r="CI251" i="4"/>
  <c r="CK251" i="4" s="1"/>
  <c r="CQ250" i="4"/>
  <c r="CO250" i="4"/>
  <c r="CL250" i="4"/>
  <c r="CN250" i="4" s="1"/>
  <c r="CI250" i="4"/>
  <c r="CK250" i="4" s="1"/>
  <c r="CO248" i="4"/>
  <c r="CQ248" i="4" s="1"/>
  <c r="CL248" i="4"/>
  <c r="CN248" i="4" s="1"/>
  <c r="CI248" i="4"/>
  <c r="CK248" i="4" s="1"/>
  <c r="CO247" i="4"/>
  <c r="CQ247" i="4" s="1"/>
  <c r="CL247" i="4"/>
  <c r="CN247" i="4" s="1"/>
  <c r="CI247" i="4"/>
  <c r="CK247" i="4" s="1"/>
  <c r="CO246" i="4"/>
  <c r="CQ246" i="4" s="1"/>
  <c r="CL246" i="4"/>
  <c r="CN246" i="4" s="1"/>
  <c r="CI246" i="4"/>
  <c r="CK246" i="4" s="1"/>
  <c r="CO245" i="4"/>
  <c r="CQ245" i="4" s="1"/>
  <c r="CL245" i="4"/>
  <c r="CN245" i="4" s="1"/>
  <c r="CI245" i="4"/>
  <c r="CK245" i="4" s="1"/>
  <c r="CO244" i="4"/>
  <c r="CQ244" i="4" s="1"/>
  <c r="CL244" i="4"/>
  <c r="CN244" i="4" s="1"/>
  <c r="CI244" i="4"/>
  <c r="CK244" i="4" s="1"/>
  <c r="CQ243" i="4"/>
  <c r="CO243" i="4"/>
  <c r="CL243" i="4"/>
  <c r="CN243" i="4" s="1"/>
  <c r="CI243" i="4"/>
  <c r="CK243" i="4" s="1"/>
  <c r="CO242" i="4"/>
  <c r="CQ242" i="4" s="1"/>
  <c r="CL242" i="4"/>
  <c r="CN242" i="4" s="1"/>
  <c r="CI242" i="4"/>
  <c r="CK242" i="4" s="1"/>
  <c r="CO241" i="4"/>
  <c r="CQ241" i="4" s="1"/>
  <c r="CL241" i="4"/>
  <c r="CN241" i="4" s="1"/>
  <c r="CI241" i="4"/>
  <c r="CK241" i="4" s="1"/>
  <c r="CO240" i="4"/>
  <c r="CQ240" i="4" s="1"/>
  <c r="CL240" i="4"/>
  <c r="CN240" i="4" s="1"/>
  <c r="CI240" i="4"/>
  <c r="CK240" i="4" s="1"/>
  <c r="CO239" i="4"/>
  <c r="CQ239" i="4" s="1"/>
  <c r="CL239" i="4"/>
  <c r="CN239" i="4" s="1"/>
  <c r="CI239" i="4"/>
  <c r="CK239" i="4" s="1"/>
  <c r="CO238" i="4"/>
  <c r="CQ238" i="4" s="1"/>
  <c r="CL238" i="4"/>
  <c r="CN238" i="4" s="1"/>
  <c r="CI238" i="4"/>
  <c r="CK238" i="4" s="1"/>
  <c r="CQ237" i="4"/>
  <c r="CO237" i="4"/>
  <c r="CL237" i="4"/>
  <c r="CN237" i="4" s="1"/>
  <c r="CI237" i="4"/>
  <c r="CK237" i="4" s="1"/>
  <c r="CO236" i="4"/>
  <c r="CQ236" i="4" s="1"/>
  <c r="CL236" i="4"/>
  <c r="CN236" i="4" s="1"/>
  <c r="CI236" i="4"/>
  <c r="CK236" i="4" s="1"/>
  <c r="CO235" i="4"/>
  <c r="CQ235" i="4" s="1"/>
  <c r="CL235" i="4"/>
  <c r="CN235" i="4" s="1"/>
  <c r="CI235" i="4"/>
  <c r="CK235" i="4" s="1"/>
  <c r="CO234" i="4"/>
  <c r="CQ234" i="4" s="1"/>
  <c r="CL234" i="4"/>
  <c r="CN234" i="4" s="1"/>
  <c r="CI234" i="4"/>
  <c r="CK234" i="4" s="1"/>
  <c r="CO227" i="4"/>
  <c r="CQ227" i="4" s="1"/>
  <c r="CL227" i="4"/>
  <c r="CN227" i="4" s="1"/>
  <c r="CI227" i="4"/>
  <c r="CK227" i="4" s="1"/>
  <c r="CO225" i="4"/>
  <c r="CQ225" i="4" s="1"/>
  <c r="CL225" i="4"/>
  <c r="CN225" i="4" s="1"/>
  <c r="CI225" i="4"/>
  <c r="CK225" i="4" s="1"/>
  <c r="CQ224" i="4"/>
  <c r="CO224" i="4"/>
  <c r="CL224" i="4"/>
  <c r="CN224" i="4" s="1"/>
  <c r="CI224" i="4"/>
  <c r="CK224" i="4" s="1"/>
  <c r="CO223" i="4"/>
  <c r="CQ223" i="4" s="1"/>
  <c r="CL223" i="4"/>
  <c r="CN223" i="4" s="1"/>
  <c r="CI223" i="4"/>
  <c r="CK223" i="4" s="1"/>
  <c r="CO222" i="4"/>
  <c r="CQ222" i="4" s="1"/>
  <c r="CL222" i="4"/>
  <c r="CN222" i="4" s="1"/>
  <c r="CI222" i="4"/>
  <c r="CK222" i="4" s="1"/>
  <c r="CO221" i="4"/>
  <c r="CQ221" i="4" s="1"/>
  <c r="CL221" i="4"/>
  <c r="CN221" i="4" s="1"/>
  <c r="CI221" i="4"/>
  <c r="CK221" i="4" s="1"/>
  <c r="CO220" i="4"/>
  <c r="CQ220" i="4" s="1"/>
  <c r="CL220" i="4"/>
  <c r="CN220" i="4" s="1"/>
  <c r="CI220" i="4"/>
  <c r="CK220" i="4" s="1"/>
  <c r="CO219" i="4"/>
  <c r="CQ219" i="4" s="1"/>
  <c r="CL219" i="4"/>
  <c r="CN219" i="4" s="1"/>
  <c r="CI219" i="4"/>
  <c r="CK219" i="4" s="1"/>
  <c r="CQ218" i="4"/>
  <c r="CO218" i="4"/>
  <c r="CL218" i="4"/>
  <c r="CN218" i="4" s="1"/>
  <c r="CI218" i="4"/>
  <c r="CK218" i="4" s="1"/>
  <c r="CO217" i="4"/>
  <c r="CQ217" i="4" s="1"/>
  <c r="CL217" i="4"/>
  <c r="CN217" i="4" s="1"/>
  <c r="CI217" i="4"/>
  <c r="CK217" i="4" s="1"/>
  <c r="CO215" i="4"/>
  <c r="CQ215" i="4" s="1"/>
  <c r="CL215" i="4"/>
  <c r="CN215" i="4" s="1"/>
  <c r="CI215" i="4"/>
  <c r="CK215" i="4" s="1"/>
  <c r="CO214" i="4"/>
  <c r="CQ214" i="4" s="1"/>
  <c r="CL214" i="4"/>
  <c r="CN214" i="4" s="1"/>
  <c r="CI214" i="4"/>
  <c r="CK214" i="4" s="1"/>
  <c r="CO213" i="4"/>
  <c r="CQ213" i="4" s="1"/>
  <c r="CL213" i="4"/>
  <c r="CN213" i="4" s="1"/>
  <c r="CI213" i="4"/>
  <c r="CK213" i="4" s="1"/>
  <c r="CO212" i="4"/>
  <c r="CQ212" i="4" s="1"/>
  <c r="CL212" i="4"/>
  <c r="CN212" i="4" s="1"/>
  <c r="CI212" i="4"/>
  <c r="CK212" i="4" s="1"/>
  <c r="CQ211" i="4"/>
  <c r="CO211" i="4"/>
  <c r="CL211" i="4"/>
  <c r="CN211" i="4" s="1"/>
  <c r="CI211" i="4"/>
  <c r="CK211" i="4" s="1"/>
  <c r="CO210" i="4"/>
  <c r="CQ210" i="4" s="1"/>
  <c r="CL210" i="4"/>
  <c r="CN210" i="4" s="1"/>
  <c r="CI210" i="4"/>
  <c r="CK210" i="4" s="1"/>
  <c r="CO209" i="4"/>
  <c r="CQ209" i="4" s="1"/>
  <c r="CL209" i="4"/>
  <c r="CN209" i="4" s="1"/>
  <c r="CI209" i="4"/>
  <c r="CK209" i="4" s="1"/>
  <c r="CO208" i="4"/>
  <c r="CQ208" i="4" s="1"/>
  <c r="CL208" i="4"/>
  <c r="CN208" i="4" s="1"/>
  <c r="CI208" i="4"/>
  <c r="CK208" i="4" s="1"/>
  <c r="CO207" i="4"/>
  <c r="CQ207" i="4" s="1"/>
  <c r="CL207" i="4"/>
  <c r="CN207" i="4" s="1"/>
  <c r="CI207" i="4"/>
  <c r="CK207" i="4" s="1"/>
  <c r="CO206" i="4"/>
  <c r="CQ206" i="4" s="1"/>
  <c r="CL206" i="4"/>
  <c r="CN206" i="4" s="1"/>
  <c r="CI206" i="4"/>
  <c r="CK206" i="4" s="1"/>
  <c r="CQ205" i="4"/>
  <c r="CO205" i="4"/>
  <c r="CL205" i="4"/>
  <c r="CN205" i="4" s="1"/>
  <c r="CI205" i="4"/>
  <c r="CK205" i="4" s="1"/>
  <c r="CO203" i="4"/>
  <c r="CQ203" i="4" s="1"/>
  <c r="CL203" i="4"/>
  <c r="CN203" i="4" s="1"/>
  <c r="CI203" i="4"/>
  <c r="CK203" i="4" s="1"/>
  <c r="CO200" i="4"/>
  <c r="CQ200" i="4" s="1"/>
  <c r="CL200" i="4"/>
  <c r="CN200" i="4" s="1"/>
  <c r="CI200" i="4"/>
  <c r="CK200" i="4" s="1"/>
  <c r="CO198" i="4"/>
  <c r="CQ198" i="4" s="1"/>
  <c r="CL198" i="4"/>
  <c r="CN198" i="4" s="1"/>
  <c r="CI198" i="4"/>
  <c r="CK198" i="4" s="1"/>
  <c r="CO196" i="4"/>
  <c r="CQ196" i="4" s="1"/>
  <c r="CL196" i="4"/>
  <c r="CN196" i="4" s="1"/>
  <c r="CI196" i="4"/>
  <c r="CK196" i="4" s="1"/>
  <c r="CO195" i="4"/>
  <c r="CQ195" i="4" s="1"/>
  <c r="CL195" i="4"/>
  <c r="CN195" i="4" s="1"/>
  <c r="CI195" i="4"/>
  <c r="CK195" i="4" s="1"/>
  <c r="CQ194" i="4"/>
  <c r="CO194" i="4"/>
  <c r="CL194" i="4"/>
  <c r="CN194" i="4" s="1"/>
  <c r="CI194" i="4"/>
  <c r="CK194" i="4" s="1"/>
  <c r="CO193" i="4"/>
  <c r="CQ193" i="4" s="1"/>
  <c r="CL193" i="4"/>
  <c r="CN193" i="4" s="1"/>
  <c r="CI193" i="4"/>
  <c r="CK193" i="4" s="1"/>
  <c r="CO192" i="4"/>
  <c r="CQ192" i="4" s="1"/>
  <c r="CL192" i="4"/>
  <c r="CN192" i="4" s="1"/>
  <c r="CI192" i="4"/>
  <c r="CK192" i="4" s="1"/>
  <c r="CO191" i="4"/>
  <c r="CQ191" i="4" s="1"/>
  <c r="CL191" i="4"/>
  <c r="CN191" i="4" s="1"/>
  <c r="CI191" i="4"/>
  <c r="CK191" i="4" s="1"/>
  <c r="CO190" i="4"/>
  <c r="CQ190" i="4" s="1"/>
  <c r="CL190" i="4"/>
  <c r="CN190" i="4" s="1"/>
  <c r="CI190" i="4"/>
  <c r="CK190" i="4" s="1"/>
  <c r="CO189" i="4"/>
  <c r="CQ189" i="4" s="1"/>
  <c r="CL189" i="4"/>
  <c r="CN189" i="4" s="1"/>
  <c r="CI189" i="4"/>
  <c r="CK189" i="4" s="1"/>
  <c r="CQ188" i="4"/>
  <c r="CO188" i="4"/>
  <c r="CL188" i="4"/>
  <c r="CN188" i="4" s="1"/>
  <c r="CI188" i="4"/>
  <c r="CK188" i="4" s="1"/>
  <c r="CO187" i="4"/>
  <c r="CQ187" i="4" s="1"/>
  <c r="CL187" i="4"/>
  <c r="CN187" i="4" s="1"/>
  <c r="CI187" i="4"/>
  <c r="CK187" i="4" s="1"/>
  <c r="CO186" i="4"/>
  <c r="CQ186" i="4" s="1"/>
  <c r="CL186" i="4"/>
  <c r="CN186" i="4" s="1"/>
  <c r="CI186" i="4"/>
  <c r="CK186" i="4" s="1"/>
  <c r="CO185" i="4"/>
  <c r="CQ185" i="4" s="1"/>
  <c r="CL185" i="4"/>
  <c r="CN185" i="4" s="1"/>
  <c r="CI185" i="4"/>
  <c r="CK185" i="4" s="1"/>
  <c r="CO184" i="4"/>
  <c r="CQ184" i="4" s="1"/>
  <c r="CL184" i="4"/>
  <c r="CN184" i="4" s="1"/>
  <c r="CI184" i="4"/>
  <c r="CK184" i="4" s="1"/>
  <c r="CO183" i="4"/>
  <c r="CQ183" i="4" s="1"/>
  <c r="CL183" i="4"/>
  <c r="CN183" i="4" s="1"/>
  <c r="CI183" i="4"/>
  <c r="CK183" i="4" s="1"/>
  <c r="CQ182" i="4"/>
  <c r="CO182" i="4"/>
  <c r="CL182" i="4"/>
  <c r="CN182" i="4" s="1"/>
  <c r="CI182" i="4"/>
  <c r="CK182" i="4" s="1"/>
  <c r="CO181" i="4"/>
  <c r="CQ181" i="4" s="1"/>
  <c r="CL181" i="4"/>
  <c r="CN181" i="4" s="1"/>
  <c r="CI181" i="4"/>
  <c r="CK181" i="4" s="1"/>
  <c r="CO175" i="4"/>
  <c r="CQ175" i="4" s="1"/>
  <c r="CL175" i="4"/>
  <c r="CN175" i="4" s="1"/>
  <c r="CI175" i="4"/>
  <c r="CK175" i="4" s="1"/>
  <c r="CO173" i="4"/>
  <c r="CQ173" i="4" s="1"/>
  <c r="CL173" i="4"/>
  <c r="CN173" i="4" s="1"/>
  <c r="CI173" i="4"/>
  <c r="CK173" i="4" s="1"/>
  <c r="CO172" i="4"/>
  <c r="CQ172" i="4" s="1"/>
  <c r="CL172" i="4"/>
  <c r="CN172" i="4" s="1"/>
  <c r="CI172" i="4"/>
  <c r="CK172" i="4" s="1"/>
  <c r="CO171" i="4"/>
  <c r="CQ171" i="4" s="1"/>
  <c r="CL171" i="4"/>
  <c r="CN171" i="4" s="1"/>
  <c r="CI171" i="4"/>
  <c r="CK171" i="4" s="1"/>
  <c r="CQ170" i="4"/>
  <c r="CO170" i="4"/>
  <c r="CL170" i="4"/>
  <c r="CN170" i="4" s="1"/>
  <c r="CI170" i="4"/>
  <c r="CK170" i="4" s="1"/>
  <c r="CO169" i="4"/>
  <c r="CQ169" i="4" s="1"/>
  <c r="CL169" i="4"/>
  <c r="CN169" i="4" s="1"/>
  <c r="CI169" i="4"/>
  <c r="CK169" i="4" s="1"/>
  <c r="CO168" i="4"/>
  <c r="CQ168" i="4" s="1"/>
  <c r="CL168" i="4"/>
  <c r="CN168" i="4" s="1"/>
  <c r="CI168" i="4"/>
  <c r="CK168" i="4" s="1"/>
  <c r="CO167" i="4"/>
  <c r="CQ167" i="4" s="1"/>
  <c r="CL167" i="4"/>
  <c r="CN167" i="4" s="1"/>
  <c r="CI167" i="4"/>
  <c r="CK167" i="4" s="1"/>
  <c r="CO166" i="4"/>
  <c r="CQ166" i="4" s="1"/>
  <c r="CL166" i="4"/>
  <c r="CN166" i="4" s="1"/>
  <c r="CI166" i="4"/>
  <c r="CK166" i="4" s="1"/>
  <c r="CO165" i="4"/>
  <c r="CQ165" i="4" s="1"/>
  <c r="CL165" i="4"/>
  <c r="CN165" i="4" s="1"/>
  <c r="CI165" i="4"/>
  <c r="CK165" i="4" s="1"/>
  <c r="CQ164" i="4"/>
  <c r="CO164" i="4"/>
  <c r="CL164" i="4"/>
  <c r="CN164" i="4" s="1"/>
  <c r="CI164" i="4"/>
  <c r="CK164" i="4" s="1"/>
  <c r="CO163" i="4"/>
  <c r="CQ163" i="4" s="1"/>
  <c r="CL163" i="4"/>
  <c r="CN163" i="4" s="1"/>
  <c r="CI163" i="4"/>
  <c r="CK163" i="4" s="1"/>
  <c r="CO162" i="4"/>
  <c r="CQ162" i="4" s="1"/>
  <c r="CL162" i="4"/>
  <c r="CN162" i="4" s="1"/>
  <c r="CI162" i="4"/>
  <c r="CK162" i="4" s="1"/>
  <c r="CO161" i="4"/>
  <c r="CQ161" i="4" s="1"/>
  <c r="CL161" i="4"/>
  <c r="CN161" i="4" s="1"/>
  <c r="CI161" i="4"/>
  <c r="CK161" i="4" s="1"/>
  <c r="CO160" i="4"/>
  <c r="CQ160" i="4" s="1"/>
  <c r="CL160" i="4"/>
  <c r="CN160" i="4" s="1"/>
  <c r="CI160" i="4"/>
  <c r="CK160" i="4" s="1"/>
  <c r="CO159" i="4"/>
  <c r="CQ159" i="4" s="1"/>
  <c r="CL159" i="4"/>
  <c r="CN159" i="4" s="1"/>
  <c r="CI159" i="4"/>
  <c r="CK159" i="4" s="1"/>
  <c r="CQ155" i="4"/>
  <c r="CO155" i="4"/>
  <c r="CL155" i="4"/>
  <c r="CN155" i="4" s="1"/>
  <c r="CI155" i="4"/>
  <c r="CK155" i="4" s="1"/>
  <c r="CO152" i="4"/>
  <c r="CQ152" i="4" s="1"/>
  <c r="CL152" i="4"/>
  <c r="CN152" i="4" s="1"/>
  <c r="CI152" i="4"/>
  <c r="CK152" i="4" s="1"/>
  <c r="CO149" i="4"/>
  <c r="CQ149" i="4" s="1"/>
  <c r="CL149" i="4"/>
  <c r="CN149" i="4" s="1"/>
  <c r="CI149" i="4"/>
  <c r="CK149" i="4" s="1"/>
  <c r="CO147" i="4"/>
  <c r="CQ147" i="4" s="1"/>
  <c r="CL147" i="4"/>
  <c r="CN147" i="4" s="1"/>
  <c r="CI147" i="4"/>
  <c r="CK147" i="4" s="1"/>
  <c r="CO146" i="4"/>
  <c r="CQ146" i="4" s="1"/>
  <c r="CL146" i="4"/>
  <c r="CN146" i="4" s="1"/>
  <c r="CI146" i="4"/>
  <c r="CK146" i="4" s="1"/>
  <c r="CO143" i="4"/>
  <c r="CQ143" i="4" s="1"/>
  <c r="CL143" i="4"/>
  <c r="CN143" i="4" s="1"/>
  <c r="CI143" i="4"/>
  <c r="CK143" i="4" s="1"/>
  <c r="CQ142" i="4"/>
  <c r="CO142" i="4"/>
  <c r="CL142" i="4"/>
  <c r="CN142" i="4" s="1"/>
  <c r="CI142" i="4"/>
  <c r="CK142" i="4" s="1"/>
  <c r="CO139" i="4"/>
  <c r="CQ139" i="4" s="1"/>
  <c r="CL139" i="4"/>
  <c r="CN139" i="4" s="1"/>
  <c r="CI139" i="4"/>
  <c r="CK139" i="4" s="1"/>
  <c r="CO138" i="4"/>
  <c r="CQ138" i="4" s="1"/>
  <c r="CL138" i="4"/>
  <c r="CN138" i="4" s="1"/>
  <c r="CI138" i="4"/>
  <c r="CK138" i="4" s="1"/>
  <c r="CO137" i="4"/>
  <c r="CQ137" i="4" s="1"/>
  <c r="CL137" i="4"/>
  <c r="CN137" i="4" s="1"/>
  <c r="CI137" i="4"/>
  <c r="CK137" i="4" s="1"/>
  <c r="CO136" i="4"/>
  <c r="CQ136" i="4" s="1"/>
  <c r="CL136" i="4"/>
  <c r="CN136" i="4" s="1"/>
  <c r="CI136" i="4"/>
  <c r="CK136" i="4" s="1"/>
  <c r="CO135" i="4"/>
  <c r="CQ135" i="4" s="1"/>
  <c r="CL135" i="4"/>
  <c r="CN135" i="4" s="1"/>
  <c r="CI135" i="4"/>
  <c r="CK135" i="4" s="1"/>
  <c r="CQ134" i="4"/>
  <c r="CO134" i="4"/>
  <c r="CL134" i="4"/>
  <c r="CN134" i="4" s="1"/>
  <c r="CI134" i="4"/>
  <c r="CK134" i="4" s="1"/>
  <c r="CO133" i="4"/>
  <c r="CQ133" i="4" s="1"/>
  <c r="CL133" i="4"/>
  <c r="CN133" i="4" s="1"/>
  <c r="CI133" i="4"/>
  <c r="CK133" i="4" s="1"/>
  <c r="CO132" i="4"/>
  <c r="CQ132" i="4" s="1"/>
  <c r="CL132" i="4"/>
  <c r="CN132" i="4" s="1"/>
  <c r="CI132" i="4"/>
  <c r="CK132" i="4" s="1"/>
  <c r="CO131" i="4"/>
  <c r="CQ131" i="4" s="1"/>
  <c r="CL131" i="4"/>
  <c r="CN131" i="4" s="1"/>
  <c r="CI131" i="4"/>
  <c r="CK131" i="4" s="1"/>
  <c r="CO130" i="4"/>
  <c r="CQ130" i="4" s="1"/>
  <c r="CL130" i="4"/>
  <c r="CN130" i="4" s="1"/>
  <c r="CI130" i="4"/>
  <c r="CK130" i="4" s="1"/>
  <c r="CO129" i="4"/>
  <c r="CQ129" i="4" s="1"/>
  <c r="CL129" i="4"/>
  <c r="CN129" i="4" s="1"/>
  <c r="CI129" i="4"/>
  <c r="CK129" i="4" s="1"/>
  <c r="CQ128" i="4"/>
  <c r="CO128" i="4"/>
  <c r="CL128" i="4"/>
  <c r="CN128" i="4" s="1"/>
  <c r="CI128" i="4"/>
  <c r="CK128" i="4" s="1"/>
  <c r="CO127" i="4"/>
  <c r="CQ127" i="4" s="1"/>
  <c r="CL127" i="4"/>
  <c r="CN127" i="4" s="1"/>
  <c r="CI127" i="4"/>
  <c r="CK127" i="4" s="1"/>
  <c r="CO126" i="4"/>
  <c r="CQ126" i="4" s="1"/>
  <c r="CL126" i="4"/>
  <c r="CN126" i="4" s="1"/>
  <c r="CI126" i="4"/>
  <c r="CK126" i="4" s="1"/>
  <c r="CO120" i="4"/>
  <c r="CQ120" i="4" s="1"/>
  <c r="CL120" i="4"/>
  <c r="CN120" i="4" s="1"/>
  <c r="CI120" i="4"/>
  <c r="CK120" i="4" s="1"/>
  <c r="CO117" i="4"/>
  <c r="CQ117" i="4" s="1"/>
  <c r="CL117" i="4"/>
  <c r="CN117" i="4" s="1"/>
  <c r="CI117" i="4"/>
  <c r="CK117" i="4" s="1"/>
  <c r="CO116" i="4"/>
  <c r="CQ116" i="4" s="1"/>
  <c r="CL116" i="4"/>
  <c r="CN116" i="4" s="1"/>
  <c r="CI116" i="4"/>
  <c r="CK116" i="4" s="1"/>
  <c r="CQ115" i="4"/>
  <c r="CO115" i="4"/>
  <c r="CL115" i="4"/>
  <c r="CN115" i="4" s="1"/>
  <c r="CI115" i="4"/>
  <c r="CK115" i="4" s="1"/>
  <c r="CO112" i="4"/>
  <c r="CQ112" i="4" s="1"/>
  <c r="CL112" i="4"/>
  <c r="CN112" i="4" s="1"/>
  <c r="CI112" i="4"/>
  <c r="CK112" i="4" s="1"/>
  <c r="CO111" i="4"/>
  <c r="CQ111" i="4" s="1"/>
  <c r="CL111" i="4"/>
  <c r="CN111" i="4" s="1"/>
  <c r="CI111" i="4"/>
  <c r="CK111" i="4" s="1"/>
  <c r="CO110" i="4"/>
  <c r="CQ110" i="4" s="1"/>
  <c r="CL110" i="4"/>
  <c r="CN110" i="4" s="1"/>
  <c r="CI110" i="4"/>
  <c r="CK110" i="4" s="1"/>
  <c r="CO109" i="4"/>
  <c r="CQ109" i="4" s="1"/>
  <c r="CL109" i="4"/>
  <c r="CN109" i="4" s="1"/>
  <c r="CI109" i="4"/>
  <c r="CK109" i="4" s="1"/>
  <c r="CO108" i="4"/>
  <c r="CQ108" i="4" s="1"/>
  <c r="CL108" i="4"/>
  <c r="CN108" i="4" s="1"/>
  <c r="CI108" i="4"/>
  <c r="CK108" i="4" s="1"/>
  <c r="CQ107" i="4"/>
  <c r="CO107" i="4"/>
  <c r="CL107" i="4"/>
  <c r="CN107" i="4" s="1"/>
  <c r="CI107" i="4"/>
  <c r="CK107" i="4" s="1"/>
  <c r="CO106" i="4"/>
  <c r="CQ106" i="4" s="1"/>
  <c r="CL106" i="4"/>
  <c r="CN106" i="4" s="1"/>
  <c r="CI106" i="4"/>
  <c r="CK106" i="4" s="1"/>
  <c r="CO105" i="4"/>
  <c r="CQ105" i="4" s="1"/>
  <c r="CL105" i="4"/>
  <c r="CN105" i="4" s="1"/>
  <c r="CI105" i="4"/>
  <c r="CK105" i="4" s="1"/>
  <c r="CO104" i="4"/>
  <c r="CQ104" i="4" s="1"/>
  <c r="CL104" i="4"/>
  <c r="CN104" i="4" s="1"/>
  <c r="CI104" i="4"/>
  <c r="CK104" i="4" s="1"/>
  <c r="CO103" i="4"/>
  <c r="CQ103" i="4" s="1"/>
  <c r="CL103" i="4"/>
  <c r="CN103" i="4" s="1"/>
  <c r="CI103" i="4"/>
  <c r="CK103" i="4" s="1"/>
  <c r="CO102" i="4"/>
  <c r="CQ102" i="4" s="1"/>
  <c r="CL102" i="4"/>
  <c r="CN102" i="4" s="1"/>
  <c r="CI102" i="4"/>
  <c r="CK102" i="4" s="1"/>
  <c r="CQ101" i="4"/>
  <c r="CO101" i="4"/>
  <c r="CL101" i="4"/>
  <c r="CN101" i="4" s="1"/>
  <c r="CI101" i="4"/>
  <c r="CK101" i="4" s="1"/>
  <c r="CO100" i="4"/>
  <c r="CQ100" i="4" s="1"/>
  <c r="CL100" i="4"/>
  <c r="CN100" i="4" s="1"/>
  <c r="CI100" i="4"/>
  <c r="CK100" i="4" s="1"/>
  <c r="CO98" i="4"/>
  <c r="CQ98" i="4" s="1"/>
  <c r="CL98" i="4"/>
  <c r="CN98" i="4" s="1"/>
  <c r="CI98" i="4"/>
  <c r="CK98" i="4" s="1"/>
  <c r="CO97" i="4"/>
  <c r="CQ97" i="4" s="1"/>
  <c r="CL97" i="4"/>
  <c r="CN97" i="4" s="1"/>
  <c r="CI97" i="4"/>
  <c r="CK97" i="4" s="1"/>
  <c r="CO94" i="4"/>
  <c r="CQ94" i="4" s="1"/>
  <c r="CL94" i="4"/>
  <c r="CN94" i="4" s="1"/>
  <c r="CI94" i="4"/>
  <c r="CK94" i="4" s="1"/>
  <c r="CO92" i="4"/>
  <c r="CQ92" i="4" s="1"/>
  <c r="CL92" i="4"/>
  <c r="CN92" i="4" s="1"/>
  <c r="CI92" i="4"/>
  <c r="CK92" i="4" s="1"/>
  <c r="CQ90" i="4"/>
  <c r="CO90" i="4"/>
  <c r="CL90" i="4"/>
  <c r="CN90" i="4" s="1"/>
  <c r="CI90" i="4"/>
  <c r="CK90" i="4" s="1"/>
  <c r="CO86" i="4"/>
  <c r="CQ86" i="4" s="1"/>
  <c r="CL86" i="4"/>
  <c r="CN86" i="4" s="1"/>
  <c r="CI86" i="4"/>
  <c r="CK86" i="4" s="1"/>
  <c r="CO85" i="4"/>
  <c r="CQ85" i="4" s="1"/>
  <c r="CL85" i="4"/>
  <c r="CN85" i="4" s="1"/>
  <c r="CI85" i="4"/>
  <c r="CK85" i="4" s="1"/>
  <c r="CO84" i="4"/>
  <c r="CQ84" i="4" s="1"/>
  <c r="CL84" i="4"/>
  <c r="CN84" i="4" s="1"/>
  <c r="CI84" i="4"/>
  <c r="CK84" i="4" s="1"/>
  <c r="CO83" i="4"/>
  <c r="CQ83" i="4" s="1"/>
  <c r="CL83" i="4"/>
  <c r="CN83" i="4" s="1"/>
  <c r="CI83" i="4"/>
  <c r="CK83" i="4" s="1"/>
  <c r="CO82" i="4"/>
  <c r="CQ82" i="4" s="1"/>
  <c r="CL82" i="4"/>
  <c r="CN82" i="4" s="1"/>
  <c r="CI82" i="4"/>
  <c r="CK82" i="4" s="1"/>
  <c r="CQ81" i="4"/>
  <c r="CO81" i="4"/>
  <c r="CL81" i="4"/>
  <c r="CN81" i="4" s="1"/>
  <c r="CI81" i="4"/>
  <c r="CK81" i="4" s="1"/>
  <c r="CL80" i="4"/>
  <c r="CN80" i="4" s="1"/>
  <c r="CI80" i="4"/>
  <c r="CK80" i="4" s="1"/>
  <c r="CQ79" i="4"/>
  <c r="CO79" i="4"/>
  <c r="CL79" i="4"/>
  <c r="CN79" i="4" s="1"/>
  <c r="CI79" i="4"/>
  <c r="CK79" i="4" s="1"/>
  <c r="CO78" i="4"/>
  <c r="CQ78" i="4" s="1"/>
  <c r="CL78" i="4"/>
  <c r="CN78" i="4" s="1"/>
  <c r="CI78" i="4"/>
  <c r="CK78" i="4" s="1"/>
  <c r="CO77" i="4"/>
  <c r="CQ77" i="4" s="1"/>
  <c r="CL77" i="4"/>
  <c r="CN77" i="4" s="1"/>
  <c r="CI77" i="4"/>
  <c r="CK77" i="4" s="1"/>
  <c r="CO76" i="4"/>
  <c r="CQ76" i="4" s="1"/>
  <c r="CL76" i="4"/>
  <c r="CN76" i="4" s="1"/>
  <c r="CK76" i="4"/>
  <c r="CI76" i="4"/>
  <c r="CO75" i="4"/>
  <c r="CQ75" i="4" s="1"/>
  <c r="CL75" i="4"/>
  <c r="CN75" i="4" s="1"/>
  <c r="CI75" i="4"/>
  <c r="CK75" i="4" s="1"/>
  <c r="CO74" i="4"/>
  <c r="CQ74" i="4" s="1"/>
  <c r="CL74" i="4"/>
  <c r="CN74" i="4" s="1"/>
  <c r="CI74" i="4"/>
  <c r="CK74" i="4" s="1"/>
  <c r="CQ73" i="4"/>
  <c r="CO73" i="4"/>
  <c r="CL73" i="4"/>
  <c r="CN73" i="4" s="1"/>
  <c r="CI73" i="4"/>
  <c r="CK73" i="4" s="1"/>
  <c r="CO72" i="4"/>
  <c r="CQ72" i="4" s="1"/>
  <c r="CL72" i="4"/>
  <c r="CN72" i="4" s="1"/>
  <c r="CI72" i="4"/>
  <c r="CK72" i="4" s="1"/>
  <c r="CO71" i="4"/>
  <c r="CQ71" i="4" s="1"/>
  <c r="CL71" i="4"/>
  <c r="CN71" i="4" s="1"/>
  <c r="CI71" i="4"/>
  <c r="CK71" i="4" s="1"/>
  <c r="CO70" i="4"/>
  <c r="CQ70" i="4" s="1"/>
  <c r="CL70" i="4"/>
  <c r="CN70" i="4" s="1"/>
  <c r="CK70" i="4"/>
  <c r="CI70" i="4"/>
  <c r="CO66" i="4"/>
  <c r="CQ66" i="4" s="1"/>
  <c r="CL66" i="4"/>
  <c r="CN66" i="4" s="1"/>
  <c r="CI66" i="4"/>
  <c r="CK66" i="4" s="1"/>
  <c r="CO64" i="4"/>
  <c r="CQ64" i="4" s="1"/>
  <c r="CL64" i="4"/>
  <c r="CN64" i="4" s="1"/>
  <c r="CI64" i="4"/>
  <c r="CK64" i="4" s="1"/>
  <c r="CQ63" i="4"/>
  <c r="CO63" i="4"/>
  <c r="CL63" i="4"/>
  <c r="CN63" i="4" s="1"/>
  <c r="CI63" i="4"/>
  <c r="CK63" i="4" s="1"/>
  <c r="CO59" i="4"/>
  <c r="CQ59" i="4" s="1"/>
  <c r="CL59" i="4"/>
  <c r="CN59" i="4" s="1"/>
  <c r="CI59" i="4"/>
  <c r="CK59" i="4" s="1"/>
  <c r="CL58" i="4"/>
  <c r="CN58" i="4" s="1"/>
  <c r="CI58" i="4"/>
  <c r="CK58" i="4" s="1"/>
  <c r="CO57" i="4"/>
  <c r="CQ57" i="4" s="1"/>
  <c r="CL57" i="4"/>
  <c r="CN57" i="4" s="1"/>
  <c r="CI57" i="4"/>
  <c r="CK57" i="4" s="1"/>
  <c r="CO56" i="4"/>
  <c r="CQ56" i="4" s="1"/>
  <c r="CL56" i="4"/>
  <c r="CN56" i="4" s="1"/>
  <c r="CI56" i="4"/>
  <c r="CK56" i="4" s="1"/>
  <c r="CO55" i="4"/>
  <c r="CQ55" i="4" s="1"/>
  <c r="CL55" i="4"/>
  <c r="CN55" i="4" s="1"/>
  <c r="CI55" i="4"/>
  <c r="CK55" i="4" s="1"/>
  <c r="CO54" i="4"/>
  <c r="CQ54" i="4" s="1"/>
  <c r="CL54" i="4"/>
  <c r="CN54" i="4" s="1"/>
  <c r="CI54" i="4"/>
  <c r="CK54" i="4" s="1"/>
  <c r="CO53" i="4"/>
  <c r="CQ53" i="4" s="1"/>
  <c r="CL53" i="4"/>
  <c r="CN53" i="4" s="1"/>
  <c r="CI53" i="4"/>
  <c r="CK53" i="4" s="1"/>
  <c r="CO52" i="4"/>
  <c r="CQ52" i="4" s="1"/>
  <c r="CL52" i="4"/>
  <c r="CN52" i="4" s="1"/>
  <c r="CI52" i="4"/>
  <c r="CK52" i="4" s="1"/>
  <c r="CO51" i="4"/>
  <c r="CQ51" i="4" s="1"/>
  <c r="CL51" i="4"/>
  <c r="CN51" i="4" s="1"/>
  <c r="CI51" i="4"/>
  <c r="CK51" i="4" s="1"/>
  <c r="CO50" i="4"/>
  <c r="CQ50" i="4" s="1"/>
  <c r="CL50" i="4"/>
  <c r="CN50" i="4" s="1"/>
  <c r="CI50" i="4"/>
  <c r="CK50" i="4" s="1"/>
  <c r="CO49" i="4"/>
  <c r="CQ49" i="4" s="1"/>
  <c r="CL49" i="4"/>
  <c r="CN49" i="4" s="1"/>
  <c r="CI49" i="4"/>
  <c r="CK49" i="4" s="1"/>
  <c r="CO48" i="4"/>
  <c r="CQ48" i="4" s="1"/>
  <c r="CL48" i="4"/>
  <c r="CN48" i="4" s="1"/>
  <c r="CI48" i="4"/>
  <c r="CK48" i="4" s="1"/>
  <c r="CO47" i="4"/>
  <c r="CQ47" i="4" s="1"/>
  <c r="CL47" i="4"/>
  <c r="CN47" i="4" s="1"/>
  <c r="CI47" i="4"/>
  <c r="CK47" i="4" s="1"/>
  <c r="CO46" i="4"/>
  <c r="CQ46" i="4" s="1"/>
  <c r="CL46" i="4"/>
  <c r="CN46" i="4" s="1"/>
  <c r="CI46" i="4"/>
  <c r="CK46" i="4" s="1"/>
  <c r="CO45" i="4"/>
  <c r="CQ45" i="4" s="1"/>
  <c r="CL45" i="4"/>
  <c r="CN45" i="4" s="1"/>
  <c r="CI45" i="4"/>
  <c r="CK45" i="4" s="1"/>
  <c r="CO44" i="4"/>
  <c r="CQ44" i="4" s="1"/>
  <c r="CL44" i="4"/>
  <c r="CN44" i="4" s="1"/>
  <c r="CI44" i="4"/>
  <c r="CK44" i="4" s="1"/>
  <c r="CO42" i="4"/>
  <c r="CQ42" i="4" s="1"/>
  <c r="CL42" i="4"/>
  <c r="CN42" i="4" s="1"/>
  <c r="CI42" i="4"/>
  <c r="CK42" i="4" s="1"/>
  <c r="CO41" i="4"/>
  <c r="CQ41" i="4" s="1"/>
  <c r="CL41" i="4"/>
  <c r="CN41" i="4" s="1"/>
  <c r="CI41" i="4"/>
  <c r="CK41" i="4" s="1"/>
  <c r="CO40" i="4"/>
  <c r="CQ40" i="4" s="1"/>
  <c r="CL40" i="4"/>
  <c r="CN40" i="4" s="1"/>
  <c r="CI40" i="4"/>
  <c r="CK40" i="4" s="1"/>
  <c r="CO39" i="4"/>
  <c r="CQ39" i="4" s="1"/>
  <c r="CL39" i="4"/>
  <c r="CN39" i="4" s="1"/>
  <c r="CI39" i="4"/>
  <c r="CK39" i="4" s="1"/>
  <c r="CO38" i="4"/>
  <c r="CQ38" i="4" s="1"/>
  <c r="CL38" i="4"/>
  <c r="CN38" i="4" s="1"/>
  <c r="CI38" i="4"/>
  <c r="CK38" i="4" s="1"/>
  <c r="CO37" i="4"/>
  <c r="CQ37" i="4" s="1"/>
  <c r="CL37" i="4"/>
  <c r="CN37" i="4" s="1"/>
  <c r="CI37" i="4"/>
  <c r="CK37" i="4" s="1"/>
  <c r="CO36" i="4"/>
  <c r="CQ36" i="4" s="1"/>
  <c r="CL36" i="4"/>
  <c r="CN36" i="4" s="1"/>
  <c r="CI36" i="4"/>
  <c r="CK36" i="4" s="1"/>
  <c r="CO35" i="4"/>
  <c r="CQ35" i="4" s="1"/>
  <c r="CL35" i="4"/>
  <c r="CN35" i="4" s="1"/>
  <c r="CI35" i="4"/>
  <c r="CK35" i="4" s="1"/>
  <c r="CO34" i="4"/>
  <c r="CQ34" i="4" s="1"/>
  <c r="CL34" i="4"/>
  <c r="CN34" i="4" s="1"/>
  <c r="CI34" i="4"/>
  <c r="CK34" i="4" s="1"/>
  <c r="CO33" i="4"/>
  <c r="CQ33" i="4" s="1"/>
  <c r="CL33" i="4"/>
  <c r="CN33" i="4" s="1"/>
  <c r="CI33" i="4"/>
  <c r="CK33" i="4" s="1"/>
  <c r="CO32" i="4"/>
  <c r="CQ32" i="4" s="1"/>
  <c r="CL32" i="4"/>
  <c r="CN32" i="4" s="1"/>
  <c r="CI32" i="4"/>
  <c r="CK32" i="4" s="1"/>
  <c r="CO31" i="4"/>
  <c r="CQ31" i="4" s="1"/>
  <c r="CL31" i="4"/>
  <c r="CN31" i="4" s="1"/>
  <c r="CI31" i="4"/>
  <c r="CK31" i="4" s="1"/>
  <c r="CO29" i="4"/>
  <c r="CQ29" i="4" s="1"/>
  <c r="CL29" i="4"/>
  <c r="CN29" i="4" s="1"/>
  <c r="CI29" i="4"/>
  <c r="CK29" i="4" s="1"/>
  <c r="CO27" i="4"/>
  <c r="CQ27" i="4" s="1"/>
  <c r="CL27" i="4"/>
  <c r="CN27" i="4" s="1"/>
  <c r="CI27" i="4"/>
  <c r="CK27" i="4" s="1"/>
  <c r="CO25" i="4"/>
  <c r="CQ25" i="4" s="1"/>
  <c r="CL25" i="4"/>
  <c r="CN25" i="4" s="1"/>
  <c r="CI25" i="4"/>
  <c r="CK25" i="4" s="1"/>
  <c r="CO20" i="4"/>
  <c r="CQ20" i="4" s="1"/>
  <c r="CL20" i="4"/>
  <c r="CN20" i="4" s="1"/>
  <c r="CI20" i="4"/>
  <c r="CK20" i="4" s="1"/>
  <c r="CO19" i="4"/>
  <c r="CQ19" i="4" s="1"/>
  <c r="CL19" i="4"/>
  <c r="CN19" i="4" s="1"/>
  <c r="CI19" i="4"/>
  <c r="CK19" i="4" s="1"/>
  <c r="CO18" i="4"/>
  <c r="CQ18" i="4" s="1"/>
  <c r="CL18" i="4"/>
  <c r="CN18" i="4" s="1"/>
  <c r="CI18" i="4"/>
  <c r="CK18" i="4" s="1"/>
  <c r="CO17" i="4"/>
  <c r="CQ17" i="4" s="1"/>
  <c r="CL17" i="4"/>
  <c r="CN17" i="4" s="1"/>
  <c r="CI17" i="4"/>
  <c r="CK17" i="4" s="1"/>
  <c r="CO16" i="4"/>
  <c r="CQ16" i="4" s="1"/>
  <c r="CL16" i="4"/>
  <c r="CN16" i="4" s="1"/>
  <c r="CI16" i="4"/>
  <c r="CK16" i="4" s="1"/>
  <c r="CO14" i="4"/>
  <c r="CQ14" i="4" s="1"/>
  <c r="CL14" i="4"/>
  <c r="CN14" i="4" s="1"/>
  <c r="CI14" i="4"/>
  <c r="CK14" i="4" s="1"/>
  <c r="CO13" i="4"/>
  <c r="CQ13" i="4" s="1"/>
  <c r="CL13" i="4"/>
  <c r="CN13" i="4" s="1"/>
  <c r="CI13" i="4"/>
  <c r="CK13" i="4" s="1"/>
  <c r="CO12" i="4"/>
  <c r="CQ12" i="4" s="1"/>
  <c r="CL12" i="4"/>
  <c r="CN12" i="4" s="1"/>
  <c r="CI12" i="4"/>
  <c r="CK12" i="4" s="1"/>
  <c r="CO11" i="4"/>
  <c r="CQ11" i="4" s="1"/>
  <c r="CL11" i="4"/>
  <c r="CN11" i="4" s="1"/>
  <c r="CI11" i="4"/>
  <c r="CK11" i="4" s="1"/>
  <c r="CO10" i="4"/>
  <c r="CQ10" i="4" s="1"/>
  <c r="CL10" i="4"/>
  <c r="CN10" i="4" s="1"/>
  <c r="CI10" i="4"/>
  <c r="CK10" i="4" s="1"/>
  <c r="CO9" i="4"/>
  <c r="CQ9" i="4" s="1"/>
  <c r="CL9" i="4"/>
  <c r="CN9" i="4" s="1"/>
  <c r="CI9" i="4"/>
  <c r="CK9" i="4" s="1"/>
  <c r="CO8" i="4"/>
  <c r="CQ8" i="4" s="1"/>
  <c r="CL8" i="4"/>
  <c r="CN8" i="4" s="1"/>
  <c r="CI8" i="4"/>
  <c r="CK8" i="4" s="1"/>
  <c r="CO7" i="4"/>
  <c r="CQ7" i="4" s="1"/>
  <c r="CL7" i="4"/>
  <c r="CN7" i="4" s="1"/>
  <c r="CI7" i="4"/>
  <c r="CK7" i="4" s="1"/>
  <c r="CO6" i="4"/>
  <c r="CQ6" i="4" s="1"/>
  <c r="CL6" i="4"/>
  <c r="CN6" i="4" s="1"/>
  <c r="CI6" i="4"/>
  <c r="CK6" i="4" s="1"/>
  <c r="CO5" i="4"/>
  <c r="CQ5" i="4" s="1"/>
  <c r="CL5" i="4"/>
  <c r="CN5" i="4" s="1"/>
  <c r="CI5" i="4"/>
  <c r="CK5" i="4" s="1"/>
  <c r="CO4" i="4"/>
  <c r="CQ4" i="4" s="1"/>
  <c r="CL4" i="4"/>
  <c r="CN4" i="4" s="1"/>
  <c r="CI4" i="4"/>
  <c r="CK4" i="4" s="1"/>
  <c r="AN436" i="4"/>
  <c r="AN106" i="4"/>
  <c r="AN435" i="4"/>
  <c r="AN105" i="4"/>
  <c r="AN619" i="4"/>
  <c r="AN582" i="4"/>
  <c r="AN550" i="4"/>
  <c r="AN522" i="4"/>
  <c r="AN498" i="4"/>
  <c r="AN465" i="4"/>
  <c r="AN441" i="4"/>
  <c r="AN413" i="4"/>
  <c r="AN408" i="4"/>
  <c r="AN277" i="4"/>
  <c r="AN243" i="4"/>
  <c r="AN214" i="4"/>
  <c r="AN190" i="4"/>
  <c r="AN168" i="4"/>
  <c r="AN135" i="4"/>
  <c r="AN111" i="4"/>
  <c r="AN83" i="4"/>
  <c r="AN78" i="4"/>
  <c r="L27" i="5"/>
  <c r="K27" i="5"/>
  <c r="L24" i="5"/>
  <c r="K24" i="5"/>
  <c r="L23" i="5"/>
  <c r="K23" i="5"/>
  <c r="L22" i="5"/>
  <c r="K22" i="5"/>
  <c r="L21" i="5"/>
  <c r="K21" i="5"/>
  <c r="L20" i="5"/>
  <c r="K20" i="5"/>
  <c r="L18" i="5"/>
  <c r="K18" i="5"/>
  <c r="L15" i="5"/>
  <c r="K15" i="5"/>
  <c r="L14" i="5"/>
  <c r="K14" i="5"/>
  <c r="L13" i="5"/>
  <c r="K13" i="5"/>
  <c r="L10" i="5"/>
  <c r="K10" i="5"/>
  <c r="L7" i="5"/>
  <c r="K7" i="5"/>
  <c r="I27" i="5"/>
  <c r="H27" i="5"/>
  <c r="I24" i="5"/>
  <c r="H24" i="5"/>
  <c r="I23" i="5"/>
  <c r="H23" i="5"/>
  <c r="I22" i="5"/>
  <c r="H22" i="5"/>
  <c r="I21" i="5"/>
  <c r="H21" i="5"/>
  <c r="I20" i="5"/>
  <c r="H20" i="5"/>
  <c r="I18" i="5"/>
  <c r="H18" i="5"/>
  <c r="I15" i="5"/>
  <c r="H15" i="5"/>
  <c r="I14" i="5"/>
  <c r="H14" i="5"/>
  <c r="I13" i="5"/>
  <c r="H13" i="5"/>
  <c r="I10" i="5"/>
  <c r="H10" i="5"/>
  <c r="I7" i="5"/>
  <c r="H7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CU4" i="4"/>
  <c r="CS4" i="4"/>
  <c r="CR4" i="4"/>
  <c r="CU3" i="4"/>
  <c r="CS3" i="4"/>
  <c r="CR3" i="4"/>
  <c r="AN671" i="4"/>
  <c r="AN670" i="4"/>
  <c r="AN669" i="4"/>
  <c r="AN668" i="4"/>
  <c r="AN667" i="4"/>
  <c r="AN666" i="4"/>
  <c r="AN665" i="4"/>
  <c r="AN664" i="4"/>
  <c r="AN663" i="4"/>
  <c r="AN662" i="4"/>
  <c r="AN661" i="4"/>
  <c r="AN660" i="4"/>
  <c r="AN659" i="4"/>
  <c r="AN658" i="4"/>
  <c r="AN657" i="4"/>
  <c r="AN652" i="4"/>
  <c r="AN651" i="4"/>
  <c r="AN650" i="4"/>
  <c r="AN648" i="4"/>
  <c r="AN647" i="4"/>
  <c r="AN646" i="4"/>
  <c r="AN642" i="4"/>
  <c r="AN641" i="4"/>
  <c r="AN640" i="4"/>
  <c r="AN639" i="4"/>
  <c r="AN633" i="4"/>
  <c r="AN631" i="4"/>
  <c r="AN630" i="4"/>
  <c r="AN629" i="4"/>
  <c r="AN628" i="4"/>
  <c r="AN627" i="4"/>
  <c r="AN624" i="4"/>
  <c r="AN623" i="4"/>
  <c r="AN622" i="4"/>
  <c r="AN621" i="4"/>
  <c r="AN620" i="4"/>
  <c r="AN618" i="4"/>
  <c r="AN617" i="4"/>
  <c r="AN616" i="4"/>
  <c r="AN615" i="4"/>
  <c r="AN614" i="4"/>
  <c r="AN613" i="4"/>
  <c r="AN609" i="4"/>
  <c r="AN608" i="4"/>
  <c r="AN606" i="4"/>
  <c r="AN605" i="4"/>
  <c r="AN604" i="4"/>
  <c r="AN603" i="4"/>
  <c r="AN602" i="4"/>
  <c r="AN596" i="4"/>
  <c r="AN593" i="4"/>
  <c r="AN591" i="4"/>
  <c r="AN590" i="4"/>
  <c r="AN589" i="4"/>
  <c r="AN587" i="4"/>
  <c r="AN586" i="4"/>
  <c r="AN585" i="4"/>
  <c r="AN584" i="4"/>
  <c r="AN583" i="4"/>
  <c r="AN581" i="4"/>
  <c r="AN580" i="4"/>
  <c r="AN579" i="4"/>
  <c r="AN578" i="4"/>
  <c r="AN577" i="4"/>
  <c r="AN576" i="4"/>
  <c r="AN575" i="4"/>
  <c r="AN574" i="4"/>
  <c r="AN573" i="4"/>
  <c r="AN568" i="4"/>
  <c r="AN563" i="4"/>
  <c r="AN561" i="4"/>
  <c r="AN560" i="4"/>
  <c r="AN559" i="4"/>
  <c r="AN558" i="4"/>
  <c r="AN557" i="4"/>
  <c r="AN556" i="4"/>
  <c r="AN555" i="4"/>
  <c r="AN554" i="4"/>
  <c r="AN553" i="4"/>
  <c r="AN551" i="4"/>
  <c r="AN549" i="4"/>
  <c r="AN548" i="4"/>
  <c r="AN547" i="4"/>
  <c r="AN546" i="4"/>
  <c r="AN545" i="4"/>
  <c r="AN544" i="4"/>
  <c r="AN543" i="4"/>
  <c r="AN542" i="4"/>
  <c r="AN541" i="4"/>
  <c r="AN539" i="4"/>
  <c r="AN537" i="4"/>
  <c r="AN536" i="4"/>
  <c r="AN533" i="4"/>
  <c r="AN531" i="4"/>
  <c r="AN528" i="4"/>
  <c r="AN527" i="4"/>
  <c r="AN526" i="4"/>
  <c r="AN525" i="4"/>
  <c r="AN524" i="4"/>
  <c r="AN523" i="4"/>
  <c r="AN521" i="4"/>
  <c r="AN520" i="4"/>
  <c r="AN519" i="4"/>
  <c r="AN518" i="4"/>
  <c r="AN517" i="4"/>
  <c r="AN516" i="4"/>
  <c r="AN515" i="4"/>
  <c r="AN514" i="4"/>
  <c r="AN508" i="4"/>
  <c r="AN506" i="4"/>
  <c r="AN505" i="4"/>
  <c r="AN504" i="4"/>
  <c r="AN503" i="4"/>
  <c r="AN502" i="4"/>
  <c r="AN501" i="4"/>
  <c r="AN500" i="4"/>
  <c r="AN499" i="4"/>
  <c r="AN497" i="4"/>
  <c r="AN496" i="4"/>
  <c r="AN495" i="4"/>
  <c r="AN494" i="4"/>
  <c r="AN493" i="4"/>
  <c r="AN492" i="4"/>
  <c r="AN491" i="4"/>
  <c r="AN490" i="4"/>
  <c r="AN489" i="4"/>
  <c r="AN485" i="4"/>
  <c r="AN482" i="4"/>
  <c r="AN479" i="4"/>
  <c r="AN477" i="4"/>
  <c r="AN476" i="4"/>
  <c r="AN473" i="4"/>
  <c r="AN472" i="4"/>
  <c r="AN469" i="4"/>
  <c r="AN468" i="4"/>
  <c r="AN467" i="4"/>
  <c r="AN466" i="4"/>
  <c r="AN464" i="4"/>
  <c r="AN463" i="4"/>
  <c r="AN462" i="4"/>
  <c r="AN461" i="4"/>
  <c r="AN460" i="4"/>
  <c r="AN459" i="4"/>
  <c r="AN458" i="4"/>
  <c r="AN457" i="4"/>
  <c r="AN456" i="4"/>
  <c r="AN450" i="4"/>
  <c r="AN447" i="4"/>
  <c r="AN446" i="4"/>
  <c r="AN445" i="4"/>
  <c r="AN442" i="4"/>
  <c r="AN440" i="4"/>
  <c r="AN439" i="4"/>
  <c r="AN438" i="4"/>
  <c r="AN437" i="4"/>
  <c r="AN434" i="4"/>
  <c r="AN433" i="4"/>
  <c r="AN432" i="4"/>
  <c r="AN431" i="4"/>
  <c r="AN430" i="4"/>
  <c r="AN428" i="4"/>
  <c r="AN427" i="4"/>
  <c r="AN424" i="4"/>
  <c r="AN422" i="4"/>
  <c r="AN420" i="4"/>
  <c r="AN416" i="4"/>
  <c r="AN415" i="4"/>
  <c r="AN414" i="4"/>
  <c r="AN412" i="4"/>
  <c r="AN411" i="4"/>
  <c r="CF410" i="4"/>
  <c r="CH410" i="4" s="1"/>
  <c r="BW410" i="4"/>
  <c r="BY410" i="4" s="1"/>
  <c r="BE410" i="4"/>
  <c r="BG410" i="4" s="1"/>
  <c r="AV410" i="4"/>
  <c r="AX410" i="4" s="1"/>
  <c r="AN410" i="4"/>
  <c r="AN409" i="4"/>
  <c r="AN407" i="4"/>
  <c r="AN406" i="4"/>
  <c r="AN405" i="4"/>
  <c r="AN404" i="4"/>
  <c r="AN403" i="4"/>
  <c r="AN402" i="4"/>
  <c r="AN401" i="4"/>
  <c r="AN400" i="4"/>
  <c r="AN396" i="4"/>
  <c r="AN394" i="4"/>
  <c r="AN393" i="4"/>
  <c r="AN389" i="4"/>
  <c r="CF388" i="4"/>
  <c r="CH388" i="4" s="1"/>
  <c r="BE388" i="4"/>
  <c r="BG388" i="4" s="1"/>
  <c r="AV388" i="4"/>
  <c r="AX388" i="4" s="1"/>
  <c r="AN388" i="4"/>
  <c r="AN387" i="4"/>
  <c r="AN386" i="4"/>
  <c r="AN385" i="4"/>
  <c r="AN384" i="4"/>
  <c r="AN383" i="4"/>
  <c r="AN382" i="4"/>
  <c r="AN381" i="4"/>
  <c r="AN380" i="4"/>
  <c r="AN379" i="4"/>
  <c r="AN378" i="4"/>
  <c r="AN377" i="4"/>
  <c r="AN376" i="4"/>
  <c r="AN375" i="4"/>
  <c r="AN374" i="4"/>
  <c r="AN372" i="4"/>
  <c r="AN371" i="4"/>
  <c r="AN370" i="4"/>
  <c r="AN369" i="4"/>
  <c r="AN368" i="4"/>
  <c r="AN367" i="4"/>
  <c r="AN366" i="4"/>
  <c r="AN365" i="4"/>
  <c r="AN364" i="4"/>
  <c r="AN363" i="4"/>
  <c r="AN362" i="4"/>
  <c r="AN361" i="4"/>
  <c r="AN357" i="4"/>
  <c r="AN355" i="4"/>
  <c r="AN350" i="4"/>
  <c r="AN349" i="4"/>
  <c r="AN348" i="4"/>
  <c r="AN347" i="4"/>
  <c r="AN346" i="4"/>
  <c r="AN344" i="4"/>
  <c r="AN343" i="4"/>
  <c r="AN342" i="4"/>
  <c r="AN341" i="4"/>
  <c r="AN340" i="4"/>
  <c r="AN339" i="4"/>
  <c r="AN338" i="4"/>
  <c r="AN337" i="4"/>
  <c r="AN336" i="4"/>
  <c r="AN335" i="4"/>
  <c r="AN334" i="4"/>
  <c r="AN327" i="4"/>
  <c r="AN326" i="4"/>
  <c r="AN325" i="4"/>
  <c r="AN324" i="4"/>
  <c r="AN323" i="4"/>
  <c r="AN322" i="4"/>
  <c r="AN321" i="4"/>
  <c r="AN320" i="4"/>
  <c r="AN319" i="4"/>
  <c r="AN318" i="4"/>
  <c r="AN317" i="4"/>
  <c r="AN316" i="4"/>
  <c r="AN315" i="4"/>
  <c r="AN314" i="4"/>
  <c r="AN313" i="4"/>
  <c r="AN308" i="4"/>
  <c r="AN307" i="4"/>
  <c r="AN306" i="4"/>
  <c r="AN304" i="4"/>
  <c r="AN303" i="4"/>
  <c r="AN302" i="4"/>
  <c r="AN298" i="4"/>
  <c r="AN297" i="4"/>
  <c r="AN296" i="4"/>
  <c r="AN295" i="4"/>
  <c r="AN291" i="4"/>
  <c r="AN289" i="4"/>
  <c r="AN288" i="4"/>
  <c r="AN287" i="4"/>
  <c r="AN286" i="4"/>
  <c r="AN285" i="4"/>
  <c r="AN282" i="4"/>
  <c r="AN281" i="4"/>
  <c r="AN280" i="4"/>
  <c r="AN279" i="4"/>
  <c r="AN278" i="4"/>
  <c r="AN276" i="4"/>
  <c r="AN275" i="4"/>
  <c r="AN274" i="4"/>
  <c r="AN273" i="4"/>
  <c r="AN272" i="4"/>
  <c r="AN271" i="4"/>
  <c r="AN267" i="4"/>
  <c r="AN266" i="4"/>
  <c r="AN264" i="4"/>
  <c r="AN263" i="4"/>
  <c r="AN262" i="4"/>
  <c r="AN261" i="4"/>
  <c r="AN260" i="4"/>
  <c r="AN257" i="4"/>
  <c r="AN254" i="4"/>
  <c r="AN252" i="4"/>
  <c r="AN251" i="4"/>
  <c r="AN250" i="4"/>
  <c r="AN248" i="4"/>
  <c r="AN247" i="4"/>
  <c r="AN246" i="4"/>
  <c r="AN245" i="4"/>
  <c r="AN244" i="4"/>
  <c r="AN242" i="4"/>
  <c r="AN241" i="4"/>
  <c r="AN240" i="4"/>
  <c r="AN239" i="4"/>
  <c r="AN238" i="4"/>
  <c r="AN237" i="4"/>
  <c r="AN236" i="4"/>
  <c r="AN235" i="4"/>
  <c r="AN234" i="4"/>
  <c r="AN227" i="4"/>
  <c r="AN225" i="4"/>
  <c r="AN224" i="4"/>
  <c r="AN223" i="4"/>
  <c r="AN222" i="4"/>
  <c r="AN221" i="4"/>
  <c r="AN220" i="4"/>
  <c r="AN219" i="4"/>
  <c r="AN218" i="4"/>
  <c r="AN217" i="4"/>
  <c r="AN215" i="4"/>
  <c r="AN213" i="4"/>
  <c r="AN212" i="4"/>
  <c r="AN211" i="4"/>
  <c r="AN210" i="4"/>
  <c r="AN209" i="4"/>
  <c r="AN208" i="4"/>
  <c r="AN207" i="4"/>
  <c r="AN206" i="4"/>
  <c r="AN205" i="4"/>
  <c r="AN203" i="4"/>
  <c r="AN200" i="4"/>
  <c r="AN198" i="4"/>
  <c r="AN196" i="4"/>
  <c r="AN195" i="4"/>
  <c r="AN194" i="4"/>
  <c r="AN193" i="4"/>
  <c r="AN192" i="4"/>
  <c r="AN191" i="4"/>
  <c r="AN189" i="4"/>
  <c r="AN188" i="4"/>
  <c r="AN187" i="4"/>
  <c r="AN186" i="4"/>
  <c r="AN185" i="4"/>
  <c r="AN184" i="4"/>
  <c r="AN183" i="4"/>
  <c r="AN182" i="4"/>
  <c r="AN181" i="4"/>
  <c r="AN175" i="4"/>
  <c r="AN173" i="4"/>
  <c r="AN172" i="4"/>
  <c r="AN171" i="4"/>
  <c r="AN170" i="4"/>
  <c r="AN169" i="4"/>
  <c r="AN167" i="4"/>
  <c r="AN166" i="4"/>
  <c r="AN165" i="4"/>
  <c r="AN164" i="4"/>
  <c r="AN163" i="4"/>
  <c r="AN162" i="4"/>
  <c r="AN161" i="4"/>
  <c r="AN160" i="4"/>
  <c r="AN159" i="4"/>
  <c r="AN155" i="4"/>
  <c r="AN152" i="4"/>
  <c r="AN149" i="4"/>
  <c r="AN147" i="4"/>
  <c r="AN146" i="4"/>
  <c r="AN143" i="4"/>
  <c r="AN142" i="4"/>
  <c r="AN139" i="4"/>
  <c r="AN138" i="4"/>
  <c r="AN137" i="4"/>
  <c r="AN136" i="4"/>
  <c r="AN134" i="4"/>
  <c r="AN133" i="4"/>
  <c r="AN132" i="4"/>
  <c r="AN131" i="4"/>
  <c r="AN130" i="4"/>
  <c r="AN129" i="4"/>
  <c r="AN128" i="4"/>
  <c r="AN127" i="4"/>
  <c r="AN126" i="4"/>
  <c r="AN120" i="4"/>
  <c r="AN117" i="4"/>
  <c r="AN116" i="4"/>
  <c r="AN115" i="4"/>
  <c r="AN112" i="4"/>
  <c r="AN110" i="4"/>
  <c r="AN109" i="4"/>
  <c r="AN108" i="4"/>
  <c r="AN107" i="4"/>
  <c r="AN104" i="4"/>
  <c r="AN103" i="4"/>
  <c r="AN102" i="4"/>
  <c r="AN101" i="4"/>
  <c r="AN100" i="4"/>
  <c r="AN98" i="4"/>
  <c r="AN97" i="4"/>
  <c r="AN94" i="4"/>
  <c r="AN92" i="4"/>
  <c r="AN90" i="4"/>
  <c r="AN86" i="4"/>
  <c r="AN85" i="4"/>
  <c r="AN84" i="4"/>
  <c r="AN82" i="4"/>
  <c r="AN81" i="4"/>
  <c r="CF80" i="4"/>
  <c r="CH80" i="4" s="1"/>
  <c r="BW80" i="4"/>
  <c r="BY80" i="4" s="1"/>
  <c r="BE80" i="4"/>
  <c r="BG80" i="4" s="1"/>
  <c r="AV80" i="4"/>
  <c r="AX80" i="4" s="1"/>
  <c r="AN80" i="4"/>
  <c r="AN79" i="4"/>
  <c r="AN77" i="4"/>
  <c r="AN76" i="4"/>
  <c r="AN75" i="4"/>
  <c r="AN74" i="4"/>
  <c r="AN73" i="4"/>
  <c r="AN72" i="4"/>
  <c r="AN71" i="4"/>
  <c r="AN70" i="4"/>
  <c r="AN66" i="4"/>
  <c r="AN64" i="4"/>
  <c r="AN63" i="4"/>
  <c r="AN59" i="4"/>
  <c r="CF58" i="4"/>
  <c r="CH58" i="4" s="1"/>
  <c r="BE58" i="4"/>
  <c r="BG58" i="4" s="1"/>
  <c r="AV58" i="4"/>
  <c r="AX58" i="4" s="1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29" i="4"/>
  <c r="AN27" i="4"/>
  <c r="AN25" i="4"/>
  <c r="AN20" i="4"/>
  <c r="AN19" i="4"/>
  <c r="AN18" i="4"/>
  <c r="AN17" i="4"/>
  <c r="AN16" i="4"/>
  <c r="AN14" i="4"/>
  <c r="AN13" i="4"/>
  <c r="AN12" i="4"/>
  <c r="AN11" i="4"/>
  <c r="AN10" i="4"/>
  <c r="AN9" i="4"/>
  <c r="AN8" i="4"/>
  <c r="AN7" i="4"/>
  <c r="BT6" i="4"/>
  <c r="BV6" i="4" s="1"/>
  <c r="BQ6" i="4"/>
  <c r="BS6" i="4" s="1"/>
  <c r="BN6" i="4"/>
  <c r="BP6" i="4" s="1"/>
  <c r="BK6" i="4"/>
  <c r="BM6" i="4" s="1"/>
  <c r="AN6" i="4"/>
  <c r="AN5" i="4"/>
  <c r="CF4" i="4"/>
  <c r="CH4" i="4" s="1"/>
  <c r="CC4" i="4"/>
  <c r="CE4" i="4" s="1"/>
  <c r="BZ4" i="4"/>
  <c r="CB4" i="4" s="1"/>
  <c r="BW4" i="4"/>
  <c r="BY4" i="4" s="1"/>
  <c r="BT4" i="4"/>
  <c r="BV4" i="4" s="1"/>
  <c r="BQ4" i="4"/>
  <c r="BS4" i="4" s="1"/>
  <c r="BN4" i="4"/>
  <c r="BP4" i="4" s="1"/>
  <c r="BK4" i="4"/>
  <c r="BM4" i="4" s="1"/>
  <c r="BH4" i="4"/>
  <c r="BJ4" i="4" s="1"/>
  <c r="BE4" i="4"/>
  <c r="BG4" i="4" s="1"/>
  <c r="BB4" i="4"/>
  <c r="BD4" i="4" s="1"/>
  <c r="AY4" i="4"/>
  <c r="BA4" i="4" s="1"/>
  <c r="AV4" i="4"/>
  <c r="AX4" i="4" s="1"/>
  <c r="AS4" i="4"/>
  <c r="AU4" i="4" s="1"/>
  <c r="AP4" i="4"/>
  <c r="AR4" i="4" s="1"/>
  <c r="AN4" i="4"/>
  <c r="BH6" i="4" l="1"/>
  <c r="BJ6" i="4" s="1"/>
  <c r="CU6" i="4"/>
  <c r="BE6" i="4"/>
  <c r="BG6" i="4" s="1"/>
  <c r="CC6" i="4"/>
  <c r="CE6" i="4" s="1"/>
  <c r="AS6" i="4"/>
  <c r="AU6" i="4" s="1"/>
  <c r="CS6" i="4"/>
  <c r="BB6" i="4"/>
  <c r="BD6" i="4" s="1"/>
  <c r="CR6" i="4"/>
  <c r="AY6" i="4"/>
  <c r="BA6" i="4" s="1"/>
  <c r="CF6" i="4"/>
  <c r="CH6" i="4" s="1"/>
  <c r="AV6" i="4"/>
  <c r="AX6" i="4" s="1"/>
  <c r="BZ6" i="4"/>
  <c r="CB6" i="4" s="1"/>
  <c r="AP6" i="4"/>
  <c r="AR6" i="4" s="1"/>
  <c r="BW6" i="4"/>
  <c r="BY6" i="4" s="1"/>
  <c r="CU5" i="4"/>
  <c r="CF5" i="4"/>
  <c r="CH5" i="4" s="1"/>
  <c r="AV5" i="4"/>
  <c r="AX5" i="4" s="1"/>
  <c r="CS5" i="4"/>
  <c r="CC5" i="4"/>
  <c r="CE5" i="4" s="1"/>
  <c r="AS5" i="4"/>
  <c r="AU5" i="4" s="1"/>
  <c r="BW5" i="4"/>
  <c r="BY5" i="4" s="1"/>
  <c r="CR5" i="4"/>
  <c r="BZ5" i="4"/>
  <c r="CB5" i="4" s="1"/>
  <c r="AP5" i="4"/>
  <c r="AR5" i="4" s="1"/>
  <c r="BQ5" i="4"/>
  <c r="BS5" i="4" s="1"/>
  <c r="BK5" i="4"/>
  <c r="BM5" i="4" s="1"/>
  <c r="BT5" i="4"/>
  <c r="BV5" i="4" s="1"/>
  <c r="BN5" i="4"/>
  <c r="BP5" i="4" s="1"/>
  <c r="BH5" i="4"/>
  <c r="BJ5" i="4" s="1"/>
  <c r="BE5" i="4"/>
  <c r="BG5" i="4" s="1"/>
  <c r="AY5" i="4"/>
  <c r="BA5" i="4" s="1"/>
  <c r="BB5" i="4"/>
  <c r="BD5" i="4" s="1"/>
  <c r="CT4" i="4"/>
  <c r="CT3" i="4"/>
  <c r="CT6" i="4" l="1"/>
  <c r="CR7" i="4"/>
  <c r="CF7" i="4"/>
  <c r="CH7" i="4" s="1"/>
  <c r="AV7" i="4"/>
  <c r="AX7" i="4" s="1"/>
  <c r="CC7" i="4"/>
  <c r="CE7" i="4" s="1"/>
  <c r="BZ7" i="4"/>
  <c r="CB7" i="4" s="1"/>
  <c r="AP7" i="4"/>
  <c r="AR7" i="4" s="1"/>
  <c r="BW7" i="4"/>
  <c r="BY7" i="4" s="1"/>
  <c r="BQ7" i="4"/>
  <c r="BS7" i="4" s="1"/>
  <c r="BT7" i="4"/>
  <c r="BV7" i="4" s="1"/>
  <c r="BN7" i="4"/>
  <c r="BP7" i="4" s="1"/>
  <c r="BK7" i="4"/>
  <c r="BM7" i="4" s="1"/>
  <c r="BH7" i="4"/>
  <c r="BJ7" i="4" s="1"/>
  <c r="BE7" i="4"/>
  <c r="BG7" i="4" s="1"/>
  <c r="CU7" i="4"/>
  <c r="CS7" i="4"/>
  <c r="CT7" i="4" s="1"/>
  <c r="BB7" i="4"/>
  <c r="BD7" i="4" s="1"/>
  <c r="AY7" i="4"/>
  <c r="BA7" i="4" s="1"/>
  <c r="AS7" i="4"/>
  <c r="AU7" i="4" s="1"/>
  <c r="CT5" i="4"/>
  <c r="AD5" i="13"/>
  <c r="AB5" i="13"/>
  <c r="Z5" i="13"/>
  <c r="X5" i="13"/>
  <c r="V5" i="13"/>
  <c r="AD4" i="13"/>
  <c r="AB4" i="13"/>
  <c r="Z4" i="13"/>
  <c r="X4" i="13"/>
  <c r="V4" i="13"/>
  <c r="AD3" i="13"/>
  <c r="AB3" i="13"/>
  <c r="Z3" i="13"/>
  <c r="V3" i="13"/>
  <c r="X3" i="13"/>
  <c r="BT8" i="4" l="1"/>
  <c r="BV8" i="4" s="1"/>
  <c r="BQ8" i="4"/>
  <c r="BS8" i="4" s="1"/>
  <c r="BE8" i="4"/>
  <c r="BG8" i="4" s="1"/>
  <c r="BN8" i="4"/>
  <c r="BP8" i="4" s="1"/>
  <c r="BK8" i="4"/>
  <c r="BM8" i="4" s="1"/>
  <c r="BH8" i="4"/>
  <c r="BJ8" i="4" s="1"/>
  <c r="BB8" i="4"/>
  <c r="BD8" i="4" s="1"/>
  <c r="CU8" i="4"/>
  <c r="AY8" i="4"/>
  <c r="BA8" i="4" s="1"/>
  <c r="CF8" i="4"/>
  <c r="CH8" i="4" s="1"/>
  <c r="CS8" i="4"/>
  <c r="CC8" i="4"/>
  <c r="CE8" i="4" s="1"/>
  <c r="CR8" i="4"/>
  <c r="BZ8" i="4"/>
  <c r="CB8" i="4" s="1"/>
  <c r="BW8" i="4"/>
  <c r="BY8" i="4" s="1"/>
  <c r="AV8" i="4"/>
  <c r="AX8" i="4" s="1"/>
  <c r="AS8" i="4"/>
  <c r="AU8" i="4" s="1"/>
  <c r="AP8" i="4"/>
  <c r="AR8" i="4" s="1"/>
  <c r="U446" i="13"/>
  <c r="U445" i="13"/>
  <c r="U444" i="13"/>
  <c r="U443" i="13"/>
  <c r="U442" i="13"/>
  <c r="U441" i="13"/>
  <c r="U440" i="13"/>
  <c r="U439" i="13"/>
  <c r="U438" i="13"/>
  <c r="U437" i="13"/>
  <c r="U436" i="13"/>
  <c r="U435" i="13"/>
  <c r="U434" i="13"/>
  <c r="U433" i="13"/>
  <c r="U432" i="13"/>
  <c r="U431" i="13"/>
  <c r="U430" i="13"/>
  <c r="U429" i="13"/>
  <c r="U428" i="13"/>
  <c r="U427" i="13"/>
  <c r="U426" i="13"/>
  <c r="U425" i="13"/>
  <c r="U424" i="13"/>
  <c r="U423" i="13"/>
  <c r="U422" i="13"/>
  <c r="U421" i="13"/>
  <c r="U420" i="13"/>
  <c r="U419" i="13"/>
  <c r="U418" i="13"/>
  <c r="U417" i="13"/>
  <c r="U416" i="13"/>
  <c r="U415" i="13"/>
  <c r="U414" i="13"/>
  <c r="U413" i="13"/>
  <c r="U412" i="13"/>
  <c r="U411" i="13"/>
  <c r="U410" i="13"/>
  <c r="U409" i="13"/>
  <c r="U408" i="13"/>
  <c r="U407" i="13"/>
  <c r="U406" i="13"/>
  <c r="U405" i="13"/>
  <c r="U404" i="13"/>
  <c r="U403" i="13"/>
  <c r="U402" i="13"/>
  <c r="U401" i="13"/>
  <c r="U400" i="13"/>
  <c r="U399" i="13"/>
  <c r="U398" i="13"/>
  <c r="U397" i="13"/>
  <c r="U396" i="13"/>
  <c r="U395" i="13"/>
  <c r="U394" i="13"/>
  <c r="U393" i="13"/>
  <c r="U392" i="13"/>
  <c r="U391" i="13"/>
  <c r="U390" i="13"/>
  <c r="U389" i="13"/>
  <c r="U388" i="13"/>
  <c r="U387" i="13"/>
  <c r="U386" i="13"/>
  <c r="U385" i="13"/>
  <c r="U384" i="13"/>
  <c r="U383" i="13"/>
  <c r="U382" i="13"/>
  <c r="U381" i="13"/>
  <c r="U380" i="13"/>
  <c r="U379" i="13"/>
  <c r="U378" i="13"/>
  <c r="U377" i="13"/>
  <c r="U376" i="13"/>
  <c r="U375" i="13"/>
  <c r="U374" i="13"/>
  <c r="U373" i="13"/>
  <c r="U372" i="13"/>
  <c r="U371" i="13"/>
  <c r="U370" i="13"/>
  <c r="U369" i="13"/>
  <c r="U368" i="13"/>
  <c r="U367" i="13"/>
  <c r="U366" i="13"/>
  <c r="U365" i="13"/>
  <c r="U364" i="13"/>
  <c r="U363" i="13"/>
  <c r="U362" i="13"/>
  <c r="U361" i="13"/>
  <c r="U360" i="13"/>
  <c r="U359" i="13"/>
  <c r="U358" i="13"/>
  <c r="U357" i="13"/>
  <c r="U356" i="13"/>
  <c r="U355" i="13"/>
  <c r="U354" i="13"/>
  <c r="U353" i="13"/>
  <c r="U352" i="13"/>
  <c r="U351" i="13"/>
  <c r="U350" i="13"/>
  <c r="U349" i="13"/>
  <c r="U348" i="13"/>
  <c r="U347" i="13"/>
  <c r="U346" i="13"/>
  <c r="U345" i="13"/>
  <c r="U344" i="13"/>
  <c r="U343" i="13"/>
  <c r="U342" i="13"/>
  <c r="U341" i="13"/>
  <c r="U340" i="13"/>
  <c r="U339" i="13"/>
  <c r="U338" i="13"/>
  <c r="U337" i="13"/>
  <c r="U336" i="13"/>
  <c r="U335" i="13"/>
  <c r="U334" i="13"/>
  <c r="U333" i="13"/>
  <c r="U332" i="13"/>
  <c r="U331" i="13"/>
  <c r="U330" i="13"/>
  <c r="U329" i="13"/>
  <c r="U328" i="13"/>
  <c r="U327" i="13"/>
  <c r="U326" i="13"/>
  <c r="U325" i="13"/>
  <c r="U324" i="13"/>
  <c r="U323" i="13"/>
  <c r="U322" i="13"/>
  <c r="U321" i="13"/>
  <c r="U320" i="13"/>
  <c r="U319" i="13"/>
  <c r="U318" i="13"/>
  <c r="U317" i="13"/>
  <c r="U316" i="13"/>
  <c r="U315" i="13"/>
  <c r="U314" i="13"/>
  <c r="U313" i="13"/>
  <c r="U312" i="13"/>
  <c r="U311" i="13"/>
  <c r="U310" i="13"/>
  <c r="U309" i="13"/>
  <c r="U308" i="13"/>
  <c r="U307" i="13"/>
  <c r="U306" i="13"/>
  <c r="U305" i="13"/>
  <c r="U304" i="13"/>
  <c r="U303" i="13"/>
  <c r="U302" i="13"/>
  <c r="U301" i="13"/>
  <c r="U300" i="13"/>
  <c r="U299" i="13"/>
  <c r="U298" i="13"/>
  <c r="U297" i="13"/>
  <c r="U296" i="13"/>
  <c r="U295" i="13"/>
  <c r="U294" i="13"/>
  <c r="U293" i="13"/>
  <c r="U292" i="13"/>
  <c r="U291" i="13"/>
  <c r="U290" i="13"/>
  <c r="U289" i="13"/>
  <c r="U288" i="13"/>
  <c r="U287" i="13"/>
  <c r="U286" i="13"/>
  <c r="U285" i="13"/>
  <c r="U284" i="13"/>
  <c r="U283" i="13"/>
  <c r="U282" i="13"/>
  <c r="U281" i="13"/>
  <c r="U280" i="13"/>
  <c r="U279" i="13"/>
  <c r="U278" i="13"/>
  <c r="U277" i="13"/>
  <c r="U276" i="13"/>
  <c r="U275" i="13"/>
  <c r="U274" i="13"/>
  <c r="U273" i="13"/>
  <c r="U272" i="13"/>
  <c r="U271" i="13"/>
  <c r="U270" i="13"/>
  <c r="U269" i="13"/>
  <c r="U268" i="13"/>
  <c r="U267" i="13"/>
  <c r="U266" i="13"/>
  <c r="U265" i="13"/>
  <c r="U264" i="13"/>
  <c r="U263" i="13"/>
  <c r="U262" i="13"/>
  <c r="U261" i="13"/>
  <c r="U260" i="13"/>
  <c r="U259" i="13"/>
  <c r="U258" i="13"/>
  <c r="U257" i="13"/>
  <c r="U256" i="13"/>
  <c r="U255" i="13"/>
  <c r="U254" i="13"/>
  <c r="U253" i="13"/>
  <c r="U252" i="13"/>
  <c r="U251" i="13"/>
  <c r="U250" i="13"/>
  <c r="U249" i="13"/>
  <c r="U248" i="13"/>
  <c r="U247" i="13"/>
  <c r="U246" i="13"/>
  <c r="U245" i="13"/>
  <c r="U244" i="13"/>
  <c r="U243" i="13"/>
  <c r="U242" i="13"/>
  <c r="U241" i="13"/>
  <c r="U240" i="13"/>
  <c r="U239" i="13"/>
  <c r="U238" i="13"/>
  <c r="U237" i="13"/>
  <c r="U236" i="13"/>
  <c r="U235" i="13"/>
  <c r="U234" i="13"/>
  <c r="U233" i="13"/>
  <c r="U232" i="13"/>
  <c r="U231" i="13"/>
  <c r="U230" i="13"/>
  <c r="U229" i="13"/>
  <c r="U228" i="13"/>
  <c r="U227" i="13"/>
  <c r="U226" i="13"/>
  <c r="U225" i="13"/>
  <c r="U224" i="13"/>
  <c r="U223" i="13"/>
  <c r="U222" i="13"/>
  <c r="U221" i="13"/>
  <c r="U220" i="13"/>
  <c r="U219" i="13"/>
  <c r="U218" i="13"/>
  <c r="U217" i="13"/>
  <c r="U216" i="13"/>
  <c r="U215" i="13"/>
  <c r="U214" i="13"/>
  <c r="U213" i="13"/>
  <c r="U212" i="13"/>
  <c r="U211" i="13"/>
  <c r="U210" i="13"/>
  <c r="U209" i="13"/>
  <c r="U208" i="13"/>
  <c r="U207" i="13"/>
  <c r="U206" i="13"/>
  <c r="U205" i="13"/>
  <c r="U204" i="13"/>
  <c r="U203" i="13"/>
  <c r="U202" i="13"/>
  <c r="U201" i="13"/>
  <c r="U200" i="13"/>
  <c r="U199" i="13"/>
  <c r="U198" i="13"/>
  <c r="U197" i="13"/>
  <c r="U196" i="13"/>
  <c r="U195" i="13"/>
  <c r="U194" i="13"/>
  <c r="U193" i="13"/>
  <c r="U192" i="13"/>
  <c r="U191" i="13"/>
  <c r="U190" i="13"/>
  <c r="U189" i="13"/>
  <c r="U188" i="13"/>
  <c r="U187" i="13"/>
  <c r="U186" i="13"/>
  <c r="U185" i="13"/>
  <c r="U184" i="13"/>
  <c r="U183" i="13"/>
  <c r="U182" i="13"/>
  <c r="U181" i="13"/>
  <c r="U180" i="13"/>
  <c r="U179" i="13"/>
  <c r="U178" i="13"/>
  <c r="U177" i="13"/>
  <c r="U176" i="13"/>
  <c r="U175" i="13"/>
  <c r="U174" i="13"/>
  <c r="U173" i="13"/>
  <c r="U172" i="13"/>
  <c r="U171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38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3" i="13"/>
  <c r="CT8" i="4" l="1"/>
  <c r="CU9" i="4"/>
  <c r="BT9" i="4"/>
  <c r="BV9" i="4" s="1"/>
  <c r="CR9" i="4"/>
  <c r="BN9" i="4"/>
  <c r="BP9" i="4" s="1"/>
  <c r="AD6" i="13"/>
  <c r="BQ9" i="4"/>
  <c r="BS9" i="4" s="1"/>
  <c r="BK9" i="4"/>
  <c r="BM9" i="4" s="1"/>
  <c r="BH9" i="4"/>
  <c r="BJ9" i="4" s="1"/>
  <c r="AB6" i="13"/>
  <c r="BB9" i="4"/>
  <c r="BD9" i="4" s="1"/>
  <c r="CC9" i="4"/>
  <c r="CE9" i="4" s="1"/>
  <c r="AV9" i="4"/>
  <c r="AX9" i="4" s="1"/>
  <c r="BW9" i="4"/>
  <c r="BY9" i="4" s="1"/>
  <c r="CF9" i="4"/>
  <c r="CH9" i="4" s="1"/>
  <c r="AS9" i="4"/>
  <c r="AU9" i="4" s="1"/>
  <c r="Z6" i="13"/>
  <c r="X6" i="13"/>
  <c r="BZ9" i="4"/>
  <c r="CB9" i="4" s="1"/>
  <c r="V6" i="13"/>
  <c r="CS9" i="4"/>
  <c r="CT9" i="4" s="1"/>
  <c r="AP9" i="4"/>
  <c r="AR9" i="4" s="1"/>
  <c r="AY9" i="4"/>
  <c r="BA9" i="4" s="1"/>
  <c r="BE9" i="4"/>
  <c r="BG9" i="4" s="1"/>
  <c r="O20" i="5"/>
  <c r="R20" i="5" s="1"/>
  <c r="O10" i="5"/>
  <c r="R10" i="5" s="1"/>
  <c r="O22" i="5"/>
  <c r="R22" i="5" s="1"/>
  <c r="O14" i="5"/>
  <c r="R14" i="5" s="1"/>
  <c r="O15" i="5"/>
  <c r="R15" i="5" s="1"/>
  <c r="O27" i="5"/>
  <c r="R27" i="5" s="1"/>
  <c r="O18" i="5"/>
  <c r="R18" i="5" s="1"/>
  <c r="O7" i="5"/>
  <c r="R7" i="5" s="1"/>
  <c r="O21" i="5"/>
  <c r="R21" i="5" s="1"/>
  <c r="O23" i="5"/>
  <c r="R23" i="5" s="1"/>
  <c r="O24" i="5"/>
  <c r="R24" i="5" s="1"/>
  <c r="O13" i="5"/>
  <c r="R13" i="5" s="1"/>
  <c r="F29" i="5"/>
  <c r="AD7" i="13" l="1"/>
  <c r="AB7" i="13"/>
  <c r="V7" i="13"/>
  <c r="Z7" i="13"/>
  <c r="X7" i="13"/>
  <c r="CR10" i="4"/>
  <c r="H17" i="5" s="1"/>
  <c r="BN10" i="4"/>
  <c r="BP10" i="4" s="1"/>
  <c r="CS10" i="4"/>
  <c r="BH10" i="4"/>
  <c r="BJ10" i="4" s="1"/>
  <c r="BQ10" i="4"/>
  <c r="BS10" i="4" s="1"/>
  <c r="BK10" i="4"/>
  <c r="BM10" i="4" s="1"/>
  <c r="CU10" i="4"/>
  <c r="BB10" i="4"/>
  <c r="BD10" i="4" s="1"/>
  <c r="BW10" i="4"/>
  <c r="BY10" i="4" s="1"/>
  <c r="AV10" i="4"/>
  <c r="AX10" i="4" s="1"/>
  <c r="AY10" i="4"/>
  <c r="BA10" i="4" s="1"/>
  <c r="AS10" i="4"/>
  <c r="AU10" i="4" s="1"/>
  <c r="CF10" i="4"/>
  <c r="CH10" i="4" s="1"/>
  <c r="AP10" i="4"/>
  <c r="AR10" i="4" s="1"/>
  <c r="BE10" i="4"/>
  <c r="BG10" i="4" s="1"/>
  <c r="CC10" i="4"/>
  <c r="CE10" i="4" s="1"/>
  <c r="BZ10" i="4"/>
  <c r="CB10" i="4" s="1"/>
  <c r="BT10" i="4"/>
  <c r="BV10" i="4" s="1"/>
  <c r="G25" i="5"/>
  <c r="K17" i="5" l="1"/>
  <c r="CT10" i="4"/>
  <c r="BQ11" i="4"/>
  <c r="BS11" i="4" s="1"/>
  <c r="AP11" i="4"/>
  <c r="AR11" i="4" s="1"/>
  <c r="CC11" i="4"/>
  <c r="CE11" i="4" s="1"/>
  <c r="BW11" i="4"/>
  <c r="BY11" i="4" s="1"/>
  <c r="BT11" i="4"/>
  <c r="BV11" i="4" s="1"/>
  <c r="AS11" i="4"/>
  <c r="AU11" i="4" s="1"/>
  <c r="BN11" i="4"/>
  <c r="BP11" i="4" s="1"/>
  <c r="AB8" i="13"/>
  <c r="BK11" i="4"/>
  <c r="BM11" i="4" s="1"/>
  <c r="Z8" i="13"/>
  <c r="BH11" i="4"/>
  <c r="BJ11" i="4" s="1"/>
  <c r="AD8" i="13"/>
  <c r="BB11" i="4"/>
  <c r="BD11" i="4" s="1"/>
  <c r="BE11" i="4"/>
  <c r="BG11" i="4" s="1"/>
  <c r="X8" i="13"/>
  <c r="AY11" i="4"/>
  <c r="BA11" i="4" s="1"/>
  <c r="V8" i="13"/>
  <c r="CS11" i="4"/>
  <c r="CF11" i="4"/>
  <c r="CH11" i="4" s="1"/>
  <c r="CU11" i="4"/>
  <c r="BZ11" i="4"/>
  <c r="CB11" i="4" s="1"/>
  <c r="CR11" i="4"/>
  <c r="AV11" i="4"/>
  <c r="AX11" i="4" s="1"/>
  <c r="CT11" i="4" l="1"/>
  <c r="CU12" i="4"/>
  <c r="BT12" i="4"/>
  <c r="BV12" i="4" s="1"/>
  <c r="BN12" i="4"/>
  <c r="BP12" i="4" s="1"/>
  <c r="BQ12" i="4"/>
  <c r="BS12" i="4" s="1"/>
  <c r="BK12" i="4"/>
  <c r="BM12" i="4" s="1"/>
  <c r="BE12" i="4"/>
  <c r="BG12" i="4" s="1"/>
  <c r="BZ12" i="4"/>
  <c r="CB12" i="4" s="1"/>
  <c r="AP12" i="4"/>
  <c r="AR12" i="4" s="1"/>
  <c r="BB12" i="4"/>
  <c r="BD12" i="4" s="1"/>
  <c r="BH12" i="4"/>
  <c r="BJ12" i="4" s="1"/>
  <c r="CF12" i="4"/>
  <c r="CH12" i="4" s="1"/>
  <c r="BW12" i="4"/>
  <c r="BY12" i="4" s="1"/>
  <c r="AV12" i="4"/>
  <c r="AX12" i="4" s="1"/>
  <c r="CC12" i="4"/>
  <c r="CE12" i="4" s="1"/>
  <c r="AY12" i="4"/>
  <c r="BA12" i="4" s="1"/>
  <c r="CR12" i="4"/>
  <c r="CS12" i="4"/>
  <c r="CT12" i="4" s="1"/>
  <c r="AS12" i="4"/>
  <c r="AU12" i="4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2" i="2"/>
  <c r="BT13" i="4" l="1"/>
  <c r="BV13" i="4" s="1"/>
  <c r="Z9" i="13"/>
  <c r="V9" i="13"/>
  <c r="BQ13" i="4"/>
  <c r="BS13" i="4" s="1"/>
  <c r="AB9" i="13"/>
  <c r="AP13" i="4"/>
  <c r="AR13" i="4" s="1"/>
  <c r="BK13" i="4"/>
  <c r="BM13" i="4" s="1"/>
  <c r="X9" i="13"/>
  <c r="BN13" i="4"/>
  <c r="BP13" i="4" s="1"/>
  <c r="AY13" i="4"/>
  <c r="BA13" i="4" s="1"/>
  <c r="BH13" i="4"/>
  <c r="BJ13" i="4" s="1"/>
  <c r="CU13" i="4"/>
  <c r="BB13" i="4"/>
  <c r="BD13" i="4" s="1"/>
  <c r="CR13" i="4"/>
  <c r="BE13" i="4"/>
  <c r="BG13" i="4" s="1"/>
  <c r="CS13" i="4"/>
  <c r="CC13" i="4"/>
  <c r="CE13" i="4" s="1"/>
  <c r="CF13" i="4"/>
  <c r="CH13" i="4" s="1"/>
  <c r="AS13" i="4"/>
  <c r="AU13" i="4" s="1"/>
  <c r="BW13" i="4"/>
  <c r="BY13" i="4" s="1"/>
  <c r="AD9" i="13"/>
  <c r="BZ13" i="4"/>
  <c r="CB13" i="4" s="1"/>
  <c r="AV13" i="4"/>
  <c r="AX13" i="4" s="1"/>
  <c r="Y9" i="5"/>
  <c r="X9" i="5"/>
  <c r="W9" i="5"/>
  <c r="V9" i="5"/>
  <c r="AA8" i="5"/>
  <c r="Z8" i="5"/>
  <c r="AA7" i="5"/>
  <c r="Z7" i="5"/>
  <c r="AA6" i="5"/>
  <c r="Z6" i="5"/>
  <c r="CT13" i="4" l="1"/>
  <c r="CU14" i="4"/>
  <c r="BZ14" i="4"/>
  <c r="CB14" i="4" s="1"/>
  <c r="AV14" i="4"/>
  <c r="AX14" i="4" s="1"/>
  <c r="BQ14" i="4"/>
  <c r="BS14" i="4" s="1"/>
  <c r="AP14" i="4"/>
  <c r="AR14" i="4" s="1"/>
  <c r="AY14" i="4"/>
  <c r="BA14" i="4" s="1"/>
  <c r="BB14" i="4"/>
  <c r="BD14" i="4" s="1"/>
  <c r="CC14" i="4"/>
  <c r="CE14" i="4" s="1"/>
  <c r="BW14" i="4"/>
  <c r="BY14" i="4" s="1"/>
  <c r="CS14" i="4"/>
  <c r="AS14" i="4"/>
  <c r="AU14" i="4" s="1"/>
  <c r="BT14" i="4"/>
  <c r="BV14" i="4" s="1"/>
  <c r="BN14" i="4"/>
  <c r="BP14" i="4" s="1"/>
  <c r="AD10" i="13"/>
  <c r="CF14" i="4"/>
  <c r="CH14" i="4" s="1"/>
  <c r="BK14" i="4"/>
  <c r="BM14" i="4" s="1"/>
  <c r="Z10" i="13"/>
  <c r="V10" i="13"/>
  <c r="BH14" i="4"/>
  <c r="BJ14" i="4" s="1"/>
  <c r="X10" i="13"/>
  <c r="BE14" i="4"/>
  <c r="BG14" i="4" s="1"/>
  <c r="AB10" i="13"/>
  <c r="CR14" i="4"/>
  <c r="AA9" i="5"/>
  <c r="Z9" i="5"/>
  <c r="G21" i="5"/>
  <c r="G22" i="5"/>
  <c r="G15" i="5"/>
  <c r="J20" i="5"/>
  <c r="J18" i="5"/>
  <c r="M21" i="5"/>
  <c r="G24" i="5"/>
  <c r="G7" i="5"/>
  <c r="E33" i="5"/>
  <c r="N27" i="5"/>
  <c r="Q27" i="5" s="1"/>
  <c r="J7" i="5"/>
  <c r="N10" i="5"/>
  <c r="Q10" i="5" s="1"/>
  <c r="G13" i="5"/>
  <c r="G19" i="5"/>
  <c r="G5" i="5"/>
  <c r="G23" i="5"/>
  <c r="J15" i="5"/>
  <c r="N18" i="5"/>
  <c r="Q18" i="5" s="1"/>
  <c r="M15" i="5"/>
  <c r="G26" i="5"/>
  <c r="N7" i="5"/>
  <c r="Q7" i="5" s="1"/>
  <c r="G27" i="5"/>
  <c r="M7" i="5"/>
  <c r="J27" i="5"/>
  <c r="G8" i="5"/>
  <c r="J21" i="5"/>
  <c r="G28" i="5"/>
  <c r="G14" i="5"/>
  <c r="N20" i="5"/>
  <c r="Q20" i="5" s="1"/>
  <c r="M20" i="5"/>
  <c r="G4" i="5"/>
  <c r="E29" i="5"/>
  <c r="E34" i="5"/>
  <c r="G10" i="5"/>
  <c r="G6" i="5"/>
  <c r="G9" i="5"/>
  <c r="J10" i="5"/>
  <c r="G12" i="5"/>
  <c r="N15" i="5"/>
  <c r="Q15" i="5" s="1"/>
  <c r="M10" i="5"/>
  <c r="E32" i="5"/>
  <c r="G11" i="5"/>
  <c r="G20" i="5"/>
  <c r="G16" i="5"/>
  <c r="G18" i="5"/>
  <c r="G17" i="5"/>
  <c r="N21" i="5"/>
  <c r="Q21" i="5" s="1"/>
  <c r="M18" i="5"/>
  <c r="M27" i="5"/>
  <c r="CT14" i="4" l="1"/>
  <c r="CS15" i="4"/>
  <c r="CU15" i="4"/>
  <c r="CR15" i="4"/>
  <c r="V11" i="13"/>
  <c r="AB11" i="13"/>
  <c r="AD11" i="13"/>
  <c r="Z11" i="13"/>
  <c r="X11" i="13"/>
  <c r="E4" i="12"/>
  <c r="E3" i="12"/>
  <c r="E5" i="12"/>
  <c r="P27" i="5"/>
  <c r="S27" i="5" s="1"/>
  <c r="P18" i="5"/>
  <c r="S18" i="5" s="1"/>
  <c r="J14" i="5"/>
  <c r="P20" i="5"/>
  <c r="S20" i="5" s="1"/>
  <c r="M24" i="5"/>
  <c r="P21" i="5"/>
  <c r="S21" i="5" s="1"/>
  <c r="M13" i="5"/>
  <c r="P15" i="5"/>
  <c r="S15" i="5" s="1"/>
  <c r="N24" i="5"/>
  <c r="Q24" i="5" s="1"/>
  <c r="J22" i="5"/>
  <c r="M17" i="5"/>
  <c r="N13" i="5"/>
  <c r="Q13" i="5" s="1"/>
  <c r="P7" i="5"/>
  <c r="S7" i="5" s="1"/>
  <c r="M14" i="5"/>
  <c r="J23" i="5"/>
  <c r="N14" i="5"/>
  <c r="Q14" i="5" s="1"/>
  <c r="J13" i="5"/>
  <c r="J24" i="5"/>
  <c r="G34" i="5"/>
  <c r="G32" i="5"/>
  <c r="N23" i="5"/>
  <c r="Q23" i="5" s="1"/>
  <c r="M23" i="5"/>
  <c r="J17" i="5"/>
  <c r="N22" i="5"/>
  <c r="Q22" i="5" s="1"/>
  <c r="M22" i="5"/>
  <c r="P10" i="5"/>
  <c r="S10" i="5" s="1"/>
  <c r="G29" i="5"/>
  <c r="N17" i="5"/>
  <c r="Q17" i="5" s="1"/>
  <c r="G33" i="5"/>
  <c r="CT15" i="4" l="1"/>
  <c r="BZ16" i="4"/>
  <c r="CB16" i="4" s="1"/>
  <c r="AP16" i="4"/>
  <c r="AR16" i="4" s="1"/>
  <c r="CU16" i="4"/>
  <c r="BW16" i="4"/>
  <c r="BY16" i="4" s="1"/>
  <c r="BK16" i="4"/>
  <c r="BM16" i="4" s="1"/>
  <c r="CS16" i="4"/>
  <c r="BT16" i="4"/>
  <c r="BV16" i="4" s="1"/>
  <c r="CR16" i="4"/>
  <c r="BQ16" i="4"/>
  <c r="BS16" i="4" s="1"/>
  <c r="BN16" i="4"/>
  <c r="BP16" i="4" s="1"/>
  <c r="BH16" i="4"/>
  <c r="BJ16" i="4" s="1"/>
  <c r="BE16" i="4"/>
  <c r="BG16" i="4" s="1"/>
  <c r="CC16" i="4"/>
  <c r="CE16" i="4" s="1"/>
  <c r="BB16" i="4"/>
  <c r="BD16" i="4" s="1"/>
  <c r="AY16" i="4"/>
  <c r="BA16" i="4" s="1"/>
  <c r="AV16" i="4"/>
  <c r="AX16" i="4" s="1"/>
  <c r="AS16" i="4"/>
  <c r="AU16" i="4" s="1"/>
  <c r="CF16" i="4"/>
  <c r="CH16" i="4" s="1"/>
  <c r="AD12" i="13"/>
  <c r="AB12" i="13"/>
  <c r="X12" i="13"/>
  <c r="Z12" i="13"/>
  <c r="V12" i="13"/>
  <c r="P14" i="5"/>
  <c r="S14" i="5" s="1"/>
  <c r="P24" i="5"/>
  <c r="S24" i="5" s="1"/>
  <c r="P22" i="5"/>
  <c r="S22" i="5" s="1"/>
  <c r="P13" i="5"/>
  <c r="S13" i="5" s="1"/>
  <c r="P23" i="5"/>
  <c r="S23" i="5" s="1"/>
  <c r="S34" i="5"/>
  <c r="P17" i="5"/>
  <c r="S17" i="5" s="1"/>
  <c r="CT16" i="4" l="1"/>
  <c r="BT17" i="4"/>
  <c r="BV17" i="4" s="1"/>
  <c r="Z13" i="13"/>
  <c r="CS17" i="4"/>
  <c r="BN17" i="4"/>
  <c r="BP17" i="4" s="1"/>
  <c r="BH17" i="4"/>
  <c r="BJ17" i="4" s="1"/>
  <c r="BZ17" i="4"/>
  <c r="CB17" i="4" s="1"/>
  <c r="CR17" i="4"/>
  <c r="V13" i="13"/>
  <c r="CC17" i="4"/>
  <c r="CE17" i="4" s="1"/>
  <c r="CU17" i="4"/>
  <c r="BK17" i="4"/>
  <c r="BM17" i="4" s="1"/>
  <c r="CF17" i="4"/>
  <c r="CH17" i="4" s="1"/>
  <c r="AY17" i="4"/>
  <c r="BA17" i="4" s="1"/>
  <c r="BB17" i="4"/>
  <c r="BD17" i="4" s="1"/>
  <c r="AV17" i="4"/>
  <c r="AX17" i="4" s="1"/>
  <c r="BE17" i="4"/>
  <c r="BG17" i="4" s="1"/>
  <c r="AS17" i="4"/>
  <c r="AU17" i="4" s="1"/>
  <c r="AP17" i="4"/>
  <c r="AR17" i="4" s="1"/>
  <c r="AD13" i="13"/>
  <c r="BW17" i="4"/>
  <c r="BY17" i="4" s="1"/>
  <c r="AB13" i="13"/>
  <c r="BQ17" i="4"/>
  <c r="BS17" i="4" s="1"/>
  <c r="X13" i="13"/>
  <c r="CT17" i="4" l="1"/>
  <c r="Z14" i="13"/>
  <c r="V14" i="13"/>
  <c r="AD14" i="13"/>
  <c r="AB14" i="13"/>
  <c r="X14" i="13"/>
  <c r="AY18" i="4"/>
  <c r="BA18" i="4" s="1"/>
  <c r="BK18" i="4"/>
  <c r="BM18" i="4" s="1"/>
  <c r="CF18" i="4"/>
  <c r="CH18" i="4" s="1"/>
  <c r="CU18" i="4"/>
  <c r="AV18" i="4"/>
  <c r="AX18" i="4" s="1"/>
  <c r="CR18" i="4"/>
  <c r="CC18" i="4"/>
  <c r="CE18" i="4" s="1"/>
  <c r="BE18" i="4"/>
  <c r="BG18" i="4" s="1"/>
  <c r="CS18" i="4"/>
  <c r="BW18" i="4"/>
  <c r="BY18" i="4" s="1"/>
  <c r="BT18" i="4"/>
  <c r="BV18" i="4" s="1"/>
  <c r="BZ18" i="4"/>
  <c r="CB18" i="4" s="1"/>
  <c r="AP18" i="4"/>
  <c r="AR18" i="4" s="1"/>
  <c r="BQ18" i="4"/>
  <c r="BS18" i="4" s="1"/>
  <c r="AS18" i="4"/>
  <c r="AU18" i="4" s="1"/>
  <c r="BN18" i="4"/>
  <c r="BP18" i="4" s="1"/>
  <c r="BH18" i="4"/>
  <c r="BJ18" i="4" s="1"/>
  <c r="BB18" i="4"/>
  <c r="BD18" i="4" s="1"/>
  <c r="CT18" i="4" l="1"/>
  <c r="AY19" i="4"/>
  <c r="BA19" i="4" s="1"/>
  <c r="BK19" i="4"/>
  <c r="BM19" i="4" s="1"/>
  <c r="CF19" i="4"/>
  <c r="CH19" i="4" s="1"/>
  <c r="AD15" i="13"/>
  <c r="AV19" i="4"/>
  <c r="AX19" i="4" s="1"/>
  <c r="AB15" i="13"/>
  <c r="CC19" i="4"/>
  <c r="CE19" i="4" s="1"/>
  <c r="Z15" i="13"/>
  <c r="AS19" i="4"/>
  <c r="AU19" i="4" s="1"/>
  <c r="X15" i="13"/>
  <c r="BB19" i="4"/>
  <c r="BD19" i="4" s="1"/>
  <c r="BN19" i="4"/>
  <c r="BP19" i="4" s="1"/>
  <c r="BZ19" i="4"/>
  <c r="CB19" i="4" s="1"/>
  <c r="V15" i="13"/>
  <c r="AP19" i="4"/>
  <c r="AR19" i="4" s="1"/>
  <c r="BT19" i="4"/>
  <c r="BV19" i="4" s="1"/>
  <c r="CS19" i="4"/>
  <c r="BW19" i="4"/>
  <c r="BY19" i="4" s="1"/>
  <c r="CR19" i="4"/>
  <c r="BH19" i="4"/>
  <c r="BJ19" i="4" s="1"/>
  <c r="CU19" i="4"/>
  <c r="BE19" i="4"/>
  <c r="BG19" i="4" s="1"/>
  <c r="BQ19" i="4"/>
  <c r="BS19" i="4" s="1"/>
  <c r="CT19" i="4" l="1"/>
  <c r="CC20" i="4"/>
  <c r="CE20" i="4" s="1"/>
  <c r="AY20" i="4"/>
  <c r="BA20" i="4" s="1"/>
  <c r="AS20" i="4"/>
  <c r="AU20" i="4" s="1"/>
  <c r="AD16" i="13"/>
  <c r="BZ20" i="4"/>
  <c r="CB20" i="4" s="1"/>
  <c r="AB16" i="13"/>
  <c r="CF20" i="4"/>
  <c r="CH20" i="4" s="1"/>
  <c r="BE20" i="4"/>
  <c r="BG20" i="4" s="1"/>
  <c r="AP20" i="4"/>
  <c r="AR20" i="4" s="1"/>
  <c r="Z16" i="13"/>
  <c r="BT20" i="4"/>
  <c r="BV20" i="4" s="1"/>
  <c r="BQ20" i="4"/>
  <c r="BS20" i="4" s="1"/>
  <c r="CR20" i="4"/>
  <c r="BN20" i="4"/>
  <c r="BP20" i="4" s="1"/>
  <c r="BK20" i="4"/>
  <c r="BM20" i="4" s="1"/>
  <c r="BW20" i="4"/>
  <c r="BY20" i="4" s="1"/>
  <c r="X16" i="13"/>
  <c r="V16" i="13"/>
  <c r="CS20" i="4"/>
  <c r="BB20" i="4"/>
  <c r="BD20" i="4" s="1"/>
  <c r="AV20" i="4"/>
  <c r="AX20" i="4" s="1"/>
  <c r="CU20" i="4"/>
  <c r="BH20" i="4"/>
  <c r="BJ20" i="4" s="1"/>
  <c r="CT20" i="4" l="1"/>
  <c r="V17" i="13"/>
  <c r="AD17" i="13"/>
  <c r="Z17" i="13"/>
  <c r="CS21" i="4"/>
  <c r="CR21" i="4"/>
  <c r="CU21" i="4"/>
  <c r="X17" i="13"/>
  <c r="AB17" i="13"/>
  <c r="CT21" i="4" l="1"/>
  <c r="CR22" i="4"/>
  <c r="CS22" i="4"/>
  <c r="X18" i="13"/>
  <c r="V18" i="13"/>
  <c r="AD18" i="13"/>
  <c r="CU22" i="4"/>
  <c r="AB18" i="13"/>
  <c r="Z18" i="13"/>
  <c r="CT22" i="4" l="1"/>
  <c r="Z19" i="13"/>
  <c r="CS23" i="4"/>
  <c r="CR23" i="4"/>
  <c r="AD19" i="13"/>
  <c r="CU23" i="4"/>
  <c r="AB19" i="13"/>
  <c r="V19" i="13"/>
  <c r="X19" i="13"/>
  <c r="CT23" i="4" l="1"/>
  <c r="X20" i="13"/>
  <c r="AB20" i="13"/>
  <c r="AD20" i="13"/>
  <c r="CR24" i="4"/>
  <c r="CU24" i="4"/>
  <c r="CS24" i="4"/>
  <c r="Z20" i="13"/>
  <c r="V20" i="13"/>
  <c r="CT24" i="4" l="1"/>
  <c r="AY25" i="4"/>
  <c r="BA25" i="4" s="1"/>
  <c r="V21" i="13"/>
  <c r="CS25" i="4"/>
  <c r="CC25" i="4"/>
  <c r="CE25" i="4" s="1"/>
  <c r="BZ25" i="4"/>
  <c r="CB25" i="4" s="1"/>
  <c r="BN25" i="4"/>
  <c r="BP25" i="4" s="1"/>
  <c r="CF25" i="4"/>
  <c r="CH25" i="4" s="1"/>
  <c r="AV25" i="4"/>
  <c r="AX25" i="4" s="1"/>
  <c r="CU25" i="4"/>
  <c r="CR25" i="4"/>
  <c r="AS25" i="4"/>
  <c r="AU25" i="4" s="1"/>
  <c r="BT25" i="4"/>
  <c r="BV25" i="4" s="1"/>
  <c r="BW25" i="4"/>
  <c r="BY25" i="4" s="1"/>
  <c r="BQ25" i="4"/>
  <c r="BS25" i="4" s="1"/>
  <c r="AP25" i="4"/>
  <c r="AR25" i="4" s="1"/>
  <c r="BK25" i="4"/>
  <c r="BM25" i="4" s="1"/>
  <c r="AD21" i="13"/>
  <c r="BH25" i="4"/>
  <c r="BJ25" i="4" s="1"/>
  <c r="AB21" i="13"/>
  <c r="BE25" i="4"/>
  <c r="BG25" i="4" s="1"/>
  <c r="Z21" i="13"/>
  <c r="BB25" i="4"/>
  <c r="BD25" i="4" s="1"/>
  <c r="X21" i="13"/>
  <c r="CT25" i="4" l="1"/>
  <c r="CR26" i="4"/>
  <c r="CU26" i="4"/>
  <c r="CS26" i="4"/>
  <c r="CT26" i="4" s="1"/>
  <c r="AD22" i="13"/>
  <c r="Z22" i="13"/>
  <c r="X22" i="13"/>
  <c r="V22" i="13"/>
  <c r="AB22" i="13"/>
  <c r="BE27" i="4" l="1"/>
  <c r="BG27" i="4" s="1"/>
  <c r="BQ27" i="4"/>
  <c r="BS27" i="4" s="1"/>
  <c r="CF27" i="4"/>
  <c r="CH27" i="4" s="1"/>
  <c r="AD23" i="13"/>
  <c r="BZ27" i="4"/>
  <c r="CB27" i="4" s="1"/>
  <c r="BB27" i="4"/>
  <c r="BD27" i="4" s="1"/>
  <c r="BN27" i="4"/>
  <c r="BP27" i="4" s="1"/>
  <c r="CU27" i="4"/>
  <c r="BH27" i="4"/>
  <c r="BJ27" i="4" s="1"/>
  <c r="AY27" i="4"/>
  <c r="BA27" i="4" s="1"/>
  <c r="V23" i="13"/>
  <c r="BT27" i="4"/>
  <c r="BV27" i="4" s="1"/>
  <c r="AV27" i="4"/>
  <c r="AX27" i="4" s="1"/>
  <c r="AB23" i="13"/>
  <c r="CC27" i="4"/>
  <c r="CE27" i="4" s="1"/>
  <c r="Z23" i="13"/>
  <c r="X23" i="13"/>
  <c r="CS27" i="4"/>
  <c r="CR27" i="4"/>
  <c r="BW27" i="4"/>
  <c r="BY27" i="4" s="1"/>
  <c r="AS27" i="4"/>
  <c r="AU27" i="4" s="1"/>
  <c r="AP27" i="4"/>
  <c r="AR27" i="4" s="1"/>
  <c r="BK27" i="4"/>
  <c r="BM27" i="4" s="1"/>
  <c r="CT27" i="4" l="1"/>
  <c r="V24" i="13"/>
  <c r="CU28" i="4"/>
  <c r="AD24" i="13"/>
  <c r="AB24" i="13"/>
  <c r="Z24" i="13"/>
  <c r="X24" i="13"/>
  <c r="CR28" i="4"/>
  <c r="CS28" i="4"/>
  <c r="CT28" i="4" l="1"/>
  <c r="CC29" i="4"/>
  <c r="CE29" i="4" s="1"/>
  <c r="AY29" i="4"/>
  <c r="BA29" i="4" s="1"/>
  <c r="AS29" i="4"/>
  <c r="AU29" i="4" s="1"/>
  <c r="Z25" i="13"/>
  <c r="BZ29" i="4"/>
  <c r="CB29" i="4" s="1"/>
  <c r="X25" i="13"/>
  <c r="AP29" i="4"/>
  <c r="AR29" i="4" s="1"/>
  <c r="CU29" i="4"/>
  <c r="V25" i="13"/>
  <c r="BW29" i="4"/>
  <c r="BY29" i="4" s="1"/>
  <c r="AD25" i="13"/>
  <c r="BT29" i="4"/>
  <c r="BV29" i="4" s="1"/>
  <c r="AB25" i="13"/>
  <c r="BQ29" i="4"/>
  <c r="BS29" i="4" s="1"/>
  <c r="CS29" i="4"/>
  <c r="BN29" i="4"/>
  <c r="BP29" i="4" s="1"/>
  <c r="CR29" i="4"/>
  <c r="BK29" i="4"/>
  <c r="BM29" i="4" s="1"/>
  <c r="BH29" i="4"/>
  <c r="BJ29" i="4" s="1"/>
  <c r="BB29" i="4"/>
  <c r="BD29" i="4" s="1"/>
  <c r="CF29" i="4"/>
  <c r="CH29" i="4" s="1"/>
  <c r="BE29" i="4"/>
  <c r="BG29" i="4" s="1"/>
  <c r="AV29" i="4"/>
  <c r="AX29" i="4" s="1"/>
  <c r="CT29" i="4" l="1"/>
  <c r="X26" i="13"/>
  <c r="V26" i="13"/>
  <c r="CU30" i="4"/>
  <c r="CR30" i="4"/>
  <c r="CS30" i="4"/>
  <c r="AD26" i="13"/>
  <c r="AB26" i="13"/>
  <c r="Z26" i="13"/>
  <c r="CT30" i="4" l="1"/>
  <c r="CF31" i="4"/>
  <c r="CH31" i="4" s="1"/>
  <c r="CS31" i="4"/>
  <c r="AV31" i="4"/>
  <c r="AX31" i="4" s="1"/>
  <c r="CR31" i="4"/>
  <c r="CC31" i="4"/>
  <c r="CE31" i="4" s="1"/>
  <c r="CU31" i="4"/>
  <c r="BZ31" i="4"/>
  <c r="CB31" i="4" s="1"/>
  <c r="BT31" i="4"/>
  <c r="BV31" i="4" s="1"/>
  <c r="BQ31" i="4"/>
  <c r="BS31" i="4" s="1"/>
  <c r="BK31" i="4"/>
  <c r="BM31" i="4" s="1"/>
  <c r="AB27" i="13"/>
  <c r="X27" i="13"/>
  <c r="BW31" i="4"/>
  <c r="BY31" i="4" s="1"/>
  <c r="AS31" i="4"/>
  <c r="AU31" i="4" s="1"/>
  <c r="BN31" i="4"/>
  <c r="BP31" i="4" s="1"/>
  <c r="BH31" i="4"/>
  <c r="BJ31" i="4" s="1"/>
  <c r="Z27" i="13"/>
  <c r="AY31" i="4"/>
  <c r="BA31" i="4" s="1"/>
  <c r="AP31" i="4"/>
  <c r="AR31" i="4" s="1"/>
  <c r="BB31" i="4"/>
  <c r="BD31" i="4" s="1"/>
  <c r="AD27" i="13"/>
  <c r="V27" i="13"/>
  <c r="BE31" i="4"/>
  <c r="BG31" i="4" s="1"/>
  <c r="CT31" i="4" l="1"/>
  <c r="AS32" i="4"/>
  <c r="AU32" i="4" s="1"/>
  <c r="V28" i="13"/>
  <c r="AP32" i="4"/>
  <c r="AR32" i="4" s="1"/>
  <c r="CS32" i="4"/>
  <c r="BT32" i="4"/>
  <c r="BV32" i="4" s="1"/>
  <c r="BN32" i="4"/>
  <c r="BP32" i="4" s="1"/>
  <c r="BE32" i="4"/>
  <c r="BG32" i="4" s="1"/>
  <c r="BQ32" i="4"/>
  <c r="BS32" i="4" s="1"/>
  <c r="BZ32" i="4"/>
  <c r="CB32" i="4" s="1"/>
  <c r="CR32" i="4"/>
  <c r="CU32" i="4"/>
  <c r="BW32" i="4"/>
  <c r="BY32" i="4" s="1"/>
  <c r="AD28" i="13"/>
  <c r="AY32" i="4"/>
  <c r="BA32" i="4" s="1"/>
  <c r="CC32" i="4"/>
  <c r="CE32" i="4" s="1"/>
  <c r="X28" i="13"/>
  <c r="BH32" i="4"/>
  <c r="BJ32" i="4" s="1"/>
  <c r="BB32" i="4"/>
  <c r="BD32" i="4" s="1"/>
  <c r="BK32" i="4"/>
  <c r="BM32" i="4" s="1"/>
  <c r="CF32" i="4"/>
  <c r="CH32" i="4" s="1"/>
  <c r="AB28" i="13"/>
  <c r="AV32" i="4"/>
  <c r="AX32" i="4" s="1"/>
  <c r="Z28" i="13"/>
  <c r="CT32" i="4" l="1"/>
  <c r="BQ33" i="4"/>
  <c r="BS33" i="4" s="1"/>
  <c r="CS33" i="4"/>
  <c r="BN33" i="4"/>
  <c r="BP33" i="4" s="1"/>
  <c r="CU33" i="4"/>
  <c r="BK33" i="4"/>
  <c r="BM33" i="4" s="1"/>
  <c r="CR33" i="4"/>
  <c r="BH33" i="4"/>
  <c r="BJ33" i="4" s="1"/>
  <c r="CF33" i="4"/>
  <c r="CH33" i="4" s="1"/>
  <c r="BB33" i="4"/>
  <c r="BD33" i="4" s="1"/>
  <c r="CC33" i="4"/>
  <c r="CE33" i="4" s="1"/>
  <c r="AY33" i="4"/>
  <c r="BA33" i="4" s="1"/>
  <c r="BZ33" i="4"/>
  <c r="CB33" i="4" s="1"/>
  <c r="AP33" i="4"/>
  <c r="AR33" i="4" s="1"/>
  <c r="Z29" i="13"/>
  <c r="AV33" i="4"/>
  <c r="AX33" i="4" s="1"/>
  <c r="AD29" i="13"/>
  <c r="BE33" i="4"/>
  <c r="BG33" i="4" s="1"/>
  <c r="AS33" i="4"/>
  <c r="AU33" i="4" s="1"/>
  <c r="BT33" i="4"/>
  <c r="BV33" i="4" s="1"/>
  <c r="X29" i="13"/>
  <c r="AB29" i="13"/>
  <c r="V29" i="13"/>
  <c r="BW33" i="4"/>
  <c r="BY33" i="4" s="1"/>
  <c r="CT33" i="4" l="1"/>
  <c r="CF34" i="4"/>
  <c r="CH34" i="4" s="1"/>
  <c r="CU34" i="4"/>
  <c r="AV34" i="4"/>
  <c r="AX34" i="4" s="1"/>
  <c r="CR34" i="4"/>
  <c r="CS34" i="4"/>
  <c r="CT34" i="4" s="1"/>
  <c r="AS34" i="4"/>
  <c r="AU34" i="4" s="1"/>
  <c r="BT34" i="4"/>
  <c r="BV34" i="4" s="1"/>
  <c r="CC34" i="4"/>
  <c r="CE34" i="4" s="1"/>
  <c r="X30" i="13"/>
  <c r="BZ34" i="4"/>
  <c r="CB34" i="4" s="1"/>
  <c r="BE34" i="4"/>
  <c r="BG34" i="4" s="1"/>
  <c r="BW34" i="4"/>
  <c r="BY34" i="4" s="1"/>
  <c r="AP34" i="4"/>
  <c r="AR34" i="4" s="1"/>
  <c r="BQ34" i="4"/>
  <c r="BS34" i="4" s="1"/>
  <c r="BK34" i="4"/>
  <c r="BM34" i="4" s="1"/>
  <c r="BH34" i="4"/>
  <c r="BJ34" i="4" s="1"/>
  <c r="V30" i="13"/>
  <c r="BB34" i="4"/>
  <c r="BD34" i="4" s="1"/>
  <c r="AY34" i="4"/>
  <c r="BA34" i="4" s="1"/>
  <c r="Z30" i="13"/>
  <c r="BN34" i="4"/>
  <c r="BP34" i="4" s="1"/>
  <c r="AD30" i="13"/>
  <c r="AB30" i="13"/>
  <c r="BB35" i="4" l="1"/>
  <c r="BD35" i="4" s="1"/>
  <c r="BK35" i="4"/>
  <c r="BM35" i="4" s="1"/>
  <c r="AY35" i="4"/>
  <c r="BA35" i="4" s="1"/>
  <c r="AD31" i="13"/>
  <c r="CF35" i="4"/>
  <c r="CH35" i="4" s="1"/>
  <c r="BE35" i="4"/>
  <c r="BG35" i="4" s="1"/>
  <c r="AB31" i="13"/>
  <c r="AV35" i="4"/>
  <c r="AX35" i="4" s="1"/>
  <c r="Z31" i="13"/>
  <c r="X31" i="13"/>
  <c r="V31" i="13"/>
  <c r="BW35" i="4"/>
  <c r="BY35" i="4" s="1"/>
  <c r="BQ35" i="4"/>
  <c r="BS35" i="4" s="1"/>
  <c r="CC35" i="4"/>
  <c r="CE35" i="4" s="1"/>
  <c r="AS35" i="4"/>
  <c r="AU35" i="4" s="1"/>
  <c r="BZ35" i="4"/>
  <c r="CB35" i="4" s="1"/>
  <c r="CR35" i="4"/>
  <c r="CU35" i="4"/>
  <c r="CS35" i="4"/>
  <c r="AP35" i="4"/>
  <c r="AR35" i="4" s="1"/>
  <c r="BT35" i="4"/>
  <c r="BV35" i="4" s="1"/>
  <c r="BH35" i="4"/>
  <c r="BJ35" i="4" s="1"/>
  <c r="BN35" i="4"/>
  <c r="BP35" i="4" s="1"/>
  <c r="CT35" i="4" l="1"/>
  <c r="BQ36" i="4"/>
  <c r="BS36" i="4" s="1"/>
  <c r="CR36" i="4"/>
  <c r="BN36" i="4"/>
  <c r="BP36" i="4" s="1"/>
  <c r="CS36" i="4"/>
  <c r="CT36" i="4" s="1"/>
  <c r="BK36" i="4"/>
  <c r="BM36" i="4" s="1"/>
  <c r="CU36" i="4"/>
  <c r="BH36" i="4"/>
  <c r="BJ36" i="4" s="1"/>
  <c r="BE36" i="4"/>
  <c r="BG36" i="4" s="1"/>
  <c r="BB36" i="4"/>
  <c r="BD36" i="4" s="1"/>
  <c r="AY36" i="4"/>
  <c r="BA36" i="4" s="1"/>
  <c r="BZ36" i="4"/>
  <c r="CB36" i="4" s="1"/>
  <c r="CF36" i="4"/>
  <c r="CH36" i="4" s="1"/>
  <c r="CC36" i="4"/>
  <c r="CE36" i="4" s="1"/>
  <c r="AS36" i="4"/>
  <c r="AU36" i="4" s="1"/>
  <c r="AV36" i="4"/>
  <c r="AX36" i="4" s="1"/>
  <c r="AP36" i="4"/>
  <c r="AR36" i="4" s="1"/>
  <c r="BT36" i="4"/>
  <c r="BV36" i="4" s="1"/>
  <c r="BW36" i="4"/>
  <c r="BY36" i="4" s="1"/>
  <c r="BQ37" i="4" l="1"/>
  <c r="BS37" i="4" s="1"/>
  <c r="BZ37" i="4"/>
  <c r="CB37" i="4" s="1"/>
  <c r="BH37" i="4"/>
  <c r="BJ37" i="4" s="1"/>
  <c r="CU37" i="4"/>
  <c r="CC37" i="4"/>
  <c r="CE37" i="4" s="1"/>
  <c r="AS37" i="4"/>
  <c r="AU37" i="4" s="1"/>
  <c r="BE37" i="4"/>
  <c r="BG37" i="4" s="1"/>
  <c r="BB37" i="4"/>
  <c r="BD37" i="4" s="1"/>
  <c r="CF37" i="4"/>
  <c r="CH37" i="4" s="1"/>
  <c r="AY37" i="4"/>
  <c r="BA37" i="4" s="1"/>
  <c r="BT37" i="4"/>
  <c r="BV37" i="4" s="1"/>
  <c r="BW37" i="4"/>
  <c r="BY37" i="4" s="1"/>
  <c r="BN37" i="4"/>
  <c r="BP37" i="4" s="1"/>
  <c r="BK37" i="4"/>
  <c r="BM37" i="4" s="1"/>
  <c r="CS37" i="4"/>
  <c r="AV37" i="4"/>
  <c r="AX37" i="4" s="1"/>
  <c r="CR37" i="4"/>
  <c r="AP37" i="4"/>
  <c r="AR37" i="4" s="1"/>
  <c r="CT37" i="4" l="1"/>
  <c r="AS38" i="4"/>
  <c r="AU38" i="4" s="1"/>
  <c r="AD32" i="13"/>
  <c r="CS38" i="4"/>
  <c r="BZ38" i="4"/>
  <c r="CB38" i="4" s="1"/>
  <c r="CU38" i="4"/>
  <c r="AP38" i="4"/>
  <c r="AR38" i="4" s="1"/>
  <c r="CR38" i="4"/>
  <c r="BW38" i="4"/>
  <c r="BY38" i="4" s="1"/>
  <c r="BH38" i="4"/>
  <c r="BJ38" i="4" s="1"/>
  <c r="BE38" i="4"/>
  <c r="BG38" i="4" s="1"/>
  <c r="BB38" i="4"/>
  <c r="BD38" i="4" s="1"/>
  <c r="BT38" i="4"/>
  <c r="BV38" i="4" s="1"/>
  <c r="BQ38" i="4"/>
  <c r="BS38" i="4" s="1"/>
  <c r="BN38" i="4"/>
  <c r="BP38" i="4" s="1"/>
  <c r="BK38" i="4"/>
  <c r="BM38" i="4" s="1"/>
  <c r="AB32" i="13"/>
  <c r="Z32" i="13"/>
  <c r="CC38" i="4"/>
  <c r="CE38" i="4" s="1"/>
  <c r="V32" i="13"/>
  <c r="AY38" i="4"/>
  <c r="BA38" i="4" s="1"/>
  <c r="X32" i="13"/>
  <c r="AV38" i="4"/>
  <c r="AX38" i="4" s="1"/>
  <c r="CF38" i="4"/>
  <c r="CH38" i="4" s="1"/>
  <c r="CT38" i="4" l="1"/>
  <c r="CC39" i="4"/>
  <c r="CE39" i="4" s="1"/>
  <c r="AY39" i="4"/>
  <c r="BA39" i="4" s="1"/>
  <c r="AS39" i="4"/>
  <c r="AU39" i="4" s="1"/>
  <c r="AD33" i="13"/>
  <c r="BZ39" i="4"/>
  <c r="CB39" i="4" s="1"/>
  <c r="AB33" i="13"/>
  <c r="AP39" i="4"/>
  <c r="AR39" i="4" s="1"/>
  <c r="Z33" i="13"/>
  <c r="BW39" i="4"/>
  <c r="BY39" i="4" s="1"/>
  <c r="X33" i="13"/>
  <c r="BT39" i="4"/>
  <c r="BV39" i="4" s="1"/>
  <c r="BN39" i="4"/>
  <c r="BP39" i="4" s="1"/>
  <c r="V33" i="13"/>
  <c r="CR39" i="4"/>
  <c r="BH39" i="4"/>
  <c r="BJ39" i="4" s="1"/>
  <c r="AV39" i="4"/>
  <c r="AX39" i="4" s="1"/>
  <c r="BB39" i="4"/>
  <c r="BD39" i="4" s="1"/>
  <c r="BQ39" i="4"/>
  <c r="BS39" i="4" s="1"/>
  <c r="CS39" i="4"/>
  <c r="CU39" i="4"/>
  <c r="BK39" i="4"/>
  <c r="BM39" i="4" s="1"/>
  <c r="CF39" i="4"/>
  <c r="CH39" i="4" s="1"/>
  <c r="BE39" i="4"/>
  <c r="BG39" i="4" s="1"/>
  <c r="CT39" i="4" l="1"/>
  <c r="BB40" i="4"/>
  <c r="BD40" i="4" s="1"/>
  <c r="CR40" i="4"/>
  <c r="AV40" i="4"/>
  <c r="AX40" i="4" s="1"/>
  <c r="CC40" i="4"/>
  <c r="CE40" i="4" s="1"/>
  <c r="BZ40" i="4"/>
  <c r="CB40" i="4" s="1"/>
  <c r="BT40" i="4"/>
  <c r="BV40" i="4" s="1"/>
  <c r="BQ40" i="4"/>
  <c r="BS40" i="4" s="1"/>
  <c r="AP40" i="4"/>
  <c r="AR40" i="4" s="1"/>
  <c r="BN40" i="4"/>
  <c r="BP40" i="4" s="1"/>
  <c r="BK40" i="4"/>
  <c r="BM40" i="4" s="1"/>
  <c r="BE40" i="4"/>
  <c r="BG40" i="4" s="1"/>
  <c r="AS40" i="4"/>
  <c r="AU40" i="4" s="1"/>
  <c r="AY40" i="4"/>
  <c r="BA40" i="4" s="1"/>
  <c r="CF40" i="4"/>
  <c r="CH40" i="4" s="1"/>
  <c r="CU40" i="4"/>
  <c r="CS40" i="4"/>
  <c r="CT40" i="4" s="1"/>
  <c r="BW40" i="4"/>
  <c r="BY40" i="4" s="1"/>
  <c r="BH40" i="4"/>
  <c r="BJ40" i="4" s="1"/>
  <c r="BB41" i="4" l="1"/>
  <c r="BD41" i="4" s="1"/>
  <c r="BK41" i="4"/>
  <c r="BM41" i="4" s="1"/>
  <c r="CF41" i="4"/>
  <c r="CH41" i="4" s="1"/>
  <c r="AB34" i="13"/>
  <c r="AY41" i="4"/>
  <c r="BA41" i="4" s="1"/>
  <c r="AD34" i="13"/>
  <c r="BQ41" i="4"/>
  <c r="BS41" i="4" s="1"/>
  <c r="BE41" i="4"/>
  <c r="BG41" i="4" s="1"/>
  <c r="BN41" i="4"/>
  <c r="BP41" i="4" s="1"/>
  <c r="BT41" i="4"/>
  <c r="BV41" i="4" s="1"/>
  <c r="AV41" i="4"/>
  <c r="AX41" i="4" s="1"/>
  <c r="Z34" i="13"/>
  <c r="CC41" i="4"/>
  <c r="CE41" i="4" s="1"/>
  <c r="X34" i="13"/>
  <c r="CU41" i="4"/>
  <c r="BW41" i="4"/>
  <c r="BY41" i="4" s="1"/>
  <c r="CR41" i="4"/>
  <c r="BH41" i="4"/>
  <c r="BJ41" i="4" s="1"/>
  <c r="AS41" i="4"/>
  <c r="AU41" i="4" s="1"/>
  <c r="V34" i="13"/>
  <c r="BZ41" i="4"/>
  <c r="CB41" i="4" s="1"/>
  <c r="CS41" i="4"/>
  <c r="AP41" i="4"/>
  <c r="AR41" i="4" s="1"/>
  <c r="CT41" i="4" l="1"/>
  <c r="CC42" i="4"/>
  <c r="CE42" i="4" s="1"/>
  <c r="BB42" i="4"/>
  <c r="BD42" i="4" s="1"/>
  <c r="CU42" i="4"/>
  <c r="AS42" i="4"/>
  <c r="AU42" i="4" s="1"/>
  <c r="V35" i="13"/>
  <c r="BZ42" i="4"/>
  <c r="CB42" i="4" s="1"/>
  <c r="AD35" i="13"/>
  <c r="BN42" i="4"/>
  <c r="BP42" i="4" s="1"/>
  <c r="BK42" i="4"/>
  <c r="BM42" i="4" s="1"/>
  <c r="BH42" i="4"/>
  <c r="BJ42" i="4" s="1"/>
  <c r="CS42" i="4"/>
  <c r="AY42" i="4"/>
  <c r="BA42" i="4" s="1"/>
  <c r="AV42" i="4"/>
  <c r="AX42" i="4" s="1"/>
  <c r="AP42" i="4"/>
  <c r="AR42" i="4" s="1"/>
  <c r="AB35" i="13"/>
  <c r="BW42" i="4"/>
  <c r="BY42" i="4" s="1"/>
  <c r="Z35" i="13"/>
  <c r="BT42" i="4"/>
  <c r="BV42" i="4" s="1"/>
  <c r="X35" i="13"/>
  <c r="BQ42" i="4"/>
  <c r="BS42" i="4" s="1"/>
  <c r="CR42" i="4"/>
  <c r="CF42" i="4"/>
  <c r="CH42" i="4" s="1"/>
  <c r="BE42" i="4"/>
  <c r="BG42" i="4" s="1"/>
  <c r="X36" i="13" l="1"/>
  <c r="V36" i="13"/>
  <c r="CS43" i="4"/>
  <c r="Z36" i="13"/>
  <c r="CR43" i="4"/>
  <c r="CU43" i="4"/>
  <c r="AD36" i="13"/>
  <c r="AB36" i="13"/>
  <c r="CT42" i="4"/>
  <c r="CT43" i="4" l="1"/>
  <c r="BQ44" i="4"/>
  <c r="BS44" i="4" s="1"/>
  <c r="AS44" i="4"/>
  <c r="AU44" i="4" s="1"/>
  <c r="BN44" i="4"/>
  <c r="BP44" i="4" s="1"/>
  <c r="AP44" i="4"/>
  <c r="AR44" i="4" s="1"/>
  <c r="Z37" i="13"/>
  <c r="BH44" i="4"/>
  <c r="BJ44" i="4" s="1"/>
  <c r="BK44" i="4"/>
  <c r="BM44" i="4" s="1"/>
  <c r="X37" i="13"/>
  <c r="V37" i="13"/>
  <c r="BB44" i="4"/>
  <c r="BD44" i="4" s="1"/>
  <c r="BZ44" i="4"/>
  <c r="CB44" i="4" s="1"/>
  <c r="BE44" i="4"/>
  <c r="BG44" i="4" s="1"/>
  <c r="AD37" i="13"/>
  <c r="BT44" i="4"/>
  <c r="BV44" i="4" s="1"/>
  <c r="AY44" i="4"/>
  <c r="BA44" i="4" s="1"/>
  <c r="AB37" i="13"/>
  <c r="CF44" i="4"/>
  <c r="CH44" i="4" s="1"/>
  <c r="CS44" i="4"/>
  <c r="CC44" i="4"/>
  <c r="CE44" i="4" s="1"/>
  <c r="CU44" i="4"/>
  <c r="CR44" i="4"/>
  <c r="AV44" i="4"/>
  <c r="AX44" i="4" s="1"/>
  <c r="BW44" i="4"/>
  <c r="BY44" i="4" s="1"/>
  <c r="CT44" i="4" l="1"/>
  <c r="AV45" i="4"/>
  <c r="AX45" i="4" s="1"/>
  <c r="CC45" i="4"/>
  <c r="CE45" i="4" s="1"/>
  <c r="AD38" i="13"/>
  <c r="AB38" i="13"/>
  <c r="BB45" i="4"/>
  <c r="BD45" i="4" s="1"/>
  <c r="AY45" i="4"/>
  <c r="BA45" i="4" s="1"/>
  <c r="AS45" i="4"/>
  <c r="AU45" i="4" s="1"/>
  <c r="BZ45" i="4"/>
  <c r="CB45" i="4" s="1"/>
  <c r="Z38" i="13"/>
  <c r="CS45" i="4"/>
  <c r="AP45" i="4"/>
  <c r="AR45" i="4" s="1"/>
  <c r="X38" i="13"/>
  <c r="CU45" i="4"/>
  <c r="BW45" i="4"/>
  <c r="BY45" i="4" s="1"/>
  <c r="V38" i="13"/>
  <c r="CR45" i="4"/>
  <c r="BT45" i="4"/>
  <c r="BV45" i="4" s="1"/>
  <c r="BE45" i="4"/>
  <c r="BG45" i="4" s="1"/>
  <c r="BN45" i="4"/>
  <c r="BP45" i="4" s="1"/>
  <c r="BK45" i="4"/>
  <c r="BM45" i="4" s="1"/>
  <c r="CF45" i="4"/>
  <c r="CH45" i="4" s="1"/>
  <c r="BH45" i="4"/>
  <c r="BJ45" i="4" s="1"/>
  <c r="BQ45" i="4"/>
  <c r="BS45" i="4" s="1"/>
  <c r="CT45" i="4" l="1"/>
  <c r="CF46" i="4"/>
  <c r="CH46" i="4" s="1"/>
  <c r="V39" i="13"/>
  <c r="BW46" i="4"/>
  <c r="BY46" i="4" s="1"/>
  <c r="BE46" i="4"/>
  <c r="BG46" i="4" s="1"/>
  <c r="AV46" i="4"/>
  <c r="AX46" i="4" s="1"/>
  <c r="BT46" i="4"/>
  <c r="BV46" i="4" s="1"/>
  <c r="BB46" i="4"/>
  <c r="BD46" i="4" s="1"/>
  <c r="BN46" i="4"/>
  <c r="BP46" i="4" s="1"/>
  <c r="Z39" i="13"/>
  <c r="X39" i="13"/>
  <c r="BK46" i="4"/>
  <c r="BM46" i="4" s="1"/>
  <c r="CU46" i="4"/>
  <c r="CR46" i="4"/>
  <c r="CC46" i="4"/>
  <c r="CE46" i="4" s="1"/>
  <c r="BQ46" i="4"/>
  <c r="BS46" i="4" s="1"/>
  <c r="AY46" i="4"/>
  <c r="BA46" i="4" s="1"/>
  <c r="AS46" i="4"/>
  <c r="AU46" i="4" s="1"/>
  <c r="BZ46" i="4"/>
  <c r="CB46" i="4" s="1"/>
  <c r="AB39" i="13"/>
  <c r="AP46" i="4"/>
  <c r="AR46" i="4" s="1"/>
  <c r="BH46" i="4"/>
  <c r="BJ46" i="4" s="1"/>
  <c r="CS46" i="4"/>
  <c r="CT46" i="4" s="1"/>
  <c r="AD39" i="13"/>
  <c r="Z40" i="13" l="1"/>
  <c r="BH47" i="4"/>
  <c r="BJ47" i="4" s="1"/>
  <c r="X40" i="13"/>
  <c r="BE47" i="4"/>
  <c r="BG47" i="4" s="1"/>
  <c r="V40" i="13"/>
  <c r="AS47" i="4"/>
  <c r="AU47" i="4" s="1"/>
  <c r="BZ47" i="4"/>
  <c r="CB47" i="4" s="1"/>
  <c r="CS47" i="4"/>
  <c r="AV47" i="4"/>
  <c r="AX47" i="4" s="1"/>
  <c r="BW47" i="4"/>
  <c r="BY47" i="4" s="1"/>
  <c r="CU47" i="4"/>
  <c r="BB47" i="4"/>
  <c r="BD47" i="4" s="1"/>
  <c r="BT47" i="4"/>
  <c r="BV47" i="4" s="1"/>
  <c r="CF47" i="4"/>
  <c r="CH47" i="4" s="1"/>
  <c r="BN47" i="4"/>
  <c r="BP47" i="4" s="1"/>
  <c r="AD40" i="13"/>
  <c r="AB40" i="13"/>
  <c r="AY47" i="4"/>
  <c r="BA47" i="4" s="1"/>
  <c r="BQ47" i="4"/>
  <c r="BS47" i="4" s="1"/>
  <c r="AP47" i="4"/>
  <c r="AR47" i="4" s="1"/>
  <c r="BK47" i="4"/>
  <c r="BM47" i="4" s="1"/>
  <c r="CR47" i="4"/>
  <c r="CC47" i="4"/>
  <c r="CE47" i="4" s="1"/>
  <c r="CT47" i="4" l="1"/>
  <c r="BB48" i="4"/>
  <c r="BD48" i="4" s="1"/>
  <c r="AP48" i="4"/>
  <c r="AR48" i="4" s="1"/>
  <c r="AV48" i="4"/>
  <c r="AX48" i="4" s="1"/>
  <c r="CS48" i="4"/>
  <c r="AB41" i="13"/>
  <c r="BW48" i="4"/>
  <c r="BY48" i="4" s="1"/>
  <c r="CU48" i="4"/>
  <c r="CF48" i="4"/>
  <c r="CH48" i="4" s="1"/>
  <c r="Z41" i="13"/>
  <c r="CR48" i="4"/>
  <c r="BH48" i="4"/>
  <c r="BJ48" i="4" s="1"/>
  <c r="CC48" i="4"/>
  <c r="CE48" i="4" s="1"/>
  <c r="BT48" i="4"/>
  <c r="BV48" i="4" s="1"/>
  <c r="BK48" i="4"/>
  <c r="BM48" i="4" s="1"/>
  <c r="BQ48" i="4"/>
  <c r="BS48" i="4" s="1"/>
  <c r="X41" i="13"/>
  <c r="BN48" i="4"/>
  <c r="BP48" i="4" s="1"/>
  <c r="AS48" i="4"/>
  <c r="AU48" i="4" s="1"/>
  <c r="V41" i="13"/>
  <c r="BE48" i="4"/>
  <c r="BG48" i="4" s="1"/>
  <c r="AY48" i="4"/>
  <c r="BA48" i="4" s="1"/>
  <c r="AD41" i="13"/>
  <c r="BZ48" i="4"/>
  <c r="CB48" i="4" s="1"/>
  <c r="CT48" i="4" l="1"/>
  <c r="BE49" i="4"/>
  <c r="BG49" i="4" s="1"/>
  <c r="BZ49" i="4"/>
  <c r="CB49" i="4" s="1"/>
  <c r="V42" i="13"/>
  <c r="AP49" i="4"/>
  <c r="AR49" i="4" s="1"/>
  <c r="CF49" i="4"/>
  <c r="CH49" i="4" s="1"/>
  <c r="AV49" i="4"/>
  <c r="AX49" i="4" s="1"/>
  <c r="BK49" i="4"/>
  <c r="BM49" i="4" s="1"/>
  <c r="CS49" i="4"/>
  <c r="AS49" i="4"/>
  <c r="AU49" i="4" s="1"/>
  <c r="BB49" i="4"/>
  <c r="BD49" i="4" s="1"/>
  <c r="BW49" i="4"/>
  <c r="BY49" i="4" s="1"/>
  <c r="Z42" i="13"/>
  <c r="X42" i="13"/>
  <c r="BT49" i="4"/>
  <c r="BV49" i="4" s="1"/>
  <c r="CC49" i="4"/>
  <c r="CE49" i="4" s="1"/>
  <c r="AD42" i="13"/>
  <c r="AB42" i="13"/>
  <c r="CU49" i="4"/>
  <c r="AY49" i="4"/>
  <c r="BA49" i="4" s="1"/>
  <c r="CR49" i="4"/>
  <c r="BQ49" i="4"/>
  <c r="BS49" i="4" s="1"/>
  <c r="BN49" i="4"/>
  <c r="BP49" i="4" s="1"/>
  <c r="BH49" i="4"/>
  <c r="BJ49" i="4" s="1"/>
  <c r="CT49" i="4" l="1"/>
  <c r="AD43" i="13"/>
  <c r="BN50" i="4"/>
  <c r="BP50" i="4" s="1"/>
  <c r="BH50" i="4"/>
  <c r="BJ50" i="4" s="1"/>
  <c r="CF50" i="4"/>
  <c r="CH50" i="4" s="1"/>
  <c r="V43" i="13"/>
  <c r="BQ50" i="4"/>
  <c r="BS50" i="4" s="1"/>
  <c r="BE50" i="4"/>
  <c r="BG50" i="4" s="1"/>
  <c r="CR50" i="4"/>
  <c r="Z43" i="13"/>
  <c r="AV50" i="4"/>
  <c r="AX50" i="4" s="1"/>
  <c r="CU50" i="4"/>
  <c r="BB50" i="4"/>
  <c r="BD50" i="4" s="1"/>
  <c r="CC50" i="4"/>
  <c r="CE50" i="4" s="1"/>
  <c r="AB43" i="13"/>
  <c r="AP50" i="4"/>
  <c r="AR50" i="4" s="1"/>
  <c r="CS50" i="4"/>
  <c r="BW50" i="4"/>
  <c r="BY50" i="4" s="1"/>
  <c r="AY50" i="4"/>
  <c r="BA50" i="4" s="1"/>
  <c r="BK50" i="4"/>
  <c r="BM50" i="4" s="1"/>
  <c r="BZ50" i="4"/>
  <c r="CB50" i="4" s="1"/>
  <c r="AS50" i="4"/>
  <c r="AU50" i="4" s="1"/>
  <c r="BT50" i="4"/>
  <c r="BV50" i="4" s="1"/>
  <c r="X43" i="13"/>
  <c r="CT50" i="4" l="1"/>
  <c r="CU51" i="4"/>
  <c r="AP51" i="4"/>
  <c r="AR51" i="4" s="1"/>
  <c r="AY51" i="4"/>
  <c r="BA51" i="4" s="1"/>
  <c r="CF51" i="4"/>
  <c r="CH51" i="4" s="1"/>
  <c r="AV51" i="4"/>
  <c r="AX51" i="4" s="1"/>
  <c r="BQ51" i="4"/>
  <c r="BS51" i="4" s="1"/>
  <c r="CC51" i="4"/>
  <c r="CE51" i="4" s="1"/>
  <c r="BW51" i="4"/>
  <c r="BY51" i="4" s="1"/>
  <c r="AS51" i="4"/>
  <c r="AU51" i="4" s="1"/>
  <c r="CR51" i="4"/>
  <c r="BH51" i="4"/>
  <c r="BJ51" i="4" s="1"/>
  <c r="BT51" i="4"/>
  <c r="BV51" i="4" s="1"/>
  <c r="BE51" i="4"/>
  <c r="BG51" i="4" s="1"/>
  <c r="BN51" i="4"/>
  <c r="BP51" i="4" s="1"/>
  <c r="BK51" i="4"/>
  <c r="BM51" i="4" s="1"/>
  <c r="CS51" i="4"/>
  <c r="BB51" i="4"/>
  <c r="BD51" i="4" s="1"/>
  <c r="BZ51" i="4"/>
  <c r="CB51" i="4" s="1"/>
  <c r="CT51" i="4" l="1"/>
  <c r="BW52" i="4"/>
  <c r="BY52" i="4" s="1"/>
  <c r="AV52" i="4"/>
  <c r="AX52" i="4" s="1"/>
  <c r="CR52" i="4"/>
  <c r="AY52" i="4"/>
  <c r="BA52" i="4" s="1"/>
  <c r="BQ52" i="4"/>
  <c r="BS52" i="4" s="1"/>
  <c r="CF52" i="4"/>
  <c r="CH52" i="4" s="1"/>
  <c r="BN52" i="4"/>
  <c r="BP52" i="4" s="1"/>
  <c r="CC52" i="4"/>
  <c r="CE52" i="4" s="1"/>
  <c r="AP52" i="4"/>
  <c r="AR52" i="4" s="1"/>
  <c r="BT52" i="4"/>
  <c r="BV52" i="4" s="1"/>
  <c r="BZ52" i="4"/>
  <c r="CB52" i="4" s="1"/>
  <c r="CS52" i="4"/>
  <c r="CU52" i="4"/>
  <c r="BE52" i="4"/>
  <c r="BG52" i="4" s="1"/>
  <c r="BK52" i="4"/>
  <c r="BM52" i="4" s="1"/>
  <c r="BB52" i="4"/>
  <c r="BD52" i="4" s="1"/>
  <c r="BH52" i="4"/>
  <c r="BJ52" i="4" s="1"/>
  <c r="AS52" i="4"/>
  <c r="AU52" i="4" s="1"/>
  <c r="CT52" i="4" l="1"/>
  <c r="Z44" i="13"/>
  <c r="CS53" i="4"/>
  <c r="BW53" i="4"/>
  <c r="BY53" i="4" s="1"/>
  <c r="CR53" i="4"/>
  <c r="CU53" i="4"/>
  <c r="AD44" i="13"/>
  <c r="BE53" i="4"/>
  <c r="BG53" i="4" s="1"/>
  <c r="AV53" i="4"/>
  <c r="AX53" i="4" s="1"/>
  <c r="CC53" i="4"/>
  <c r="CE53" i="4" s="1"/>
  <c r="V44" i="13"/>
  <c r="BQ53" i="4"/>
  <c r="BS53" i="4" s="1"/>
  <c r="X44" i="13"/>
  <c r="BB53" i="4"/>
  <c r="BD53" i="4" s="1"/>
  <c r="AY53" i="4"/>
  <c r="BA53" i="4" s="1"/>
  <c r="BZ53" i="4"/>
  <c r="CB53" i="4" s="1"/>
  <c r="CF53" i="4"/>
  <c r="CH53" i="4" s="1"/>
  <c r="AS53" i="4"/>
  <c r="AU53" i="4" s="1"/>
  <c r="AB44" i="13"/>
  <c r="BK53" i="4"/>
  <c r="BM53" i="4" s="1"/>
  <c r="BT53" i="4"/>
  <c r="BV53" i="4" s="1"/>
  <c r="AP53" i="4"/>
  <c r="AR53" i="4" s="1"/>
  <c r="BN53" i="4"/>
  <c r="BP53" i="4" s="1"/>
  <c r="BH53" i="4"/>
  <c r="BJ53" i="4" s="1"/>
  <c r="CT53" i="4" l="1"/>
  <c r="V45" i="13"/>
  <c r="BK54" i="4"/>
  <c r="BM54" i="4" s="1"/>
  <c r="CC54" i="4"/>
  <c r="CE54" i="4" s="1"/>
  <c r="AD45" i="13"/>
  <c r="BW54" i="4"/>
  <c r="BY54" i="4" s="1"/>
  <c r="AS54" i="4"/>
  <c r="AU54" i="4" s="1"/>
  <c r="CU54" i="4"/>
  <c r="Z45" i="13"/>
  <c r="BT54" i="4"/>
  <c r="BV54" i="4" s="1"/>
  <c r="CS54" i="4"/>
  <c r="CT54" i="4" s="1"/>
  <c r="BZ54" i="4"/>
  <c r="CB54" i="4" s="1"/>
  <c r="BN54" i="4"/>
  <c r="BP54" i="4" s="1"/>
  <c r="X45" i="13"/>
  <c r="CR54" i="4"/>
  <c r="BH54" i="4"/>
  <c r="BJ54" i="4" s="1"/>
  <c r="CF54" i="4"/>
  <c r="CH54" i="4" s="1"/>
  <c r="BQ54" i="4"/>
  <c r="BS54" i="4" s="1"/>
  <c r="AB45" i="13"/>
  <c r="BB54" i="4"/>
  <c r="BD54" i="4" s="1"/>
  <c r="AP54" i="4"/>
  <c r="AR54" i="4" s="1"/>
  <c r="AY54" i="4"/>
  <c r="BA54" i="4" s="1"/>
  <c r="BE54" i="4"/>
  <c r="BG54" i="4" s="1"/>
  <c r="AV54" i="4"/>
  <c r="AX54" i="4" s="1"/>
  <c r="X46" i="13" l="1"/>
  <c r="BN55" i="4"/>
  <c r="BP55" i="4" s="1"/>
  <c r="CC55" i="4"/>
  <c r="CE55" i="4" s="1"/>
  <c r="AY55" i="4"/>
  <c r="BA55" i="4" s="1"/>
  <c r="BZ55" i="4"/>
  <c r="CB55" i="4" s="1"/>
  <c r="BH55" i="4"/>
  <c r="BJ55" i="4" s="1"/>
  <c r="CS55" i="4"/>
  <c r="BQ55" i="4"/>
  <c r="BS55" i="4" s="1"/>
  <c r="AD46" i="13"/>
  <c r="CF55" i="4"/>
  <c r="CH55" i="4" s="1"/>
  <c r="AP55" i="4"/>
  <c r="AR55" i="4" s="1"/>
  <c r="CR55" i="4"/>
  <c r="AB46" i="13"/>
  <c r="BB55" i="4"/>
  <c r="BD55" i="4" s="1"/>
  <c r="Z46" i="13"/>
  <c r="BT55" i="4"/>
  <c r="BV55" i="4" s="1"/>
  <c r="V46" i="13"/>
  <c r="AS55" i="4"/>
  <c r="AU55" i="4" s="1"/>
  <c r="BE55" i="4"/>
  <c r="BG55" i="4" s="1"/>
  <c r="BK55" i="4"/>
  <c r="BM55" i="4" s="1"/>
  <c r="BW55" i="4"/>
  <c r="BY55" i="4" s="1"/>
  <c r="AV55" i="4"/>
  <c r="AX55" i="4" s="1"/>
  <c r="CU55" i="4"/>
  <c r="CT55" i="4" l="1"/>
  <c r="BW56" i="4"/>
  <c r="BY56" i="4" s="1"/>
  <c r="CF56" i="4"/>
  <c r="CH56" i="4" s="1"/>
  <c r="BN56" i="4"/>
  <c r="BP56" i="4" s="1"/>
  <c r="BK56" i="4"/>
  <c r="BM56" i="4" s="1"/>
  <c r="BH56" i="4"/>
  <c r="BJ56" i="4" s="1"/>
  <c r="CU56" i="4"/>
  <c r="BZ56" i="4"/>
  <c r="CB56" i="4" s="1"/>
  <c r="AV56" i="4"/>
  <c r="AX56" i="4" s="1"/>
  <c r="AS56" i="4"/>
  <c r="AU56" i="4" s="1"/>
  <c r="CS56" i="4"/>
  <c r="BE56" i="4"/>
  <c r="BG56" i="4" s="1"/>
  <c r="CC56" i="4"/>
  <c r="CE56" i="4" s="1"/>
  <c r="BB56" i="4"/>
  <c r="BD56" i="4" s="1"/>
  <c r="BT56" i="4"/>
  <c r="BV56" i="4" s="1"/>
  <c r="AP56" i="4"/>
  <c r="AR56" i="4" s="1"/>
  <c r="AY56" i="4"/>
  <c r="BA56" i="4" s="1"/>
  <c r="BQ56" i="4"/>
  <c r="BS56" i="4" s="1"/>
  <c r="CR56" i="4"/>
  <c r="X47" i="13" l="1"/>
  <c r="CR57" i="4"/>
  <c r="AV57" i="4"/>
  <c r="AX57" i="4" s="1"/>
  <c r="AP57" i="4"/>
  <c r="AR57" i="4" s="1"/>
  <c r="CU57" i="4"/>
  <c r="BW57" i="4"/>
  <c r="BY57" i="4" s="1"/>
  <c r="BH57" i="4"/>
  <c r="BJ57" i="4" s="1"/>
  <c r="CC57" i="4"/>
  <c r="CE57" i="4" s="1"/>
  <c r="CS57" i="4"/>
  <c r="BE57" i="4"/>
  <c r="BG57" i="4" s="1"/>
  <c r="BT57" i="4"/>
  <c r="BV57" i="4" s="1"/>
  <c r="AD47" i="13"/>
  <c r="BQ57" i="4"/>
  <c r="BS57" i="4" s="1"/>
  <c r="AB47" i="13"/>
  <c r="V47" i="13"/>
  <c r="CF57" i="4"/>
  <c r="CH57" i="4" s="1"/>
  <c r="BN57" i="4"/>
  <c r="BP57" i="4" s="1"/>
  <c r="AS57" i="4"/>
  <c r="AU57" i="4" s="1"/>
  <c r="BB57" i="4"/>
  <c r="BD57" i="4" s="1"/>
  <c r="BK57" i="4"/>
  <c r="BM57" i="4" s="1"/>
  <c r="AY57" i="4"/>
  <c r="BA57" i="4" s="1"/>
  <c r="Z47" i="13"/>
  <c r="BZ57" i="4"/>
  <c r="CB57" i="4" s="1"/>
  <c r="CT56" i="4"/>
  <c r="CT57" i="4" l="1"/>
  <c r="BN58" i="4"/>
  <c r="BP58" i="4" s="1"/>
  <c r="AB48" i="13"/>
  <c r="BK58" i="4"/>
  <c r="BM58" i="4" s="1"/>
  <c r="AD48" i="13"/>
  <c r="AP58" i="4"/>
  <c r="AR58" i="4" s="1"/>
  <c r="BZ58" i="4"/>
  <c r="CB58" i="4" s="1"/>
  <c r="CR58" i="4"/>
  <c r="CU58" i="4"/>
  <c r="BH58" i="4"/>
  <c r="BJ58" i="4" s="1"/>
  <c r="Z48" i="13"/>
  <c r="BB58" i="4"/>
  <c r="BD58" i="4" s="1"/>
  <c r="BW58" i="4"/>
  <c r="BY58" i="4" s="1"/>
  <c r="CS58" i="4"/>
  <c r="V48" i="13"/>
  <c r="AY58" i="4"/>
  <c r="BA58" i="4" s="1"/>
  <c r="BT58" i="4"/>
  <c r="BV58" i="4" s="1"/>
  <c r="CC58" i="4"/>
  <c r="CE58" i="4" s="1"/>
  <c r="BQ58" i="4"/>
  <c r="BS58" i="4" s="1"/>
  <c r="X48" i="13"/>
  <c r="AS58" i="4"/>
  <c r="AU58" i="4" s="1"/>
  <c r="CO58" i="4" s="1"/>
  <c r="CQ58" i="4" s="1"/>
  <c r="CT58" i="4" l="1"/>
  <c r="BN59" i="4"/>
  <c r="BP59" i="4" s="1"/>
  <c r="BW59" i="4"/>
  <c r="BY59" i="4" s="1"/>
  <c r="BK59" i="4"/>
  <c r="BM59" i="4" s="1"/>
  <c r="AV59" i="4"/>
  <c r="AX59" i="4" s="1"/>
  <c r="Z49" i="13"/>
  <c r="BE59" i="4"/>
  <c r="BG59" i="4" s="1"/>
  <c r="CU59" i="4"/>
  <c r="BH59" i="4"/>
  <c r="BJ59" i="4" s="1"/>
  <c r="V49" i="13"/>
  <c r="CC59" i="4"/>
  <c r="CE59" i="4" s="1"/>
  <c r="X49" i="13"/>
  <c r="AS59" i="4"/>
  <c r="AU59" i="4" s="1"/>
  <c r="AB49" i="13"/>
  <c r="BQ59" i="4"/>
  <c r="BS59" i="4" s="1"/>
  <c r="AP59" i="4"/>
  <c r="AR59" i="4" s="1"/>
  <c r="CS59" i="4"/>
  <c r="CF59" i="4"/>
  <c r="CH59" i="4" s="1"/>
  <c r="CR59" i="4"/>
  <c r="AY59" i="4"/>
  <c r="BA59" i="4" s="1"/>
  <c r="BB59" i="4"/>
  <c r="BD59" i="4" s="1"/>
  <c r="BZ59" i="4"/>
  <c r="CB59" i="4" s="1"/>
  <c r="BT59" i="4"/>
  <c r="BV59" i="4" s="1"/>
  <c r="AD49" i="13"/>
  <c r="CT59" i="4" l="1"/>
  <c r="V50" i="13"/>
  <c r="CU60" i="4"/>
  <c r="CR60" i="4"/>
  <c r="CS60" i="4"/>
  <c r="AD50" i="13"/>
  <c r="AB50" i="13"/>
  <c r="Z50" i="13"/>
  <c r="X50" i="13"/>
  <c r="CT60" i="4" l="1"/>
  <c r="CS61" i="4"/>
  <c r="CU61" i="4"/>
  <c r="CR61" i="4"/>
  <c r="X51" i="13"/>
  <c r="V51" i="13"/>
  <c r="AD51" i="13"/>
  <c r="Z51" i="13"/>
  <c r="AB51" i="13"/>
  <c r="CT61" i="4" l="1"/>
  <c r="CS62" i="4"/>
  <c r="AD52" i="13"/>
  <c r="AB52" i="13"/>
  <c r="CR62" i="4"/>
  <c r="Z52" i="13"/>
  <c r="X52" i="13"/>
  <c r="V52" i="13"/>
  <c r="CU62" i="4"/>
  <c r="CT62" i="4" l="1"/>
  <c r="BK63" i="4"/>
  <c r="BM63" i="4" s="1"/>
  <c r="AP63" i="4"/>
  <c r="AR63" i="4" s="1"/>
  <c r="BB63" i="4"/>
  <c r="BD63" i="4" s="1"/>
  <c r="X53" i="13"/>
  <c r="AY63" i="4"/>
  <c r="BA63" i="4" s="1"/>
  <c r="BN63" i="4"/>
  <c r="BP63" i="4" s="1"/>
  <c r="BT63" i="4"/>
  <c r="BV63" i="4" s="1"/>
  <c r="BH63" i="4"/>
  <c r="BJ63" i="4" s="1"/>
  <c r="AB53" i="13"/>
  <c r="BE63" i="4"/>
  <c r="BG63" i="4" s="1"/>
  <c r="Z53" i="13"/>
  <c r="V53" i="13"/>
  <c r="CF63" i="4"/>
  <c r="CH63" i="4" s="1"/>
  <c r="AD53" i="13"/>
  <c r="AV63" i="4"/>
  <c r="AX63" i="4" s="1"/>
  <c r="CS63" i="4"/>
  <c r="CC63" i="4"/>
  <c r="CE63" i="4" s="1"/>
  <c r="CU63" i="4"/>
  <c r="AS63" i="4"/>
  <c r="AU63" i="4" s="1"/>
  <c r="CR63" i="4"/>
  <c r="BZ63" i="4"/>
  <c r="CB63" i="4" s="1"/>
  <c r="BQ63" i="4"/>
  <c r="BS63" i="4" s="1"/>
  <c r="BW63" i="4"/>
  <c r="BY63" i="4" s="1"/>
  <c r="CT63" i="4" l="1"/>
  <c r="BK64" i="4"/>
  <c r="BM64" i="4" s="1"/>
  <c r="CC64" i="4"/>
  <c r="CE64" i="4" s="1"/>
  <c r="Z54" i="13"/>
  <c r="CU64" i="4"/>
  <c r="BQ64" i="4"/>
  <c r="BS64" i="4" s="1"/>
  <c r="BE64" i="4"/>
  <c r="BG64" i="4" s="1"/>
  <c r="BB64" i="4"/>
  <c r="BD64" i="4" s="1"/>
  <c r="BN64" i="4"/>
  <c r="BP64" i="4" s="1"/>
  <c r="AD54" i="13"/>
  <c r="AB54" i="13"/>
  <c r="AS64" i="4"/>
  <c r="AU64" i="4" s="1"/>
  <c r="X54" i="13"/>
  <c r="AY64" i="4"/>
  <c r="BA64" i="4" s="1"/>
  <c r="CF64" i="4"/>
  <c r="CH64" i="4" s="1"/>
  <c r="AV64" i="4"/>
  <c r="AX64" i="4" s="1"/>
  <c r="BZ64" i="4"/>
  <c r="CB64" i="4" s="1"/>
  <c r="V54" i="13"/>
  <c r="AP64" i="4"/>
  <c r="AR64" i="4" s="1"/>
  <c r="BW64" i="4"/>
  <c r="BY64" i="4" s="1"/>
  <c r="BH64" i="4"/>
  <c r="BJ64" i="4" s="1"/>
  <c r="CR64" i="4"/>
  <c r="BT64" i="4"/>
  <c r="BV64" i="4" s="1"/>
  <c r="CS64" i="4"/>
  <c r="CT64" i="4" l="1"/>
  <c r="V55" i="13"/>
  <c r="CS65" i="4"/>
  <c r="CR65" i="4"/>
  <c r="CU65" i="4"/>
  <c r="AD55" i="13"/>
  <c r="AB55" i="13"/>
  <c r="Z55" i="13"/>
  <c r="X55" i="13"/>
  <c r="CT65" i="4" l="1"/>
  <c r="BQ66" i="4"/>
  <c r="BS66" i="4" s="1"/>
  <c r="Z56" i="13"/>
  <c r="BN66" i="4"/>
  <c r="BP66" i="4" s="1"/>
  <c r="X56" i="13"/>
  <c r="AD56" i="13"/>
  <c r="AB56" i="13"/>
  <c r="BH66" i="4"/>
  <c r="BJ66" i="4" s="1"/>
  <c r="CU66" i="4"/>
  <c r="BE66" i="4"/>
  <c r="BG66" i="4" s="1"/>
  <c r="CS66" i="4"/>
  <c r="CF66" i="4"/>
  <c r="CH66" i="4" s="1"/>
  <c r="CC66" i="4"/>
  <c r="CE66" i="4" s="1"/>
  <c r="AS66" i="4"/>
  <c r="AU66" i="4" s="1"/>
  <c r="AY66" i="4"/>
  <c r="BA66" i="4" s="1"/>
  <c r="AV66" i="4"/>
  <c r="AX66" i="4" s="1"/>
  <c r="BK66" i="4"/>
  <c r="BM66" i="4" s="1"/>
  <c r="CR66" i="4"/>
  <c r="BB66" i="4"/>
  <c r="BD66" i="4" s="1"/>
  <c r="BZ66" i="4"/>
  <c r="CB66" i="4" s="1"/>
  <c r="AP66" i="4"/>
  <c r="AR66" i="4" s="1"/>
  <c r="V56" i="13"/>
  <c r="BT66" i="4"/>
  <c r="BV66" i="4" s="1"/>
  <c r="BW66" i="4"/>
  <c r="BY66" i="4" s="1"/>
  <c r="CT66" i="4" l="1"/>
  <c r="V57" i="13"/>
  <c r="CS67" i="4"/>
  <c r="CR67" i="4"/>
  <c r="CU67" i="4"/>
  <c r="AD57" i="13"/>
  <c r="Z57" i="13"/>
  <c r="X57" i="13"/>
  <c r="AB57" i="13"/>
  <c r="CT67" i="4" l="1"/>
  <c r="CU68" i="4"/>
  <c r="CR68" i="4"/>
  <c r="X58" i="13"/>
  <c r="AD58" i="13"/>
  <c r="CS68" i="4"/>
  <c r="Z58" i="13"/>
  <c r="V58" i="13"/>
  <c r="AB58" i="13"/>
  <c r="CT68" i="4" l="1"/>
  <c r="V59" i="13"/>
  <c r="Z59" i="13"/>
  <c r="CS69" i="4"/>
  <c r="AB59" i="13"/>
  <c r="CU69" i="4"/>
  <c r="CR69" i="4"/>
  <c r="AD59" i="13"/>
  <c r="X59" i="13"/>
  <c r="CT69" i="4" l="1"/>
  <c r="CF70" i="4"/>
  <c r="CH70" i="4" s="1"/>
  <c r="V60" i="13"/>
  <c r="BW70" i="4"/>
  <c r="BY70" i="4" s="1"/>
  <c r="BH70" i="4"/>
  <c r="BJ70" i="4" s="1"/>
  <c r="AY70" i="4"/>
  <c r="BA70" i="4" s="1"/>
  <c r="AV70" i="4"/>
  <c r="AX70" i="4" s="1"/>
  <c r="CR70" i="4"/>
  <c r="CU70" i="4"/>
  <c r="BQ70" i="4"/>
  <c r="BS70" i="4" s="1"/>
  <c r="AP70" i="4"/>
  <c r="AR70" i="4" s="1"/>
  <c r="BK70" i="4"/>
  <c r="BM70" i="4" s="1"/>
  <c r="AB60" i="13"/>
  <c r="CC70" i="4"/>
  <c r="CE70" i="4" s="1"/>
  <c r="BT70" i="4"/>
  <c r="BV70" i="4" s="1"/>
  <c r="BE70" i="4"/>
  <c r="BG70" i="4" s="1"/>
  <c r="X60" i="13"/>
  <c r="AS70" i="4"/>
  <c r="AU70" i="4" s="1"/>
  <c r="CS70" i="4"/>
  <c r="BZ70" i="4"/>
  <c r="CB70" i="4" s="1"/>
  <c r="BN70" i="4"/>
  <c r="BP70" i="4" s="1"/>
  <c r="AD60" i="13"/>
  <c r="BB70" i="4"/>
  <c r="BD70" i="4" s="1"/>
  <c r="Z60" i="13"/>
  <c r="CT70" i="4" l="1"/>
  <c r="AP71" i="4"/>
  <c r="AR71" i="4" s="1"/>
  <c r="CS71" i="4"/>
  <c r="CU71" i="4"/>
  <c r="BT71" i="4"/>
  <c r="BV71" i="4" s="1"/>
  <c r="BQ71" i="4"/>
  <c r="BS71" i="4" s="1"/>
  <c r="BE71" i="4"/>
  <c r="BG71" i="4" s="1"/>
  <c r="AB61" i="13"/>
  <c r="BW71" i="4"/>
  <c r="BY71" i="4" s="1"/>
  <c r="BK71" i="4"/>
  <c r="BM71" i="4" s="1"/>
  <c r="BN71" i="4"/>
  <c r="BP71" i="4" s="1"/>
  <c r="AV71" i="4"/>
  <c r="AX71" i="4" s="1"/>
  <c r="X61" i="13"/>
  <c r="AY71" i="4"/>
  <c r="BA71" i="4" s="1"/>
  <c r="AD61" i="13"/>
  <c r="AS71" i="4"/>
  <c r="AU71" i="4" s="1"/>
  <c r="CR71" i="4"/>
  <c r="BB71" i="4"/>
  <c r="BD71" i="4" s="1"/>
  <c r="BH71" i="4"/>
  <c r="BJ71" i="4" s="1"/>
  <c r="CF71" i="4"/>
  <c r="CH71" i="4" s="1"/>
  <c r="Z61" i="13"/>
  <c r="CC71" i="4"/>
  <c r="CE71" i="4" s="1"/>
  <c r="BZ71" i="4"/>
  <c r="CB71" i="4" s="1"/>
  <c r="V61" i="13"/>
  <c r="CT71" i="4" l="1"/>
  <c r="BN72" i="4"/>
  <c r="BP72" i="4" s="1"/>
  <c r="V62" i="13"/>
  <c r="CF72" i="4"/>
  <c r="CH72" i="4" s="1"/>
  <c r="AY72" i="4"/>
  <c r="BA72" i="4" s="1"/>
  <c r="BK72" i="4"/>
  <c r="BM72" i="4" s="1"/>
  <c r="CU72" i="4"/>
  <c r="BH72" i="4"/>
  <c r="BJ72" i="4" s="1"/>
  <c r="CR72" i="4"/>
  <c r="CS72" i="4"/>
  <c r="CC72" i="4"/>
  <c r="CE72" i="4" s="1"/>
  <c r="BB72" i="4"/>
  <c r="BD72" i="4" s="1"/>
  <c r="BE72" i="4"/>
  <c r="BG72" i="4" s="1"/>
  <c r="AS72" i="4"/>
  <c r="AU72" i="4" s="1"/>
  <c r="AV72" i="4"/>
  <c r="AX72" i="4" s="1"/>
  <c r="AD62" i="13"/>
  <c r="Z62" i="13"/>
  <c r="BQ72" i="4"/>
  <c r="BS72" i="4" s="1"/>
  <c r="BZ72" i="4"/>
  <c r="CB72" i="4" s="1"/>
  <c r="BW72" i="4"/>
  <c r="BY72" i="4" s="1"/>
  <c r="AP72" i="4"/>
  <c r="AR72" i="4" s="1"/>
  <c r="BT72" i="4"/>
  <c r="BV72" i="4" s="1"/>
  <c r="AB62" i="13"/>
  <c r="X62" i="13"/>
  <c r="BN73" i="4" l="1"/>
  <c r="BP73" i="4" s="1"/>
  <c r="BZ73" i="4"/>
  <c r="CB73" i="4" s="1"/>
  <c r="BE73" i="4"/>
  <c r="BG73" i="4" s="1"/>
  <c r="V63" i="13"/>
  <c r="BB73" i="4"/>
  <c r="BD73" i="4" s="1"/>
  <c r="AD63" i="13"/>
  <c r="BK73" i="4"/>
  <c r="BM73" i="4" s="1"/>
  <c r="BW73" i="4"/>
  <c r="BY73" i="4" s="1"/>
  <c r="BH73" i="4"/>
  <c r="BJ73" i="4" s="1"/>
  <c r="X63" i="13"/>
  <c r="AY73" i="4"/>
  <c r="BA73" i="4" s="1"/>
  <c r="AB63" i="13"/>
  <c r="BQ73" i="4"/>
  <c r="BS73" i="4" s="1"/>
  <c r="AP73" i="4"/>
  <c r="AR73" i="4" s="1"/>
  <c r="CF73" i="4"/>
  <c r="CH73" i="4" s="1"/>
  <c r="Z63" i="13"/>
  <c r="AV73" i="4"/>
  <c r="AX73" i="4" s="1"/>
  <c r="CS73" i="4"/>
  <c r="CC73" i="4"/>
  <c r="CE73" i="4" s="1"/>
  <c r="CU73" i="4"/>
  <c r="AS73" i="4"/>
  <c r="AU73" i="4" s="1"/>
  <c r="CR73" i="4"/>
  <c r="BT73" i="4"/>
  <c r="BV73" i="4" s="1"/>
  <c r="CT72" i="4"/>
  <c r="CT73" i="4" l="1"/>
  <c r="AY74" i="4"/>
  <c r="BA74" i="4" s="1"/>
  <c r="BH74" i="4"/>
  <c r="BJ74" i="4" s="1"/>
  <c r="CF74" i="4"/>
  <c r="CH74" i="4" s="1"/>
  <c r="AD64" i="13"/>
  <c r="AV74" i="4"/>
  <c r="AX74" i="4" s="1"/>
  <c r="AB64" i="13"/>
  <c r="BT74" i="4"/>
  <c r="BV74" i="4" s="1"/>
  <c r="CU74" i="4"/>
  <c r="BB74" i="4"/>
  <c r="BD74" i="4" s="1"/>
  <c r="CC74" i="4"/>
  <c r="CE74" i="4" s="1"/>
  <c r="Z64" i="13"/>
  <c r="AS74" i="4"/>
  <c r="AU74" i="4" s="1"/>
  <c r="X64" i="13"/>
  <c r="AP74" i="4"/>
  <c r="AR74" i="4" s="1"/>
  <c r="CS74" i="4"/>
  <c r="BQ74" i="4"/>
  <c r="BS74" i="4" s="1"/>
  <c r="BK74" i="4"/>
  <c r="BM74" i="4" s="1"/>
  <c r="BZ74" i="4"/>
  <c r="CB74" i="4" s="1"/>
  <c r="V64" i="13"/>
  <c r="CR74" i="4"/>
  <c r="BW74" i="4"/>
  <c r="BY74" i="4" s="1"/>
  <c r="BE74" i="4"/>
  <c r="BG74" i="4" s="1"/>
  <c r="BN74" i="4"/>
  <c r="BP74" i="4" s="1"/>
  <c r="CT74" i="4" l="1"/>
  <c r="BH75" i="4"/>
  <c r="BJ75" i="4" s="1"/>
  <c r="CS75" i="4"/>
  <c r="BE75" i="4"/>
  <c r="BG75" i="4" s="1"/>
  <c r="BB75" i="4"/>
  <c r="BD75" i="4" s="1"/>
  <c r="CF75" i="4"/>
  <c r="CH75" i="4" s="1"/>
  <c r="AV75" i="4"/>
  <c r="AX75" i="4" s="1"/>
  <c r="AB65" i="13"/>
  <c r="BK75" i="4"/>
  <c r="BM75" i="4" s="1"/>
  <c r="AY75" i="4"/>
  <c r="BA75" i="4" s="1"/>
  <c r="CU75" i="4"/>
  <c r="Z65" i="13"/>
  <c r="AD65" i="13"/>
  <c r="CR75" i="4"/>
  <c r="AS75" i="4"/>
  <c r="AU75" i="4" s="1"/>
  <c r="BZ75" i="4"/>
  <c r="CB75" i="4" s="1"/>
  <c r="AP75" i="4"/>
  <c r="AR75" i="4" s="1"/>
  <c r="CC75" i="4"/>
  <c r="CE75" i="4" s="1"/>
  <c r="BW75" i="4"/>
  <c r="BY75" i="4" s="1"/>
  <c r="BQ75" i="4"/>
  <c r="BS75" i="4" s="1"/>
  <c r="BN75" i="4"/>
  <c r="BP75" i="4" s="1"/>
  <c r="V65" i="13"/>
  <c r="BT75" i="4"/>
  <c r="BV75" i="4" s="1"/>
  <c r="X65" i="13"/>
  <c r="CT75" i="4" l="1"/>
  <c r="BN76" i="4"/>
  <c r="BP76" i="4" s="1"/>
  <c r="BT76" i="4"/>
  <c r="BV76" i="4" s="1"/>
  <c r="AD66" i="13"/>
  <c r="BK76" i="4"/>
  <c r="BM76" i="4" s="1"/>
  <c r="AP76" i="4"/>
  <c r="AR76" i="4" s="1"/>
  <c r="BH76" i="4"/>
  <c r="BJ76" i="4" s="1"/>
  <c r="AB66" i="13"/>
  <c r="BB76" i="4"/>
  <c r="BD76" i="4" s="1"/>
  <c r="Z66" i="13"/>
  <c r="AY76" i="4"/>
  <c r="BA76" i="4" s="1"/>
  <c r="X66" i="13"/>
  <c r="CF76" i="4"/>
  <c r="CH76" i="4" s="1"/>
  <c r="V66" i="13"/>
  <c r="BZ76" i="4"/>
  <c r="CB76" i="4" s="1"/>
  <c r="AV76" i="4"/>
  <c r="AX76" i="4" s="1"/>
  <c r="CU76" i="4"/>
  <c r="CC76" i="4"/>
  <c r="CE76" i="4" s="1"/>
  <c r="AS76" i="4"/>
  <c r="AU76" i="4" s="1"/>
  <c r="CS76" i="4"/>
  <c r="BW76" i="4"/>
  <c r="BY76" i="4" s="1"/>
  <c r="BQ76" i="4"/>
  <c r="BS76" i="4" s="1"/>
  <c r="BE76" i="4"/>
  <c r="BG76" i="4" s="1"/>
  <c r="CR76" i="4"/>
  <c r="CT76" i="4" l="1"/>
  <c r="BZ77" i="4"/>
  <c r="CB77" i="4" s="1"/>
  <c r="AS77" i="4"/>
  <c r="AU77" i="4" s="1"/>
  <c r="BW77" i="4"/>
  <c r="BY77" i="4" s="1"/>
  <c r="CS77" i="4"/>
  <c r="CU77" i="4"/>
  <c r="BQ77" i="4"/>
  <c r="BS77" i="4" s="1"/>
  <c r="BN77" i="4"/>
  <c r="BP77" i="4" s="1"/>
  <c r="BB77" i="4"/>
  <c r="BD77" i="4" s="1"/>
  <c r="AY77" i="4"/>
  <c r="BA77" i="4" s="1"/>
  <c r="CC77" i="4"/>
  <c r="CE77" i="4" s="1"/>
  <c r="AP77" i="4"/>
  <c r="AR77" i="4" s="1"/>
  <c r="BT77" i="4"/>
  <c r="BV77" i="4" s="1"/>
  <c r="CR77" i="4"/>
  <c r="BE77" i="4"/>
  <c r="BG77" i="4" s="1"/>
  <c r="BK77" i="4"/>
  <c r="BM77" i="4" s="1"/>
  <c r="BH77" i="4"/>
  <c r="BJ77" i="4" s="1"/>
  <c r="CF77" i="4"/>
  <c r="CH77" i="4" s="1"/>
  <c r="AV77" i="4"/>
  <c r="AX77" i="4" s="1"/>
  <c r="CT77" i="4" l="1"/>
  <c r="CC78" i="4"/>
  <c r="CE78" i="4" s="1"/>
  <c r="BB78" i="4"/>
  <c r="BD78" i="4" s="1"/>
  <c r="AY78" i="4"/>
  <c r="BA78" i="4" s="1"/>
  <c r="BE78" i="4"/>
  <c r="BG78" i="4" s="1"/>
  <c r="BT78" i="4"/>
  <c r="BV78" i="4" s="1"/>
  <c r="CU78" i="4"/>
  <c r="CF78" i="4"/>
  <c r="CH78" i="4" s="1"/>
  <c r="BZ78" i="4"/>
  <c r="CB78" i="4" s="1"/>
  <c r="BK78" i="4"/>
  <c r="BM78" i="4" s="1"/>
  <c r="AP78" i="4"/>
  <c r="AR78" i="4" s="1"/>
  <c r="BQ78" i="4"/>
  <c r="BS78" i="4" s="1"/>
  <c r="BH78" i="4"/>
  <c r="BJ78" i="4" s="1"/>
  <c r="CS78" i="4"/>
  <c r="CR78" i="4"/>
  <c r="BW78" i="4"/>
  <c r="BY78" i="4" s="1"/>
  <c r="AS78" i="4"/>
  <c r="AU78" i="4" s="1"/>
  <c r="AV78" i="4"/>
  <c r="AX78" i="4" s="1"/>
  <c r="BN78" i="4"/>
  <c r="BP78" i="4" s="1"/>
  <c r="CT78" i="4" l="1"/>
  <c r="CR79" i="4"/>
  <c r="BH79" i="4"/>
  <c r="BJ79" i="4" s="1"/>
  <c r="CU79" i="4"/>
  <c r="BE79" i="4"/>
  <c r="BG79" i="4" s="1"/>
  <c r="CS79" i="4"/>
  <c r="CT79" i="4" s="1"/>
  <c r="BB79" i="4"/>
  <c r="BD79" i="4" s="1"/>
  <c r="AY79" i="4"/>
  <c r="BA79" i="4" s="1"/>
  <c r="AS79" i="4"/>
  <c r="AU79" i="4" s="1"/>
  <c r="AV79" i="4"/>
  <c r="AX79" i="4" s="1"/>
  <c r="AP79" i="4"/>
  <c r="AR79" i="4" s="1"/>
  <c r="AB67" i="13"/>
  <c r="BN79" i="4"/>
  <c r="BP79" i="4" s="1"/>
  <c r="CC79" i="4"/>
  <c r="CE79" i="4" s="1"/>
  <c r="CF79" i="4"/>
  <c r="CH79" i="4" s="1"/>
  <c r="AD67" i="13"/>
  <c r="BK79" i="4"/>
  <c r="BM79" i="4" s="1"/>
  <c r="BZ79" i="4"/>
  <c r="CB79" i="4" s="1"/>
  <c r="BW79" i="4"/>
  <c r="BY79" i="4" s="1"/>
  <c r="X67" i="13"/>
  <c r="BT79" i="4"/>
  <c r="BV79" i="4" s="1"/>
  <c r="Z67" i="13"/>
  <c r="V67" i="13"/>
  <c r="BQ79" i="4"/>
  <c r="BS79" i="4" s="1"/>
  <c r="BK80" i="4" l="1"/>
  <c r="BM80" i="4" s="1"/>
  <c r="Z68" i="13"/>
  <c r="BH80" i="4"/>
  <c r="BJ80" i="4" s="1"/>
  <c r="X68" i="13"/>
  <c r="BQ80" i="4"/>
  <c r="BS80" i="4" s="1"/>
  <c r="BB80" i="4"/>
  <c r="BD80" i="4" s="1"/>
  <c r="AB68" i="13"/>
  <c r="AY80" i="4"/>
  <c r="BA80" i="4" s="1"/>
  <c r="CS80" i="4"/>
  <c r="CU80" i="4"/>
  <c r="CR80" i="4"/>
  <c r="CC80" i="4"/>
  <c r="CE80" i="4" s="1"/>
  <c r="AS80" i="4"/>
  <c r="AU80" i="4" s="1"/>
  <c r="CO80" i="4" s="1"/>
  <c r="CQ80" i="4" s="1"/>
  <c r="AP80" i="4"/>
  <c r="AR80" i="4" s="1"/>
  <c r="BZ80" i="4"/>
  <c r="CB80" i="4" s="1"/>
  <c r="BT80" i="4"/>
  <c r="BV80" i="4" s="1"/>
  <c r="AD68" i="13"/>
  <c r="V68" i="13"/>
  <c r="BN80" i="4"/>
  <c r="BP80" i="4" s="1"/>
  <c r="CT80" i="4" l="1"/>
  <c r="CF81" i="4"/>
  <c r="CH81" i="4" s="1"/>
  <c r="BN81" i="4"/>
  <c r="BP81" i="4" s="1"/>
  <c r="AV81" i="4"/>
  <c r="AX81" i="4" s="1"/>
  <c r="AD69" i="13"/>
  <c r="AS81" i="4"/>
  <c r="AU81" i="4" s="1"/>
  <c r="Z69" i="13"/>
  <c r="BZ81" i="4"/>
  <c r="CB81" i="4" s="1"/>
  <c r="X69" i="13"/>
  <c r="AP81" i="4"/>
  <c r="AR81" i="4" s="1"/>
  <c r="V69" i="13"/>
  <c r="BW81" i="4"/>
  <c r="BY81" i="4" s="1"/>
  <c r="CR81" i="4"/>
  <c r="BH81" i="4"/>
  <c r="BJ81" i="4" s="1"/>
  <c r="AB69" i="13"/>
  <c r="CU81" i="4"/>
  <c r="BT81" i="4"/>
  <c r="BV81" i="4" s="1"/>
  <c r="BQ81" i="4"/>
  <c r="BS81" i="4" s="1"/>
  <c r="BE81" i="4"/>
  <c r="BG81" i="4" s="1"/>
  <c r="CS81" i="4"/>
  <c r="CT81" i="4" s="1"/>
  <c r="BB81" i="4"/>
  <c r="BD81" i="4" s="1"/>
  <c r="BK81" i="4"/>
  <c r="BM81" i="4" s="1"/>
  <c r="AY81" i="4"/>
  <c r="BA81" i="4" s="1"/>
  <c r="CC81" i="4"/>
  <c r="CE81" i="4" s="1"/>
  <c r="CC82" i="4" l="1"/>
  <c r="CE82" i="4" s="1"/>
  <c r="BB82" i="4"/>
  <c r="BD82" i="4" s="1"/>
  <c r="BZ82" i="4"/>
  <c r="CB82" i="4" s="1"/>
  <c r="AY82" i="4"/>
  <c r="BA82" i="4" s="1"/>
  <c r="AP82" i="4"/>
  <c r="AR82" i="4" s="1"/>
  <c r="BW82" i="4"/>
  <c r="BY82" i="4" s="1"/>
  <c r="AS82" i="4"/>
  <c r="AU82" i="4" s="1"/>
  <c r="BE82" i="4"/>
  <c r="BG82" i="4" s="1"/>
  <c r="CU82" i="4"/>
  <c r="BT82" i="4"/>
  <c r="BV82" i="4" s="1"/>
  <c r="BQ82" i="4"/>
  <c r="BS82" i="4" s="1"/>
  <c r="BN82" i="4"/>
  <c r="BP82" i="4" s="1"/>
  <c r="BH82" i="4"/>
  <c r="BJ82" i="4" s="1"/>
  <c r="CR82" i="4"/>
  <c r="BK82" i="4"/>
  <c r="BM82" i="4" s="1"/>
  <c r="CS82" i="4"/>
  <c r="CF82" i="4"/>
  <c r="CH82" i="4" s="1"/>
  <c r="AV82" i="4"/>
  <c r="AX82" i="4" s="1"/>
  <c r="CT82" i="4" l="1"/>
  <c r="AP83" i="4"/>
  <c r="AR83" i="4" s="1"/>
  <c r="BQ83" i="4"/>
  <c r="BS83" i="4" s="1"/>
  <c r="CF83" i="4"/>
  <c r="CH83" i="4" s="1"/>
  <c r="CU83" i="4"/>
  <c r="BE83" i="4"/>
  <c r="BG83" i="4" s="1"/>
  <c r="BB83" i="4"/>
  <c r="BD83" i="4" s="1"/>
  <c r="BK83" i="4"/>
  <c r="BM83" i="4" s="1"/>
  <c r="CS83" i="4"/>
  <c r="CT83" i="4" s="1"/>
  <c r="AS83" i="4"/>
  <c r="AU83" i="4" s="1"/>
  <c r="BZ83" i="4"/>
  <c r="CB83" i="4" s="1"/>
  <c r="AY83" i="4"/>
  <c r="BA83" i="4" s="1"/>
  <c r="CC83" i="4"/>
  <c r="CE83" i="4" s="1"/>
  <c r="BN83" i="4"/>
  <c r="BP83" i="4" s="1"/>
  <c r="CR83" i="4"/>
  <c r="BH83" i="4"/>
  <c r="BJ83" i="4" s="1"/>
  <c r="BT83" i="4"/>
  <c r="BV83" i="4" s="1"/>
  <c r="AV83" i="4"/>
  <c r="AX83" i="4" s="1"/>
  <c r="BW83" i="4"/>
  <c r="BY83" i="4" s="1"/>
  <c r="BB84" i="4" l="1"/>
  <c r="BD84" i="4" s="1"/>
  <c r="Z70" i="13"/>
  <c r="AY84" i="4"/>
  <c r="BA84" i="4" s="1"/>
  <c r="CF84" i="4"/>
  <c r="CH84" i="4" s="1"/>
  <c r="V70" i="13"/>
  <c r="AV84" i="4"/>
  <c r="AX84" i="4" s="1"/>
  <c r="AD70" i="13"/>
  <c r="CR84" i="4"/>
  <c r="CC84" i="4"/>
  <c r="CE84" i="4" s="1"/>
  <c r="AB70" i="13"/>
  <c r="BE84" i="4"/>
  <c r="BG84" i="4" s="1"/>
  <c r="X70" i="13"/>
  <c r="CS84" i="4"/>
  <c r="AS84" i="4"/>
  <c r="AU84" i="4" s="1"/>
  <c r="BZ84" i="4"/>
  <c r="CB84" i="4" s="1"/>
  <c r="BQ84" i="4"/>
  <c r="BS84" i="4" s="1"/>
  <c r="BT84" i="4"/>
  <c r="BV84" i="4" s="1"/>
  <c r="BN84" i="4"/>
  <c r="BP84" i="4" s="1"/>
  <c r="CU84" i="4"/>
  <c r="BW84" i="4"/>
  <c r="BY84" i="4" s="1"/>
  <c r="AP84" i="4"/>
  <c r="AR84" i="4" s="1"/>
  <c r="BH84" i="4"/>
  <c r="BJ84" i="4" s="1"/>
  <c r="BK84" i="4"/>
  <c r="BM84" i="4" s="1"/>
  <c r="CT84" i="4" l="1"/>
  <c r="CF85" i="4"/>
  <c r="CH85" i="4" s="1"/>
  <c r="BW85" i="4"/>
  <c r="BY85" i="4" s="1"/>
  <c r="BE85" i="4"/>
  <c r="BG85" i="4" s="1"/>
  <c r="BQ85" i="4"/>
  <c r="BS85" i="4" s="1"/>
  <c r="X71" i="13"/>
  <c r="AY85" i="4"/>
  <c r="BA85" i="4" s="1"/>
  <c r="AS85" i="4"/>
  <c r="AU85" i="4" s="1"/>
  <c r="BT85" i="4"/>
  <c r="BV85" i="4" s="1"/>
  <c r="Z71" i="13"/>
  <c r="CS85" i="4"/>
  <c r="BN85" i="4"/>
  <c r="BP85" i="4" s="1"/>
  <c r="BZ85" i="4"/>
  <c r="CB85" i="4" s="1"/>
  <c r="AP85" i="4"/>
  <c r="AR85" i="4" s="1"/>
  <c r="AD71" i="13"/>
  <c r="AB71" i="13"/>
  <c r="AV85" i="4"/>
  <c r="AX85" i="4" s="1"/>
  <c r="CC85" i="4"/>
  <c r="CE85" i="4" s="1"/>
  <c r="CR85" i="4"/>
  <c r="BK85" i="4"/>
  <c r="BM85" i="4" s="1"/>
  <c r="BB85" i="4"/>
  <c r="BD85" i="4" s="1"/>
  <c r="V71" i="13"/>
  <c r="CU85" i="4"/>
  <c r="BH85" i="4"/>
  <c r="BJ85" i="4" s="1"/>
  <c r="CT85" i="4" l="1"/>
  <c r="BK86" i="4"/>
  <c r="BM86" i="4" s="1"/>
  <c r="CC86" i="4"/>
  <c r="CE86" i="4" s="1"/>
  <c r="BT86" i="4"/>
  <c r="BV86" i="4" s="1"/>
  <c r="BN86" i="4"/>
  <c r="BP86" i="4" s="1"/>
  <c r="BH86" i="4"/>
  <c r="BJ86" i="4" s="1"/>
  <c r="CS86" i="4"/>
  <c r="BE86" i="4"/>
  <c r="BG86" i="4" s="1"/>
  <c r="AS86" i="4"/>
  <c r="AU86" i="4" s="1"/>
  <c r="BB86" i="4"/>
  <c r="BD86" i="4" s="1"/>
  <c r="BZ86" i="4"/>
  <c r="CB86" i="4" s="1"/>
  <c r="AD72" i="13"/>
  <c r="BQ86" i="4"/>
  <c r="BS86" i="4" s="1"/>
  <c r="AB72" i="13"/>
  <c r="AY86" i="4"/>
  <c r="BA86" i="4" s="1"/>
  <c r="AP86" i="4"/>
  <c r="AR86" i="4" s="1"/>
  <c r="Z72" i="13"/>
  <c r="X72" i="13"/>
  <c r="CF86" i="4"/>
  <c r="CH86" i="4" s="1"/>
  <c r="CR86" i="4"/>
  <c r="AV86" i="4"/>
  <c r="AX86" i="4" s="1"/>
  <c r="BW86" i="4"/>
  <c r="BY86" i="4" s="1"/>
  <c r="CU86" i="4"/>
  <c r="V72" i="13"/>
  <c r="CT86" i="4" l="1"/>
  <c r="CU87" i="4"/>
  <c r="AD73" i="13"/>
  <c r="AB73" i="13"/>
  <c r="X73" i="13"/>
  <c r="Z73" i="13"/>
  <c r="V73" i="13"/>
  <c r="CS87" i="4"/>
  <c r="CR87" i="4"/>
  <c r="CT87" i="4" l="1"/>
  <c r="CU88" i="4"/>
  <c r="CR88" i="4"/>
  <c r="CS88" i="4"/>
  <c r="AD74" i="13"/>
  <c r="Z74" i="13"/>
  <c r="AB74" i="13"/>
  <c r="X74" i="13"/>
  <c r="V74" i="13"/>
  <c r="CT88" i="4" l="1"/>
  <c r="Z75" i="13"/>
  <c r="AB75" i="13"/>
  <c r="V75" i="13"/>
  <c r="CS89" i="4"/>
  <c r="X75" i="13"/>
  <c r="AD75" i="13"/>
  <c r="CU89" i="4"/>
  <c r="CR89" i="4"/>
  <c r="CT89" i="4" l="1"/>
  <c r="BW90" i="4"/>
  <c r="BY90" i="4" s="1"/>
  <c r="V76" i="13"/>
  <c r="BT90" i="4"/>
  <c r="BV90" i="4" s="1"/>
  <c r="CR90" i="4"/>
  <c r="BQ90" i="4"/>
  <c r="BS90" i="4" s="1"/>
  <c r="CU90" i="4"/>
  <c r="BN90" i="4"/>
  <c r="BP90" i="4" s="1"/>
  <c r="BK90" i="4"/>
  <c r="BM90" i="4" s="1"/>
  <c r="AY90" i="4"/>
  <c r="BA90" i="4" s="1"/>
  <c r="CF90" i="4"/>
  <c r="CH90" i="4" s="1"/>
  <c r="AP90" i="4"/>
  <c r="AR90" i="4" s="1"/>
  <c r="CS90" i="4"/>
  <c r="BH90" i="4"/>
  <c r="BJ90" i="4" s="1"/>
  <c r="BE90" i="4"/>
  <c r="BG90" i="4" s="1"/>
  <c r="X76" i="13"/>
  <c r="AV90" i="4"/>
  <c r="AX90" i="4" s="1"/>
  <c r="BB90" i="4"/>
  <c r="BD90" i="4" s="1"/>
  <c r="CC90" i="4"/>
  <c r="CE90" i="4" s="1"/>
  <c r="AD76" i="13"/>
  <c r="AS90" i="4"/>
  <c r="AU90" i="4" s="1"/>
  <c r="AB76" i="13"/>
  <c r="BZ90" i="4"/>
  <c r="CB90" i="4" s="1"/>
  <c r="Z76" i="13"/>
  <c r="CT90" i="4" l="1"/>
  <c r="AD77" i="13"/>
  <c r="CS91" i="4"/>
  <c r="X77" i="13"/>
  <c r="V77" i="13"/>
  <c r="CU91" i="4"/>
  <c r="AB77" i="13"/>
  <c r="CR91" i="4"/>
  <c r="Z77" i="13"/>
  <c r="CT91" i="4" l="1"/>
  <c r="AY92" i="4"/>
  <c r="BA92" i="4" s="1"/>
  <c r="BB92" i="4"/>
  <c r="BD92" i="4" s="1"/>
  <c r="CU92" i="4"/>
  <c r="CF92" i="4"/>
  <c r="CH92" i="4" s="1"/>
  <c r="CR92" i="4"/>
  <c r="CC92" i="4"/>
  <c r="CE92" i="4" s="1"/>
  <c r="AV92" i="4"/>
  <c r="AX92" i="4" s="1"/>
  <c r="BQ92" i="4"/>
  <c r="BS92" i="4" s="1"/>
  <c r="AD78" i="13"/>
  <c r="BK92" i="4"/>
  <c r="BM92" i="4" s="1"/>
  <c r="BH92" i="4"/>
  <c r="BJ92" i="4" s="1"/>
  <c r="CS92" i="4"/>
  <c r="BZ92" i="4"/>
  <c r="CB92" i="4" s="1"/>
  <c r="BW92" i="4"/>
  <c r="BY92" i="4" s="1"/>
  <c r="BT92" i="4"/>
  <c r="BV92" i="4" s="1"/>
  <c r="AS92" i="4"/>
  <c r="AU92" i="4" s="1"/>
  <c r="AP92" i="4"/>
  <c r="AR92" i="4" s="1"/>
  <c r="BN92" i="4"/>
  <c r="BP92" i="4" s="1"/>
  <c r="Z78" i="13"/>
  <c r="BE92" i="4"/>
  <c r="BG92" i="4" s="1"/>
  <c r="V78" i="13"/>
  <c r="AB78" i="13"/>
  <c r="X78" i="13"/>
  <c r="CT92" i="4" l="1"/>
  <c r="CR93" i="4"/>
  <c r="CU93" i="4"/>
  <c r="AD79" i="13"/>
  <c r="CS93" i="4"/>
  <c r="CT93" i="4" s="1"/>
  <c r="AB79" i="13"/>
  <c r="Z79" i="13"/>
  <c r="X79" i="13"/>
  <c r="V79" i="13"/>
  <c r="BE94" i="4" l="1"/>
  <c r="BG94" i="4" s="1"/>
  <c r="BN94" i="4"/>
  <c r="BP94" i="4" s="1"/>
  <c r="AY94" i="4"/>
  <c r="BA94" i="4" s="1"/>
  <c r="AD80" i="13"/>
  <c r="AB80" i="13"/>
  <c r="Z80" i="13"/>
  <c r="BZ94" i="4"/>
  <c r="CB94" i="4" s="1"/>
  <c r="BK94" i="4"/>
  <c r="BM94" i="4" s="1"/>
  <c r="CF94" i="4"/>
  <c r="CH94" i="4" s="1"/>
  <c r="AV94" i="4"/>
  <c r="AX94" i="4" s="1"/>
  <c r="CC94" i="4"/>
  <c r="CE94" i="4" s="1"/>
  <c r="AS94" i="4"/>
  <c r="AU94" i="4" s="1"/>
  <c r="CR94" i="4"/>
  <c r="BT94" i="4"/>
  <c r="BV94" i="4" s="1"/>
  <c r="V80" i="13"/>
  <c r="X80" i="13"/>
  <c r="BQ94" i="4"/>
  <c r="BS94" i="4" s="1"/>
  <c r="BH94" i="4"/>
  <c r="BJ94" i="4" s="1"/>
  <c r="BB94" i="4"/>
  <c r="BD94" i="4" s="1"/>
  <c r="CS94" i="4"/>
  <c r="AP94" i="4"/>
  <c r="AR94" i="4" s="1"/>
  <c r="CU94" i="4"/>
  <c r="BW94" i="4"/>
  <c r="BY94" i="4" s="1"/>
  <c r="CT94" i="4" l="1"/>
  <c r="V81" i="13"/>
  <c r="CS95" i="4"/>
  <c r="CU95" i="4"/>
  <c r="AD81" i="13"/>
  <c r="CR95" i="4"/>
  <c r="AB81" i="13"/>
  <c r="Z81" i="13"/>
  <c r="X81" i="13"/>
  <c r="CT95" i="4" l="1"/>
  <c r="AB82" i="13"/>
  <c r="X82" i="13"/>
  <c r="CU96" i="4"/>
  <c r="CR96" i="4"/>
  <c r="CS96" i="4"/>
  <c r="CT96" i="4" s="1"/>
  <c r="Z82" i="13"/>
  <c r="V82" i="13"/>
  <c r="AD82" i="13"/>
  <c r="BW97" i="4" l="1"/>
  <c r="BY97" i="4" s="1"/>
  <c r="V83" i="13"/>
  <c r="CR97" i="4"/>
  <c r="CF97" i="4"/>
  <c r="CH97" i="4" s="1"/>
  <c r="BB97" i="4"/>
  <c r="BD97" i="4" s="1"/>
  <c r="AD83" i="13"/>
  <c r="Z83" i="13"/>
  <c r="X83" i="13"/>
  <c r="BT97" i="4"/>
  <c r="BV97" i="4" s="1"/>
  <c r="CS97" i="4"/>
  <c r="BQ97" i="4"/>
  <c r="BS97" i="4" s="1"/>
  <c r="CU97" i="4"/>
  <c r="BN97" i="4"/>
  <c r="BP97" i="4" s="1"/>
  <c r="BH97" i="4"/>
  <c r="BJ97" i="4" s="1"/>
  <c r="BE97" i="4"/>
  <c r="BG97" i="4" s="1"/>
  <c r="AY97" i="4"/>
  <c r="BA97" i="4" s="1"/>
  <c r="AV97" i="4"/>
  <c r="AX97" i="4" s="1"/>
  <c r="CC97" i="4"/>
  <c r="CE97" i="4" s="1"/>
  <c r="AB83" i="13"/>
  <c r="BK97" i="4"/>
  <c r="BM97" i="4" s="1"/>
  <c r="AS97" i="4"/>
  <c r="AU97" i="4" s="1"/>
  <c r="BZ97" i="4"/>
  <c r="CB97" i="4" s="1"/>
  <c r="AP97" i="4"/>
  <c r="AR97" i="4" s="1"/>
  <c r="CT97" i="4" l="1"/>
  <c r="CR98" i="4"/>
  <c r="AV98" i="4"/>
  <c r="AX98" i="4" s="1"/>
  <c r="CU98" i="4"/>
  <c r="AS98" i="4"/>
  <c r="AU98" i="4" s="1"/>
  <c r="CS98" i="4"/>
  <c r="BW98" i="4"/>
  <c r="BY98" i="4" s="1"/>
  <c r="CF98" i="4"/>
  <c r="CH98" i="4" s="1"/>
  <c r="BQ98" i="4"/>
  <c r="BS98" i="4" s="1"/>
  <c r="BK98" i="4"/>
  <c r="BM98" i="4" s="1"/>
  <c r="AB84" i="13"/>
  <c r="AP98" i="4"/>
  <c r="AR98" i="4" s="1"/>
  <c r="BT98" i="4"/>
  <c r="BV98" i="4" s="1"/>
  <c r="CC98" i="4"/>
  <c r="CE98" i="4" s="1"/>
  <c r="BZ98" i="4"/>
  <c r="CB98" i="4" s="1"/>
  <c r="AD84" i="13"/>
  <c r="BH98" i="4"/>
  <c r="BJ98" i="4" s="1"/>
  <c r="BB98" i="4"/>
  <c r="BD98" i="4" s="1"/>
  <c r="V84" i="13"/>
  <c r="BE98" i="4"/>
  <c r="BG98" i="4" s="1"/>
  <c r="AY98" i="4"/>
  <c r="BA98" i="4" s="1"/>
  <c r="BN98" i="4"/>
  <c r="BP98" i="4" s="1"/>
  <c r="Z84" i="13"/>
  <c r="X84" i="13"/>
  <c r="CT98" i="4" l="1"/>
  <c r="CR99" i="4"/>
  <c r="AD85" i="13"/>
  <c r="AB85" i="13"/>
  <c r="Z85" i="13"/>
  <c r="X85" i="13"/>
  <c r="V85" i="13"/>
  <c r="CS99" i="4"/>
  <c r="CT99" i="4" s="1"/>
  <c r="CU99" i="4"/>
  <c r="BH100" i="4" l="1"/>
  <c r="BJ100" i="4" s="1"/>
  <c r="BQ100" i="4"/>
  <c r="BS100" i="4" s="1"/>
  <c r="BE100" i="4"/>
  <c r="BG100" i="4" s="1"/>
  <c r="BN100" i="4"/>
  <c r="BP100" i="4" s="1"/>
  <c r="BB100" i="4"/>
  <c r="BD100" i="4" s="1"/>
  <c r="AD86" i="13"/>
  <c r="AY100" i="4"/>
  <c r="BA100" i="4" s="1"/>
  <c r="AB86" i="13"/>
  <c r="BK100" i="4"/>
  <c r="BM100" i="4" s="1"/>
  <c r="BT100" i="4"/>
  <c r="BV100" i="4" s="1"/>
  <c r="CF100" i="4"/>
  <c r="CH100" i="4" s="1"/>
  <c r="Z86" i="13"/>
  <c r="AV100" i="4"/>
  <c r="AX100" i="4" s="1"/>
  <c r="X86" i="13"/>
  <c r="CC100" i="4"/>
  <c r="CE100" i="4" s="1"/>
  <c r="V86" i="13"/>
  <c r="AS100" i="4"/>
  <c r="AU100" i="4" s="1"/>
  <c r="CU100" i="4"/>
  <c r="BZ100" i="4"/>
  <c r="CB100" i="4" s="1"/>
  <c r="CR100" i="4"/>
  <c r="AP100" i="4"/>
  <c r="AR100" i="4" s="1"/>
  <c r="CS100" i="4"/>
  <c r="BW100" i="4"/>
  <c r="BY100" i="4" s="1"/>
  <c r="CT100" i="4" l="1"/>
  <c r="CU101" i="4"/>
  <c r="BK101" i="4"/>
  <c r="BM101" i="4" s="1"/>
  <c r="AY101" i="4"/>
  <c r="BA101" i="4" s="1"/>
  <c r="CF101" i="4"/>
  <c r="CH101" i="4" s="1"/>
  <c r="CC101" i="4"/>
  <c r="CE101" i="4" s="1"/>
  <c r="AS101" i="4"/>
  <c r="AU101" i="4" s="1"/>
  <c r="BW101" i="4"/>
  <c r="BY101" i="4" s="1"/>
  <c r="BE101" i="4"/>
  <c r="BG101" i="4" s="1"/>
  <c r="BB101" i="4"/>
  <c r="BD101" i="4" s="1"/>
  <c r="AP101" i="4"/>
  <c r="AR101" i="4" s="1"/>
  <c r="AD87" i="13"/>
  <c r="BH101" i="4"/>
  <c r="BJ101" i="4" s="1"/>
  <c r="BZ101" i="4"/>
  <c r="CB101" i="4" s="1"/>
  <c r="V87" i="13"/>
  <c r="AV101" i="4"/>
  <c r="AX101" i="4" s="1"/>
  <c r="AB87" i="13"/>
  <c r="Z87" i="13"/>
  <c r="X87" i="13"/>
  <c r="BN101" i="4"/>
  <c r="BP101" i="4" s="1"/>
  <c r="BT101" i="4"/>
  <c r="BV101" i="4" s="1"/>
  <c r="CR101" i="4"/>
  <c r="CS101" i="4"/>
  <c r="BQ101" i="4"/>
  <c r="BS101" i="4" s="1"/>
  <c r="CT101" i="4" l="1"/>
  <c r="AV102" i="4"/>
  <c r="AX102" i="4" s="1"/>
  <c r="BT102" i="4"/>
  <c r="BV102" i="4" s="1"/>
  <c r="BB102" i="4"/>
  <c r="BD102" i="4" s="1"/>
  <c r="CC102" i="4"/>
  <c r="CE102" i="4" s="1"/>
  <c r="X88" i="13"/>
  <c r="AD88" i="13"/>
  <c r="BQ102" i="4"/>
  <c r="BS102" i="4" s="1"/>
  <c r="AB88" i="13"/>
  <c r="CR102" i="4"/>
  <c r="Z88" i="13"/>
  <c r="BN102" i="4"/>
  <c r="BP102" i="4" s="1"/>
  <c r="CU102" i="4"/>
  <c r="BK102" i="4"/>
  <c r="BM102" i="4" s="1"/>
  <c r="AS102" i="4"/>
  <c r="AU102" i="4" s="1"/>
  <c r="BH102" i="4"/>
  <c r="BJ102" i="4" s="1"/>
  <c r="AY102" i="4"/>
  <c r="BA102" i="4" s="1"/>
  <c r="V88" i="13"/>
  <c r="BW102" i="4"/>
  <c r="BY102" i="4" s="1"/>
  <c r="BZ102" i="4"/>
  <c r="CB102" i="4" s="1"/>
  <c r="CS102" i="4"/>
  <c r="AP102" i="4"/>
  <c r="AR102" i="4" s="1"/>
  <c r="CF102" i="4"/>
  <c r="CH102" i="4" s="1"/>
  <c r="BE102" i="4"/>
  <c r="BG102" i="4" s="1"/>
  <c r="CT102" i="4" l="1"/>
  <c r="V89" i="13"/>
  <c r="AV103" i="4"/>
  <c r="AX103" i="4" s="1"/>
  <c r="BE103" i="4"/>
  <c r="BG103" i="4" s="1"/>
  <c r="CS103" i="4"/>
  <c r="AD89" i="13"/>
  <c r="CU103" i="4"/>
  <c r="BH103" i="4"/>
  <c r="BJ103" i="4" s="1"/>
  <c r="BZ103" i="4"/>
  <c r="CB103" i="4" s="1"/>
  <c r="AY103" i="4"/>
  <c r="BA103" i="4" s="1"/>
  <c r="Z89" i="13"/>
  <c r="BK103" i="4"/>
  <c r="BM103" i="4" s="1"/>
  <c r="CC103" i="4"/>
  <c r="CE103" i="4" s="1"/>
  <c r="CR103" i="4"/>
  <c r="AS103" i="4"/>
  <c r="AU103" i="4" s="1"/>
  <c r="BB103" i="4"/>
  <c r="BD103" i="4" s="1"/>
  <c r="AP103" i="4"/>
  <c r="AR103" i="4" s="1"/>
  <c r="BN103" i="4"/>
  <c r="BP103" i="4" s="1"/>
  <c r="BT103" i="4"/>
  <c r="BV103" i="4" s="1"/>
  <c r="X89" i="13"/>
  <c r="BQ103" i="4"/>
  <c r="BS103" i="4" s="1"/>
  <c r="BW103" i="4"/>
  <c r="BY103" i="4" s="1"/>
  <c r="AB89" i="13"/>
  <c r="CF103" i="4"/>
  <c r="CH103" i="4" s="1"/>
  <c r="CT103" i="4" l="1"/>
  <c r="V90" i="13"/>
  <c r="CR104" i="4"/>
  <c r="CS104" i="4"/>
  <c r="CT104" i="4" s="1"/>
  <c r="BW104" i="4"/>
  <c r="BY104" i="4" s="1"/>
  <c r="CC104" i="4"/>
  <c r="CE104" i="4" s="1"/>
  <c r="CU104" i="4"/>
  <c r="BB104" i="4"/>
  <c r="BD104" i="4" s="1"/>
  <c r="X90" i="13"/>
  <c r="CF104" i="4"/>
  <c r="CH104" i="4" s="1"/>
  <c r="AP104" i="4"/>
  <c r="AR104" i="4" s="1"/>
  <c r="Z90" i="13"/>
  <c r="BH104" i="4"/>
  <c r="BJ104" i="4" s="1"/>
  <c r="BQ104" i="4"/>
  <c r="BS104" i="4" s="1"/>
  <c r="AD90" i="13"/>
  <c r="BT104" i="4"/>
  <c r="BV104" i="4" s="1"/>
  <c r="BE104" i="4"/>
  <c r="BG104" i="4" s="1"/>
  <c r="BN104" i="4"/>
  <c r="BP104" i="4" s="1"/>
  <c r="AS104" i="4"/>
  <c r="AU104" i="4" s="1"/>
  <c r="BK104" i="4"/>
  <c r="BM104" i="4" s="1"/>
  <c r="AB90" i="13"/>
  <c r="AY104" i="4"/>
  <c r="BA104" i="4" s="1"/>
  <c r="BZ104" i="4"/>
  <c r="CB104" i="4" s="1"/>
  <c r="AV104" i="4"/>
  <c r="AX104" i="4" s="1"/>
  <c r="CF105" i="4" l="1"/>
  <c r="CH105" i="4" s="1"/>
  <c r="BN105" i="4"/>
  <c r="BP105" i="4" s="1"/>
  <c r="CR105" i="4"/>
  <c r="CC105" i="4"/>
  <c r="CE105" i="4" s="1"/>
  <c r="AS105" i="4"/>
  <c r="AU105" i="4" s="1"/>
  <c r="BK105" i="4"/>
  <c r="BM105" i="4" s="1"/>
  <c r="AY105" i="4"/>
  <c r="BA105" i="4" s="1"/>
  <c r="BZ105" i="4"/>
  <c r="CB105" i="4" s="1"/>
  <c r="BH105" i="4"/>
  <c r="BJ105" i="4" s="1"/>
  <c r="AP105" i="4"/>
  <c r="AR105" i="4" s="1"/>
  <c r="BB105" i="4"/>
  <c r="BD105" i="4" s="1"/>
  <c r="BW105" i="4"/>
  <c r="BY105" i="4" s="1"/>
  <c r="BT105" i="4"/>
  <c r="BV105" i="4" s="1"/>
  <c r="BQ105" i="4"/>
  <c r="BS105" i="4" s="1"/>
  <c r="CU105" i="4"/>
  <c r="BE105" i="4"/>
  <c r="BG105" i="4" s="1"/>
  <c r="AV105" i="4"/>
  <c r="AX105" i="4" s="1"/>
  <c r="CS105" i="4"/>
  <c r="CT105" i="4" s="1"/>
  <c r="AS106" i="4" l="1"/>
  <c r="AU106" i="4" s="1"/>
  <c r="CU106" i="4"/>
  <c r="BK106" i="4"/>
  <c r="BM106" i="4" s="1"/>
  <c r="CS106" i="4"/>
  <c r="CC106" i="4"/>
  <c r="CE106" i="4" s="1"/>
  <c r="CR106" i="4"/>
  <c r="BZ106" i="4"/>
  <c r="CB106" i="4" s="1"/>
  <c r="BH106" i="4"/>
  <c r="BJ106" i="4" s="1"/>
  <c r="AP106" i="4"/>
  <c r="AR106" i="4" s="1"/>
  <c r="BW106" i="4"/>
  <c r="BY106" i="4" s="1"/>
  <c r="AY106" i="4"/>
  <c r="BA106" i="4" s="1"/>
  <c r="BT106" i="4"/>
  <c r="BV106" i="4" s="1"/>
  <c r="BE106" i="4"/>
  <c r="BG106" i="4" s="1"/>
  <c r="BB106" i="4"/>
  <c r="BD106" i="4" s="1"/>
  <c r="AV106" i="4"/>
  <c r="AX106" i="4" s="1"/>
  <c r="CF106" i="4"/>
  <c r="CH106" i="4" s="1"/>
  <c r="BQ106" i="4"/>
  <c r="BS106" i="4" s="1"/>
  <c r="BN106" i="4"/>
  <c r="BP106" i="4" s="1"/>
  <c r="BK107" i="4" l="1"/>
  <c r="BM107" i="4" s="1"/>
  <c r="V91" i="13"/>
  <c r="BH107" i="4"/>
  <c r="BJ107" i="4" s="1"/>
  <c r="AB91" i="13"/>
  <c r="BE107" i="4"/>
  <c r="BG107" i="4" s="1"/>
  <c r="X91" i="13"/>
  <c r="CU107" i="4"/>
  <c r="AP107" i="4"/>
  <c r="AR107" i="4" s="1"/>
  <c r="CF107" i="4"/>
  <c r="CH107" i="4" s="1"/>
  <c r="BB107" i="4"/>
  <c r="BD107" i="4" s="1"/>
  <c r="CC107" i="4"/>
  <c r="CE107" i="4" s="1"/>
  <c r="AS107" i="4"/>
  <c r="AU107" i="4" s="1"/>
  <c r="Z91" i="13"/>
  <c r="AD91" i="13"/>
  <c r="AY107" i="4"/>
  <c r="BA107" i="4" s="1"/>
  <c r="BQ107" i="4"/>
  <c r="BS107" i="4" s="1"/>
  <c r="BW107" i="4"/>
  <c r="BY107" i="4" s="1"/>
  <c r="AV107" i="4"/>
  <c r="AX107" i="4" s="1"/>
  <c r="BT107" i="4"/>
  <c r="BV107" i="4" s="1"/>
  <c r="BZ107" i="4"/>
  <c r="CB107" i="4" s="1"/>
  <c r="CS107" i="4"/>
  <c r="CR107" i="4"/>
  <c r="BN107" i="4"/>
  <c r="BP107" i="4" s="1"/>
  <c r="CT106" i="4"/>
  <c r="CT107" i="4" l="1"/>
  <c r="BW108" i="4"/>
  <c r="BY108" i="4" s="1"/>
  <c r="AY108" i="4"/>
  <c r="BA108" i="4" s="1"/>
  <c r="BQ108" i="4"/>
  <c r="BS108" i="4" s="1"/>
  <c r="BH108" i="4"/>
  <c r="BJ108" i="4" s="1"/>
  <c r="BZ108" i="4"/>
  <c r="CB108" i="4" s="1"/>
  <c r="BK108" i="4"/>
  <c r="BM108" i="4" s="1"/>
  <c r="BE108" i="4"/>
  <c r="BG108" i="4" s="1"/>
  <c r="X92" i="13"/>
  <c r="CS108" i="4"/>
  <c r="AS108" i="4"/>
  <c r="AU108" i="4" s="1"/>
  <c r="AB92" i="13"/>
  <c r="V92" i="13"/>
  <c r="Z92" i="13"/>
  <c r="AD92" i="13"/>
  <c r="BB108" i="4"/>
  <c r="BD108" i="4" s="1"/>
  <c r="CU108" i="4"/>
  <c r="CC108" i="4"/>
  <c r="CE108" i="4" s="1"/>
  <c r="CF108" i="4"/>
  <c r="CH108" i="4" s="1"/>
  <c r="CR108" i="4"/>
  <c r="AV108" i="4"/>
  <c r="AX108" i="4" s="1"/>
  <c r="BT108" i="4"/>
  <c r="BV108" i="4" s="1"/>
  <c r="BN108" i="4"/>
  <c r="BP108" i="4" s="1"/>
  <c r="AP108" i="4"/>
  <c r="AR108" i="4" s="1"/>
  <c r="CT108" i="4" l="1"/>
  <c r="BW109" i="4"/>
  <c r="BY109" i="4" s="1"/>
  <c r="BZ109" i="4"/>
  <c r="CB109" i="4" s="1"/>
  <c r="AY109" i="4"/>
  <c r="BA109" i="4" s="1"/>
  <c r="AV109" i="4"/>
  <c r="AX109" i="4" s="1"/>
  <c r="AP109" i="4"/>
  <c r="AR109" i="4" s="1"/>
  <c r="BE109" i="4"/>
  <c r="BG109" i="4" s="1"/>
  <c r="BN109" i="4"/>
  <c r="BP109" i="4" s="1"/>
  <c r="BB109" i="4"/>
  <c r="BD109" i="4" s="1"/>
  <c r="CS109" i="4"/>
  <c r="CF109" i="4"/>
  <c r="CH109" i="4" s="1"/>
  <c r="BT109" i="4"/>
  <c r="BV109" i="4" s="1"/>
  <c r="BH109" i="4"/>
  <c r="BJ109" i="4" s="1"/>
  <c r="BQ109" i="4"/>
  <c r="BS109" i="4" s="1"/>
  <c r="CU109" i="4"/>
  <c r="CR109" i="4"/>
  <c r="CC109" i="4"/>
  <c r="CE109" i="4" s="1"/>
  <c r="AS109" i="4"/>
  <c r="AU109" i="4" s="1"/>
  <c r="BK109" i="4"/>
  <c r="BM109" i="4" s="1"/>
  <c r="CT109" i="4" l="1"/>
  <c r="AV110" i="4"/>
  <c r="AX110" i="4" s="1"/>
  <c r="BZ110" i="4"/>
  <c r="CB110" i="4" s="1"/>
  <c r="AP110" i="4"/>
  <c r="AR110" i="4" s="1"/>
  <c r="CS110" i="4"/>
  <c r="BH110" i="4"/>
  <c r="BJ110" i="4" s="1"/>
  <c r="BW110" i="4"/>
  <c r="BY110" i="4" s="1"/>
  <c r="CF110" i="4"/>
  <c r="CH110" i="4" s="1"/>
  <c r="AY110" i="4"/>
  <c r="BA110" i="4" s="1"/>
  <c r="AS110" i="4"/>
  <c r="AU110" i="4" s="1"/>
  <c r="BT110" i="4"/>
  <c r="BV110" i="4" s="1"/>
  <c r="BE110" i="4"/>
  <c r="BG110" i="4" s="1"/>
  <c r="BQ110" i="4"/>
  <c r="BS110" i="4" s="1"/>
  <c r="BN110" i="4"/>
  <c r="BP110" i="4" s="1"/>
  <c r="CR110" i="4"/>
  <c r="BK110" i="4"/>
  <c r="BM110" i="4" s="1"/>
  <c r="CU110" i="4"/>
  <c r="BB110" i="4"/>
  <c r="BD110" i="4" s="1"/>
  <c r="CC110" i="4"/>
  <c r="CE110" i="4" s="1"/>
  <c r="CT110" i="4" l="1"/>
  <c r="CC111" i="4"/>
  <c r="CE111" i="4" s="1"/>
  <c r="BZ111" i="4"/>
  <c r="CB111" i="4" s="1"/>
  <c r="CU111" i="4"/>
  <c r="BT111" i="4"/>
  <c r="BV111" i="4" s="1"/>
  <c r="CS111" i="4"/>
  <c r="BQ111" i="4"/>
  <c r="BS111" i="4" s="1"/>
  <c r="CR111" i="4"/>
  <c r="AV111" i="4"/>
  <c r="AX111" i="4" s="1"/>
  <c r="BB111" i="4"/>
  <c r="BD111" i="4" s="1"/>
  <c r="AS111" i="4"/>
  <c r="AU111" i="4" s="1"/>
  <c r="BE111" i="4"/>
  <c r="BG111" i="4" s="1"/>
  <c r="BH111" i="4"/>
  <c r="BJ111" i="4" s="1"/>
  <c r="AP111" i="4"/>
  <c r="AR111" i="4" s="1"/>
  <c r="BK111" i="4"/>
  <c r="BM111" i="4" s="1"/>
  <c r="AY111" i="4"/>
  <c r="BA111" i="4" s="1"/>
  <c r="BW111" i="4"/>
  <c r="BY111" i="4" s="1"/>
  <c r="CF111" i="4"/>
  <c r="CH111" i="4" s="1"/>
  <c r="BN111" i="4"/>
  <c r="BP111" i="4" s="1"/>
  <c r="CT111" i="4" l="1"/>
  <c r="X93" i="13"/>
  <c r="AS112" i="4"/>
  <c r="AU112" i="4" s="1"/>
  <c r="BT112" i="4"/>
  <c r="BV112" i="4" s="1"/>
  <c r="AY112" i="4"/>
  <c r="BA112" i="4" s="1"/>
  <c r="BZ112" i="4"/>
  <c r="CB112" i="4" s="1"/>
  <c r="BN112" i="4"/>
  <c r="BP112" i="4" s="1"/>
  <c r="BK112" i="4"/>
  <c r="BM112" i="4" s="1"/>
  <c r="V93" i="13"/>
  <c r="BQ112" i="4"/>
  <c r="BS112" i="4" s="1"/>
  <c r="AD93" i="13"/>
  <c r="AP112" i="4"/>
  <c r="AR112" i="4" s="1"/>
  <c r="BH112" i="4"/>
  <c r="BJ112" i="4" s="1"/>
  <c r="BB112" i="4"/>
  <c r="BD112" i="4" s="1"/>
  <c r="CU112" i="4"/>
  <c r="Z93" i="13"/>
  <c r="CF112" i="4"/>
  <c r="CH112" i="4" s="1"/>
  <c r="BW112" i="4"/>
  <c r="BY112" i="4" s="1"/>
  <c r="CS112" i="4"/>
  <c r="BE112" i="4"/>
  <c r="BG112" i="4" s="1"/>
  <c r="AV112" i="4"/>
  <c r="AX112" i="4" s="1"/>
  <c r="CR112" i="4"/>
  <c r="CC112" i="4"/>
  <c r="CE112" i="4" s="1"/>
  <c r="AB93" i="13"/>
  <c r="CT112" i="4" l="1"/>
  <c r="CS113" i="4"/>
  <c r="CU113" i="4"/>
  <c r="AD94" i="13"/>
  <c r="Z94" i="13"/>
  <c r="X94" i="13"/>
  <c r="CR113" i="4"/>
  <c r="AB94" i="13"/>
  <c r="V94" i="13"/>
  <c r="CT113" i="4" l="1"/>
  <c r="V95" i="13"/>
  <c r="X95" i="13"/>
  <c r="CS114" i="4"/>
  <c r="CR114" i="4"/>
  <c r="CU114" i="4"/>
  <c r="AD95" i="13"/>
  <c r="AB95" i="13"/>
  <c r="Z95" i="13"/>
  <c r="CT114" i="4" l="1"/>
  <c r="AV115" i="4"/>
  <c r="AX115" i="4" s="1"/>
  <c r="BB115" i="4"/>
  <c r="BD115" i="4" s="1"/>
  <c r="CC115" i="4"/>
  <c r="CE115" i="4" s="1"/>
  <c r="V96" i="13"/>
  <c r="AS115" i="4"/>
  <c r="AU115" i="4" s="1"/>
  <c r="AD96" i="13"/>
  <c r="Z96" i="13"/>
  <c r="X96" i="13"/>
  <c r="BE115" i="4"/>
  <c r="BG115" i="4" s="1"/>
  <c r="BZ115" i="4"/>
  <c r="CB115" i="4" s="1"/>
  <c r="AB96" i="13"/>
  <c r="AP115" i="4"/>
  <c r="AR115" i="4" s="1"/>
  <c r="BW115" i="4"/>
  <c r="BY115" i="4" s="1"/>
  <c r="BT115" i="4"/>
  <c r="BV115" i="4" s="1"/>
  <c r="BQ115" i="4"/>
  <c r="BS115" i="4" s="1"/>
  <c r="CR115" i="4"/>
  <c r="BN115" i="4"/>
  <c r="BP115" i="4" s="1"/>
  <c r="CS115" i="4"/>
  <c r="CT115" i="4" s="1"/>
  <c r="CU115" i="4"/>
  <c r="BK115" i="4"/>
  <c r="BM115" i="4" s="1"/>
  <c r="BH115" i="4"/>
  <c r="BJ115" i="4" s="1"/>
  <c r="CF115" i="4"/>
  <c r="CH115" i="4" s="1"/>
  <c r="AY115" i="4"/>
  <c r="BA115" i="4" s="1"/>
  <c r="BQ116" i="4" l="1"/>
  <c r="BS116" i="4" s="1"/>
  <c r="AP116" i="4"/>
  <c r="AR116" i="4" s="1"/>
  <c r="AD97" i="13"/>
  <c r="BB116" i="4"/>
  <c r="BD116" i="4" s="1"/>
  <c r="BZ116" i="4"/>
  <c r="CB116" i="4" s="1"/>
  <c r="BN116" i="4"/>
  <c r="BP116" i="4" s="1"/>
  <c r="BK116" i="4"/>
  <c r="BM116" i="4" s="1"/>
  <c r="AB97" i="13"/>
  <c r="V97" i="13"/>
  <c r="BT116" i="4"/>
  <c r="BV116" i="4" s="1"/>
  <c r="BH116" i="4"/>
  <c r="BJ116" i="4" s="1"/>
  <c r="Z97" i="13"/>
  <c r="BE116" i="4"/>
  <c r="BG116" i="4" s="1"/>
  <c r="BW116" i="4"/>
  <c r="BY116" i="4" s="1"/>
  <c r="X97" i="13"/>
  <c r="AY116" i="4"/>
  <c r="BA116" i="4" s="1"/>
  <c r="AS116" i="4"/>
  <c r="AU116" i="4" s="1"/>
  <c r="CS116" i="4"/>
  <c r="AV116" i="4"/>
  <c r="AX116" i="4" s="1"/>
  <c r="CU116" i="4"/>
  <c r="CF116" i="4"/>
  <c r="CH116" i="4" s="1"/>
  <c r="CR116" i="4"/>
  <c r="CC116" i="4"/>
  <c r="CE116" i="4" s="1"/>
  <c r="CT116" i="4" l="1"/>
  <c r="CR117" i="4"/>
  <c r="BZ117" i="4"/>
  <c r="CB117" i="4" s="1"/>
  <c r="CU117" i="4"/>
  <c r="AP117" i="4"/>
  <c r="AR117" i="4" s="1"/>
  <c r="CS117" i="4"/>
  <c r="CT117" i="4" s="1"/>
  <c r="BW117" i="4"/>
  <c r="BY117" i="4" s="1"/>
  <c r="BT117" i="4"/>
  <c r="BV117" i="4" s="1"/>
  <c r="BN117" i="4"/>
  <c r="BP117" i="4" s="1"/>
  <c r="BB117" i="4"/>
  <c r="BD117" i="4" s="1"/>
  <c r="AD98" i="13"/>
  <c r="AB98" i="13"/>
  <c r="BK117" i="4"/>
  <c r="BM117" i="4" s="1"/>
  <c r="BQ117" i="4"/>
  <c r="BS117" i="4" s="1"/>
  <c r="BH117" i="4"/>
  <c r="BJ117" i="4" s="1"/>
  <c r="BE117" i="4"/>
  <c r="BG117" i="4" s="1"/>
  <c r="Z98" i="13"/>
  <c r="CC117" i="4"/>
  <c r="CE117" i="4" s="1"/>
  <c r="AY117" i="4"/>
  <c r="BA117" i="4" s="1"/>
  <c r="X98" i="13"/>
  <c r="V98" i="13"/>
  <c r="AV117" i="4"/>
  <c r="AX117" i="4" s="1"/>
  <c r="AS117" i="4"/>
  <c r="AU117" i="4" s="1"/>
  <c r="CF117" i="4"/>
  <c r="CH117" i="4" s="1"/>
  <c r="CR118" i="4" l="1"/>
  <c r="AD99" i="13"/>
  <c r="AB99" i="13"/>
  <c r="Z99" i="13"/>
  <c r="X99" i="13"/>
  <c r="V99" i="13"/>
  <c r="CS118" i="4"/>
  <c r="CT118" i="4" s="1"/>
  <c r="CU118" i="4"/>
  <c r="V100" i="13" l="1"/>
  <c r="AB100" i="13"/>
  <c r="X100" i="13"/>
  <c r="CU119" i="4"/>
  <c r="CS119" i="4"/>
  <c r="Z100" i="13"/>
  <c r="CR119" i="4"/>
  <c r="AD100" i="13"/>
  <c r="CT119" i="4" l="1"/>
  <c r="CF120" i="4"/>
  <c r="CH120" i="4" s="1"/>
  <c r="BH120" i="4"/>
  <c r="BJ120" i="4" s="1"/>
  <c r="AS120" i="4"/>
  <c r="AU120" i="4" s="1"/>
  <c r="CS120" i="4"/>
  <c r="BN120" i="4"/>
  <c r="BP120" i="4" s="1"/>
  <c r="AY120" i="4"/>
  <c r="BA120" i="4" s="1"/>
  <c r="AV120" i="4"/>
  <c r="AX120" i="4" s="1"/>
  <c r="BE120" i="4"/>
  <c r="BG120" i="4" s="1"/>
  <c r="CC120" i="4"/>
  <c r="CE120" i="4" s="1"/>
  <c r="AD101" i="13"/>
  <c r="AB101" i="13"/>
  <c r="BQ120" i="4"/>
  <c r="BS120" i="4" s="1"/>
  <c r="BK120" i="4"/>
  <c r="BM120" i="4" s="1"/>
  <c r="BB120" i="4"/>
  <c r="BD120" i="4" s="1"/>
  <c r="BZ120" i="4"/>
  <c r="CB120" i="4" s="1"/>
  <c r="Z101" i="13"/>
  <c r="AP120" i="4"/>
  <c r="AR120" i="4" s="1"/>
  <c r="X101" i="13"/>
  <c r="CU120" i="4"/>
  <c r="BW120" i="4"/>
  <c r="BY120" i="4" s="1"/>
  <c r="V101" i="13"/>
  <c r="BT120" i="4"/>
  <c r="BV120" i="4" s="1"/>
  <c r="CR120" i="4"/>
  <c r="CT120" i="4" l="1"/>
  <c r="CR121" i="4"/>
  <c r="AB102" i="13"/>
  <c r="Z102" i="13"/>
  <c r="CS121" i="4"/>
  <c r="CT121" i="4" s="1"/>
  <c r="CU121" i="4"/>
  <c r="AD102" i="13"/>
  <c r="X102" i="13"/>
  <c r="V102" i="13"/>
  <c r="CU122" i="4" l="1"/>
  <c r="CR122" i="4"/>
  <c r="X103" i="13"/>
  <c r="V103" i="13"/>
  <c r="AD103" i="13"/>
  <c r="AB103" i="13"/>
  <c r="Z103" i="13"/>
  <c r="CS122" i="4"/>
  <c r="CT122" i="4" s="1"/>
  <c r="CU123" i="4" l="1"/>
  <c r="CR123" i="4"/>
  <c r="AB104" i="13"/>
  <c r="CS123" i="4"/>
  <c r="CT123" i="4" s="1"/>
  <c r="AD104" i="13"/>
  <c r="Z104" i="13"/>
  <c r="X104" i="13"/>
  <c r="V104" i="13"/>
  <c r="AD105" i="13" l="1"/>
  <c r="CU124" i="4"/>
  <c r="X105" i="13"/>
  <c r="V105" i="13"/>
  <c r="CS124" i="4"/>
  <c r="CR124" i="4"/>
  <c r="AB105" i="13"/>
  <c r="Z105" i="13"/>
  <c r="CT124" i="4" l="1"/>
  <c r="CS125" i="4"/>
  <c r="AD106" i="13"/>
  <c r="AB106" i="13"/>
  <c r="Z106" i="13"/>
  <c r="X106" i="13"/>
  <c r="CR125" i="4"/>
  <c r="V106" i="13"/>
  <c r="CU125" i="4"/>
  <c r="CT125" i="4" l="1"/>
  <c r="BB126" i="4"/>
  <c r="BD126" i="4" s="1"/>
  <c r="V107" i="13"/>
  <c r="CC126" i="4"/>
  <c r="CE126" i="4" s="1"/>
  <c r="BT126" i="4"/>
  <c r="BV126" i="4" s="1"/>
  <c r="AP126" i="4"/>
  <c r="AR126" i="4" s="1"/>
  <c r="AD107" i="13"/>
  <c r="BE126" i="4"/>
  <c r="BG126" i="4" s="1"/>
  <c r="AY126" i="4"/>
  <c r="BA126" i="4" s="1"/>
  <c r="CS126" i="4"/>
  <c r="CF126" i="4"/>
  <c r="CH126" i="4" s="1"/>
  <c r="CU126" i="4"/>
  <c r="BW126" i="4"/>
  <c r="BY126" i="4" s="1"/>
  <c r="BK126" i="4"/>
  <c r="BM126" i="4" s="1"/>
  <c r="BZ126" i="4"/>
  <c r="CB126" i="4" s="1"/>
  <c r="BQ126" i="4"/>
  <c r="BS126" i="4" s="1"/>
  <c r="AS126" i="4"/>
  <c r="AU126" i="4" s="1"/>
  <c r="BN126" i="4"/>
  <c r="BP126" i="4" s="1"/>
  <c r="X107" i="13"/>
  <c r="CR126" i="4"/>
  <c r="AV126" i="4"/>
  <c r="AX126" i="4" s="1"/>
  <c r="AB107" i="13"/>
  <c r="Z107" i="13"/>
  <c r="BH126" i="4"/>
  <c r="BJ126" i="4" s="1"/>
  <c r="BH127" i="4" l="1"/>
  <c r="BJ127" i="4" s="1"/>
  <c r="BE127" i="4"/>
  <c r="BG127" i="4" s="1"/>
  <c r="BT127" i="4"/>
  <c r="BV127" i="4" s="1"/>
  <c r="BB127" i="4"/>
  <c r="BD127" i="4" s="1"/>
  <c r="V108" i="13"/>
  <c r="AY127" i="4"/>
  <c r="BA127" i="4" s="1"/>
  <c r="AD108" i="13"/>
  <c r="AB108" i="13"/>
  <c r="BQ127" i="4"/>
  <c r="BS127" i="4" s="1"/>
  <c r="CF127" i="4"/>
  <c r="CH127" i="4" s="1"/>
  <c r="BK127" i="4"/>
  <c r="BM127" i="4" s="1"/>
  <c r="BN127" i="4"/>
  <c r="BP127" i="4" s="1"/>
  <c r="AV127" i="4"/>
  <c r="AX127" i="4" s="1"/>
  <c r="Z108" i="13"/>
  <c r="CC127" i="4"/>
  <c r="CE127" i="4" s="1"/>
  <c r="X108" i="13"/>
  <c r="CR127" i="4"/>
  <c r="AP127" i="4"/>
  <c r="AR127" i="4" s="1"/>
  <c r="CS127" i="4"/>
  <c r="CT127" i="4" s="1"/>
  <c r="BW127" i="4"/>
  <c r="BY127" i="4" s="1"/>
  <c r="BZ127" i="4"/>
  <c r="CB127" i="4" s="1"/>
  <c r="AS127" i="4"/>
  <c r="AU127" i="4" s="1"/>
  <c r="CU127" i="4"/>
  <c r="CT126" i="4"/>
  <c r="AV128" i="4" l="1"/>
  <c r="AX128" i="4" s="1"/>
  <c r="BB128" i="4"/>
  <c r="BD128" i="4" s="1"/>
  <c r="V109" i="13"/>
  <c r="CU128" i="4"/>
  <c r="CC128" i="4"/>
  <c r="CE128" i="4" s="1"/>
  <c r="AD109" i="13"/>
  <c r="AS128" i="4"/>
  <c r="AU128" i="4" s="1"/>
  <c r="AB109" i="13"/>
  <c r="BK128" i="4"/>
  <c r="BM128" i="4" s="1"/>
  <c r="BZ128" i="4"/>
  <c r="CB128" i="4" s="1"/>
  <c r="Z109" i="13"/>
  <c r="AP128" i="4"/>
  <c r="AR128" i="4" s="1"/>
  <c r="X109" i="13"/>
  <c r="BW128" i="4"/>
  <c r="BY128" i="4" s="1"/>
  <c r="CS128" i="4"/>
  <c r="CF128" i="4"/>
  <c r="CH128" i="4" s="1"/>
  <c r="BT128" i="4"/>
  <c r="BV128" i="4" s="1"/>
  <c r="CR128" i="4"/>
  <c r="BN128" i="4"/>
  <c r="BP128" i="4" s="1"/>
  <c r="BQ128" i="4"/>
  <c r="BS128" i="4" s="1"/>
  <c r="AY128" i="4"/>
  <c r="BA128" i="4" s="1"/>
  <c r="BH128" i="4"/>
  <c r="BJ128" i="4" s="1"/>
  <c r="BE128" i="4"/>
  <c r="BG128" i="4" s="1"/>
  <c r="CT128" i="4" l="1"/>
  <c r="BQ129" i="4"/>
  <c r="BS129" i="4" s="1"/>
  <c r="AP129" i="4"/>
  <c r="AR129" i="4" s="1"/>
  <c r="BN129" i="4"/>
  <c r="BP129" i="4" s="1"/>
  <c r="Z110" i="13"/>
  <c r="CS129" i="4"/>
  <c r="BZ129" i="4"/>
  <c r="CB129" i="4" s="1"/>
  <c r="BW129" i="4"/>
  <c r="BY129" i="4" s="1"/>
  <c r="BT129" i="4"/>
  <c r="BV129" i="4" s="1"/>
  <c r="BK129" i="4"/>
  <c r="BM129" i="4" s="1"/>
  <c r="X110" i="13"/>
  <c r="BH129" i="4"/>
  <c r="BJ129" i="4" s="1"/>
  <c r="V110" i="13"/>
  <c r="BE129" i="4"/>
  <c r="BG129" i="4" s="1"/>
  <c r="AD110" i="13"/>
  <c r="AY129" i="4"/>
  <c r="BA129" i="4" s="1"/>
  <c r="CR129" i="4"/>
  <c r="CF129" i="4"/>
  <c r="CH129" i="4" s="1"/>
  <c r="AV129" i="4"/>
  <c r="AX129" i="4" s="1"/>
  <c r="BB129" i="4"/>
  <c r="BD129" i="4" s="1"/>
  <c r="AB110" i="13"/>
  <c r="AS129" i="4"/>
  <c r="AU129" i="4" s="1"/>
  <c r="CU129" i="4"/>
  <c r="CC129" i="4"/>
  <c r="CE129" i="4" s="1"/>
  <c r="CT129" i="4" l="1"/>
  <c r="CS130" i="4"/>
  <c r="BZ130" i="4"/>
  <c r="CB130" i="4" s="1"/>
  <c r="CR130" i="4"/>
  <c r="AP130" i="4"/>
  <c r="AR130" i="4" s="1"/>
  <c r="CU130" i="4"/>
  <c r="BW130" i="4"/>
  <c r="BY130" i="4" s="1"/>
  <c r="BK130" i="4"/>
  <c r="BM130" i="4" s="1"/>
  <c r="BH130" i="4"/>
  <c r="BJ130" i="4" s="1"/>
  <c r="BT130" i="4"/>
  <c r="BV130" i="4" s="1"/>
  <c r="BN130" i="4"/>
  <c r="BP130" i="4" s="1"/>
  <c r="AD111" i="13"/>
  <c r="AV130" i="4"/>
  <c r="AX130" i="4" s="1"/>
  <c r="BQ130" i="4"/>
  <c r="BS130" i="4" s="1"/>
  <c r="BE130" i="4"/>
  <c r="BG130" i="4" s="1"/>
  <c r="AY130" i="4"/>
  <c r="BA130" i="4" s="1"/>
  <c r="CF130" i="4"/>
  <c r="CH130" i="4" s="1"/>
  <c r="X111" i="13"/>
  <c r="BB130" i="4"/>
  <c r="BD130" i="4" s="1"/>
  <c r="AB111" i="13"/>
  <c r="V111" i="13"/>
  <c r="Z111" i="13"/>
  <c r="AS130" i="4"/>
  <c r="AU130" i="4" s="1"/>
  <c r="CC130" i="4"/>
  <c r="CE130" i="4" s="1"/>
  <c r="CT130" i="4" l="1"/>
  <c r="BT131" i="4"/>
  <c r="BV131" i="4" s="1"/>
  <c r="BQ131" i="4"/>
  <c r="BS131" i="4" s="1"/>
  <c r="CR131" i="4"/>
  <c r="BN131" i="4"/>
  <c r="BP131" i="4" s="1"/>
  <c r="AY131" i="4"/>
  <c r="BA131" i="4" s="1"/>
  <c r="CF131" i="4"/>
  <c r="CH131" i="4" s="1"/>
  <c r="CC131" i="4"/>
  <c r="CE131" i="4" s="1"/>
  <c r="CU131" i="4"/>
  <c r="CS131" i="4"/>
  <c r="CT131" i="4" s="1"/>
  <c r="BK131" i="4"/>
  <c r="BM131" i="4" s="1"/>
  <c r="BH131" i="4"/>
  <c r="BJ131" i="4" s="1"/>
  <c r="AV131" i="4"/>
  <c r="AX131" i="4" s="1"/>
  <c r="AB112" i="13"/>
  <c r="BE131" i="4"/>
  <c r="BG131" i="4" s="1"/>
  <c r="AD112" i="13"/>
  <c r="BW131" i="4"/>
  <c r="BY131" i="4" s="1"/>
  <c r="BZ131" i="4"/>
  <c r="CB131" i="4" s="1"/>
  <c r="BB131" i="4"/>
  <c r="BD131" i="4" s="1"/>
  <c r="AS131" i="4"/>
  <c r="AU131" i="4" s="1"/>
  <c r="Z112" i="13"/>
  <c r="X112" i="13"/>
  <c r="AP131" i="4"/>
  <c r="AR131" i="4" s="1"/>
  <c r="V112" i="13"/>
  <c r="BT132" i="4" l="1"/>
  <c r="BV132" i="4" s="1"/>
  <c r="CC132" i="4"/>
  <c r="CE132" i="4" s="1"/>
  <c r="BN132" i="4"/>
  <c r="BP132" i="4" s="1"/>
  <c r="AD113" i="13"/>
  <c r="Z113" i="13"/>
  <c r="X113" i="13"/>
  <c r="AP132" i="4"/>
  <c r="AR132" i="4" s="1"/>
  <c r="BW132" i="4"/>
  <c r="BY132" i="4" s="1"/>
  <c r="CF132" i="4"/>
  <c r="CH132" i="4" s="1"/>
  <c r="BQ132" i="4"/>
  <c r="BS132" i="4" s="1"/>
  <c r="BZ132" i="4"/>
  <c r="CB132" i="4" s="1"/>
  <c r="BK132" i="4"/>
  <c r="BM132" i="4" s="1"/>
  <c r="AB113" i="13"/>
  <c r="BH132" i="4"/>
  <c r="BJ132" i="4" s="1"/>
  <c r="BE132" i="4"/>
  <c r="BG132" i="4" s="1"/>
  <c r="CR132" i="4"/>
  <c r="BB132" i="4"/>
  <c r="BD132" i="4" s="1"/>
  <c r="V113" i="13"/>
  <c r="AY132" i="4"/>
  <c r="BA132" i="4" s="1"/>
  <c r="CS132" i="4"/>
  <c r="CT132" i="4" s="1"/>
  <c r="AV132" i="4"/>
  <c r="AX132" i="4" s="1"/>
  <c r="CU132" i="4"/>
  <c r="AS132" i="4"/>
  <c r="AU132" i="4" s="1"/>
  <c r="CC133" i="4" l="1"/>
  <c r="CE133" i="4" s="1"/>
  <c r="CU133" i="4"/>
  <c r="AP133" i="4"/>
  <c r="AR133" i="4" s="1"/>
  <c r="AS133" i="4"/>
  <c r="AU133" i="4" s="1"/>
  <c r="BZ133" i="4"/>
  <c r="CB133" i="4" s="1"/>
  <c r="CR133" i="4"/>
  <c r="BW133" i="4"/>
  <c r="BY133" i="4" s="1"/>
  <c r="BK133" i="4"/>
  <c r="BM133" i="4" s="1"/>
  <c r="BT133" i="4"/>
  <c r="BV133" i="4" s="1"/>
  <c r="BH133" i="4"/>
  <c r="BJ133" i="4" s="1"/>
  <c r="BN133" i="4"/>
  <c r="BP133" i="4" s="1"/>
  <c r="BB133" i="4"/>
  <c r="BD133" i="4" s="1"/>
  <c r="AY133" i="4"/>
  <c r="BA133" i="4" s="1"/>
  <c r="AV133" i="4"/>
  <c r="AX133" i="4" s="1"/>
  <c r="BQ133" i="4"/>
  <c r="BS133" i="4" s="1"/>
  <c r="CF133" i="4"/>
  <c r="CH133" i="4" s="1"/>
  <c r="CS133" i="4"/>
  <c r="CT133" i="4" s="1"/>
  <c r="BE133" i="4"/>
  <c r="BG133" i="4" s="1"/>
  <c r="BT134" i="4" l="1"/>
  <c r="BV134" i="4" s="1"/>
  <c r="AS134" i="4"/>
  <c r="AU134" i="4" s="1"/>
  <c r="BQ134" i="4"/>
  <c r="BS134" i="4" s="1"/>
  <c r="CS134" i="4"/>
  <c r="BN134" i="4"/>
  <c r="BP134" i="4" s="1"/>
  <c r="CR134" i="4"/>
  <c r="CU134" i="4"/>
  <c r="BH134" i="4"/>
  <c r="BJ134" i="4" s="1"/>
  <c r="CF134" i="4"/>
  <c r="CH134" i="4" s="1"/>
  <c r="CC134" i="4"/>
  <c r="CE134" i="4" s="1"/>
  <c r="BW134" i="4"/>
  <c r="BY134" i="4" s="1"/>
  <c r="BK134" i="4"/>
  <c r="BM134" i="4" s="1"/>
  <c r="BB134" i="4"/>
  <c r="BD134" i="4" s="1"/>
  <c r="BE134" i="4"/>
  <c r="BG134" i="4" s="1"/>
  <c r="BZ134" i="4"/>
  <c r="CB134" i="4" s="1"/>
  <c r="AP134" i="4"/>
  <c r="AR134" i="4" s="1"/>
  <c r="AY134" i="4"/>
  <c r="BA134" i="4" s="1"/>
  <c r="AV134" i="4"/>
  <c r="AX134" i="4" s="1"/>
  <c r="CT134" i="4" l="1"/>
  <c r="BH135" i="4"/>
  <c r="BJ135" i="4" s="1"/>
  <c r="BK135" i="4"/>
  <c r="BM135" i="4" s="1"/>
  <c r="BE135" i="4"/>
  <c r="BG135" i="4" s="1"/>
  <c r="BZ135" i="4"/>
  <c r="CB135" i="4" s="1"/>
  <c r="AY135" i="4"/>
  <c r="BA135" i="4" s="1"/>
  <c r="BN135" i="4"/>
  <c r="BP135" i="4" s="1"/>
  <c r="AS135" i="4"/>
  <c r="AU135" i="4" s="1"/>
  <c r="BW135" i="4"/>
  <c r="BY135" i="4" s="1"/>
  <c r="BB135" i="4"/>
  <c r="BD135" i="4" s="1"/>
  <c r="CF135" i="4"/>
  <c r="CH135" i="4" s="1"/>
  <c r="BT135" i="4"/>
  <c r="BV135" i="4" s="1"/>
  <c r="BQ135" i="4"/>
  <c r="BS135" i="4" s="1"/>
  <c r="CU135" i="4"/>
  <c r="AP135" i="4"/>
  <c r="AR135" i="4" s="1"/>
  <c r="AV135" i="4"/>
  <c r="AX135" i="4" s="1"/>
  <c r="CS135" i="4"/>
  <c r="CC135" i="4"/>
  <c r="CE135" i="4" s="1"/>
  <c r="CR135" i="4"/>
  <c r="CT135" i="4" l="1"/>
  <c r="AY136" i="4"/>
  <c r="BA136" i="4" s="1"/>
  <c r="CR136" i="4"/>
  <c r="CF136" i="4"/>
  <c r="CH136" i="4" s="1"/>
  <c r="CS136" i="4"/>
  <c r="CT136" i="4" s="1"/>
  <c r="CU136" i="4"/>
  <c r="BZ136" i="4"/>
  <c r="CB136" i="4" s="1"/>
  <c r="AV136" i="4"/>
  <c r="AX136" i="4" s="1"/>
  <c r="AS136" i="4"/>
  <c r="AU136" i="4" s="1"/>
  <c r="BN136" i="4"/>
  <c r="BP136" i="4" s="1"/>
  <c r="AB114" i="13"/>
  <c r="BW136" i="4"/>
  <c r="BY136" i="4" s="1"/>
  <c r="BQ136" i="4"/>
  <c r="BS136" i="4" s="1"/>
  <c r="CC136" i="4"/>
  <c r="CE136" i="4" s="1"/>
  <c r="BT136" i="4"/>
  <c r="BV136" i="4" s="1"/>
  <c r="AP136" i="4"/>
  <c r="AR136" i="4" s="1"/>
  <c r="AD114" i="13"/>
  <c r="BE136" i="4"/>
  <c r="BG136" i="4" s="1"/>
  <c r="BH136" i="4"/>
  <c r="BJ136" i="4" s="1"/>
  <c r="BB136" i="4"/>
  <c r="BD136" i="4" s="1"/>
  <c r="Z114" i="13"/>
  <c r="V114" i="13"/>
  <c r="BK136" i="4"/>
  <c r="BM136" i="4" s="1"/>
  <c r="X114" i="13"/>
  <c r="AS137" i="4" l="1"/>
  <c r="AU137" i="4" s="1"/>
  <c r="CR137" i="4"/>
  <c r="CS137" i="4"/>
  <c r="CT137" i="4" s="1"/>
  <c r="BK137" i="4"/>
  <c r="BM137" i="4" s="1"/>
  <c r="BT137" i="4"/>
  <c r="BV137" i="4" s="1"/>
  <c r="BQ137" i="4"/>
  <c r="BS137" i="4" s="1"/>
  <c r="BN137" i="4"/>
  <c r="BP137" i="4" s="1"/>
  <c r="V115" i="13"/>
  <c r="CC137" i="4"/>
  <c r="CE137" i="4" s="1"/>
  <c r="CU137" i="4"/>
  <c r="BZ137" i="4"/>
  <c r="CB137" i="4" s="1"/>
  <c r="AP137" i="4"/>
  <c r="AR137" i="4" s="1"/>
  <c r="BW137" i="4"/>
  <c r="BY137" i="4" s="1"/>
  <c r="BE137" i="4"/>
  <c r="BG137" i="4" s="1"/>
  <c r="AY137" i="4"/>
  <c r="BA137" i="4" s="1"/>
  <c r="BB137" i="4"/>
  <c r="BD137" i="4" s="1"/>
  <c r="AD115" i="13"/>
  <c r="BH137" i="4"/>
  <c r="BJ137" i="4" s="1"/>
  <c r="X115" i="13"/>
  <c r="AB115" i="13"/>
  <c r="AV137" i="4"/>
  <c r="AX137" i="4" s="1"/>
  <c r="CF137" i="4"/>
  <c r="CH137" i="4" s="1"/>
  <c r="Z115" i="13"/>
  <c r="CF138" i="4" l="1"/>
  <c r="CH138" i="4" s="1"/>
  <c r="BH138" i="4"/>
  <c r="BJ138" i="4" s="1"/>
  <c r="BE138" i="4"/>
  <c r="BG138" i="4" s="1"/>
  <c r="CC138" i="4"/>
  <c r="CE138" i="4" s="1"/>
  <c r="AS138" i="4"/>
  <c r="AU138" i="4" s="1"/>
  <c r="AB116" i="13"/>
  <c r="BT138" i="4"/>
  <c r="BV138" i="4" s="1"/>
  <c r="BK138" i="4"/>
  <c r="BM138" i="4" s="1"/>
  <c r="AY138" i="4"/>
  <c r="BA138" i="4" s="1"/>
  <c r="BB138" i="4"/>
  <c r="BD138" i="4" s="1"/>
  <c r="AV138" i="4"/>
  <c r="AX138" i="4" s="1"/>
  <c r="AD116" i="13"/>
  <c r="AP138" i="4"/>
  <c r="AR138" i="4" s="1"/>
  <c r="X116" i="13"/>
  <c r="V116" i="13"/>
  <c r="BZ138" i="4"/>
  <c r="CB138" i="4" s="1"/>
  <c r="Z116" i="13"/>
  <c r="BW138" i="4"/>
  <c r="BY138" i="4" s="1"/>
  <c r="CU138" i="4"/>
  <c r="BQ138" i="4"/>
  <c r="BS138" i="4" s="1"/>
  <c r="CS138" i="4"/>
  <c r="BN138" i="4"/>
  <c r="BP138" i="4" s="1"/>
  <c r="CR138" i="4"/>
  <c r="CT138" i="4" l="1"/>
  <c r="BN139" i="4"/>
  <c r="BP139" i="4" s="1"/>
  <c r="BE139" i="4"/>
  <c r="BG139" i="4" s="1"/>
  <c r="BB139" i="4"/>
  <c r="BD139" i="4" s="1"/>
  <c r="AV139" i="4"/>
  <c r="AX139" i="4" s="1"/>
  <c r="AP139" i="4"/>
  <c r="AR139" i="4" s="1"/>
  <c r="AS139" i="4"/>
  <c r="AU139" i="4" s="1"/>
  <c r="AY139" i="4"/>
  <c r="BA139" i="4" s="1"/>
  <c r="CS139" i="4"/>
  <c r="CF139" i="4"/>
  <c r="CH139" i="4" s="1"/>
  <c r="BK139" i="4"/>
  <c r="BM139" i="4" s="1"/>
  <c r="BH139" i="4"/>
  <c r="BJ139" i="4" s="1"/>
  <c r="CU139" i="4"/>
  <c r="CC139" i="4"/>
  <c r="CE139" i="4" s="1"/>
  <c r="CR139" i="4"/>
  <c r="BZ139" i="4"/>
  <c r="CB139" i="4" s="1"/>
  <c r="BW139" i="4"/>
  <c r="BY139" i="4" s="1"/>
  <c r="BT139" i="4"/>
  <c r="BV139" i="4" s="1"/>
  <c r="BQ139" i="4"/>
  <c r="BS139" i="4" s="1"/>
  <c r="CT139" i="4" l="1"/>
  <c r="V117" i="13"/>
  <c r="CR140" i="4"/>
  <c r="CS140" i="4"/>
  <c r="X117" i="13"/>
  <c r="CU140" i="4"/>
  <c r="Z117" i="13"/>
  <c r="AB117" i="13"/>
  <c r="AD117" i="13"/>
  <c r="CT140" i="4" l="1"/>
  <c r="CS141" i="4"/>
  <c r="CR141" i="4"/>
  <c r="AD118" i="13"/>
  <c r="AB118" i="13"/>
  <c r="CU141" i="4"/>
  <c r="Z118" i="13"/>
  <c r="X118" i="13"/>
  <c r="V118" i="13"/>
  <c r="CT141" i="4" l="1"/>
  <c r="BH142" i="4"/>
  <c r="BJ142" i="4" s="1"/>
  <c r="BN142" i="4"/>
  <c r="BP142" i="4" s="1"/>
  <c r="BE142" i="4"/>
  <c r="BG142" i="4" s="1"/>
  <c r="BT142" i="4"/>
  <c r="BV142" i="4" s="1"/>
  <c r="AS142" i="4"/>
  <c r="AU142" i="4" s="1"/>
  <c r="BB142" i="4"/>
  <c r="BD142" i="4" s="1"/>
  <c r="AD119" i="13"/>
  <c r="AY142" i="4"/>
  <c r="BA142" i="4" s="1"/>
  <c r="AB119" i="13"/>
  <c r="CF142" i="4"/>
  <c r="CH142" i="4" s="1"/>
  <c r="Z119" i="13"/>
  <c r="AV142" i="4"/>
  <c r="AX142" i="4" s="1"/>
  <c r="X119" i="13"/>
  <c r="CC142" i="4"/>
  <c r="CE142" i="4" s="1"/>
  <c r="V119" i="13"/>
  <c r="CR142" i="4"/>
  <c r="AP142" i="4"/>
  <c r="AR142" i="4" s="1"/>
  <c r="CS142" i="4"/>
  <c r="CT142" i="4" s="1"/>
  <c r="BW142" i="4"/>
  <c r="BY142" i="4" s="1"/>
  <c r="BK142" i="4"/>
  <c r="BM142" i="4" s="1"/>
  <c r="BQ142" i="4"/>
  <c r="BS142" i="4" s="1"/>
  <c r="CU142" i="4"/>
  <c r="BZ142" i="4"/>
  <c r="CB142" i="4" s="1"/>
  <c r="CF143" i="4" l="1"/>
  <c r="CH143" i="4" s="1"/>
  <c r="BH143" i="4"/>
  <c r="BJ143" i="4" s="1"/>
  <c r="BE143" i="4"/>
  <c r="BG143" i="4" s="1"/>
  <c r="V120" i="13"/>
  <c r="AV143" i="4"/>
  <c r="AX143" i="4" s="1"/>
  <c r="CC143" i="4"/>
  <c r="CE143" i="4" s="1"/>
  <c r="AS143" i="4"/>
  <c r="AU143" i="4" s="1"/>
  <c r="AD120" i="13"/>
  <c r="BZ143" i="4"/>
  <c r="CB143" i="4" s="1"/>
  <c r="AB120" i="13"/>
  <c r="BB143" i="4"/>
  <c r="BD143" i="4" s="1"/>
  <c r="AP143" i="4"/>
  <c r="AR143" i="4" s="1"/>
  <c r="Z120" i="13"/>
  <c r="BW143" i="4"/>
  <c r="BY143" i="4" s="1"/>
  <c r="X120" i="13"/>
  <c r="BT143" i="4"/>
  <c r="BV143" i="4" s="1"/>
  <c r="CS143" i="4"/>
  <c r="BQ143" i="4"/>
  <c r="BS143" i="4" s="1"/>
  <c r="CR143" i="4"/>
  <c r="BN143" i="4"/>
  <c r="BP143" i="4" s="1"/>
  <c r="CU143" i="4"/>
  <c r="BK143" i="4"/>
  <c r="BM143" i="4" s="1"/>
  <c r="AY143" i="4"/>
  <c r="BA143" i="4" s="1"/>
  <c r="CT143" i="4" l="1"/>
  <c r="X121" i="13"/>
  <c r="CR144" i="4"/>
  <c r="CS144" i="4"/>
  <c r="CU144" i="4"/>
  <c r="AD121" i="13"/>
  <c r="AB121" i="13"/>
  <c r="Z121" i="13"/>
  <c r="V121" i="13"/>
  <c r="CT144" i="4" l="1"/>
  <c r="CU145" i="4"/>
  <c r="CS145" i="4"/>
  <c r="Z122" i="13"/>
  <c r="X122" i="13"/>
  <c r="V122" i="13"/>
  <c r="AD122" i="13"/>
  <c r="CR145" i="4"/>
  <c r="AB122" i="13"/>
  <c r="CT145" i="4" l="1"/>
  <c r="BB146" i="4"/>
  <c r="BD146" i="4" s="1"/>
  <c r="V123" i="13"/>
  <c r="AY146" i="4"/>
  <c r="BA146" i="4" s="1"/>
  <c r="CU146" i="4"/>
  <c r="CF146" i="4"/>
  <c r="CH146" i="4" s="1"/>
  <c r="CS146" i="4"/>
  <c r="AV146" i="4"/>
  <c r="AX146" i="4" s="1"/>
  <c r="CR146" i="4"/>
  <c r="CC146" i="4"/>
  <c r="CE146" i="4" s="1"/>
  <c r="Z123" i="13"/>
  <c r="X123" i="13"/>
  <c r="BW146" i="4"/>
  <c r="BY146" i="4" s="1"/>
  <c r="BZ146" i="4"/>
  <c r="CB146" i="4" s="1"/>
  <c r="BT146" i="4"/>
  <c r="BV146" i="4" s="1"/>
  <c r="AS146" i="4"/>
  <c r="AU146" i="4" s="1"/>
  <c r="BQ146" i="4"/>
  <c r="BS146" i="4" s="1"/>
  <c r="BN146" i="4"/>
  <c r="BP146" i="4" s="1"/>
  <c r="AD123" i="13"/>
  <c r="AP146" i="4"/>
  <c r="AR146" i="4" s="1"/>
  <c r="BK146" i="4"/>
  <c r="BM146" i="4" s="1"/>
  <c r="AB123" i="13"/>
  <c r="BH146" i="4"/>
  <c r="BJ146" i="4" s="1"/>
  <c r="BE146" i="4"/>
  <c r="BG146" i="4" s="1"/>
  <c r="CT146" i="4" l="1"/>
  <c r="CC147" i="4"/>
  <c r="CE147" i="4" s="1"/>
  <c r="X124" i="13"/>
  <c r="AP147" i="4"/>
  <c r="AR147" i="4" s="1"/>
  <c r="BW147" i="4"/>
  <c r="BY147" i="4" s="1"/>
  <c r="BE147" i="4"/>
  <c r="BG147" i="4" s="1"/>
  <c r="AD124" i="13"/>
  <c r="AB124" i="13"/>
  <c r="AV147" i="4"/>
  <c r="AX147" i="4" s="1"/>
  <c r="AS147" i="4"/>
  <c r="AU147" i="4" s="1"/>
  <c r="V124" i="13"/>
  <c r="CR147" i="4"/>
  <c r="CS147" i="4"/>
  <c r="BZ147" i="4"/>
  <c r="CB147" i="4" s="1"/>
  <c r="CU147" i="4"/>
  <c r="BK147" i="4"/>
  <c r="BM147" i="4" s="1"/>
  <c r="BH147" i="4"/>
  <c r="BJ147" i="4" s="1"/>
  <c r="BQ147" i="4"/>
  <c r="BS147" i="4" s="1"/>
  <c r="BT147" i="4"/>
  <c r="BV147" i="4" s="1"/>
  <c r="BB147" i="4"/>
  <c r="BD147" i="4" s="1"/>
  <c r="AY147" i="4"/>
  <c r="BA147" i="4" s="1"/>
  <c r="Z124" i="13"/>
  <c r="BN147" i="4"/>
  <c r="BP147" i="4" s="1"/>
  <c r="CF147" i="4"/>
  <c r="CH147" i="4" s="1"/>
  <c r="CT147" i="4" l="1"/>
  <c r="V125" i="13"/>
  <c r="CR148" i="4"/>
  <c r="AD125" i="13"/>
  <c r="AB125" i="13"/>
  <c r="CU148" i="4"/>
  <c r="CS148" i="4"/>
  <c r="CT148" i="4" s="1"/>
  <c r="Z125" i="13"/>
  <c r="X125" i="13"/>
  <c r="CC149" i="4" l="1"/>
  <c r="CE149" i="4" s="1"/>
  <c r="AD126" i="13"/>
  <c r="AS149" i="4"/>
  <c r="AU149" i="4" s="1"/>
  <c r="BZ149" i="4"/>
  <c r="CB149" i="4" s="1"/>
  <c r="Z126" i="13"/>
  <c r="BB149" i="4"/>
  <c r="BD149" i="4" s="1"/>
  <c r="AP149" i="4"/>
  <c r="AR149" i="4" s="1"/>
  <c r="X126" i="13"/>
  <c r="BT149" i="4"/>
  <c r="BV149" i="4" s="1"/>
  <c r="CS149" i="4"/>
  <c r="BQ149" i="4"/>
  <c r="BS149" i="4" s="1"/>
  <c r="BW149" i="4"/>
  <c r="BY149" i="4" s="1"/>
  <c r="V126" i="13"/>
  <c r="BK149" i="4"/>
  <c r="BM149" i="4" s="1"/>
  <c r="AY149" i="4"/>
  <c r="BA149" i="4" s="1"/>
  <c r="BH149" i="4"/>
  <c r="BJ149" i="4" s="1"/>
  <c r="BE149" i="4"/>
  <c r="BG149" i="4" s="1"/>
  <c r="CR149" i="4"/>
  <c r="BN149" i="4"/>
  <c r="BP149" i="4" s="1"/>
  <c r="CU149" i="4"/>
  <c r="AV149" i="4"/>
  <c r="AX149" i="4" s="1"/>
  <c r="AB126" i="13"/>
  <c r="CF149" i="4"/>
  <c r="CH149" i="4" s="1"/>
  <c r="CT149" i="4" l="1"/>
  <c r="CU150" i="4"/>
  <c r="CR150" i="4"/>
  <c r="AD127" i="13"/>
  <c r="CS150" i="4"/>
  <c r="CT150" i="4" s="1"/>
  <c r="X127" i="13"/>
  <c r="Z127" i="13"/>
  <c r="V127" i="13"/>
  <c r="AB127" i="13"/>
  <c r="CS151" i="4" l="1"/>
  <c r="AB128" i="13"/>
  <c r="CU151" i="4"/>
  <c r="CR151" i="4"/>
  <c r="AD128" i="13"/>
  <c r="X128" i="13"/>
  <c r="V128" i="13"/>
  <c r="Z128" i="13"/>
  <c r="CT151" i="4" l="1"/>
  <c r="AY152" i="4"/>
  <c r="BA152" i="4" s="1"/>
  <c r="CR152" i="4"/>
  <c r="AV152" i="4"/>
  <c r="AX152" i="4" s="1"/>
  <c r="AP152" i="4"/>
  <c r="AR152" i="4" s="1"/>
  <c r="CF152" i="4"/>
  <c r="CH152" i="4" s="1"/>
  <c r="CC152" i="4"/>
  <c r="CE152" i="4" s="1"/>
  <c r="AB129" i="13"/>
  <c r="BB152" i="4"/>
  <c r="BD152" i="4" s="1"/>
  <c r="BT152" i="4"/>
  <c r="BV152" i="4" s="1"/>
  <c r="BN152" i="4"/>
  <c r="BP152" i="4" s="1"/>
  <c r="X129" i="13"/>
  <c r="AD129" i="13"/>
  <c r="CS152" i="4"/>
  <c r="CT152" i="4" s="1"/>
  <c r="AS152" i="4"/>
  <c r="AU152" i="4" s="1"/>
  <c r="BW152" i="4"/>
  <c r="BY152" i="4" s="1"/>
  <c r="BZ152" i="4"/>
  <c r="CB152" i="4" s="1"/>
  <c r="Z129" i="13"/>
  <c r="CU152" i="4"/>
  <c r="BQ152" i="4"/>
  <c r="BS152" i="4" s="1"/>
  <c r="BK152" i="4"/>
  <c r="BM152" i="4" s="1"/>
  <c r="BE152" i="4"/>
  <c r="BG152" i="4" s="1"/>
  <c r="V129" i="13"/>
  <c r="BH152" i="4"/>
  <c r="BJ152" i="4" s="1"/>
  <c r="CS153" i="4" l="1"/>
  <c r="AD130" i="13"/>
  <c r="AB130" i="13"/>
  <c r="Z130" i="13"/>
  <c r="V130" i="13"/>
  <c r="CU153" i="4"/>
  <c r="X130" i="13"/>
  <c r="CR153" i="4"/>
  <c r="CT153" i="4" l="1"/>
  <c r="CU154" i="4"/>
  <c r="CS154" i="4"/>
  <c r="CR154" i="4"/>
  <c r="AD131" i="13"/>
  <c r="AB131" i="13"/>
  <c r="X131" i="13"/>
  <c r="V131" i="13"/>
  <c r="Z131" i="13"/>
  <c r="CT154" i="4" l="1"/>
  <c r="BE155" i="4"/>
  <c r="BG155" i="4" s="1"/>
  <c r="BN155" i="4"/>
  <c r="BP155" i="4" s="1"/>
  <c r="BH155" i="4"/>
  <c r="BJ155" i="4" s="1"/>
  <c r="BB155" i="4"/>
  <c r="BD155" i="4" s="1"/>
  <c r="V132" i="13"/>
  <c r="AD132" i="13"/>
  <c r="AY155" i="4"/>
  <c r="BA155" i="4" s="1"/>
  <c r="CF155" i="4"/>
  <c r="CH155" i="4" s="1"/>
  <c r="AB132" i="13"/>
  <c r="AV155" i="4"/>
  <c r="AX155" i="4" s="1"/>
  <c r="Z132" i="13"/>
  <c r="AS155" i="4"/>
  <c r="AU155" i="4" s="1"/>
  <c r="BZ155" i="4"/>
  <c r="CB155" i="4" s="1"/>
  <c r="CR155" i="4"/>
  <c r="CC155" i="4"/>
  <c r="CE155" i="4" s="1"/>
  <c r="X132" i="13"/>
  <c r="CS155" i="4"/>
  <c r="BW155" i="4"/>
  <c r="BY155" i="4" s="1"/>
  <c r="BQ155" i="4"/>
  <c r="BS155" i="4" s="1"/>
  <c r="CU155" i="4"/>
  <c r="AP155" i="4"/>
  <c r="AR155" i="4" s="1"/>
  <c r="BK155" i="4"/>
  <c r="BM155" i="4" s="1"/>
  <c r="BT155" i="4"/>
  <c r="BV155" i="4" s="1"/>
  <c r="CT155" i="4" l="1"/>
  <c r="CS156" i="4"/>
  <c r="AB133" i="13"/>
  <c r="CU156" i="4"/>
  <c r="AD133" i="13"/>
  <c r="Z133" i="13"/>
  <c r="X133" i="13"/>
  <c r="CR156" i="4"/>
  <c r="V133" i="13"/>
  <c r="CT156" i="4" l="1"/>
  <c r="CR157" i="4"/>
  <c r="Z134" i="13"/>
  <c r="X134" i="13"/>
  <c r="V134" i="13"/>
  <c r="AB134" i="13"/>
  <c r="AD134" i="13"/>
  <c r="CU157" i="4"/>
  <c r="CS157" i="4"/>
  <c r="CT157" i="4" s="1"/>
  <c r="V135" i="13" l="1"/>
  <c r="CU158" i="4"/>
  <c r="CR158" i="4"/>
  <c r="CS158" i="4"/>
  <c r="CT158" i="4" s="1"/>
  <c r="AD135" i="13"/>
  <c r="AB135" i="13"/>
  <c r="X135" i="13"/>
  <c r="Z135" i="13"/>
  <c r="CF159" i="4" l="1"/>
  <c r="CH159" i="4" s="1"/>
  <c r="AV159" i="4"/>
  <c r="AX159" i="4" s="1"/>
  <c r="BE159" i="4"/>
  <c r="BG159" i="4" s="1"/>
  <c r="CC159" i="4"/>
  <c r="CE159" i="4" s="1"/>
  <c r="AD136" i="13"/>
  <c r="AS159" i="4"/>
  <c r="AU159" i="4" s="1"/>
  <c r="AB136" i="13"/>
  <c r="BH159" i="4"/>
  <c r="BJ159" i="4" s="1"/>
  <c r="BB159" i="4"/>
  <c r="BD159" i="4" s="1"/>
  <c r="BZ159" i="4"/>
  <c r="CB159" i="4" s="1"/>
  <c r="Z136" i="13"/>
  <c r="AP159" i="4"/>
  <c r="AR159" i="4" s="1"/>
  <c r="X136" i="13"/>
  <c r="BW159" i="4"/>
  <c r="BY159" i="4" s="1"/>
  <c r="V136" i="13"/>
  <c r="BT159" i="4"/>
  <c r="BV159" i="4" s="1"/>
  <c r="BQ159" i="4"/>
  <c r="BS159" i="4" s="1"/>
  <c r="AY159" i="4"/>
  <c r="BA159" i="4" s="1"/>
  <c r="CS159" i="4"/>
  <c r="CR159" i="4"/>
  <c r="BN159" i="4"/>
  <c r="BP159" i="4" s="1"/>
  <c r="CU159" i="4"/>
  <c r="BK159" i="4"/>
  <c r="BM159" i="4" s="1"/>
  <c r="CT159" i="4" l="1"/>
  <c r="BB160" i="4"/>
  <c r="BD160" i="4" s="1"/>
  <c r="V137" i="13"/>
  <c r="CU160" i="4"/>
  <c r="BT160" i="4"/>
  <c r="BV160" i="4" s="1"/>
  <c r="AP160" i="4"/>
  <c r="AR160" i="4" s="1"/>
  <c r="CR160" i="4"/>
  <c r="AY160" i="4"/>
  <c r="BA160" i="4" s="1"/>
  <c r="AV160" i="4"/>
  <c r="AX160" i="4" s="1"/>
  <c r="CF160" i="4"/>
  <c r="CH160" i="4" s="1"/>
  <c r="BZ160" i="4"/>
  <c r="CB160" i="4" s="1"/>
  <c r="BQ160" i="4"/>
  <c r="BS160" i="4" s="1"/>
  <c r="AD137" i="13"/>
  <c r="CC160" i="4"/>
  <c r="CE160" i="4" s="1"/>
  <c r="AS160" i="4"/>
  <c r="AU160" i="4" s="1"/>
  <c r="BN160" i="4"/>
  <c r="BP160" i="4" s="1"/>
  <c r="BH160" i="4"/>
  <c r="BJ160" i="4" s="1"/>
  <c r="Z137" i="13"/>
  <c r="CS160" i="4"/>
  <c r="CT160" i="4" s="1"/>
  <c r="BW160" i="4"/>
  <c r="BY160" i="4" s="1"/>
  <c r="BK160" i="4"/>
  <c r="BM160" i="4" s="1"/>
  <c r="AB137" i="13"/>
  <c r="X137" i="13"/>
  <c r="BE160" i="4"/>
  <c r="BG160" i="4" s="1"/>
  <c r="BE161" i="4" l="1"/>
  <c r="BG161" i="4" s="1"/>
  <c r="BN161" i="4"/>
  <c r="BP161" i="4" s="1"/>
  <c r="BB161" i="4"/>
  <c r="BD161" i="4" s="1"/>
  <c r="AD138" i="13"/>
  <c r="AY161" i="4"/>
  <c r="BA161" i="4" s="1"/>
  <c r="AB138" i="13"/>
  <c r="Z138" i="13"/>
  <c r="CS161" i="4"/>
  <c r="BH161" i="4"/>
  <c r="BJ161" i="4" s="1"/>
  <c r="CF161" i="4"/>
  <c r="CH161" i="4" s="1"/>
  <c r="AV161" i="4"/>
  <c r="AX161" i="4" s="1"/>
  <c r="X138" i="13"/>
  <c r="BQ161" i="4"/>
  <c r="BS161" i="4" s="1"/>
  <c r="BT161" i="4"/>
  <c r="BV161" i="4" s="1"/>
  <c r="CC161" i="4"/>
  <c r="CE161" i="4" s="1"/>
  <c r="V138" i="13"/>
  <c r="AS161" i="4"/>
  <c r="AU161" i="4" s="1"/>
  <c r="CR161" i="4"/>
  <c r="BZ161" i="4"/>
  <c r="CB161" i="4" s="1"/>
  <c r="AP161" i="4"/>
  <c r="AR161" i="4" s="1"/>
  <c r="BK161" i="4"/>
  <c r="BM161" i="4" s="1"/>
  <c r="CU161" i="4"/>
  <c r="BW161" i="4"/>
  <c r="BY161" i="4" s="1"/>
  <c r="CT161" i="4" l="1"/>
  <c r="BW162" i="4"/>
  <c r="BY162" i="4" s="1"/>
  <c r="Z139" i="13"/>
  <c r="BK162" i="4"/>
  <c r="BM162" i="4" s="1"/>
  <c r="CF162" i="4"/>
  <c r="CH162" i="4" s="1"/>
  <c r="X139" i="13"/>
  <c r="AD139" i="13"/>
  <c r="BT162" i="4"/>
  <c r="BV162" i="4" s="1"/>
  <c r="CU162" i="4"/>
  <c r="BQ162" i="4"/>
  <c r="BS162" i="4" s="1"/>
  <c r="CS162" i="4"/>
  <c r="BN162" i="4"/>
  <c r="BP162" i="4" s="1"/>
  <c r="AY162" i="4"/>
  <c r="BA162" i="4" s="1"/>
  <c r="BH162" i="4"/>
  <c r="BJ162" i="4" s="1"/>
  <c r="BE162" i="4"/>
  <c r="BG162" i="4" s="1"/>
  <c r="CR162" i="4"/>
  <c r="BB162" i="4"/>
  <c r="BD162" i="4" s="1"/>
  <c r="AV162" i="4"/>
  <c r="AX162" i="4" s="1"/>
  <c r="V139" i="13"/>
  <c r="AP162" i="4"/>
  <c r="AR162" i="4" s="1"/>
  <c r="CC162" i="4"/>
  <c r="CE162" i="4" s="1"/>
  <c r="AS162" i="4"/>
  <c r="AU162" i="4" s="1"/>
  <c r="BZ162" i="4"/>
  <c r="CB162" i="4" s="1"/>
  <c r="AB139" i="13"/>
  <c r="CT162" i="4" l="1"/>
  <c r="CU163" i="4"/>
  <c r="CC163" i="4"/>
  <c r="CE163" i="4" s="1"/>
  <c r="BZ163" i="4"/>
  <c r="CB163" i="4" s="1"/>
  <c r="BT163" i="4"/>
  <c r="BV163" i="4" s="1"/>
  <c r="AS163" i="4"/>
  <c r="AU163" i="4" s="1"/>
  <c r="BQ163" i="4"/>
  <c r="BS163" i="4" s="1"/>
  <c r="AP163" i="4"/>
  <c r="AR163" i="4" s="1"/>
  <c r="CR163" i="4"/>
  <c r="BW163" i="4"/>
  <c r="BY163" i="4" s="1"/>
  <c r="BN163" i="4"/>
  <c r="BP163" i="4" s="1"/>
  <c r="BK163" i="4"/>
  <c r="BM163" i="4" s="1"/>
  <c r="AD140" i="13"/>
  <c r="CS163" i="4"/>
  <c r="AV163" i="4"/>
  <c r="AX163" i="4" s="1"/>
  <c r="BH163" i="4"/>
  <c r="BJ163" i="4" s="1"/>
  <c r="AY163" i="4"/>
  <c r="BA163" i="4" s="1"/>
  <c r="BB163" i="4"/>
  <c r="BD163" i="4" s="1"/>
  <c r="V140" i="13"/>
  <c r="AB140" i="13"/>
  <c r="CF163" i="4"/>
  <c r="CH163" i="4" s="1"/>
  <c r="BE163" i="4"/>
  <c r="BG163" i="4" s="1"/>
  <c r="Z140" i="13"/>
  <c r="X140" i="13"/>
  <c r="CT163" i="4" l="1"/>
  <c r="AV164" i="4"/>
  <c r="AX164" i="4" s="1"/>
  <c r="BH164" i="4"/>
  <c r="BJ164" i="4" s="1"/>
  <c r="BW164" i="4"/>
  <c r="BY164" i="4" s="1"/>
  <c r="CU164" i="4"/>
  <c r="AB141" i="13"/>
  <c r="CC164" i="4"/>
  <c r="CE164" i="4" s="1"/>
  <c r="Z141" i="13"/>
  <c r="V141" i="13"/>
  <c r="BT164" i="4"/>
  <c r="BV164" i="4" s="1"/>
  <c r="CS164" i="4"/>
  <c r="X141" i="13"/>
  <c r="BE164" i="4"/>
  <c r="BG164" i="4" s="1"/>
  <c r="AS164" i="4"/>
  <c r="AU164" i="4" s="1"/>
  <c r="AD141" i="13"/>
  <c r="BB164" i="4"/>
  <c r="BD164" i="4" s="1"/>
  <c r="BZ164" i="4"/>
  <c r="CB164" i="4" s="1"/>
  <c r="BQ164" i="4"/>
  <c r="BS164" i="4" s="1"/>
  <c r="CF164" i="4"/>
  <c r="CH164" i="4" s="1"/>
  <c r="CR164" i="4"/>
  <c r="BK164" i="4"/>
  <c r="BM164" i="4" s="1"/>
  <c r="AY164" i="4"/>
  <c r="BA164" i="4" s="1"/>
  <c r="AP164" i="4"/>
  <c r="AR164" i="4" s="1"/>
  <c r="BN164" i="4"/>
  <c r="BP164" i="4" s="1"/>
  <c r="CT164" i="4" l="1"/>
  <c r="Z142" i="13"/>
  <c r="CS165" i="4"/>
  <c r="AP165" i="4"/>
  <c r="AR165" i="4" s="1"/>
  <c r="CR165" i="4"/>
  <c r="AY165" i="4"/>
  <c r="BA165" i="4" s="1"/>
  <c r="CF165" i="4"/>
  <c r="CH165" i="4" s="1"/>
  <c r="BT165" i="4"/>
  <c r="BV165" i="4" s="1"/>
  <c r="BH165" i="4"/>
  <c r="BJ165" i="4" s="1"/>
  <c r="BE165" i="4"/>
  <c r="BG165" i="4" s="1"/>
  <c r="AB142" i="13"/>
  <c r="X142" i="13"/>
  <c r="BW165" i="4"/>
  <c r="BY165" i="4" s="1"/>
  <c r="CU165" i="4"/>
  <c r="AV165" i="4"/>
  <c r="AX165" i="4" s="1"/>
  <c r="BQ165" i="4"/>
  <c r="BS165" i="4" s="1"/>
  <c r="AS165" i="4"/>
  <c r="AU165" i="4" s="1"/>
  <c r="BB165" i="4"/>
  <c r="BD165" i="4" s="1"/>
  <c r="V142" i="13"/>
  <c r="BN165" i="4"/>
  <c r="BP165" i="4" s="1"/>
  <c r="BZ165" i="4"/>
  <c r="CB165" i="4" s="1"/>
  <c r="CC165" i="4"/>
  <c r="CE165" i="4" s="1"/>
  <c r="BK165" i="4"/>
  <c r="BM165" i="4" s="1"/>
  <c r="AD142" i="13"/>
  <c r="CT165" i="4" l="1"/>
  <c r="BQ166" i="4"/>
  <c r="BS166" i="4" s="1"/>
  <c r="AS166" i="4"/>
  <c r="AU166" i="4" s="1"/>
  <c r="BN166" i="4"/>
  <c r="BP166" i="4" s="1"/>
  <c r="CS166" i="4"/>
  <c r="BH166" i="4"/>
  <c r="BJ166" i="4" s="1"/>
  <c r="BT166" i="4"/>
  <c r="BV166" i="4" s="1"/>
  <c r="AV166" i="4"/>
  <c r="AX166" i="4" s="1"/>
  <c r="CC166" i="4"/>
  <c r="CE166" i="4" s="1"/>
  <c r="BZ166" i="4"/>
  <c r="CB166" i="4" s="1"/>
  <c r="AP166" i="4"/>
  <c r="AR166" i="4" s="1"/>
  <c r="CU166" i="4"/>
  <c r="BW166" i="4"/>
  <c r="BY166" i="4" s="1"/>
  <c r="BE166" i="4"/>
  <c r="BG166" i="4" s="1"/>
  <c r="BB166" i="4"/>
  <c r="BD166" i="4" s="1"/>
  <c r="AY166" i="4"/>
  <c r="BA166" i="4" s="1"/>
  <c r="CF166" i="4"/>
  <c r="CH166" i="4" s="1"/>
  <c r="CR166" i="4"/>
  <c r="BK166" i="4"/>
  <c r="BM166" i="4" s="1"/>
  <c r="CT166" i="4" l="1"/>
  <c r="CR167" i="4"/>
  <c r="BE167" i="4"/>
  <c r="BG167" i="4" s="1"/>
  <c r="CU167" i="4"/>
  <c r="CC167" i="4"/>
  <c r="CE167" i="4" s="1"/>
  <c r="BT167" i="4"/>
  <c r="BV167" i="4" s="1"/>
  <c r="BB167" i="4"/>
  <c r="BD167" i="4" s="1"/>
  <c r="AP167" i="4"/>
  <c r="AR167" i="4" s="1"/>
  <c r="BQ167" i="4"/>
  <c r="BS167" i="4" s="1"/>
  <c r="CS167" i="4"/>
  <c r="AY167" i="4"/>
  <c r="BA167" i="4" s="1"/>
  <c r="BW167" i="4"/>
  <c r="BY167" i="4" s="1"/>
  <c r="AS167" i="4"/>
  <c r="AU167" i="4" s="1"/>
  <c r="BN167" i="4"/>
  <c r="BP167" i="4" s="1"/>
  <c r="CF167" i="4"/>
  <c r="CH167" i="4" s="1"/>
  <c r="BK167" i="4"/>
  <c r="BM167" i="4" s="1"/>
  <c r="BH167" i="4"/>
  <c r="BJ167" i="4" s="1"/>
  <c r="AV167" i="4"/>
  <c r="AX167" i="4" s="1"/>
  <c r="BZ167" i="4"/>
  <c r="CB167" i="4" s="1"/>
  <c r="BZ168" i="4" l="1"/>
  <c r="CB168" i="4" s="1"/>
  <c r="CR168" i="4"/>
  <c r="BE168" i="4"/>
  <c r="BG168" i="4" s="1"/>
  <c r="AP168" i="4"/>
  <c r="AR168" i="4" s="1"/>
  <c r="AV168" i="4"/>
  <c r="AX168" i="4" s="1"/>
  <c r="BN168" i="4"/>
  <c r="BP168" i="4" s="1"/>
  <c r="AY168" i="4"/>
  <c r="BA168" i="4" s="1"/>
  <c r="CF168" i="4"/>
  <c r="CH168" i="4" s="1"/>
  <c r="BW168" i="4"/>
  <c r="BY168" i="4" s="1"/>
  <c r="BQ168" i="4"/>
  <c r="BS168" i="4" s="1"/>
  <c r="CS168" i="4"/>
  <c r="CT168" i="4" s="1"/>
  <c r="CC168" i="4"/>
  <c r="CE168" i="4" s="1"/>
  <c r="AS168" i="4"/>
  <c r="AU168" i="4" s="1"/>
  <c r="BB168" i="4"/>
  <c r="BD168" i="4" s="1"/>
  <c r="BT168" i="4"/>
  <c r="BV168" i="4" s="1"/>
  <c r="BK168" i="4"/>
  <c r="BM168" i="4" s="1"/>
  <c r="CU168" i="4"/>
  <c r="BH168" i="4"/>
  <c r="BJ168" i="4" s="1"/>
  <c r="CT167" i="4"/>
  <c r="BK169" i="4" l="1"/>
  <c r="BM169" i="4" s="1"/>
  <c r="AB143" i="13"/>
  <c r="BE169" i="4"/>
  <c r="BG169" i="4" s="1"/>
  <c r="CF169" i="4"/>
  <c r="CH169" i="4" s="1"/>
  <c r="CR169" i="4"/>
  <c r="AP169" i="4"/>
  <c r="AR169" i="4" s="1"/>
  <c r="AD143" i="13"/>
  <c r="BQ169" i="4"/>
  <c r="BS169" i="4" s="1"/>
  <c r="AS169" i="4"/>
  <c r="AU169" i="4" s="1"/>
  <c r="AY169" i="4"/>
  <c r="BA169" i="4" s="1"/>
  <c r="Z143" i="13"/>
  <c r="BZ169" i="4"/>
  <c r="CB169" i="4" s="1"/>
  <c r="BH169" i="4"/>
  <c r="BJ169" i="4" s="1"/>
  <c r="BN169" i="4"/>
  <c r="BP169" i="4" s="1"/>
  <c r="V143" i="13"/>
  <c r="X143" i="13"/>
  <c r="CS169" i="4"/>
  <c r="CT169" i="4" s="1"/>
  <c r="CU169" i="4"/>
  <c r="CC169" i="4"/>
  <c r="CE169" i="4" s="1"/>
  <c r="BT169" i="4"/>
  <c r="BV169" i="4" s="1"/>
  <c r="BB169" i="4"/>
  <c r="BD169" i="4" s="1"/>
  <c r="AV169" i="4"/>
  <c r="AX169" i="4" s="1"/>
  <c r="BW169" i="4"/>
  <c r="BY169" i="4" s="1"/>
  <c r="BN170" i="4" l="1"/>
  <c r="BP170" i="4" s="1"/>
  <c r="AV170" i="4"/>
  <c r="AX170" i="4" s="1"/>
  <c r="BB170" i="4"/>
  <c r="BD170" i="4" s="1"/>
  <c r="AY170" i="4"/>
  <c r="BA170" i="4" s="1"/>
  <c r="BZ170" i="4"/>
  <c r="CB170" i="4" s="1"/>
  <c r="CU170" i="4"/>
  <c r="BW170" i="4"/>
  <c r="BY170" i="4" s="1"/>
  <c r="BT170" i="4"/>
  <c r="BV170" i="4" s="1"/>
  <c r="CR170" i="4"/>
  <c r="AD144" i="13"/>
  <c r="CC170" i="4"/>
  <c r="CE170" i="4" s="1"/>
  <c r="BK170" i="4"/>
  <c r="BM170" i="4" s="1"/>
  <c r="AS170" i="4"/>
  <c r="AU170" i="4" s="1"/>
  <c r="AP170" i="4"/>
  <c r="AR170" i="4" s="1"/>
  <c r="X144" i="13"/>
  <c r="BH170" i="4"/>
  <c r="BJ170" i="4" s="1"/>
  <c r="V144" i="13"/>
  <c r="BE170" i="4"/>
  <c r="BG170" i="4" s="1"/>
  <c r="CS170" i="4"/>
  <c r="CF170" i="4"/>
  <c r="CH170" i="4" s="1"/>
  <c r="AB144" i="13"/>
  <c r="Z144" i="13"/>
  <c r="BQ170" i="4"/>
  <c r="BS170" i="4" s="1"/>
  <c r="CT170" i="4" l="1"/>
  <c r="CU171" i="4"/>
  <c r="BB171" i="4"/>
  <c r="BD171" i="4" s="1"/>
  <c r="CC171" i="4"/>
  <c r="CE171" i="4" s="1"/>
  <c r="AS171" i="4"/>
  <c r="AU171" i="4" s="1"/>
  <c r="AY171" i="4"/>
  <c r="BA171" i="4" s="1"/>
  <c r="AB145" i="13"/>
  <c r="CS171" i="4"/>
  <c r="BT171" i="4"/>
  <c r="BV171" i="4" s="1"/>
  <c r="BN171" i="4"/>
  <c r="BP171" i="4" s="1"/>
  <c r="BW171" i="4"/>
  <c r="BY171" i="4" s="1"/>
  <c r="AD145" i="13"/>
  <c r="BZ171" i="4"/>
  <c r="CB171" i="4" s="1"/>
  <c r="BK171" i="4"/>
  <c r="BM171" i="4" s="1"/>
  <c r="BQ171" i="4"/>
  <c r="BS171" i="4" s="1"/>
  <c r="Z145" i="13"/>
  <c r="BH171" i="4"/>
  <c r="BJ171" i="4" s="1"/>
  <c r="CF171" i="4"/>
  <c r="CH171" i="4" s="1"/>
  <c r="X145" i="13"/>
  <c r="CR171" i="4"/>
  <c r="AP171" i="4"/>
  <c r="AR171" i="4" s="1"/>
  <c r="AV171" i="4"/>
  <c r="AX171" i="4" s="1"/>
  <c r="BE171" i="4"/>
  <c r="BG171" i="4" s="1"/>
  <c r="V145" i="13"/>
  <c r="CT171" i="4" l="1"/>
  <c r="BH172" i="4"/>
  <c r="BJ172" i="4" s="1"/>
  <c r="AP172" i="4"/>
  <c r="AR172" i="4" s="1"/>
  <c r="AV172" i="4"/>
  <c r="AX172" i="4" s="1"/>
  <c r="CU172" i="4"/>
  <c r="AB146" i="13"/>
  <c r="BK172" i="4"/>
  <c r="BM172" i="4" s="1"/>
  <c r="CS172" i="4"/>
  <c r="BW172" i="4"/>
  <c r="BY172" i="4" s="1"/>
  <c r="X146" i="13"/>
  <c r="BE172" i="4"/>
  <c r="BG172" i="4" s="1"/>
  <c r="CR172" i="4"/>
  <c r="BB172" i="4"/>
  <c r="BD172" i="4" s="1"/>
  <c r="Z146" i="13"/>
  <c r="BN172" i="4"/>
  <c r="BP172" i="4" s="1"/>
  <c r="CC172" i="4"/>
  <c r="CE172" i="4" s="1"/>
  <c r="BT172" i="4"/>
  <c r="BV172" i="4" s="1"/>
  <c r="BQ172" i="4"/>
  <c r="BS172" i="4" s="1"/>
  <c r="AS172" i="4"/>
  <c r="AU172" i="4" s="1"/>
  <c r="AD146" i="13"/>
  <c r="AY172" i="4"/>
  <c r="BA172" i="4" s="1"/>
  <c r="V146" i="13"/>
  <c r="CF172" i="4"/>
  <c r="CH172" i="4" s="1"/>
  <c r="BZ172" i="4"/>
  <c r="CB172" i="4" s="1"/>
  <c r="CT172" i="4" l="1"/>
  <c r="CF173" i="4"/>
  <c r="CH173" i="4" s="1"/>
  <c r="BW173" i="4"/>
  <c r="BY173" i="4" s="1"/>
  <c r="CC173" i="4"/>
  <c r="CE173" i="4" s="1"/>
  <c r="AV173" i="4"/>
  <c r="AX173" i="4" s="1"/>
  <c r="Z147" i="13"/>
  <c r="AY173" i="4"/>
  <c r="BA173" i="4" s="1"/>
  <c r="AS173" i="4"/>
  <c r="AU173" i="4" s="1"/>
  <c r="CR173" i="4"/>
  <c r="AP173" i="4"/>
  <c r="AR173" i="4" s="1"/>
  <c r="BT173" i="4"/>
  <c r="BV173" i="4" s="1"/>
  <c r="BN173" i="4"/>
  <c r="BP173" i="4" s="1"/>
  <c r="BH173" i="4"/>
  <c r="BJ173" i="4" s="1"/>
  <c r="AD147" i="13"/>
  <c r="BE173" i="4"/>
  <c r="BG173" i="4" s="1"/>
  <c r="BZ173" i="4"/>
  <c r="CB173" i="4" s="1"/>
  <c r="CS173" i="4"/>
  <c r="AB147" i="13"/>
  <c r="V147" i="13"/>
  <c r="X147" i="13"/>
  <c r="CU173" i="4"/>
  <c r="BK173" i="4"/>
  <c r="BM173" i="4" s="1"/>
  <c r="BQ173" i="4"/>
  <c r="BS173" i="4" s="1"/>
  <c r="BB173" i="4"/>
  <c r="BD173" i="4" s="1"/>
  <c r="CT173" i="4" l="1"/>
  <c r="CR174" i="4"/>
  <c r="CU174" i="4"/>
  <c r="AB148" i="13"/>
  <c r="CS174" i="4"/>
  <c r="CT174" i="4" s="1"/>
  <c r="Z148" i="13"/>
  <c r="X148" i="13"/>
  <c r="AD148" i="13"/>
  <c r="V148" i="13"/>
  <c r="BQ175" i="4" l="1"/>
  <c r="BS175" i="4" s="1"/>
  <c r="BN175" i="4"/>
  <c r="BP175" i="4" s="1"/>
  <c r="BK175" i="4"/>
  <c r="BM175" i="4" s="1"/>
  <c r="V149" i="13"/>
  <c r="BH175" i="4"/>
  <c r="BJ175" i="4" s="1"/>
  <c r="AD149" i="13"/>
  <c r="BE175" i="4"/>
  <c r="BG175" i="4" s="1"/>
  <c r="AB149" i="13"/>
  <c r="BB175" i="4"/>
  <c r="BD175" i="4" s="1"/>
  <c r="Z149" i="13"/>
  <c r="AY175" i="4"/>
  <c r="BA175" i="4" s="1"/>
  <c r="CF175" i="4"/>
  <c r="CH175" i="4" s="1"/>
  <c r="BW175" i="4"/>
  <c r="BY175" i="4" s="1"/>
  <c r="X149" i="13"/>
  <c r="BT175" i="4"/>
  <c r="BV175" i="4" s="1"/>
  <c r="AS175" i="4"/>
  <c r="AU175" i="4" s="1"/>
  <c r="AP175" i="4"/>
  <c r="AR175" i="4" s="1"/>
  <c r="CS175" i="4"/>
  <c r="AV175" i="4"/>
  <c r="AX175" i="4" s="1"/>
  <c r="CU175" i="4"/>
  <c r="CC175" i="4"/>
  <c r="CE175" i="4" s="1"/>
  <c r="CR175" i="4"/>
  <c r="BZ175" i="4"/>
  <c r="CB175" i="4" s="1"/>
  <c r="CT175" i="4" l="1"/>
  <c r="CU176" i="4"/>
  <c r="CR176" i="4"/>
  <c r="CS176" i="4"/>
  <c r="AD150" i="13"/>
  <c r="Z150" i="13"/>
  <c r="AB150" i="13"/>
  <c r="V150" i="13"/>
  <c r="X150" i="13"/>
  <c r="CT176" i="4" l="1"/>
  <c r="AB151" i="13"/>
  <c r="CR177" i="4"/>
  <c r="CS177" i="4"/>
  <c r="X151" i="13"/>
  <c r="CU177" i="4"/>
  <c r="AD151" i="13"/>
  <c r="Z151" i="13"/>
  <c r="V151" i="13"/>
  <c r="CT177" i="4" l="1"/>
  <c r="CR178" i="4"/>
  <c r="CU178" i="4"/>
  <c r="AD152" i="13"/>
  <c r="CS178" i="4"/>
  <c r="CT178" i="4" s="1"/>
  <c r="AB152" i="13"/>
  <c r="Z152" i="13"/>
  <c r="X152" i="13"/>
  <c r="V152" i="13"/>
  <c r="CU179" i="4" l="1"/>
  <c r="CR179" i="4"/>
  <c r="CS179" i="4"/>
  <c r="CT179" i="4" s="1"/>
  <c r="AD153" i="13"/>
  <c r="AB153" i="13"/>
  <c r="Z153" i="13"/>
  <c r="X153" i="13"/>
  <c r="V153" i="13"/>
  <c r="CU180" i="4" l="1"/>
  <c r="CS180" i="4"/>
  <c r="CR180" i="4"/>
  <c r="AD154" i="13"/>
  <c r="Z154" i="13"/>
  <c r="AB154" i="13"/>
  <c r="V154" i="13"/>
  <c r="X154" i="13"/>
  <c r="CT180" i="4" l="1"/>
  <c r="AY181" i="4"/>
  <c r="BA181" i="4" s="1"/>
  <c r="AD155" i="13"/>
  <c r="X155" i="13"/>
  <c r="CF181" i="4"/>
  <c r="CH181" i="4" s="1"/>
  <c r="AB155" i="13"/>
  <c r="AV181" i="4"/>
  <c r="AX181" i="4" s="1"/>
  <c r="Z155" i="13"/>
  <c r="CC181" i="4"/>
  <c r="CE181" i="4" s="1"/>
  <c r="V155" i="13"/>
  <c r="CS181" i="4"/>
  <c r="BZ181" i="4"/>
  <c r="CB181" i="4" s="1"/>
  <c r="BN181" i="4"/>
  <c r="BP181" i="4" s="1"/>
  <c r="AP181" i="4"/>
  <c r="AR181" i="4" s="1"/>
  <c r="CU181" i="4"/>
  <c r="BW181" i="4"/>
  <c r="BY181" i="4" s="1"/>
  <c r="CR181" i="4"/>
  <c r="BT181" i="4"/>
  <c r="BV181" i="4" s="1"/>
  <c r="AS181" i="4"/>
  <c r="AU181" i="4" s="1"/>
  <c r="BH181" i="4"/>
  <c r="BJ181" i="4" s="1"/>
  <c r="BE181" i="4"/>
  <c r="BG181" i="4" s="1"/>
  <c r="BQ181" i="4"/>
  <c r="BS181" i="4" s="1"/>
  <c r="BB181" i="4"/>
  <c r="BD181" i="4" s="1"/>
  <c r="BK181" i="4"/>
  <c r="BM181" i="4" s="1"/>
  <c r="CT181" i="4" l="1"/>
  <c r="CC182" i="4"/>
  <c r="CE182" i="4" s="1"/>
  <c r="AY182" i="4"/>
  <c r="BA182" i="4" s="1"/>
  <c r="AS182" i="4"/>
  <c r="AU182" i="4" s="1"/>
  <c r="X156" i="13"/>
  <c r="BZ182" i="4"/>
  <c r="CB182" i="4" s="1"/>
  <c r="V156" i="13"/>
  <c r="AP182" i="4"/>
  <c r="AR182" i="4" s="1"/>
  <c r="AD156" i="13"/>
  <c r="BW182" i="4"/>
  <c r="BY182" i="4" s="1"/>
  <c r="AB156" i="13"/>
  <c r="BT182" i="4"/>
  <c r="BV182" i="4" s="1"/>
  <c r="Z156" i="13"/>
  <c r="BQ182" i="4"/>
  <c r="BS182" i="4" s="1"/>
  <c r="CR182" i="4"/>
  <c r="BN182" i="4"/>
  <c r="BP182" i="4" s="1"/>
  <c r="CF182" i="4"/>
  <c r="CH182" i="4" s="1"/>
  <c r="AV182" i="4"/>
  <c r="AX182" i="4" s="1"/>
  <c r="BB182" i="4"/>
  <c r="BD182" i="4" s="1"/>
  <c r="CS182" i="4"/>
  <c r="BK182" i="4"/>
  <c r="BM182" i="4" s="1"/>
  <c r="CU182" i="4"/>
  <c r="BH182" i="4"/>
  <c r="BJ182" i="4" s="1"/>
  <c r="BE182" i="4"/>
  <c r="BG182" i="4" s="1"/>
  <c r="CT182" i="4" l="1"/>
  <c r="BQ183" i="4"/>
  <c r="BS183" i="4" s="1"/>
  <c r="CC183" i="4"/>
  <c r="CE183" i="4" s="1"/>
  <c r="BN183" i="4"/>
  <c r="BP183" i="4" s="1"/>
  <c r="BZ183" i="4"/>
  <c r="CB183" i="4" s="1"/>
  <c r="BK183" i="4"/>
  <c r="BM183" i="4" s="1"/>
  <c r="AD157" i="13"/>
  <c r="Z157" i="13"/>
  <c r="BB183" i="4"/>
  <c r="BD183" i="4" s="1"/>
  <c r="AP183" i="4"/>
  <c r="AR183" i="4" s="1"/>
  <c r="BH183" i="4"/>
  <c r="BJ183" i="4" s="1"/>
  <c r="AB157" i="13"/>
  <c r="BE183" i="4"/>
  <c r="BG183" i="4" s="1"/>
  <c r="X157" i="13"/>
  <c r="AY183" i="4"/>
  <c r="BA183" i="4" s="1"/>
  <c r="V157" i="13"/>
  <c r="CF183" i="4"/>
  <c r="CH183" i="4" s="1"/>
  <c r="CR183" i="4"/>
  <c r="BT183" i="4"/>
  <c r="BV183" i="4" s="1"/>
  <c r="CS183" i="4"/>
  <c r="AV183" i="4"/>
  <c r="AX183" i="4" s="1"/>
  <c r="BW183" i="4"/>
  <c r="BY183" i="4" s="1"/>
  <c r="CU183" i="4"/>
  <c r="AS183" i="4"/>
  <c r="AU183" i="4" s="1"/>
  <c r="CT183" i="4" l="1"/>
  <c r="BE184" i="4"/>
  <c r="BG184" i="4" s="1"/>
  <c r="BN184" i="4"/>
  <c r="BP184" i="4" s="1"/>
  <c r="AY184" i="4"/>
  <c r="BA184" i="4" s="1"/>
  <c r="CF184" i="4"/>
  <c r="CH184" i="4" s="1"/>
  <c r="AV184" i="4"/>
  <c r="AX184" i="4" s="1"/>
  <c r="CC184" i="4"/>
  <c r="CE184" i="4" s="1"/>
  <c r="BB184" i="4"/>
  <c r="BD184" i="4" s="1"/>
  <c r="BK184" i="4"/>
  <c r="BM184" i="4" s="1"/>
  <c r="AS184" i="4"/>
  <c r="AU184" i="4" s="1"/>
  <c r="BZ184" i="4"/>
  <c r="CB184" i="4" s="1"/>
  <c r="CS184" i="4"/>
  <c r="BT184" i="4"/>
  <c r="BV184" i="4" s="1"/>
  <c r="BH184" i="4"/>
  <c r="BJ184" i="4" s="1"/>
  <c r="BQ184" i="4"/>
  <c r="BS184" i="4" s="1"/>
  <c r="CU184" i="4"/>
  <c r="AP184" i="4"/>
  <c r="AR184" i="4" s="1"/>
  <c r="CR184" i="4"/>
  <c r="BW184" i="4"/>
  <c r="BY184" i="4" s="1"/>
  <c r="CT184" i="4" l="1"/>
  <c r="AP185" i="4"/>
  <c r="AR185" i="4" s="1"/>
  <c r="X158" i="13"/>
  <c r="BW185" i="4"/>
  <c r="BY185" i="4" s="1"/>
  <c r="V158" i="13"/>
  <c r="BT185" i="4"/>
  <c r="BV185" i="4" s="1"/>
  <c r="BQ185" i="4"/>
  <c r="BS185" i="4" s="1"/>
  <c r="CS185" i="4"/>
  <c r="BN185" i="4"/>
  <c r="BP185" i="4" s="1"/>
  <c r="CR185" i="4"/>
  <c r="CU185" i="4"/>
  <c r="AS185" i="4"/>
  <c r="AU185" i="4" s="1"/>
  <c r="BZ185" i="4"/>
  <c r="CB185" i="4" s="1"/>
  <c r="Z158" i="13"/>
  <c r="BK185" i="4"/>
  <c r="BM185" i="4" s="1"/>
  <c r="BE185" i="4"/>
  <c r="BG185" i="4" s="1"/>
  <c r="AV185" i="4"/>
  <c r="AX185" i="4" s="1"/>
  <c r="BB185" i="4"/>
  <c r="BD185" i="4" s="1"/>
  <c r="CC185" i="4"/>
  <c r="CE185" i="4" s="1"/>
  <c r="AY185" i="4"/>
  <c r="BA185" i="4" s="1"/>
  <c r="AB158" i="13"/>
  <c r="AD158" i="13"/>
  <c r="BH185" i="4"/>
  <c r="BJ185" i="4" s="1"/>
  <c r="CF185" i="4"/>
  <c r="CH185" i="4" s="1"/>
  <c r="CT185" i="4" l="1"/>
  <c r="AY186" i="4"/>
  <c r="BA186" i="4" s="1"/>
  <c r="V159" i="13"/>
  <c r="CC186" i="4"/>
  <c r="CE186" i="4" s="1"/>
  <c r="BZ186" i="4"/>
  <c r="CB186" i="4" s="1"/>
  <c r="BN186" i="4"/>
  <c r="BP186" i="4" s="1"/>
  <c r="X159" i="13"/>
  <c r="CF186" i="4"/>
  <c r="CH186" i="4" s="1"/>
  <c r="CR186" i="4"/>
  <c r="CS186" i="4"/>
  <c r="AP186" i="4"/>
  <c r="AR186" i="4" s="1"/>
  <c r="CU186" i="4"/>
  <c r="BT186" i="4"/>
  <c r="BV186" i="4" s="1"/>
  <c r="BW186" i="4"/>
  <c r="BY186" i="4" s="1"/>
  <c r="AS186" i="4"/>
  <c r="AU186" i="4" s="1"/>
  <c r="BH186" i="4"/>
  <c r="BJ186" i="4" s="1"/>
  <c r="AB159" i="13"/>
  <c r="AV186" i="4"/>
  <c r="AX186" i="4" s="1"/>
  <c r="BQ186" i="4"/>
  <c r="BS186" i="4" s="1"/>
  <c r="BK186" i="4"/>
  <c r="BM186" i="4" s="1"/>
  <c r="Z159" i="13"/>
  <c r="BB186" i="4"/>
  <c r="BD186" i="4" s="1"/>
  <c r="AD159" i="13"/>
  <c r="BE186" i="4"/>
  <c r="BG186" i="4" s="1"/>
  <c r="CT186" i="4" l="1"/>
  <c r="AB160" i="13"/>
  <c r="CC187" i="4"/>
  <c r="CE187" i="4" s="1"/>
  <c r="X160" i="13"/>
  <c r="BE187" i="4"/>
  <c r="BG187" i="4" s="1"/>
  <c r="AS187" i="4"/>
  <c r="AU187" i="4" s="1"/>
  <c r="V160" i="13"/>
  <c r="BZ187" i="4"/>
  <c r="CB187" i="4" s="1"/>
  <c r="CR187" i="4"/>
  <c r="AP187" i="4"/>
  <c r="AR187" i="4" s="1"/>
  <c r="BK187" i="4"/>
  <c r="BM187" i="4" s="1"/>
  <c r="AY187" i="4"/>
  <c r="BA187" i="4" s="1"/>
  <c r="CF187" i="4"/>
  <c r="CH187" i="4" s="1"/>
  <c r="AV187" i="4"/>
  <c r="AX187" i="4" s="1"/>
  <c r="BT187" i="4"/>
  <c r="BV187" i="4" s="1"/>
  <c r="BN187" i="4"/>
  <c r="BP187" i="4" s="1"/>
  <c r="CU187" i="4"/>
  <c r="BW187" i="4"/>
  <c r="BY187" i="4" s="1"/>
  <c r="CS187" i="4"/>
  <c r="Z160" i="13"/>
  <c r="BB187" i="4"/>
  <c r="BD187" i="4" s="1"/>
  <c r="AD160" i="13"/>
  <c r="BH187" i="4"/>
  <c r="BJ187" i="4" s="1"/>
  <c r="BQ187" i="4"/>
  <c r="BS187" i="4" s="1"/>
  <c r="CT187" i="4" l="1"/>
  <c r="BT188" i="4"/>
  <c r="BV188" i="4" s="1"/>
  <c r="X161" i="13"/>
  <c r="BK188" i="4"/>
  <c r="BM188" i="4" s="1"/>
  <c r="CF188" i="4"/>
  <c r="CH188" i="4" s="1"/>
  <c r="BQ188" i="4"/>
  <c r="BS188" i="4" s="1"/>
  <c r="CU188" i="4"/>
  <c r="BN188" i="4"/>
  <c r="BP188" i="4" s="1"/>
  <c r="CR188" i="4"/>
  <c r="BB188" i="4"/>
  <c r="BD188" i="4" s="1"/>
  <c r="CC188" i="4"/>
  <c r="CE188" i="4" s="1"/>
  <c r="V161" i="13"/>
  <c r="BW188" i="4"/>
  <c r="BY188" i="4" s="1"/>
  <c r="BE188" i="4"/>
  <c r="BG188" i="4" s="1"/>
  <c r="CS188" i="4"/>
  <c r="AV188" i="4"/>
  <c r="AX188" i="4" s="1"/>
  <c r="AS188" i="4"/>
  <c r="AU188" i="4" s="1"/>
  <c r="AD161" i="13"/>
  <c r="BH188" i="4"/>
  <c r="BJ188" i="4" s="1"/>
  <c r="AY188" i="4"/>
  <c r="BA188" i="4" s="1"/>
  <c r="BZ188" i="4"/>
  <c r="CB188" i="4" s="1"/>
  <c r="AB161" i="13"/>
  <c r="AP188" i="4"/>
  <c r="AR188" i="4" s="1"/>
  <c r="Z161" i="13"/>
  <c r="CT188" i="4" l="1"/>
  <c r="AY189" i="4"/>
  <c r="BA189" i="4" s="1"/>
  <c r="CF189" i="4"/>
  <c r="CH189" i="4" s="1"/>
  <c r="AV189" i="4"/>
  <c r="AX189" i="4" s="1"/>
  <c r="CC189" i="4"/>
  <c r="CE189" i="4" s="1"/>
  <c r="BT189" i="4"/>
  <c r="BV189" i="4" s="1"/>
  <c r="BQ189" i="4"/>
  <c r="BS189" i="4" s="1"/>
  <c r="BN189" i="4"/>
  <c r="BP189" i="4" s="1"/>
  <c r="BE189" i="4"/>
  <c r="BG189" i="4" s="1"/>
  <c r="CR189" i="4"/>
  <c r="AP189" i="4"/>
  <c r="AR189" i="4" s="1"/>
  <c r="BK189" i="4"/>
  <c r="BM189" i="4" s="1"/>
  <c r="AS189" i="4"/>
  <c r="AU189" i="4" s="1"/>
  <c r="CS189" i="4"/>
  <c r="CU189" i="4"/>
  <c r="BZ189" i="4"/>
  <c r="CB189" i="4" s="1"/>
  <c r="BW189" i="4"/>
  <c r="BY189" i="4" s="1"/>
  <c r="BB189" i="4"/>
  <c r="BD189" i="4" s="1"/>
  <c r="BH189" i="4"/>
  <c r="BJ189" i="4" s="1"/>
  <c r="CT189" i="4" l="1"/>
  <c r="BH190" i="4"/>
  <c r="BJ190" i="4" s="1"/>
  <c r="CU190" i="4"/>
  <c r="BT190" i="4"/>
  <c r="BV190" i="4" s="1"/>
  <c r="AS190" i="4"/>
  <c r="AU190" i="4" s="1"/>
  <c r="CS190" i="4"/>
  <c r="AY190" i="4"/>
  <c r="BA190" i="4" s="1"/>
  <c r="BW190" i="4"/>
  <c r="BY190" i="4" s="1"/>
  <c r="BE190" i="4"/>
  <c r="BG190" i="4" s="1"/>
  <c r="BN190" i="4"/>
  <c r="BP190" i="4" s="1"/>
  <c r="AV190" i="4"/>
  <c r="AX190" i="4" s="1"/>
  <c r="CR190" i="4"/>
  <c r="BB190" i="4"/>
  <c r="BD190" i="4" s="1"/>
  <c r="BZ190" i="4"/>
  <c r="CB190" i="4" s="1"/>
  <c r="AP190" i="4"/>
  <c r="AR190" i="4" s="1"/>
  <c r="CF190" i="4"/>
  <c r="CH190" i="4" s="1"/>
  <c r="CC190" i="4"/>
  <c r="CE190" i="4" s="1"/>
  <c r="BK190" i="4"/>
  <c r="BM190" i="4" s="1"/>
  <c r="BQ190" i="4"/>
  <c r="BS190" i="4" s="1"/>
  <c r="CT190" i="4" l="1"/>
  <c r="BZ191" i="4"/>
  <c r="CB191" i="4" s="1"/>
  <c r="CR191" i="4"/>
  <c r="AP191" i="4"/>
  <c r="AR191" i="4" s="1"/>
  <c r="BW191" i="4"/>
  <c r="BY191" i="4" s="1"/>
  <c r="BQ191" i="4"/>
  <c r="BS191" i="4" s="1"/>
  <c r="BN191" i="4"/>
  <c r="BP191" i="4" s="1"/>
  <c r="AY191" i="4"/>
  <c r="BA191" i="4" s="1"/>
  <c r="CF191" i="4"/>
  <c r="CH191" i="4" s="1"/>
  <c r="AV191" i="4"/>
  <c r="AX191" i="4" s="1"/>
  <c r="CS191" i="4"/>
  <c r="CC191" i="4"/>
  <c r="CE191" i="4" s="1"/>
  <c r="CU191" i="4"/>
  <c r="BT191" i="4"/>
  <c r="BV191" i="4" s="1"/>
  <c r="BH191" i="4"/>
  <c r="BJ191" i="4" s="1"/>
  <c r="BE191" i="4"/>
  <c r="BG191" i="4" s="1"/>
  <c r="BK191" i="4"/>
  <c r="BM191" i="4" s="1"/>
  <c r="X162" i="13"/>
  <c r="BB191" i="4"/>
  <c r="BD191" i="4" s="1"/>
  <c r="Z162" i="13"/>
  <c r="V162" i="13"/>
  <c r="AD162" i="13"/>
  <c r="AS191" i="4"/>
  <c r="AU191" i="4" s="1"/>
  <c r="AB162" i="13"/>
  <c r="CT191" i="4" l="1"/>
  <c r="CS192" i="4"/>
  <c r="BN192" i="4"/>
  <c r="BP192" i="4" s="1"/>
  <c r="CR192" i="4"/>
  <c r="BK192" i="4"/>
  <c r="BM192" i="4" s="1"/>
  <c r="CU192" i="4"/>
  <c r="BH192" i="4"/>
  <c r="BJ192" i="4" s="1"/>
  <c r="AY192" i="4"/>
  <c r="BA192" i="4" s="1"/>
  <c r="BE192" i="4"/>
  <c r="BG192" i="4" s="1"/>
  <c r="BB192" i="4"/>
  <c r="BD192" i="4" s="1"/>
  <c r="Z163" i="13"/>
  <c r="BT192" i="4"/>
  <c r="BV192" i="4" s="1"/>
  <c r="BZ192" i="4"/>
  <c r="CB192" i="4" s="1"/>
  <c r="AD163" i="13"/>
  <c r="AV192" i="4"/>
  <c r="AX192" i="4" s="1"/>
  <c r="CC192" i="4"/>
  <c r="CE192" i="4" s="1"/>
  <c r="X163" i="13"/>
  <c r="CF192" i="4"/>
  <c r="CH192" i="4" s="1"/>
  <c r="AS192" i="4"/>
  <c r="AU192" i="4" s="1"/>
  <c r="AP192" i="4"/>
  <c r="AR192" i="4" s="1"/>
  <c r="V163" i="13"/>
  <c r="BQ192" i="4"/>
  <c r="BS192" i="4" s="1"/>
  <c r="BW192" i="4"/>
  <c r="BY192" i="4" s="1"/>
  <c r="AB163" i="13"/>
  <c r="CT192" i="4" l="1"/>
  <c r="BK193" i="4"/>
  <c r="BM193" i="4" s="1"/>
  <c r="BH193" i="4"/>
  <c r="BJ193" i="4" s="1"/>
  <c r="BE193" i="4"/>
  <c r="BG193" i="4" s="1"/>
  <c r="BB193" i="4"/>
  <c r="BD193" i="4" s="1"/>
  <c r="AY193" i="4"/>
  <c r="BA193" i="4" s="1"/>
  <c r="CF193" i="4"/>
  <c r="CH193" i="4" s="1"/>
  <c r="BN193" i="4"/>
  <c r="BP193" i="4" s="1"/>
  <c r="CU193" i="4"/>
  <c r="CR193" i="4"/>
  <c r="CC193" i="4"/>
  <c r="CE193" i="4" s="1"/>
  <c r="CS193" i="4"/>
  <c r="BZ193" i="4"/>
  <c r="CB193" i="4" s="1"/>
  <c r="BT193" i="4"/>
  <c r="BV193" i="4" s="1"/>
  <c r="AP193" i="4"/>
  <c r="AR193" i="4" s="1"/>
  <c r="BW193" i="4"/>
  <c r="BY193" i="4" s="1"/>
  <c r="AV193" i="4"/>
  <c r="AX193" i="4" s="1"/>
  <c r="AS193" i="4"/>
  <c r="AU193" i="4" s="1"/>
  <c r="BQ193" i="4"/>
  <c r="BS193" i="4" s="1"/>
  <c r="CT193" i="4" l="1"/>
  <c r="AS194" i="4"/>
  <c r="AU194" i="4" s="1"/>
  <c r="BT194" i="4"/>
  <c r="BV194" i="4" s="1"/>
  <c r="BN194" i="4"/>
  <c r="BP194" i="4" s="1"/>
  <c r="CF194" i="4"/>
  <c r="CH194" i="4" s="1"/>
  <c r="AD164" i="13"/>
  <c r="CU194" i="4"/>
  <c r="AB164" i="13"/>
  <c r="AP194" i="4"/>
  <c r="AR194" i="4" s="1"/>
  <c r="Z164" i="13"/>
  <c r="BQ194" i="4"/>
  <c r="BS194" i="4" s="1"/>
  <c r="CR194" i="4"/>
  <c r="BH194" i="4"/>
  <c r="BJ194" i="4" s="1"/>
  <c r="CS194" i="4"/>
  <c r="X164" i="13"/>
  <c r="CC194" i="4"/>
  <c r="CE194" i="4" s="1"/>
  <c r="BB194" i="4"/>
  <c r="BD194" i="4" s="1"/>
  <c r="BE194" i="4"/>
  <c r="BG194" i="4" s="1"/>
  <c r="V164" i="13"/>
  <c r="BK194" i="4"/>
  <c r="BM194" i="4" s="1"/>
  <c r="BW194" i="4"/>
  <c r="BY194" i="4" s="1"/>
  <c r="AY194" i="4"/>
  <c r="BA194" i="4" s="1"/>
  <c r="BZ194" i="4"/>
  <c r="CB194" i="4" s="1"/>
  <c r="AV194" i="4"/>
  <c r="AX194" i="4" s="1"/>
  <c r="CT194" i="4" l="1"/>
  <c r="BZ195" i="4"/>
  <c r="CB195" i="4" s="1"/>
  <c r="BB195" i="4"/>
  <c r="BD195" i="4" s="1"/>
  <c r="AB165" i="13"/>
  <c r="CR195" i="4"/>
  <c r="AV195" i="4"/>
  <c r="AX195" i="4" s="1"/>
  <c r="V165" i="13"/>
  <c r="BT195" i="4"/>
  <c r="BV195" i="4" s="1"/>
  <c r="AD165" i="13"/>
  <c r="BQ195" i="4"/>
  <c r="BS195" i="4" s="1"/>
  <c r="CF195" i="4"/>
  <c r="CH195" i="4" s="1"/>
  <c r="Z165" i="13"/>
  <c r="AY195" i="4"/>
  <c r="BA195" i="4" s="1"/>
  <c r="BN195" i="4"/>
  <c r="BP195" i="4" s="1"/>
  <c r="X165" i="13"/>
  <c r="AP195" i="4"/>
  <c r="AR195" i="4" s="1"/>
  <c r="BH195" i="4"/>
  <c r="BJ195" i="4" s="1"/>
  <c r="CS195" i="4"/>
  <c r="CT195" i="4" s="1"/>
  <c r="BK195" i="4"/>
  <c r="BM195" i="4" s="1"/>
  <c r="CC195" i="4"/>
  <c r="CE195" i="4" s="1"/>
  <c r="BE195" i="4"/>
  <c r="BG195" i="4" s="1"/>
  <c r="CU195" i="4"/>
  <c r="AS195" i="4"/>
  <c r="AU195" i="4" s="1"/>
  <c r="BW195" i="4"/>
  <c r="BY195" i="4" s="1"/>
  <c r="BQ196" i="4" l="1"/>
  <c r="BS196" i="4" s="1"/>
  <c r="CF196" i="4"/>
  <c r="CH196" i="4" s="1"/>
  <c r="BT196" i="4"/>
  <c r="BV196" i="4" s="1"/>
  <c r="CS196" i="4"/>
  <c r="AB166" i="13"/>
  <c r="AY196" i="4"/>
  <c r="BA196" i="4" s="1"/>
  <c r="BH196" i="4"/>
  <c r="BJ196" i="4" s="1"/>
  <c r="BB196" i="4"/>
  <c r="BD196" i="4" s="1"/>
  <c r="BK196" i="4"/>
  <c r="BM196" i="4" s="1"/>
  <c r="BN196" i="4"/>
  <c r="BP196" i="4" s="1"/>
  <c r="BW196" i="4"/>
  <c r="BY196" i="4" s="1"/>
  <c r="AP196" i="4"/>
  <c r="AR196" i="4" s="1"/>
  <c r="BE196" i="4"/>
  <c r="BG196" i="4" s="1"/>
  <c r="Z166" i="13"/>
  <c r="CC196" i="4"/>
  <c r="CE196" i="4" s="1"/>
  <c r="X166" i="13"/>
  <c r="BZ196" i="4"/>
  <c r="CB196" i="4" s="1"/>
  <c r="CU196" i="4"/>
  <c r="CR196" i="4"/>
  <c r="AV196" i="4"/>
  <c r="AX196" i="4" s="1"/>
  <c r="V166" i="13"/>
  <c r="AD166" i="13"/>
  <c r="AS196" i="4"/>
  <c r="AU196" i="4" s="1"/>
  <c r="CT196" i="4" l="1"/>
  <c r="AB167" i="13"/>
  <c r="CU197" i="4"/>
  <c r="CR197" i="4"/>
  <c r="CS197" i="4"/>
  <c r="Z167" i="13"/>
  <c r="X167" i="13"/>
  <c r="AD167" i="13"/>
  <c r="V167" i="13"/>
  <c r="CT197" i="4" l="1"/>
  <c r="BH198" i="4"/>
  <c r="BJ198" i="4" s="1"/>
  <c r="AD168" i="13"/>
  <c r="BE198" i="4"/>
  <c r="BG198" i="4" s="1"/>
  <c r="AB168" i="13"/>
  <c r="AV198" i="4"/>
  <c r="AX198" i="4" s="1"/>
  <c r="Z168" i="13"/>
  <c r="AS198" i="4"/>
  <c r="AU198" i="4" s="1"/>
  <c r="X168" i="13"/>
  <c r="AP198" i="4"/>
  <c r="AR198" i="4" s="1"/>
  <c r="V168" i="13"/>
  <c r="CF198" i="4"/>
  <c r="CH198" i="4" s="1"/>
  <c r="AY198" i="4"/>
  <c r="BA198" i="4" s="1"/>
  <c r="BK198" i="4"/>
  <c r="BM198" i="4" s="1"/>
  <c r="CR198" i="4"/>
  <c r="H12" i="5" s="1"/>
  <c r="J12" i="5" s="1"/>
  <c r="CC198" i="4"/>
  <c r="CE198" i="4" s="1"/>
  <c r="BZ198" i="4"/>
  <c r="CB198" i="4" s="1"/>
  <c r="CU198" i="4"/>
  <c r="CS198" i="4"/>
  <c r="BW198" i="4"/>
  <c r="BY198" i="4" s="1"/>
  <c r="BQ198" i="4"/>
  <c r="BS198" i="4" s="1"/>
  <c r="BT198" i="4"/>
  <c r="BV198" i="4" s="1"/>
  <c r="BB198" i="4"/>
  <c r="BD198" i="4" s="1"/>
  <c r="BN198" i="4"/>
  <c r="BP198" i="4" s="1"/>
  <c r="CT198" i="4" l="1"/>
  <c r="K12" i="5"/>
  <c r="V169" i="13"/>
  <c r="CU199" i="4"/>
  <c r="CR199" i="4"/>
  <c r="CS199" i="4"/>
  <c r="CT199" i="4" s="1"/>
  <c r="AD169" i="13"/>
  <c r="AB169" i="13"/>
  <c r="Z169" i="13"/>
  <c r="X169" i="13"/>
  <c r="CR200" i="4" l="1"/>
  <c r="BT200" i="4"/>
  <c r="BV200" i="4" s="1"/>
  <c r="BH200" i="4"/>
  <c r="BJ200" i="4" s="1"/>
  <c r="BQ200" i="4"/>
  <c r="BS200" i="4" s="1"/>
  <c r="CF200" i="4"/>
  <c r="CH200" i="4" s="1"/>
  <c r="BN200" i="4"/>
  <c r="BP200" i="4" s="1"/>
  <c r="AV200" i="4"/>
  <c r="AX200" i="4" s="1"/>
  <c r="BK200" i="4"/>
  <c r="BM200" i="4" s="1"/>
  <c r="X170" i="13"/>
  <c r="BZ200" i="4"/>
  <c r="CB200" i="4" s="1"/>
  <c r="AD170" i="13"/>
  <c r="Z170" i="13"/>
  <c r="BE200" i="4"/>
  <c r="BG200" i="4" s="1"/>
  <c r="AP200" i="4"/>
  <c r="AR200" i="4" s="1"/>
  <c r="AB170" i="13"/>
  <c r="BW200" i="4"/>
  <c r="BY200" i="4" s="1"/>
  <c r="BB200" i="4"/>
  <c r="BD200" i="4" s="1"/>
  <c r="V170" i="13"/>
  <c r="AY200" i="4"/>
  <c r="BA200" i="4" s="1"/>
  <c r="CU200" i="4"/>
  <c r="AS200" i="4"/>
  <c r="AU200" i="4" s="1"/>
  <c r="CS200" i="4"/>
  <c r="CT200" i="4" s="1"/>
  <c r="CC200" i="4"/>
  <c r="CE200" i="4" s="1"/>
  <c r="N12" i="5"/>
  <c r="Q12" i="5" s="1"/>
  <c r="M12" i="5"/>
  <c r="P12" i="5" s="1"/>
  <c r="S12" i="5" s="1"/>
  <c r="CS201" i="4" l="1"/>
  <c r="CU201" i="4"/>
  <c r="V171" i="13"/>
  <c r="CR201" i="4"/>
  <c r="AD171" i="13"/>
  <c r="AB171" i="13"/>
  <c r="Z171" i="13"/>
  <c r="X171" i="13"/>
  <c r="CT201" i="4" l="1"/>
  <c r="CS202" i="4"/>
  <c r="X172" i="13"/>
  <c r="V172" i="13"/>
  <c r="AD172" i="13"/>
  <c r="AB172" i="13"/>
  <c r="Z172" i="13"/>
  <c r="CR202" i="4"/>
  <c r="CU202" i="4"/>
  <c r="CT202" i="4" l="1"/>
  <c r="CC203" i="4"/>
  <c r="CE203" i="4" s="1"/>
  <c r="BW203" i="4"/>
  <c r="BY203" i="4" s="1"/>
  <c r="AS203" i="4"/>
  <c r="AU203" i="4" s="1"/>
  <c r="AD173" i="13"/>
  <c r="BT203" i="4"/>
  <c r="BV203" i="4" s="1"/>
  <c r="AB173" i="13"/>
  <c r="BN203" i="4"/>
  <c r="BP203" i="4" s="1"/>
  <c r="Z173" i="13"/>
  <c r="BK203" i="4"/>
  <c r="BM203" i="4" s="1"/>
  <c r="X173" i="13"/>
  <c r="V173" i="13"/>
  <c r="BH203" i="4"/>
  <c r="BJ203" i="4" s="1"/>
  <c r="BQ203" i="4"/>
  <c r="BS203" i="4" s="1"/>
  <c r="CS203" i="4"/>
  <c r="BE203" i="4"/>
  <c r="BG203" i="4" s="1"/>
  <c r="CU203" i="4"/>
  <c r="BB203" i="4"/>
  <c r="BD203" i="4" s="1"/>
  <c r="AY203" i="4"/>
  <c r="BA203" i="4" s="1"/>
  <c r="AV203" i="4"/>
  <c r="AX203" i="4" s="1"/>
  <c r="CR203" i="4"/>
  <c r="CF203" i="4"/>
  <c r="CH203" i="4" s="1"/>
  <c r="AP203" i="4"/>
  <c r="AR203" i="4" s="1"/>
  <c r="BZ203" i="4"/>
  <c r="CB203" i="4" s="1"/>
  <c r="CT203" i="4" l="1"/>
  <c r="AB174" i="13"/>
  <c r="V174" i="13"/>
  <c r="AD174" i="13"/>
  <c r="CU204" i="4"/>
  <c r="CR204" i="4"/>
  <c r="CS204" i="4"/>
  <c r="X174" i="13"/>
  <c r="Z174" i="13"/>
  <c r="CT204" i="4" l="1"/>
  <c r="BZ205" i="4"/>
  <c r="CB205" i="4" s="1"/>
  <c r="X175" i="13"/>
  <c r="BW205" i="4"/>
  <c r="BY205" i="4" s="1"/>
  <c r="V175" i="13"/>
  <c r="BN205" i="4"/>
  <c r="BP205" i="4" s="1"/>
  <c r="AV205" i="4"/>
  <c r="AX205" i="4" s="1"/>
  <c r="AS205" i="4"/>
  <c r="AU205" i="4" s="1"/>
  <c r="BQ205" i="4"/>
  <c r="BS205" i="4" s="1"/>
  <c r="AP205" i="4"/>
  <c r="AR205" i="4" s="1"/>
  <c r="BH205" i="4"/>
  <c r="BJ205" i="4" s="1"/>
  <c r="CF205" i="4"/>
  <c r="CH205" i="4" s="1"/>
  <c r="BB205" i="4"/>
  <c r="BD205" i="4" s="1"/>
  <c r="AD175" i="13"/>
  <c r="CS205" i="4"/>
  <c r="BK205" i="4"/>
  <c r="BM205" i="4" s="1"/>
  <c r="CU205" i="4"/>
  <c r="CR205" i="4"/>
  <c r="BE205" i="4"/>
  <c r="BG205" i="4" s="1"/>
  <c r="BT205" i="4"/>
  <c r="BV205" i="4" s="1"/>
  <c r="AY205" i="4"/>
  <c r="BA205" i="4" s="1"/>
  <c r="AB175" i="13"/>
  <c r="CC205" i="4"/>
  <c r="CE205" i="4" s="1"/>
  <c r="Z175" i="13"/>
  <c r="CT205" i="4" l="1"/>
  <c r="CF206" i="4"/>
  <c r="CH206" i="4" s="1"/>
  <c r="AS206" i="4"/>
  <c r="AU206" i="4" s="1"/>
  <c r="AV206" i="4"/>
  <c r="AX206" i="4" s="1"/>
  <c r="AD176" i="13"/>
  <c r="BZ206" i="4"/>
  <c r="CB206" i="4" s="1"/>
  <c r="AP206" i="4"/>
  <c r="AR206" i="4" s="1"/>
  <c r="Z176" i="13"/>
  <c r="BW206" i="4"/>
  <c r="BY206" i="4" s="1"/>
  <c r="X176" i="13"/>
  <c r="V176" i="13"/>
  <c r="CR206" i="4"/>
  <c r="CC206" i="4"/>
  <c r="CE206" i="4" s="1"/>
  <c r="BQ206" i="4"/>
  <c r="BS206" i="4" s="1"/>
  <c r="BT206" i="4"/>
  <c r="BV206" i="4" s="1"/>
  <c r="AB176" i="13"/>
  <c r="CS206" i="4"/>
  <c r="BN206" i="4"/>
  <c r="BP206" i="4" s="1"/>
  <c r="BK206" i="4"/>
  <c r="BM206" i="4" s="1"/>
  <c r="BH206" i="4"/>
  <c r="BJ206" i="4" s="1"/>
  <c r="BE206" i="4"/>
  <c r="BG206" i="4" s="1"/>
  <c r="AY206" i="4"/>
  <c r="BA206" i="4" s="1"/>
  <c r="CU206" i="4"/>
  <c r="BB206" i="4"/>
  <c r="BD206" i="4" s="1"/>
  <c r="CT206" i="4" l="1"/>
  <c r="AS207" i="4"/>
  <c r="AU207" i="4" s="1"/>
  <c r="V177" i="13"/>
  <c r="BT207" i="4"/>
  <c r="BV207" i="4" s="1"/>
  <c r="AD177" i="13"/>
  <c r="BK207" i="4"/>
  <c r="BM207" i="4" s="1"/>
  <c r="Z177" i="13"/>
  <c r="CR207" i="4"/>
  <c r="BB207" i="4"/>
  <c r="BD207" i="4" s="1"/>
  <c r="AP207" i="4"/>
  <c r="AR207" i="4" s="1"/>
  <c r="X177" i="13"/>
  <c r="BZ207" i="4"/>
  <c r="CB207" i="4" s="1"/>
  <c r="BW207" i="4"/>
  <c r="BY207" i="4" s="1"/>
  <c r="CC207" i="4"/>
  <c r="CE207" i="4" s="1"/>
  <c r="AV207" i="4"/>
  <c r="AX207" i="4" s="1"/>
  <c r="CS207" i="4"/>
  <c r="CT207" i="4" s="1"/>
  <c r="BQ207" i="4"/>
  <c r="BS207" i="4" s="1"/>
  <c r="CU207" i="4"/>
  <c r="BH207" i="4"/>
  <c r="BJ207" i="4" s="1"/>
  <c r="BE207" i="4"/>
  <c r="BG207" i="4" s="1"/>
  <c r="AY207" i="4"/>
  <c r="BA207" i="4" s="1"/>
  <c r="AB177" i="13"/>
  <c r="CF207" i="4"/>
  <c r="CH207" i="4" s="1"/>
  <c r="BN207" i="4"/>
  <c r="BP207" i="4" s="1"/>
  <c r="AV208" i="4" l="1"/>
  <c r="AX208" i="4" s="1"/>
  <c r="X178" i="13"/>
  <c r="CF208" i="4"/>
  <c r="CH208" i="4" s="1"/>
  <c r="CC208" i="4"/>
  <c r="CE208" i="4" s="1"/>
  <c r="AB178" i="13"/>
  <c r="AS208" i="4"/>
  <c r="AU208" i="4" s="1"/>
  <c r="V178" i="13"/>
  <c r="CU208" i="4"/>
  <c r="BZ208" i="4"/>
  <c r="CB208" i="4" s="1"/>
  <c r="AP208" i="4"/>
  <c r="AR208" i="4" s="1"/>
  <c r="CS208" i="4"/>
  <c r="AY208" i="4"/>
  <c r="BA208" i="4" s="1"/>
  <c r="BE208" i="4"/>
  <c r="BG208" i="4" s="1"/>
  <c r="BB208" i="4"/>
  <c r="BD208" i="4" s="1"/>
  <c r="CR208" i="4"/>
  <c r="Z178" i="13"/>
  <c r="BT208" i="4"/>
  <c r="BV208" i="4" s="1"/>
  <c r="BW208" i="4"/>
  <c r="BY208" i="4" s="1"/>
  <c r="BQ208" i="4"/>
  <c r="BS208" i="4" s="1"/>
  <c r="BN208" i="4"/>
  <c r="BP208" i="4" s="1"/>
  <c r="BH208" i="4"/>
  <c r="BJ208" i="4" s="1"/>
  <c r="BK208" i="4"/>
  <c r="BM208" i="4" s="1"/>
  <c r="AD178" i="13"/>
  <c r="CT208" i="4" l="1"/>
  <c r="BW209" i="4"/>
  <c r="BY209" i="4" s="1"/>
  <c r="AB179" i="13"/>
  <c r="BK209" i="4"/>
  <c r="BM209" i="4" s="1"/>
  <c r="BE209" i="4"/>
  <c r="BG209" i="4" s="1"/>
  <c r="Z179" i="13"/>
  <c r="V179" i="13"/>
  <c r="BQ209" i="4"/>
  <c r="BS209" i="4" s="1"/>
  <c r="CS209" i="4"/>
  <c r="BN209" i="4"/>
  <c r="BP209" i="4" s="1"/>
  <c r="CU209" i="4"/>
  <c r="AS209" i="4"/>
  <c r="AU209" i="4" s="1"/>
  <c r="AY209" i="4"/>
  <c r="BA209" i="4" s="1"/>
  <c r="AD179" i="13"/>
  <c r="BH209" i="4"/>
  <c r="BJ209" i="4" s="1"/>
  <c r="X179" i="13"/>
  <c r="CF209" i="4"/>
  <c r="CH209" i="4" s="1"/>
  <c r="CR209" i="4"/>
  <c r="BB209" i="4"/>
  <c r="BD209" i="4" s="1"/>
  <c r="BT209" i="4"/>
  <c r="BV209" i="4" s="1"/>
  <c r="CC209" i="4"/>
  <c r="CE209" i="4" s="1"/>
  <c r="AV209" i="4"/>
  <c r="AX209" i="4" s="1"/>
  <c r="AP209" i="4"/>
  <c r="AR209" i="4" s="1"/>
  <c r="BZ209" i="4"/>
  <c r="CB209" i="4" s="1"/>
  <c r="CT209" i="4" l="1"/>
  <c r="CC210" i="4"/>
  <c r="CE210" i="4" s="1"/>
  <c r="AP210" i="4"/>
  <c r="AR210" i="4" s="1"/>
  <c r="AS210" i="4"/>
  <c r="AU210" i="4" s="1"/>
  <c r="BT210" i="4"/>
  <c r="BV210" i="4" s="1"/>
  <c r="BN210" i="4"/>
  <c r="BP210" i="4" s="1"/>
  <c r="X180" i="13"/>
  <c r="BK210" i="4"/>
  <c r="BM210" i="4" s="1"/>
  <c r="V180" i="13"/>
  <c r="BZ210" i="4"/>
  <c r="CB210" i="4" s="1"/>
  <c r="CR210" i="4"/>
  <c r="BQ210" i="4"/>
  <c r="BS210" i="4" s="1"/>
  <c r="AY210" i="4"/>
  <c r="BA210" i="4" s="1"/>
  <c r="AB180" i="13"/>
  <c r="CU210" i="4"/>
  <c r="BH210" i="4"/>
  <c r="BJ210" i="4" s="1"/>
  <c r="CF210" i="4"/>
  <c r="CH210" i="4" s="1"/>
  <c r="BB210" i="4"/>
  <c r="BD210" i="4" s="1"/>
  <c r="AV210" i="4"/>
  <c r="AX210" i="4" s="1"/>
  <c r="BW210" i="4"/>
  <c r="BY210" i="4" s="1"/>
  <c r="CS210" i="4"/>
  <c r="CT210" i="4" s="1"/>
  <c r="BE210" i="4"/>
  <c r="BG210" i="4" s="1"/>
  <c r="AD180" i="13"/>
  <c r="Z180" i="13"/>
  <c r="AP211" i="4" l="1"/>
  <c r="AR211" i="4" s="1"/>
  <c r="X181" i="13"/>
  <c r="CF211" i="4"/>
  <c r="CH211" i="4" s="1"/>
  <c r="V181" i="13"/>
  <c r="AS211" i="4"/>
  <c r="AU211" i="4" s="1"/>
  <c r="Z181" i="13"/>
  <c r="CC211" i="4"/>
  <c r="CE211" i="4" s="1"/>
  <c r="CS211" i="4"/>
  <c r="BZ211" i="4"/>
  <c r="CB211" i="4" s="1"/>
  <c r="CU211" i="4"/>
  <c r="BW211" i="4"/>
  <c r="BY211" i="4" s="1"/>
  <c r="CR211" i="4"/>
  <c r="BQ211" i="4"/>
  <c r="BS211" i="4" s="1"/>
  <c r="BK211" i="4"/>
  <c r="BM211" i="4" s="1"/>
  <c r="BB211" i="4"/>
  <c r="BD211" i="4" s="1"/>
  <c r="BT211" i="4"/>
  <c r="BV211" i="4" s="1"/>
  <c r="AV211" i="4"/>
  <c r="AX211" i="4" s="1"/>
  <c r="BE211" i="4"/>
  <c r="BG211" i="4" s="1"/>
  <c r="BH211" i="4"/>
  <c r="BJ211" i="4" s="1"/>
  <c r="AB181" i="13"/>
  <c r="BN211" i="4"/>
  <c r="BP211" i="4" s="1"/>
  <c r="AD181" i="13"/>
  <c r="AY211" i="4"/>
  <c r="BA211" i="4" s="1"/>
  <c r="CT211" i="4" l="1"/>
  <c r="BH212" i="4"/>
  <c r="BJ212" i="4" s="1"/>
  <c r="BT212" i="4"/>
  <c r="BV212" i="4" s="1"/>
  <c r="BE212" i="4"/>
  <c r="BG212" i="4" s="1"/>
  <c r="BQ212" i="4"/>
  <c r="BS212" i="4" s="1"/>
  <c r="AY212" i="4"/>
  <c r="BA212" i="4" s="1"/>
  <c r="BN212" i="4"/>
  <c r="BP212" i="4" s="1"/>
  <c r="AP212" i="4"/>
  <c r="AR212" i="4" s="1"/>
  <c r="CF212" i="4"/>
  <c r="CH212" i="4" s="1"/>
  <c r="AV212" i="4"/>
  <c r="AX212" i="4" s="1"/>
  <c r="BZ212" i="4"/>
  <c r="CB212" i="4" s="1"/>
  <c r="BK212" i="4"/>
  <c r="BM212" i="4" s="1"/>
  <c r="CU212" i="4"/>
  <c r="BB212" i="4"/>
  <c r="BD212" i="4" s="1"/>
  <c r="CR212" i="4"/>
  <c r="CS212" i="4"/>
  <c r="CC212" i="4"/>
  <c r="CE212" i="4" s="1"/>
  <c r="BW212" i="4"/>
  <c r="BY212" i="4" s="1"/>
  <c r="AS212" i="4"/>
  <c r="AU212" i="4" s="1"/>
  <c r="CT212" i="4" l="1"/>
  <c r="BZ213" i="4"/>
  <c r="CB213" i="4" s="1"/>
  <c r="AS213" i="4"/>
  <c r="AU213" i="4" s="1"/>
  <c r="CS213" i="4"/>
  <c r="BE213" i="4"/>
  <c r="BG213" i="4" s="1"/>
  <c r="AP213" i="4"/>
  <c r="AR213" i="4" s="1"/>
  <c r="BW213" i="4"/>
  <c r="BY213" i="4" s="1"/>
  <c r="BQ213" i="4"/>
  <c r="BS213" i="4" s="1"/>
  <c r="CR213" i="4"/>
  <c r="BB213" i="4"/>
  <c r="BD213" i="4" s="1"/>
  <c r="AY213" i="4"/>
  <c r="BA213" i="4" s="1"/>
  <c r="CC213" i="4"/>
  <c r="CE213" i="4" s="1"/>
  <c r="BT213" i="4"/>
  <c r="BV213" i="4" s="1"/>
  <c r="BH213" i="4"/>
  <c r="BJ213" i="4" s="1"/>
  <c r="AV213" i="4"/>
  <c r="AX213" i="4" s="1"/>
  <c r="BN213" i="4"/>
  <c r="BP213" i="4" s="1"/>
  <c r="CU213" i="4"/>
  <c r="CF213" i="4"/>
  <c r="CH213" i="4" s="1"/>
  <c r="BK213" i="4"/>
  <c r="BM213" i="4" s="1"/>
  <c r="CT213" i="4" l="1"/>
  <c r="CU214" i="4"/>
  <c r="AY214" i="4"/>
  <c r="BA214" i="4" s="1"/>
  <c r="CS214" i="4"/>
  <c r="BT214" i="4"/>
  <c r="BV214" i="4" s="1"/>
  <c r="AS214" i="4"/>
  <c r="AU214" i="4" s="1"/>
  <c r="AV214" i="4"/>
  <c r="AX214" i="4" s="1"/>
  <c r="BZ214" i="4"/>
  <c r="CB214" i="4" s="1"/>
  <c r="BB214" i="4"/>
  <c r="BD214" i="4" s="1"/>
  <c r="BN214" i="4"/>
  <c r="BP214" i="4" s="1"/>
  <c r="AP214" i="4"/>
  <c r="AR214" i="4" s="1"/>
  <c r="CR214" i="4"/>
  <c r="CC214" i="4"/>
  <c r="CE214" i="4" s="1"/>
  <c r="BE214" i="4"/>
  <c r="BG214" i="4" s="1"/>
  <c r="CF214" i="4"/>
  <c r="CH214" i="4" s="1"/>
  <c r="BW214" i="4"/>
  <c r="BY214" i="4" s="1"/>
  <c r="BQ214" i="4"/>
  <c r="BS214" i="4" s="1"/>
  <c r="BH214" i="4"/>
  <c r="BJ214" i="4" s="1"/>
  <c r="BK214" i="4"/>
  <c r="BM214" i="4" s="1"/>
  <c r="CT214" i="4" l="1"/>
  <c r="BQ215" i="4"/>
  <c r="BS215" i="4" s="1"/>
  <c r="AS215" i="4"/>
  <c r="AU215" i="4" s="1"/>
  <c r="AB182" i="13"/>
  <c r="BK215" i="4"/>
  <c r="BM215" i="4" s="1"/>
  <c r="AP215" i="4"/>
  <c r="AR215" i="4" s="1"/>
  <c r="BH215" i="4"/>
  <c r="BJ215" i="4" s="1"/>
  <c r="AD182" i="13"/>
  <c r="BB215" i="4"/>
  <c r="BD215" i="4" s="1"/>
  <c r="CF215" i="4"/>
  <c r="CH215" i="4" s="1"/>
  <c r="X182" i="13"/>
  <c r="AV215" i="4"/>
  <c r="AX215" i="4" s="1"/>
  <c r="CC215" i="4"/>
  <c r="CE215" i="4" s="1"/>
  <c r="V182" i="13"/>
  <c r="CU215" i="4"/>
  <c r="BE215" i="4"/>
  <c r="BG215" i="4" s="1"/>
  <c r="BZ215" i="4"/>
  <c r="CB215" i="4" s="1"/>
  <c r="BT215" i="4"/>
  <c r="BV215" i="4" s="1"/>
  <c r="AY215" i="4"/>
  <c r="BA215" i="4" s="1"/>
  <c r="CR215" i="4"/>
  <c r="BW215" i="4"/>
  <c r="BY215" i="4" s="1"/>
  <c r="CS215" i="4"/>
  <c r="BN215" i="4"/>
  <c r="BP215" i="4" s="1"/>
  <c r="Z182" i="13"/>
  <c r="CT215" i="4" l="1"/>
  <c r="AD183" i="13"/>
  <c r="AB183" i="13"/>
  <c r="Z183" i="13"/>
  <c r="X183" i="13"/>
  <c r="CS216" i="4"/>
  <c r="V183" i="13"/>
  <c r="CR216" i="4"/>
  <c r="CU216" i="4"/>
  <c r="CT216" i="4" l="1"/>
  <c r="AY217" i="4"/>
  <c r="BA217" i="4" s="1"/>
  <c r="BB217" i="4"/>
  <c r="BD217" i="4" s="1"/>
  <c r="BZ217" i="4"/>
  <c r="CB217" i="4" s="1"/>
  <c r="AD184" i="13"/>
  <c r="BH217" i="4"/>
  <c r="BJ217" i="4" s="1"/>
  <c r="X184" i="13"/>
  <c r="AP217" i="4"/>
  <c r="AR217" i="4" s="1"/>
  <c r="AB184" i="13"/>
  <c r="CF217" i="4"/>
  <c r="CH217" i="4" s="1"/>
  <c r="BW217" i="4"/>
  <c r="BY217" i="4" s="1"/>
  <c r="Z184" i="13"/>
  <c r="BK217" i="4"/>
  <c r="BM217" i="4" s="1"/>
  <c r="AS217" i="4"/>
  <c r="AU217" i="4" s="1"/>
  <c r="CU217" i="4"/>
  <c r="CC217" i="4"/>
  <c r="CE217" i="4" s="1"/>
  <c r="BE217" i="4"/>
  <c r="BG217" i="4" s="1"/>
  <c r="V184" i="13"/>
  <c r="CS217" i="4"/>
  <c r="BT217" i="4"/>
  <c r="BV217" i="4" s="1"/>
  <c r="CR217" i="4"/>
  <c r="BQ217" i="4"/>
  <c r="BS217" i="4" s="1"/>
  <c r="BN217" i="4"/>
  <c r="BP217" i="4" s="1"/>
  <c r="AV217" i="4"/>
  <c r="AX217" i="4" s="1"/>
  <c r="CT217" i="4" l="1"/>
  <c r="BT218" i="4"/>
  <c r="BV218" i="4" s="1"/>
  <c r="BQ218" i="4"/>
  <c r="BS218" i="4" s="1"/>
  <c r="AD185" i="13"/>
  <c r="AB185" i="13"/>
  <c r="Z185" i="13"/>
  <c r="BH218" i="4"/>
  <c r="BJ218" i="4" s="1"/>
  <c r="X185" i="13"/>
  <c r="CS218" i="4"/>
  <c r="BE218" i="4"/>
  <c r="BG218" i="4" s="1"/>
  <c r="CU218" i="4"/>
  <c r="BB218" i="4"/>
  <c r="BD218" i="4" s="1"/>
  <c r="AP218" i="4"/>
  <c r="AR218" i="4" s="1"/>
  <c r="CC218" i="4"/>
  <c r="CE218" i="4" s="1"/>
  <c r="CR218" i="4"/>
  <c r="BN218" i="4"/>
  <c r="BP218" i="4" s="1"/>
  <c r="CF218" i="4"/>
  <c r="CH218" i="4" s="1"/>
  <c r="AY218" i="4"/>
  <c r="BA218" i="4" s="1"/>
  <c r="AV218" i="4"/>
  <c r="AX218" i="4" s="1"/>
  <c r="V185" i="13"/>
  <c r="AS218" i="4"/>
  <c r="AU218" i="4" s="1"/>
  <c r="BZ218" i="4"/>
  <c r="CB218" i="4" s="1"/>
  <c r="BW218" i="4"/>
  <c r="BY218" i="4" s="1"/>
  <c r="BK218" i="4"/>
  <c r="BM218" i="4" s="1"/>
  <c r="CT218" i="4" l="1"/>
  <c r="AY219" i="4"/>
  <c r="BA219" i="4" s="1"/>
  <c r="AP219" i="4"/>
  <c r="AR219" i="4" s="1"/>
  <c r="BH219" i="4"/>
  <c r="BJ219" i="4" s="1"/>
  <c r="X186" i="13"/>
  <c r="BE219" i="4"/>
  <c r="BG219" i="4" s="1"/>
  <c r="AV219" i="4"/>
  <c r="AX219" i="4" s="1"/>
  <c r="V186" i="13"/>
  <c r="CC219" i="4"/>
  <c r="CE219" i="4" s="1"/>
  <c r="BB219" i="4"/>
  <c r="BD219" i="4" s="1"/>
  <c r="AD186" i="13"/>
  <c r="CR219" i="4"/>
  <c r="BW219" i="4"/>
  <c r="BY219" i="4" s="1"/>
  <c r="BZ219" i="4"/>
  <c r="CB219" i="4" s="1"/>
  <c r="BT219" i="4"/>
  <c r="BV219" i="4" s="1"/>
  <c r="AB186" i="13"/>
  <c r="CU219" i="4"/>
  <c r="BK219" i="4"/>
  <c r="BM219" i="4" s="1"/>
  <c r="BQ219" i="4"/>
  <c r="BS219" i="4" s="1"/>
  <c r="CS219" i="4"/>
  <c r="BN219" i="4"/>
  <c r="BP219" i="4" s="1"/>
  <c r="Z186" i="13"/>
  <c r="AS219" i="4"/>
  <c r="AU219" i="4" s="1"/>
  <c r="CF219" i="4"/>
  <c r="CH219" i="4" s="1"/>
  <c r="CT219" i="4" l="1"/>
  <c r="BH220" i="4"/>
  <c r="BJ220" i="4" s="1"/>
  <c r="CC220" i="4"/>
  <c r="CE220" i="4" s="1"/>
  <c r="BB220" i="4"/>
  <c r="BD220" i="4" s="1"/>
  <c r="BZ220" i="4"/>
  <c r="CB220" i="4" s="1"/>
  <c r="BW220" i="4"/>
  <c r="BY220" i="4" s="1"/>
  <c r="AV220" i="4"/>
  <c r="AX220" i="4" s="1"/>
  <c r="Z187" i="13"/>
  <c r="AD187" i="13"/>
  <c r="AB187" i="13"/>
  <c r="BQ220" i="4"/>
  <c r="BS220" i="4" s="1"/>
  <c r="X187" i="13"/>
  <c r="AS220" i="4"/>
  <c r="AU220" i="4" s="1"/>
  <c r="V187" i="13"/>
  <c r="BT220" i="4"/>
  <c r="BV220" i="4" s="1"/>
  <c r="AP220" i="4"/>
  <c r="AR220" i="4" s="1"/>
  <c r="BN220" i="4"/>
  <c r="BP220" i="4" s="1"/>
  <c r="CS220" i="4"/>
  <c r="BK220" i="4"/>
  <c r="BM220" i="4" s="1"/>
  <c r="CF220" i="4"/>
  <c r="CH220" i="4" s="1"/>
  <c r="CU220" i="4"/>
  <c r="AY220" i="4"/>
  <c r="BA220" i="4" s="1"/>
  <c r="BE220" i="4"/>
  <c r="BG220" i="4" s="1"/>
  <c r="CR220" i="4"/>
  <c r="CT220" i="4" l="1"/>
  <c r="BB221" i="4"/>
  <c r="BD221" i="4" s="1"/>
  <c r="BW221" i="4"/>
  <c r="BY221" i="4" s="1"/>
  <c r="BK221" i="4"/>
  <c r="BM221" i="4" s="1"/>
  <c r="CS221" i="4"/>
  <c r="CC221" i="4"/>
  <c r="CE221" i="4" s="1"/>
  <c r="BZ221" i="4"/>
  <c r="CB221" i="4" s="1"/>
  <c r="BH221" i="4"/>
  <c r="BJ221" i="4" s="1"/>
  <c r="BT221" i="4"/>
  <c r="BV221" i="4" s="1"/>
  <c r="BQ221" i="4"/>
  <c r="BS221" i="4" s="1"/>
  <c r="CF221" i="4"/>
  <c r="CH221" i="4" s="1"/>
  <c r="BN221" i="4"/>
  <c r="BP221" i="4" s="1"/>
  <c r="CR221" i="4"/>
  <c r="AS221" i="4"/>
  <c r="AU221" i="4" s="1"/>
  <c r="CU221" i="4"/>
  <c r="AP221" i="4"/>
  <c r="AR221" i="4" s="1"/>
  <c r="AV221" i="4"/>
  <c r="AX221" i="4" s="1"/>
  <c r="BE221" i="4"/>
  <c r="BG221" i="4" s="1"/>
  <c r="AY221" i="4"/>
  <c r="BA221" i="4" s="1"/>
  <c r="CT221" i="4" l="1"/>
  <c r="CU222" i="4"/>
  <c r="BQ222" i="4"/>
  <c r="BS222" i="4" s="1"/>
  <c r="BB222" i="4"/>
  <c r="BD222" i="4" s="1"/>
  <c r="BW222" i="4"/>
  <c r="BY222" i="4" s="1"/>
  <c r="V188" i="13"/>
  <c r="AB188" i="13"/>
  <c r="CS222" i="4"/>
  <c r="AY222" i="4"/>
  <c r="BA222" i="4" s="1"/>
  <c r="BN222" i="4"/>
  <c r="BP222" i="4" s="1"/>
  <c r="BK222" i="4"/>
  <c r="BM222" i="4" s="1"/>
  <c r="AS222" i="4"/>
  <c r="AU222" i="4" s="1"/>
  <c r="AP222" i="4"/>
  <c r="AR222" i="4" s="1"/>
  <c r="AD188" i="13"/>
  <c r="CF222" i="4"/>
  <c r="CH222" i="4" s="1"/>
  <c r="BZ222" i="4"/>
  <c r="CB222" i="4" s="1"/>
  <c r="BH222" i="4"/>
  <c r="BJ222" i="4" s="1"/>
  <c r="Z188" i="13"/>
  <c r="AV222" i="4"/>
  <c r="AX222" i="4" s="1"/>
  <c r="BT222" i="4"/>
  <c r="BV222" i="4" s="1"/>
  <c r="BE222" i="4"/>
  <c r="BG222" i="4" s="1"/>
  <c r="CR222" i="4"/>
  <c r="CC222" i="4"/>
  <c r="CE222" i="4" s="1"/>
  <c r="X188" i="13"/>
  <c r="CT222" i="4" l="1"/>
  <c r="BH223" i="4"/>
  <c r="BJ223" i="4" s="1"/>
  <c r="AD189" i="13"/>
  <c r="BQ223" i="4"/>
  <c r="BS223" i="4" s="1"/>
  <c r="AY223" i="4"/>
  <c r="BA223" i="4" s="1"/>
  <c r="V189" i="13"/>
  <c r="Z189" i="13"/>
  <c r="CR223" i="4"/>
  <c r="CS223" i="4"/>
  <c r="BE223" i="4"/>
  <c r="BG223" i="4" s="1"/>
  <c r="BN223" i="4"/>
  <c r="BP223" i="4" s="1"/>
  <c r="AV223" i="4"/>
  <c r="AX223" i="4" s="1"/>
  <c r="CU223" i="4"/>
  <c r="BB223" i="4"/>
  <c r="BD223" i="4" s="1"/>
  <c r="CC223" i="4"/>
  <c r="CE223" i="4" s="1"/>
  <c r="BW223" i="4"/>
  <c r="BY223" i="4" s="1"/>
  <c r="X189" i="13"/>
  <c r="AS223" i="4"/>
  <c r="AU223" i="4" s="1"/>
  <c r="AB189" i="13"/>
  <c r="BT223" i="4"/>
  <c r="BV223" i="4" s="1"/>
  <c r="AP223" i="4"/>
  <c r="AR223" i="4" s="1"/>
  <c r="BZ223" i="4"/>
  <c r="CB223" i="4" s="1"/>
  <c r="BK223" i="4"/>
  <c r="BM223" i="4" s="1"/>
  <c r="CF223" i="4"/>
  <c r="CH223" i="4" s="1"/>
  <c r="CT223" i="4" l="1"/>
  <c r="AP224" i="4"/>
  <c r="AR224" i="4" s="1"/>
  <c r="Z190" i="13"/>
  <c r="BE224" i="4"/>
  <c r="BG224" i="4" s="1"/>
  <c r="BH224" i="4"/>
  <c r="BJ224" i="4" s="1"/>
  <c r="CF224" i="4"/>
  <c r="CH224" i="4" s="1"/>
  <c r="AV224" i="4"/>
  <c r="AX224" i="4" s="1"/>
  <c r="BT224" i="4"/>
  <c r="BV224" i="4" s="1"/>
  <c r="CR224" i="4"/>
  <c r="BZ224" i="4"/>
  <c r="CB224" i="4" s="1"/>
  <c r="CC224" i="4"/>
  <c r="CE224" i="4" s="1"/>
  <c r="AD190" i="13"/>
  <c r="V190" i="13"/>
  <c r="BN224" i="4"/>
  <c r="BP224" i="4" s="1"/>
  <c r="AB190" i="13"/>
  <c r="BW224" i="4"/>
  <c r="BY224" i="4" s="1"/>
  <c r="CS224" i="4"/>
  <c r="X190" i="13"/>
  <c r="BQ224" i="4"/>
  <c r="BS224" i="4" s="1"/>
  <c r="BK224" i="4"/>
  <c r="BM224" i="4" s="1"/>
  <c r="CU224" i="4"/>
  <c r="AS224" i="4"/>
  <c r="AU224" i="4" s="1"/>
  <c r="BB224" i="4"/>
  <c r="BD224" i="4" s="1"/>
  <c r="AY224" i="4"/>
  <c r="BA224" i="4" s="1"/>
  <c r="CT224" i="4" l="1"/>
  <c r="K16" i="5"/>
  <c r="BW225" i="4"/>
  <c r="BY225" i="4" s="1"/>
  <c r="V191" i="13"/>
  <c r="AS225" i="4"/>
  <c r="AU225" i="4" s="1"/>
  <c r="AP225" i="4"/>
  <c r="AR225" i="4" s="1"/>
  <c r="BT225" i="4"/>
  <c r="BV225" i="4" s="1"/>
  <c r="X191" i="13"/>
  <c r="CR225" i="4"/>
  <c r="H16" i="5" s="1"/>
  <c r="J16" i="5" s="1"/>
  <c r="BH225" i="4"/>
  <c r="BJ225" i="4" s="1"/>
  <c r="AD191" i="13"/>
  <c r="BQ225" i="4"/>
  <c r="BS225" i="4" s="1"/>
  <c r="CU225" i="4"/>
  <c r="Z191" i="13"/>
  <c r="BZ225" i="4"/>
  <c r="CB225" i="4" s="1"/>
  <c r="BK225" i="4"/>
  <c r="BM225" i="4" s="1"/>
  <c r="BN225" i="4"/>
  <c r="BP225" i="4" s="1"/>
  <c r="AB191" i="13"/>
  <c r="CS225" i="4"/>
  <c r="BE225" i="4"/>
  <c r="BG225" i="4" s="1"/>
  <c r="AY225" i="4"/>
  <c r="BA225" i="4" s="1"/>
  <c r="CF225" i="4"/>
  <c r="CH225" i="4" s="1"/>
  <c r="BB225" i="4"/>
  <c r="BD225" i="4" s="1"/>
  <c r="CC225" i="4"/>
  <c r="CE225" i="4" s="1"/>
  <c r="AV225" i="4"/>
  <c r="AX225" i="4" s="1"/>
  <c r="CT225" i="4" l="1"/>
  <c r="CR226" i="4"/>
  <c r="X192" i="13"/>
  <c r="AD192" i="13"/>
  <c r="Z192" i="13"/>
  <c r="CS226" i="4"/>
  <c r="CT226" i="4" s="1"/>
  <c r="CU226" i="4"/>
  <c r="AB192" i="13"/>
  <c r="V192" i="13"/>
  <c r="M16" i="5"/>
  <c r="P16" i="5" s="1"/>
  <c r="S16" i="5" s="1"/>
  <c r="N16" i="5"/>
  <c r="Q16" i="5" s="1"/>
  <c r="AV227" i="4" l="1"/>
  <c r="AX227" i="4" s="1"/>
  <c r="BH227" i="4"/>
  <c r="BJ227" i="4" s="1"/>
  <c r="BW227" i="4"/>
  <c r="BY227" i="4" s="1"/>
  <c r="AB193" i="13"/>
  <c r="BQ227" i="4"/>
  <c r="BS227" i="4" s="1"/>
  <c r="X193" i="13"/>
  <c r="CR227" i="4"/>
  <c r="BT227" i="4"/>
  <c r="BV227" i="4" s="1"/>
  <c r="Z193" i="13"/>
  <c r="BN227" i="4"/>
  <c r="BP227" i="4" s="1"/>
  <c r="CS227" i="4"/>
  <c r="CT227" i="4" s="1"/>
  <c r="BE227" i="4"/>
  <c r="BG227" i="4" s="1"/>
  <c r="BB227" i="4"/>
  <c r="BD227" i="4" s="1"/>
  <c r="CU227" i="4"/>
  <c r="BK227" i="4"/>
  <c r="BM227" i="4" s="1"/>
  <c r="V193" i="13"/>
  <c r="AS227" i="4"/>
  <c r="AU227" i="4" s="1"/>
  <c r="CF227" i="4"/>
  <c r="CH227" i="4" s="1"/>
  <c r="AP227" i="4"/>
  <c r="AR227" i="4" s="1"/>
  <c r="AY227" i="4"/>
  <c r="BA227" i="4" s="1"/>
  <c r="CC227" i="4"/>
  <c r="CE227" i="4" s="1"/>
  <c r="BZ227" i="4"/>
  <c r="CB227" i="4" s="1"/>
  <c r="AD193" i="13"/>
  <c r="CR228" i="4" l="1"/>
  <c r="CS228" i="4"/>
  <c r="AD194" i="13"/>
  <c r="Z194" i="13"/>
  <c r="AB194" i="13"/>
  <c r="X194" i="13"/>
  <c r="V194" i="13"/>
  <c r="CU228" i="4"/>
  <c r="CT228" i="4" l="1"/>
  <c r="AB195" i="13"/>
  <c r="CS229" i="4"/>
  <c r="CU229" i="4"/>
  <c r="CR229" i="4"/>
  <c r="Z195" i="13"/>
  <c r="AD195" i="13"/>
  <c r="X195" i="13"/>
  <c r="V195" i="13"/>
  <c r="CT229" i="4" l="1"/>
  <c r="CR230" i="4"/>
  <c r="CS230" i="4"/>
  <c r="CU230" i="4"/>
  <c r="V196" i="13"/>
  <c r="AD196" i="13"/>
  <c r="AB196" i="13"/>
  <c r="Z196" i="13"/>
  <c r="X196" i="13"/>
  <c r="CT230" i="4" l="1"/>
  <c r="X197" i="13"/>
  <c r="CU231" i="4"/>
  <c r="AB197" i="13"/>
  <c r="Z197" i="13"/>
  <c r="CS231" i="4"/>
  <c r="AD197" i="13"/>
  <c r="V197" i="13"/>
  <c r="CR231" i="4"/>
  <c r="CT231" i="4" l="1"/>
  <c r="CU232" i="4"/>
  <c r="CS232" i="4"/>
  <c r="CR232" i="4"/>
  <c r="AD198" i="13"/>
  <c r="V198" i="13"/>
  <c r="AB198" i="13"/>
  <c r="Z198" i="13"/>
  <c r="X198" i="13"/>
  <c r="CT232" i="4" l="1"/>
  <c r="CS233" i="4"/>
  <c r="CU233" i="4"/>
  <c r="CR233" i="4"/>
  <c r="Z199" i="13"/>
  <c r="X199" i="13"/>
  <c r="AD199" i="13"/>
  <c r="V199" i="13"/>
  <c r="AB199" i="13"/>
  <c r="CT233" i="4" l="1"/>
  <c r="BN234" i="4"/>
  <c r="BP234" i="4" s="1"/>
  <c r="AP234" i="4"/>
  <c r="AR234" i="4" s="1"/>
  <c r="BH234" i="4"/>
  <c r="BJ234" i="4" s="1"/>
  <c r="V200" i="13"/>
  <c r="BB234" i="4"/>
  <c r="BD234" i="4" s="1"/>
  <c r="AB200" i="13"/>
  <c r="CF234" i="4"/>
  <c r="CH234" i="4" s="1"/>
  <c r="BE234" i="4"/>
  <c r="BG234" i="4" s="1"/>
  <c r="AD200" i="13"/>
  <c r="Z200" i="13"/>
  <c r="CC234" i="4"/>
  <c r="CE234" i="4" s="1"/>
  <c r="CR234" i="4"/>
  <c r="BZ234" i="4"/>
  <c r="CB234" i="4" s="1"/>
  <c r="CU234" i="4"/>
  <c r="BQ234" i="4"/>
  <c r="BS234" i="4" s="1"/>
  <c r="AY234" i="4"/>
  <c r="BA234" i="4" s="1"/>
  <c r="BW234" i="4"/>
  <c r="BY234" i="4" s="1"/>
  <c r="AS234" i="4"/>
  <c r="AU234" i="4" s="1"/>
  <c r="BT234" i="4"/>
  <c r="BV234" i="4" s="1"/>
  <c r="BK234" i="4"/>
  <c r="BM234" i="4" s="1"/>
  <c r="CS234" i="4"/>
  <c r="CT234" i="4" s="1"/>
  <c r="AV234" i="4"/>
  <c r="AX234" i="4" s="1"/>
  <c r="X200" i="13"/>
  <c r="AV235" i="4" l="1"/>
  <c r="AX235" i="4" s="1"/>
  <c r="Z201" i="13"/>
  <c r="BZ235" i="4"/>
  <c r="CB235" i="4" s="1"/>
  <c r="CS235" i="4"/>
  <c r="AP235" i="4"/>
  <c r="AR235" i="4" s="1"/>
  <c r="CR235" i="4"/>
  <c r="BW235" i="4"/>
  <c r="BY235" i="4" s="1"/>
  <c r="CU235" i="4"/>
  <c r="BT235" i="4"/>
  <c r="BV235" i="4" s="1"/>
  <c r="BH235" i="4"/>
  <c r="BJ235" i="4" s="1"/>
  <c r="BN235" i="4"/>
  <c r="BP235" i="4" s="1"/>
  <c r="AD201" i="13"/>
  <c r="CC235" i="4"/>
  <c r="CE235" i="4" s="1"/>
  <c r="V201" i="13"/>
  <c r="BQ235" i="4"/>
  <c r="BS235" i="4" s="1"/>
  <c r="BB235" i="4"/>
  <c r="BD235" i="4" s="1"/>
  <c r="BE235" i="4"/>
  <c r="BG235" i="4" s="1"/>
  <c r="AB201" i="13"/>
  <c r="BK235" i="4"/>
  <c r="BM235" i="4" s="1"/>
  <c r="AY235" i="4"/>
  <c r="BA235" i="4" s="1"/>
  <c r="CF235" i="4"/>
  <c r="CH235" i="4" s="1"/>
  <c r="AS235" i="4"/>
  <c r="AU235" i="4" s="1"/>
  <c r="X201" i="13"/>
  <c r="CT235" i="4" l="1"/>
  <c r="AV236" i="4"/>
  <c r="AX236" i="4" s="1"/>
  <c r="CC236" i="4"/>
  <c r="CE236" i="4" s="1"/>
  <c r="BZ236" i="4"/>
  <c r="CB236" i="4" s="1"/>
  <c r="AB202" i="13"/>
  <c r="X202" i="13"/>
  <c r="BT236" i="4"/>
  <c r="BV236" i="4" s="1"/>
  <c r="V202" i="13"/>
  <c r="BQ236" i="4"/>
  <c r="BS236" i="4" s="1"/>
  <c r="AD202" i="13"/>
  <c r="AS236" i="4"/>
  <c r="AU236" i="4" s="1"/>
  <c r="AP236" i="4"/>
  <c r="AR236" i="4" s="1"/>
  <c r="BW236" i="4"/>
  <c r="BY236" i="4" s="1"/>
  <c r="BN236" i="4"/>
  <c r="BP236" i="4" s="1"/>
  <c r="CU236" i="4"/>
  <c r="BK236" i="4"/>
  <c r="BM236" i="4" s="1"/>
  <c r="CR236" i="4"/>
  <c r="BH236" i="4"/>
  <c r="BJ236" i="4" s="1"/>
  <c r="BB236" i="4"/>
  <c r="BD236" i="4" s="1"/>
  <c r="CF236" i="4"/>
  <c r="CH236" i="4" s="1"/>
  <c r="CS236" i="4"/>
  <c r="BE236" i="4"/>
  <c r="BG236" i="4" s="1"/>
  <c r="AY236" i="4"/>
  <c r="BA236" i="4" s="1"/>
  <c r="Z202" i="13"/>
  <c r="BQ237" i="4" l="1"/>
  <c r="BS237" i="4" s="1"/>
  <c r="AP237" i="4"/>
  <c r="AR237" i="4" s="1"/>
  <c r="BK237" i="4"/>
  <c r="BM237" i="4" s="1"/>
  <c r="AB203" i="13"/>
  <c r="BH237" i="4"/>
  <c r="BJ237" i="4" s="1"/>
  <c r="Z203" i="13"/>
  <c r="BE237" i="4"/>
  <c r="BG237" i="4" s="1"/>
  <c r="BB237" i="4"/>
  <c r="BD237" i="4" s="1"/>
  <c r="V203" i="13"/>
  <c r="AS237" i="4"/>
  <c r="AU237" i="4" s="1"/>
  <c r="X203" i="13"/>
  <c r="AD203" i="13"/>
  <c r="CF237" i="4"/>
  <c r="CH237" i="4" s="1"/>
  <c r="CS237" i="4"/>
  <c r="CC237" i="4"/>
  <c r="CE237" i="4" s="1"/>
  <c r="CU237" i="4"/>
  <c r="BZ237" i="4"/>
  <c r="CB237" i="4" s="1"/>
  <c r="CR237" i="4"/>
  <c r="AY237" i="4"/>
  <c r="BA237" i="4" s="1"/>
  <c r="BW237" i="4"/>
  <c r="BY237" i="4" s="1"/>
  <c r="AV237" i="4"/>
  <c r="AX237" i="4" s="1"/>
  <c r="BT237" i="4"/>
  <c r="BV237" i="4" s="1"/>
  <c r="BN237" i="4"/>
  <c r="BP237" i="4" s="1"/>
  <c r="CT236" i="4"/>
  <c r="CT237" i="4" l="1"/>
  <c r="AV238" i="4"/>
  <c r="AX238" i="4" s="1"/>
  <c r="X204" i="13"/>
  <c r="BZ238" i="4"/>
  <c r="CB238" i="4" s="1"/>
  <c r="BK238" i="4"/>
  <c r="BM238" i="4" s="1"/>
  <c r="BH238" i="4"/>
  <c r="BJ238" i="4" s="1"/>
  <c r="BB238" i="4"/>
  <c r="BD238" i="4" s="1"/>
  <c r="Z204" i="13"/>
  <c r="CC238" i="4"/>
  <c r="CE238" i="4" s="1"/>
  <c r="V204" i="13"/>
  <c r="CU238" i="4"/>
  <c r="BW238" i="4"/>
  <c r="BY238" i="4" s="1"/>
  <c r="CF238" i="4"/>
  <c r="CH238" i="4" s="1"/>
  <c r="AS238" i="4"/>
  <c r="AU238" i="4" s="1"/>
  <c r="AP238" i="4"/>
  <c r="AR238" i="4" s="1"/>
  <c r="BN238" i="4"/>
  <c r="BP238" i="4" s="1"/>
  <c r="CR238" i="4"/>
  <c r="BT238" i="4"/>
  <c r="BV238" i="4" s="1"/>
  <c r="AD204" i="13"/>
  <c r="CS238" i="4"/>
  <c r="BE238" i="4"/>
  <c r="BG238" i="4" s="1"/>
  <c r="AY238" i="4"/>
  <c r="BA238" i="4" s="1"/>
  <c r="BQ238" i="4"/>
  <c r="BS238" i="4" s="1"/>
  <c r="AB204" i="13"/>
  <c r="CT238" i="4" l="1"/>
  <c r="BZ239" i="4"/>
  <c r="CB239" i="4" s="1"/>
  <c r="AB205" i="13"/>
  <c r="AP239" i="4"/>
  <c r="AR239" i="4" s="1"/>
  <c r="Z205" i="13"/>
  <c r="BW239" i="4"/>
  <c r="BY239" i="4" s="1"/>
  <c r="X205" i="13"/>
  <c r="CU239" i="4"/>
  <c r="AS239" i="4"/>
  <c r="AU239" i="4" s="1"/>
  <c r="BT239" i="4"/>
  <c r="BV239" i="4" s="1"/>
  <c r="BQ239" i="4"/>
  <c r="BS239" i="4" s="1"/>
  <c r="CC239" i="4"/>
  <c r="CE239" i="4" s="1"/>
  <c r="CR239" i="4"/>
  <c r="BN239" i="4"/>
  <c r="BP239" i="4" s="1"/>
  <c r="CS239" i="4"/>
  <c r="BK239" i="4"/>
  <c r="BM239" i="4" s="1"/>
  <c r="AY239" i="4"/>
  <c r="BA239" i="4" s="1"/>
  <c r="BH239" i="4"/>
  <c r="BJ239" i="4" s="1"/>
  <c r="CF239" i="4"/>
  <c r="CH239" i="4" s="1"/>
  <c r="BE239" i="4"/>
  <c r="BG239" i="4" s="1"/>
  <c r="BB239" i="4"/>
  <c r="BD239" i="4" s="1"/>
  <c r="V205" i="13"/>
  <c r="AV239" i="4"/>
  <c r="AX239" i="4" s="1"/>
  <c r="AD205" i="13"/>
  <c r="CT239" i="4" l="1"/>
  <c r="AY240" i="4"/>
  <c r="BA240" i="4" s="1"/>
  <c r="AV240" i="4"/>
  <c r="AX240" i="4" s="1"/>
  <c r="CR240" i="4"/>
  <c r="BW240" i="4"/>
  <c r="BY240" i="4" s="1"/>
  <c r="BQ240" i="4"/>
  <c r="BS240" i="4" s="1"/>
  <c r="CC240" i="4"/>
  <c r="CE240" i="4" s="1"/>
  <c r="CU240" i="4"/>
  <c r="AS240" i="4"/>
  <c r="AU240" i="4" s="1"/>
  <c r="AP240" i="4"/>
  <c r="AR240" i="4" s="1"/>
  <c r="BZ240" i="4"/>
  <c r="CB240" i="4" s="1"/>
  <c r="CF240" i="4"/>
  <c r="CH240" i="4" s="1"/>
  <c r="X206" i="13"/>
  <c r="CS240" i="4"/>
  <c r="CT240" i="4" s="1"/>
  <c r="BT240" i="4"/>
  <c r="BV240" i="4" s="1"/>
  <c r="BN240" i="4"/>
  <c r="BP240" i="4" s="1"/>
  <c r="BH240" i="4"/>
  <c r="BJ240" i="4" s="1"/>
  <c r="Z206" i="13"/>
  <c r="AD206" i="13"/>
  <c r="V206" i="13"/>
  <c r="BK240" i="4"/>
  <c r="BM240" i="4" s="1"/>
  <c r="BE240" i="4"/>
  <c r="BG240" i="4" s="1"/>
  <c r="AB206" i="13"/>
  <c r="BB240" i="4"/>
  <c r="BD240" i="4" s="1"/>
  <c r="AS241" i="4" l="1"/>
  <c r="AU241" i="4" s="1"/>
  <c r="CS241" i="4"/>
  <c r="BZ241" i="4"/>
  <c r="CB241" i="4" s="1"/>
  <c r="AP241" i="4"/>
  <c r="AR241" i="4" s="1"/>
  <c r="CR241" i="4"/>
  <c r="BW241" i="4"/>
  <c r="BY241" i="4" s="1"/>
  <c r="BE241" i="4"/>
  <c r="BG241" i="4" s="1"/>
  <c r="BH241" i="4"/>
  <c r="BJ241" i="4" s="1"/>
  <c r="CU241" i="4"/>
  <c r="BT241" i="4"/>
  <c r="BV241" i="4" s="1"/>
  <c r="BQ241" i="4"/>
  <c r="BS241" i="4" s="1"/>
  <c r="BN241" i="4"/>
  <c r="BP241" i="4" s="1"/>
  <c r="AV241" i="4"/>
  <c r="AX241" i="4" s="1"/>
  <c r="AY241" i="4"/>
  <c r="BA241" i="4" s="1"/>
  <c r="BK241" i="4"/>
  <c r="BM241" i="4" s="1"/>
  <c r="BB241" i="4"/>
  <c r="BD241" i="4" s="1"/>
  <c r="CC241" i="4"/>
  <c r="CE241" i="4" s="1"/>
  <c r="CF241" i="4"/>
  <c r="CH241" i="4" s="1"/>
  <c r="CT241" i="4" l="1"/>
  <c r="CU242" i="4"/>
  <c r="BK242" i="4"/>
  <c r="BM242" i="4" s="1"/>
  <c r="AY242" i="4"/>
  <c r="BA242" i="4" s="1"/>
  <c r="CF242" i="4"/>
  <c r="CH242" i="4" s="1"/>
  <c r="AV242" i="4"/>
  <c r="AX242" i="4" s="1"/>
  <c r="BZ242" i="4"/>
  <c r="CB242" i="4" s="1"/>
  <c r="BQ242" i="4"/>
  <c r="BS242" i="4" s="1"/>
  <c r="BB242" i="4"/>
  <c r="BD242" i="4" s="1"/>
  <c r="BH242" i="4"/>
  <c r="BJ242" i="4" s="1"/>
  <c r="BN242" i="4"/>
  <c r="BP242" i="4" s="1"/>
  <c r="CC242" i="4"/>
  <c r="CE242" i="4" s="1"/>
  <c r="AS242" i="4"/>
  <c r="AU242" i="4" s="1"/>
  <c r="BE242" i="4"/>
  <c r="BG242" i="4" s="1"/>
  <c r="AP242" i="4"/>
  <c r="AR242" i="4" s="1"/>
  <c r="BW242" i="4"/>
  <c r="BY242" i="4" s="1"/>
  <c r="CR242" i="4"/>
  <c r="BT242" i="4"/>
  <c r="BV242" i="4" s="1"/>
  <c r="CS242" i="4"/>
  <c r="CT242" i="4" s="1"/>
  <c r="BZ243" i="4" l="1"/>
  <c r="CB243" i="4" s="1"/>
  <c r="AV243" i="4"/>
  <c r="AX243" i="4" s="1"/>
  <c r="CS243" i="4"/>
  <c r="CR243" i="4"/>
  <c r="BB243" i="4"/>
  <c r="BD243" i="4" s="1"/>
  <c r="BH243" i="4"/>
  <c r="BJ243" i="4" s="1"/>
  <c r="AY243" i="4"/>
  <c r="BA243" i="4" s="1"/>
  <c r="CC243" i="4"/>
  <c r="CE243" i="4" s="1"/>
  <c r="BT243" i="4"/>
  <c r="BV243" i="4" s="1"/>
  <c r="CF243" i="4"/>
  <c r="CH243" i="4" s="1"/>
  <c r="AS243" i="4"/>
  <c r="AU243" i="4" s="1"/>
  <c r="BQ243" i="4"/>
  <c r="BS243" i="4" s="1"/>
  <c r="BW243" i="4"/>
  <c r="BY243" i="4" s="1"/>
  <c r="BK243" i="4"/>
  <c r="BM243" i="4" s="1"/>
  <c r="BN243" i="4"/>
  <c r="BP243" i="4" s="1"/>
  <c r="CU243" i="4"/>
  <c r="AP243" i="4"/>
  <c r="AR243" i="4" s="1"/>
  <c r="BE243" i="4"/>
  <c r="BG243" i="4" s="1"/>
  <c r="CT243" i="4" l="1"/>
  <c r="X207" i="13"/>
  <c r="BB244" i="4"/>
  <c r="BD244" i="4" s="1"/>
  <c r="AP244" i="4"/>
  <c r="AR244" i="4" s="1"/>
  <c r="BT244" i="4"/>
  <c r="BV244" i="4" s="1"/>
  <c r="CR244" i="4"/>
  <c r="V207" i="13"/>
  <c r="AY244" i="4"/>
  <c r="BA244" i="4" s="1"/>
  <c r="CF244" i="4"/>
  <c r="CH244" i="4" s="1"/>
  <c r="CC244" i="4"/>
  <c r="CE244" i="4" s="1"/>
  <c r="BH244" i="4"/>
  <c r="BJ244" i="4" s="1"/>
  <c r="BN244" i="4"/>
  <c r="BP244" i="4" s="1"/>
  <c r="AD207" i="13"/>
  <c r="AS244" i="4"/>
  <c r="AU244" i="4" s="1"/>
  <c r="CU244" i="4"/>
  <c r="AB207" i="13"/>
  <c r="BW244" i="4"/>
  <c r="BY244" i="4" s="1"/>
  <c r="BE244" i="4"/>
  <c r="BG244" i="4" s="1"/>
  <c r="CS244" i="4"/>
  <c r="CT244" i="4" s="1"/>
  <c r="AV244" i="4"/>
  <c r="AX244" i="4" s="1"/>
  <c r="BK244" i="4"/>
  <c r="BM244" i="4" s="1"/>
  <c r="BQ244" i="4"/>
  <c r="BS244" i="4" s="1"/>
  <c r="BZ244" i="4"/>
  <c r="CB244" i="4" s="1"/>
  <c r="Z207" i="13"/>
  <c r="BN245" i="4" l="1"/>
  <c r="BP245" i="4" s="1"/>
  <c r="AD208" i="13"/>
  <c r="BQ245" i="4"/>
  <c r="BS245" i="4" s="1"/>
  <c r="BB245" i="4"/>
  <c r="BD245" i="4" s="1"/>
  <c r="CC245" i="4"/>
  <c r="CE245" i="4" s="1"/>
  <c r="BW245" i="4"/>
  <c r="BY245" i="4" s="1"/>
  <c r="BT245" i="4"/>
  <c r="BV245" i="4" s="1"/>
  <c r="AY245" i="4"/>
  <c r="BA245" i="4" s="1"/>
  <c r="BZ245" i="4"/>
  <c r="CB245" i="4" s="1"/>
  <c r="CR245" i="4"/>
  <c r="AP245" i="4"/>
  <c r="AR245" i="4" s="1"/>
  <c r="X208" i="13"/>
  <c r="V208" i="13"/>
  <c r="BK245" i="4"/>
  <c r="BM245" i="4" s="1"/>
  <c r="BH245" i="4"/>
  <c r="BJ245" i="4" s="1"/>
  <c r="AV245" i="4"/>
  <c r="AX245" i="4" s="1"/>
  <c r="Z208" i="13"/>
  <c r="BE245" i="4"/>
  <c r="BG245" i="4" s="1"/>
  <c r="CF245" i="4"/>
  <c r="CH245" i="4" s="1"/>
  <c r="AB208" i="13"/>
  <c r="CU245" i="4"/>
  <c r="CS245" i="4"/>
  <c r="AS245" i="4"/>
  <c r="AU245" i="4" s="1"/>
  <c r="CT245" i="4" l="1"/>
  <c r="CF246" i="4"/>
  <c r="CH246" i="4" s="1"/>
  <c r="BE246" i="4"/>
  <c r="BG246" i="4" s="1"/>
  <c r="BT246" i="4"/>
  <c r="BV246" i="4" s="1"/>
  <c r="V209" i="13"/>
  <c r="CC246" i="4"/>
  <c r="CE246" i="4" s="1"/>
  <c r="BQ246" i="4"/>
  <c r="BS246" i="4" s="1"/>
  <c r="BB246" i="4"/>
  <c r="BD246" i="4" s="1"/>
  <c r="AY246" i="4"/>
  <c r="BA246" i="4" s="1"/>
  <c r="BZ246" i="4"/>
  <c r="CB246" i="4" s="1"/>
  <c r="X209" i="13"/>
  <c r="CR246" i="4"/>
  <c r="BN246" i="4"/>
  <c r="BP246" i="4" s="1"/>
  <c r="CU246" i="4"/>
  <c r="BK246" i="4"/>
  <c r="BM246" i="4" s="1"/>
  <c r="AS246" i="4"/>
  <c r="AU246" i="4" s="1"/>
  <c r="BH246" i="4"/>
  <c r="BJ246" i="4" s="1"/>
  <c r="BW246" i="4"/>
  <c r="BY246" i="4" s="1"/>
  <c r="CS246" i="4"/>
  <c r="AP246" i="4"/>
  <c r="AR246" i="4" s="1"/>
  <c r="AV246" i="4"/>
  <c r="AX246" i="4" s="1"/>
  <c r="AD209" i="13"/>
  <c r="Z209" i="13"/>
  <c r="AB209" i="13"/>
  <c r="CT246" i="4" l="1"/>
  <c r="CS247" i="4"/>
  <c r="BW247" i="4"/>
  <c r="BY247" i="4" s="1"/>
  <c r="X210" i="13"/>
  <c r="CC247" i="4"/>
  <c r="CE247" i="4" s="1"/>
  <c r="BE247" i="4"/>
  <c r="BG247" i="4" s="1"/>
  <c r="AY247" i="4"/>
  <c r="BA247" i="4" s="1"/>
  <c r="Z210" i="13"/>
  <c r="BK247" i="4"/>
  <c r="BM247" i="4" s="1"/>
  <c r="BT247" i="4"/>
  <c r="BV247" i="4" s="1"/>
  <c r="BZ247" i="4"/>
  <c r="CB247" i="4" s="1"/>
  <c r="AV247" i="4"/>
  <c r="AX247" i="4" s="1"/>
  <c r="BN247" i="4"/>
  <c r="BP247" i="4" s="1"/>
  <c r="CU247" i="4"/>
  <c r="AB210" i="13"/>
  <c r="CF247" i="4"/>
  <c r="CH247" i="4" s="1"/>
  <c r="V210" i="13"/>
  <c r="BB247" i="4"/>
  <c r="BD247" i="4" s="1"/>
  <c r="CR247" i="4"/>
  <c r="BH247" i="4"/>
  <c r="BJ247" i="4" s="1"/>
  <c r="AP247" i="4"/>
  <c r="AR247" i="4" s="1"/>
  <c r="BQ247" i="4"/>
  <c r="BS247" i="4" s="1"/>
  <c r="AD210" i="13"/>
  <c r="AS247" i="4"/>
  <c r="AU247" i="4" s="1"/>
  <c r="CT247" i="4" l="1"/>
  <c r="BK248" i="4"/>
  <c r="BM248" i="4" s="1"/>
  <c r="AS248" i="4"/>
  <c r="AU248" i="4" s="1"/>
  <c r="BZ248" i="4"/>
  <c r="CB248" i="4" s="1"/>
  <c r="AY248" i="4"/>
  <c r="BA248" i="4" s="1"/>
  <c r="CR248" i="4"/>
  <c r="H9" i="5" s="1"/>
  <c r="J9" i="5" s="1"/>
  <c r="CF248" i="4"/>
  <c r="CH248" i="4" s="1"/>
  <c r="BQ248" i="4"/>
  <c r="BS248" i="4" s="1"/>
  <c r="AV248" i="4"/>
  <c r="AX248" i="4" s="1"/>
  <c r="BN248" i="4"/>
  <c r="BP248" i="4" s="1"/>
  <c r="BT248" i="4"/>
  <c r="BV248" i="4" s="1"/>
  <c r="BE248" i="4"/>
  <c r="BG248" i="4" s="1"/>
  <c r="BB248" i="4"/>
  <c r="BD248" i="4" s="1"/>
  <c r="BW248" i="4"/>
  <c r="BY248" i="4" s="1"/>
  <c r="CC248" i="4"/>
  <c r="CE248" i="4" s="1"/>
  <c r="AP248" i="4"/>
  <c r="AR248" i="4" s="1"/>
  <c r="CU248" i="4"/>
  <c r="CS248" i="4"/>
  <c r="BH248" i="4"/>
  <c r="BJ248" i="4" s="1"/>
  <c r="CT248" i="4" l="1"/>
  <c r="K9" i="5"/>
  <c r="X211" i="13"/>
  <c r="V211" i="13"/>
  <c r="CU249" i="4"/>
  <c r="AD211" i="13"/>
  <c r="CS249" i="4"/>
  <c r="CR249" i="4"/>
  <c r="AB211" i="13"/>
  <c r="Z211" i="13"/>
  <c r="CT249" i="4" l="1"/>
  <c r="CS250" i="4"/>
  <c r="BW250" i="4"/>
  <c r="BY250" i="4" s="1"/>
  <c r="BK250" i="4"/>
  <c r="BM250" i="4" s="1"/>
  <c r="BT250" i="4"/>
  <c r="BV250" i="4" s="1"/>
  <c r="BH250" i="4"/>
  <c r="BJ250" i="4" s="1"/>
  <c r="BQ250" i="4"/>
  <c r="BS250" i="4" s="1"/>
  <c r="X212" i="13"/>
  <c r="BN250" i="4"/>
  <c r="BP250" i="4" s="1"/>
  <c r="BE250" i="4"/>
  <c r="BG250" i="4" s="1"/>
  <c r="AV250" i="4"/>
  <c r="AX250" i="4" s="1"/>
  <c r="BB250" i="4"/>
  <c r="BD250" i="4" s="1"/>
  <c r="AD212" i="13"/>
  <c r="AY250" i="4"/>
  <c r="BA250" i="4" s="1"/>
  <c r="AB212" i="13"/>
  <c r="Z212" i="13"/>
  <c r="CF250" i="4"/>
  <c r="CH250" i="4" s="1"/>
  <c r="CC250" i="4"/>
  <c r="CE250" i="4" s="1"/>
  <c r="V212" i="13"/>
  <c r="CU250" i="4"/>
  <c r="CR250" i="4"/>
  <c r="AS250" i="4"/>
  <c r="AU250" i="4" s="1"/>
  <c r="BZ250" i="4"/>
  <c r="CB250" i="4" s="1"/>
  <c r="AP250" i="4"/>
  <c r="AR250" i="4" s="1"/>
  <c r="M9" i="5"/>
  <c r="P9" i="5" s="1"/>
  <c r="S9" i="5" s="1"/>
  <c r="N9" i="5"/>
  <c r="Q9" i="5" s="1"/>
  <c r="CT250" i="4" l="1"/>
  <c r="AV251" i="4"/>
  <c r="AX251" i="4" s="1"/>
  <c r="BB251" i="4"/>
  <c r="BD251" i="4" s="1"/>
  <c r="AS251" i="4"/>
  <c r="AU251" i="4" s="1"/>
  <c r="AB213" i="13"/>
  <c r="X213" i="13"/>
  <c r="BE251" i="4"/>
  <c r="BG251" i="4" s="1"/>
  <c r="BZ251" i="4"/>
  <c r="CB251" i="4" s="1"/>
  <c r="Z213" i="13"/>
  <c r="AP251" i="4"/>
  <c r="AR251" i="4" s="1"/>
  <c r="AD213" i="13"/>
  <c r="BW251" i="4"/>
  <c r="BY251" i="4" s="1"/>
  <c r="V213" i="13"/>
  <c r="BT251" i="4"/>
  <c r="BV251" i="4" s="1"/>
  <c r="CS251" i="4"/>
  <c r="BQ251" i="4"/>
  <c r="BS251" i="4" s="1"/>
  <c r="AY251" i="4"/>
  <c r="BA251" i="4" s="1"/>
  <c r="BH251" i="4"/>
  <c r="BJ251" i="4" s="1"/>
  <c r="CC251" i="4"/>
  <c r="CE251" i="4" s="1"/>
  <c r="CR251" i="4"/>
  <c r="BN251" i="4"/>
  <c r="BP251" i="4" s="1"/>
  <c r="CU251" i="4"/>
  <c r="BK251" i="4"/>
  <c r="BM251" i="4" s="1"/>
  <c r="CF251" i="4"/>
  <c r="CH251" i="4" s="1"/>
  <c r="CT251" i="4" l="1"/>
  <c r="BN252" i="4"/>
  <c r="BP252" i="4" s="1"/>
  <c r="AD214" i="13"/>
  <c r="BK252" i="4"/>
  <c r="BM252" i="4" s="1"/>
  <c r="AB214" i="13"/>
  <c r="BH252" i="4"/>
  <c r="BJ252" i="4" s="1"/>
  <c r="Z214" i="13"/>
  <c r="BE252" i="4"/>
  <c r="BG252" i="4" s="1"/>
  <c r="X214" i="13"/>
  <c r="BB252" i="4"/>
  <c r="BD252" i="4" s="1"/>
  <c r="V214" i="13"/>
  <c r="CC252" i="4"/>
  <c r="CE252" i="4" s="1"/>
  <c r="AV252" i="4"/>
  <c r="AX252" i="4" s="1"/>
  <c r="AP252" i="4"/>
  <c r="AR252" i="4" s="1"/>
  <c r="CF252" i="4"/>
  <c r="CH252" i="4" s="1"/>
  <c r="CS252" i="4"/>
  <c r="BW252" i="4"/>
  <c r="BY252" i="4" s="1"/>
  <c r="CR252" i="4"/>
  <c r="BT252" i="4"/>
  <c r="BV252" i="4" s="1"/>
  <c r="BQ252" i="4"/>
  <c r="BS252" i="4" s="1"/>
  <c r="BZ252" i="4"/>
  <c r="CB252" i="4" s="1"/>
  <c r="CU252" i="4"/>
  <c r="AY252" i="4"/>
  <c r="BA252" i="4" s="1"/>
  <c r="AS252" i="4"/>
  <c r="AU252" i="4" s="1"/>
  <c r="CT252" i="4" l="1"/>
  <c r="CS253" i="4"/>
  <c r="AD215" i="13"/>
  <c r="CU253" i="4"/>
  <c r="X215" i="13"/>
  <c r="V215" i="13"/>
  <c r="Z215" i="13"/>
  <c r="AB215" i="13"/>
  <c r="CR253" i="4"/>
  <c r="CT253" i="4" l="1"/>
  <c r="CC254" i="4"/>
  <c r="CE254" i="4" s="1"/>
  <c r="V216" i="13"/>
  <c r="CU254" i="4"/>
  <c r="CS254" i="4"/>
  <c r="CR254" i="4"/>
  <c r="AS254" i="4"/>
  <c r="AU254" i="4" s="1"/>
  <c r="BZ254" i="4"/>
  <c r="CB254" i="4" s="1"/>
  <c r="AP254" i="4"/>
  <c r="AR254" i="4" s="1"/>
  <c r="BW254" i="4"/>
  <c r="BY254" i="4" s="1"/>
  <c r="BT254" i="4"/>
  <c r="BV254" i="4" s="1"/>
  <c r="BH254" i="4"/>
  <c r="BJ254" i="4" s="1"/>
  <c r="BQ254" i="4"/>
  <c r="BS254" i="4" s="1"/>
  <c r="AD216" i="13"/>
  <c r="Z216" i="13"/>
  <c r="BE254" i="4"/>
  <c r="BG254" i="4" s="1"/>
  <c r="BK254" i="4"/>
  <c r="BM254" i="4" s="1"/>
  <c r="BN254" i="4"/>
  <c r="BP254" i="4" s="1"/>
  <c r="BB254" i="4"/>
  <c r="BD254" i="4" s="1"/>
  <c r="AY254" i="4"/>
  <c r="BA254" i="4" s="1"/>
  <c r="CF254" i="4"/>
  <c r="CH254" i="4" s="1"/>
  <c r="AV254" i="4"/>
  <c r="AX254" i="4" s="1"/>
  <c r="X216" i="13"/>
  <c r="AB216" i="13"/>
  <c r="CT254" i="4" l="1"/>
  <c r="CU255" i="4"/>
  <c r="CR255" i="4"/>
  <c r="AB217" i="13"/>
  <c r="Z217" i="13"/>
  <c r="X217" i="13"/>
  <c r="AD217" i="13"/>
  <c r="CS255" i="4"/>
  <c r="CT255" i="4" s="1"/>
  <c r="V217" i="13"/>
  <c r="CR256" i="4" l="1"/>
  <c r="CU256" i="4"/>
  <c r="CS256" i="4"/>
  <c r="CT256" i="4" s="1"/>
  <c r="AD218" i="13"/>
  <c r="AB218" i="13"/>
  <c r="Z218" i="13"/>
  <c r="V218" i="13"/>
  <c r="X218" i="13"/>
  <c r="CC257" i="4" l="1"/>
  <c r="CE257" i="4" s="1"/>
  <c r="AD219" i="13"/>
  <c r="AS257" i="4"/>
  <c r="AU257" i="4" s="1"/>
  <c r="AB219" i="13"/>
  <c r="BZ257" i="4"/>
  <c r="CB257" i="4" s="1"/>
  <c r="AP257" i="4"/>
  <c r="AR257" i="4" s="1"/>
  <c r="BW257" i="4"/>
  <c r="BY257" i="4" s="1"/>
  <c r="BQ257" i="4"/>
  <c r="BS257" i="4" s="1"/>
  <c r="BK257" i="4"/>
  <c r="BM257" i="4" s="1"/>
  <c r="CF257" i="4"/>
  <c r="CH257" i="4" s="1"/>
  <c r="Z219" i="13"/>
  <c r="X219" i="13"/>
  <c r="V219" i="13"/>
  <c r="BT257" i="4"/>
  <c r="BV257" i="4" s="1"/>
  <c r="CR257" i="4"/>
  <c r="BH257" i="4"/>
  <c r="BJ257" i="4" s="1"/>
  <c r="BE257" i="4"/>
  <c r="BG257" i="4" s="1"/>
  <c r="CS257" i="4"/>
  <c r="CT257" i="4" s="1"/>
  <c r="AY257" i="4"/>
  <c r="BA257" i="4" s="1"/>
  <c r="AV257" i="4"/>
  <c r="AX257" i="4" s="1"/>
  <c r="CU257" i="4"/>
  <c r="BN257" i="4"/>
  <c r="BP257" i="4" s="1"/>
  <c r="BB257" i="4"/>
  <c r="BD257" i="4" s="1"/>
  <c r="AB220" i="13" l="1"/>
  <c r="CS258" i="4"/>
  <c r="AD220" i="13"/>
  <c r="Z220" i="13"/>
  <c r="CU258" i="4"/>
  <c r="CR258" i="4"/>
  <c r="V220" i="13"/>
  <c r="X220" i="13"/>
  <c r="CT258" i="4" l="1"/>
  <c r="CS259" i="4"/>
  <c r="CR259" i="4"/>
  <c r="CU259" i="4"/>
  <c r="AD221" i="13"/>
  <c r="AB221" i="13"/>
  <c r="V221" i="13"/>
  <c r="Z221" i="13"/>
  <c r="X221" i="13"/>
  <c r="CT259" i="4" l="1"/>
  <c r="BE260" i="4"/>
  <c r="BG260" i="4" s="1"/>
  <c r="AD222" i="13"/>
  <c r="CR260" i="4"/>
  <c r="H5" i="5" s="1"/>
  <c r="J5" i="5" s="1"/>
  <c r="CS260" i="4"/>
  <c r="CC260" i="4"/>
  <c r="CE260" i="4" s="1"/>
  <c r="CU260" i="4"/>
  <c r="BW260" i="4"/>
  <c r="BY260" i="4" s="1"/>
  <c r="BT260" i="4"/>
  <c r="BV260" i="4" s="1"/>
  <c r="AV260" i="4"/>
  <c r="AX260" i="4" s="1"/>
  <c r="BQ260" i="4"/>
  <c r="BS260" i="4" s="1"/>
  <c r="AS260" i="4"/>
  <c r="AU260" i="4" s="1"/>
  <c r="BN260" i="4"/>
  <c r="BP260" i="4" s="1"/>
  <c r="Z222" i="13"/>
  <c r="X222" i="13"/>
  <c r="BB260" i="4"/>
  <c r="BD260" i="4" s="1"/>
  <c r="AB222" i="13"/>
  <c r="AP260" i="4"/>
  <c r="AR260" i="4" s="1"/>
  <c r="CF260" i="4"/>
  <c r="CH260" i="4" s="1"/>
  <c r="BZ260" i="4"/>
  <c r="CB260" i="4" s="1"/>
  <c r="AY260" i="4"/>
  <c r="BA260" i="4" s="1"/>
  <c r="BH260" i="4"/>
  <c r="BJ260" i="4" s="1"/>
  <c r="V222" i="13"/>
  <c r="BK260" i="4"/>
  <c r="BM260" i="4" s="1"/>
  <c r="CT260" i="4" l="1"/>
  <c r="K5" i="5"/>
  <c r="CF261" i="4"/>
  <c r="CH261" i="4" s="1"/>
  <c r="Z223" i="13"/>
  <c r="AV261" i="4"/>
  <c r="AX261" i="4" s="1"/>
  <c r="X223" i="13"/>
  <c r="CR261" i="4"/>
  <c r="BT261" i="4"/>
  <c r="BV261" i="4" s="1"/>
  <c r="BE261" i="4"/>
  <c r="BG261" i="4" s="1"/>
  <c r="CC261" i="4"/>
  <c r="CE261" i="4" s="1"/>
  <c r="V223" i="13"/>
  <c r="AS261" i="4"/>
  <c r="AU261" i="4" s="1"/>
  <c r="BZ261" i="4"/>
  <c r="CB261" i="4" s="1"/>
  <c r="BW261" i="4"/>
  <c r="BY261" i="4" s="1"/>
  <c r="AD223" i="13"/>
  <c r="AP261" i="4"/>
  <c r="AR261" i="4" s="1"/>
  <c r="BK261" i="4"/>
  <c r="BM261" i="4" s="1"/>
  <c r="BQ261" i="4"/>
  <c r="BS261" i="4" s="1"/>
  <c r="AB223" i="13"/>
  <c r="CU261" i="4"/>
  <c r="CS261" i="4"/>
  <c r="CT261" i="4" s="1"/>
  <c r="BH261" i="4"/>
  <c r="BJ261" i="4" s="1"/>
  <c r="BB261" i="4"/>
  <c r="BD261" i="4" s="1"/>
  <c r="BN261" i="4"/>
  <c r="BP261" i="4" s="1"/>
  <c r="AY261" i="4"/>
  <c r="BA261" i="4" s="1"/>
  <c r="CR262" i="4" l="1"/>
  <c r="AY262" i="4"/>
  <c r="BA262" i="4" s="1"/>
  <c r="BB262" i="4"/>
  <c r="BD262" i="4" s="1"/>
  <c r="CF262" i="4"/>
  <c r="CH262" i="4" s="1"/>
  <c r="BH262" i="4"/>
  <c r="BJ262" i="4" s="1"/>
  <c r="AV262" i="4"/>
  <c r="AX262" i="4" s="1"/>
  <c r="BE262" i="4"/>
  <c r="BG262" i="4" s="1"/>
  <c r="AS262" i="4"/>
  <c r="AU262" i="4" s="1"/>
  <c r="BZ262" i="4"/>
  <c r="CB262" i="4" s="1"/>
  <c r="AP262" i="4"/>
  <c r="AR262" i="4" s="1"/>
  <c r="CC262" i="4"/>
  <c r="CE262" i="4" s="1"/>
  <c r="CS262" i="4"/>
  <c r="CT262" i="4" s="1"/>
  <c r="BN262" i="4"/>
  <c r="BP262" i="4" s="1"/>
  <c r="BW262" i="4"/>
  <c r="BY262" i="4" s="1"/>
  <c r="BT262" i="4"/>
  <c r="BV262" i="4" s="1"/>
  <c r="CU262" i="4"/>
  <c r="BQ262" i="4"/>
  <c r="BS262" i="4" s="1"/>
  <c r="BK262" i="4"/>
  <c r="BM262" i="4" s="1"/>
  <c r="M5" i="5"/>
  <c r="P5" i="5" s="1"/>
  <c r="S5" i="5" s="1"/>
  <c r="N5" i="5"/>
  <c r="Q5" i="5" s="1"/>
  <c r="BQ263" i="4" l="1"/>
  <c r="BS263" i="4" s="1"/>
  <c r="AS263" i="4"/>
  <c r="AU263" i="4" s="1"/>
  <c r="AP263" i="4"/>
  <c r="AR263" i="4" s="1"/>
  <c r="BN263" i="4"/>
  <c r="BP263" i="4" s="1"/>
  <c r="CR263" i="4"/>
  <c r="AD224" i="13"/>
  <c r="BK263" i="4"/>
  <c r="BM263" i="4" s="1"/>
  <c r="AB224" i="13"/>
  <c r="BH263" i="4"/>
  <c r="BJ263" i="4" s="1"/>
  <c r="Z224" i="13"/>
  <c r="X224" i="13"/>
  <c r="BT263" i="4"/>
  <c r="BV263" i="4" s="1"/>
  <c r="BE263" i="4"/>
  <c r="BG263" i="4" s="1"/>
  <c r="BB263" i="4"/>
  <c r="BD263" i="4" s="1"/>
  <c r="V224" i="13"/>
  <c r="CF263" i="4"/>
  <c r="CH263" i="4" s="1"/>
  <c r="CS263" i="4"/>
  <c r="CT263" i="4" s="1"/>
  <c r="CC263" i="4"/>
  <c r="CE263" i="4" s="1"/>
  <c r="BW263" i="4"/>
  <c r="BY263" i="4" s="1"/>
  <c r="AY263" i="4"/>
  <c r="BA263" i="4" s="1"/>
  <c r="CU263" i="4"/>
  <c r="BZ263" i="4"/>
  <c r="CB263" i="4" s="1"/>
  <c r="AV263" i="4"/>
  <c r="AX263" i="4" s="1"/>
  <c r="BH264" i="4" l="1"/>
  <c r="BJ264" i="4" s="1"/>
  <c r="BQ264" i="4"/>
  <c r="BS264" i="4" s="1"/>
  <c r="AD225" i="13"/>
  <c r="BE264" i="4"/>
  <c r="BG264" i="4" s="1"/>
  <c r="AY264" i="4"/>
  <c r="BA264" i="4" s="1"/>
  <c r="Z225" i="13"/>
  <c r="AV264" i="4"/>
  <c r="AX264" i="4" s="1"/>
  <c r="CF264" i="4"/>
  <c r="CH264" i="4" s="1"/>
  <c r="X225" i="13"/>
  <c r="CC264" i="4"/>
  <c r="CE264" i="4" s="1"/>
  <c r="CR264" i="4"/>
  <c r="AS264" i="4"/>
  <c r="AU264" i="4" s="1"/>
  <c r="BN264" i="4"/>
  <c r="BP264" i="4" s="1"/>
  <c r="V225" i="13"/>
  <c r="CS264" i="4"/>
  <c r="BZ264" i="4"/>
  <c r="CB264" i="4" s="1"/>
  <c r="CU264" i="4"/>
  <c r="BW264" i="4"/>
  <c r="BY264" i="4" s="1"/>
  <c r="BT264" i="4"/>
  <c r="BV264" i="4" s="1"/>
  <c r="AB225" i="13"/>
  <c r="AP264" i="4"/>
  <c r="AR264" i="4" s="1"/>
  <c r="BK264" i="4"/>
  <c r="BM264" i="4" s="1"/>
  <c r="BB264" i="4"/>
  <c r="BD264" i="4" s="1"/>
  <c r="CT264" i="4" l="1"/>
  <c r="CU265" i="4"/>
  <c r="AB226" i="13"/>
  <c r="Z226" i="13"/>
  <c r="V226" i="13"/>
  <c r="AD226" i="13"/>
  <c r="X226" i="13"/>
  <c r="CR265" i="4"/>
  <c r="CS265" i="4"/>
  <c r="CT265" i="4" l="1"/>
  <c r="CC266" i="4"/>
  <c r="CE266" i="4" s="1"/>
  <c r="AS266" i="4"/>
  <c r="AU266" i="4" s="1"/>
  <c r="AD227" i="13"/>
  <c r="Z227" i="13"/>
  <c r="BW266" i="4"/>
  <c r="BY266" i="4" s="1"/>
  <c r="CU266" i="4"/>
  <c r="BT266" i="4"/>
  <c r="BV266" i="4" s="1"/>
  <c r="BZ266" i="4"/>
  <c r="CB266" i="4" s="1"/>
  <c r="AB227" i="13"/>
  <c r="AP266" i="4"/>
  <c r="AR266" i="4" s="1"/>
  <c r="BQ266" i="4"/>
  <c r="BS266" i="4" s="1"/>
  <c r="BB266" i="4"/>
  <c r="BD266" i="4" s="1"/>
  <c r="BK266" i="4"/>
  <c r="BM266" i="4" s="1"/>
  <c r="BH266" i="4"/>
  <c r="BJ266" i="4" s="1"/>
  <c r="BE266" i="4"/>
  <c r="BG266" i="4" s="1"/>
  <c r="AV266" i="4"/>
  <c r="AX266" i="4" s="1"/>
  <c r="CR266" i="4"/>
  <c r="CS266" i="4"/>
  <c r="BN266" i="4"/>
  <c r="BP266" i="4" s="1"/>
  <c r="AY266" i="4"/>
  <c r="BA266" i="4" s="1"/>
  <c r="CF266" i="4"/>
  <c r="CH266" i="4" s="1"/>
  <c r="X227" i="13"/>
  <c r="V227" i="13"/>
  <c r="CT266" i="4" l="1"/>
  <c r="BE267" i="4"/>
  <c r="BG267" i="4" s="1"/>
  <c r="CS267" i="4"/>
  <c r="AY267" i="4"/>
  <c r="BA267" i="4" s="1"/>
  <c r="CU267" i="4"/>
  <c r="BZ267" i="4"/>
  <c r="CB267" i="4" s="1"/>
  <c r="AP267" i="4"/>
  <c r="AR267" i="4" s="1"/>
  <c r="BW267" i="4"/>
  <c r="BY267" i="4" s="1"/>
  <c r="X228" i="13"/>
  <c r="BB267" i="4"/>
  <c r="BD267" i="4" s="1"/>
  <c r="AS267" i="4"/>
  <c r="AU267" i="4" s="1"/>
  <c r="CF267" i="4"/>
  <c r="CH267" i="4" s="1"/>
  <c r="AB228" i="13"/>
  <c r="CR267" i="4"/>
  <c r="AV267" i="4"/>
  <c r="AX267" i="4" s="1"/>
  <c r="BT267" i="4"/>
  <c r="BV267" i="4" s="1"/>
  <c r="AD228" i="13"/>
  <c r="BH267" i="4"/>
  <c r="BJ267" i="4" s="1"/>
  <c r="CC267" i="4"/>
  <c r="CE267" i="4" s="1"/>
  <c r="BN267" i="4"/>
  <c r="BP267" i="4" s="1"/>
  <c r="BQ267" i="4"/>
  <c r="BS267" i="4" s="1"/>
  <c r="BK267" i="4"/>
  <c r="BM267" i="4" s="1"/>
  <c r="V228" i="13"/>
  <c r="Z228" i="13"/>
  <c r="CT267" i="4" l="1"/>
  <c r="CU268" i="4"/>
  <c r="AB229" i="13"/>
  <c r="X229" i="13"/>
  <c r="V229" i="13"/>
  <c r="AD229" i="13"/>
  <c r="CR268" i="4"/>
  <c r="CS268" i="4"/>
  <c r="Z229" i="13"/>
  <c r="CT268" i="4" l="1"/>
  <c r="X230" i="13"/>
  <c r="CU269" i="4"/>
  <c r="CR269" i="4"/>
  <c r="V230" i="13"/>
  <c r="CS269" i="4"/>
  <c r="CT269" i="4" s="1"/>
  <c r="AD230" i="13"/>
  <c r="AB230" i="13"/>
  <c r="Z230" i="13"/>
  <c r="CR270" i="4" l="1"/>
  <c r="AD231" i="13"/>
  <c r="AB231" i="13"/>
  <c r="Z231" i="13"/>
  <c r="V231" i="13"/>
  <c r="X231" i="13"/>
  <c r="CS270" i="4"/>
  <c r="CT270" i="4" s="1"/>
  <c r="CU270" i="4"/>
  <c r="AV271" i="4" l="1"/>
  <c r="AX271" i="4" s="1"/>
  <c r="X232" i="13"/>
  <c r="BT271" i="4"/>
  <c r="BV271" i="4" s="1"/>
  <c r="BQ271" i="4"/>
  <c r="BS271" i="4" s="1"/>
  <c r="BB271" i="4"/>
  <c r="BD271" i="4" s="1"/>
  <c r="AD232" i="13"/>
  <c r="Z232" i="13"/>
  <c r="CC271" i="4"/>
  <c r="CE271" i="4" s="1"/>
  <c r="AS271" i="4"/>
  <c r="AU271" i="4" s="1"/>
  <c r="BZ271" i="4"/>
  <c r="CB271" i="4" s="1"/>
  <c r="AP271" i="4"/>
  <c r="AR271" i="4" s="1"/>
  <c r="BW271" i="4"/>
  <c r="BY271" i="4" s="1"/>
  <c r="CS271" i="4"/>
  <c r="CR271" i="4"/>
  <c r="BN271" i="4"/>
  <c r="BP271" i="4" s="1"/>
  <c r="V232" i="13"/>
  <c r="AB232" i="13"/>
  <c r="CU271" i="4"/>
  <c r="BK271" i="4"/>
  <c r="BM271" i="4" s="1"/>
  <c r="BH271" i="4"/>
  <c r="BJ271" i="4" s="1"/>
  <c r="AY271" i="4"/>
  <c r="BA271" i="4" s="1"/>
  <c r="BE271" i="4"/>
  <c r="BG271" i="4" s="1"/>
  <c r="CF271" i="4"/>
  <c r="CH271" i="4" s="1"/>
  <c r="CT271" i="4" l="1"/>
  <c r="CF272" i="4"/>
  <c r="CH272" i="4" s="1"/>
  <c r="BE272" i="4"/>
  <c r="BG272" i="4" s="1"/>
  <c r="CC272" i="4"/>
  <c r="CE272" i="4" s="1"/>
  <c r="AS272" i="4"/>
  <c r="AU272" i="4" s="1"/>
  <c r="Z233" i="13"/>
  <c r="BZ272" i="4"/>
  <c r="CB272" i="4" s="1"/>
  <c r="X233" i="13"/>
  <c r="AP272" i="4"/>
  <c r="AR272" i="4" s="1"/>
  <c r="V233" i="13"/>
  <c r="BW272" i="4"/>
  <c r="BY272" i="4" s="1"/>
  <c r="BB272" i="4"/>
  <c r="BD272" i="4" s="1"/>
  <c r="AY272" i="4"/>
  <c r="BA272" i="4" s="1"/>
  <c r="CR272" i="4"/>
  <c r="BT272" i="4"/>
  <c r="BV272" i="4" s="1"/>
  <c r="BK272" i="4"/>
  <c r="BM272" i="4" s="1"/>
  <c r="BH272" i="4"/>
  <c r="BJ272" i="4" s="1"/>
  <c r="AV272" i="4"/>
  <c r="AX272" i="4" s="1"/>
  <c r="AB233" i="13"/>
  <c r="CU272" i="4"/>
  <c r="BQ272" i="4"/>
  <c r="BS272" i="4" s="1"/>
  <c r="CS272" i="4"/>
  <c r="BN272" i="4"/>
  <c r="BP272" i="4" s="1"/>
  <c r="AD233" i="13"/>
  <c r="CT272" i="4" l="1"/>
  <c r="AP273" i="4"/>
  <c r="AR273" i="4" s="1"/>
  <c r="CC273" i="4"/>
  <c r="CE273" i="4" s="1"/>
  <c r="BT273" i="4"/>
  <c r="BV273" i="4" s="1"/>
  <c r="BN273" i="4"/>
  <c r="BP273" i="4" s="1"/>
  <c r="BK273" i="4"/>
  <c r="BM273" i="4" s="1"/>
  <c r="AD234" i="13"/>
  <c r="BH273" i="4"/>
  <c r="BJ273" i="4" s="1"/>
  <c r="AB234" i="13"/>
  <c r="X234" i="13"/>
  <c r="BE273" i="4"/>
  <c r="BG273" i="4" s="1"/>
  <c r="AV273" i="4"/>
  <c r="AX273" i="4" s="1"/>
  <c r="CS273" i="4"/>
  <c r="BB273" i="4"/>
  <c r="BD273" i="4" s="1"/>
  <c r="CR273" i="4"/>
  <c r="AS273" i="4"/>
  <c r="AU273" i="4" s="1"/>
  <c r="CU273" i="4"/>
  <c r="CF273" i="4"/>
  <c r="CH273" i="4" s="1"/>
  <c r="BZ273" i="4"/>
  <c r="CB273" i="4" s="1"/>
  <c r="AY273" i="4"/>
  <c r="BA273" i="4" s="1"/>
  <c r="BW273" i="4"/>
  <c r="BY273" i="4" s="1"/>
  <c r="Z234" i="13"/>
  <c r="BQ273" i="4"/>
  <c r="BS273" i="4" s="1"/>
  <c r="V234" i="13"/>
  <c r="CT273" i="4" l="1"/>
  <c r="AY274" i="4"/>
  <c r="BA274" i="4" s="1"/>
  <c r="Z235" i="13"/>
  <c r="CR274" i="4"/>
  <c r="CS274" i="4"/>
  <c r="BW274" i="4"/>
  <c r="BY274" i="4" s="1"/>
  <c r="BT274" i="4"/>
  <c r="BV274" i="4" s="1"/>
  <c r="CF274" i="4"/>
  <c r="CH274" i="4" s="1"/>
  <c r="X235" i="13"/>
  <c r="CC274" i="4"/>
  <c r="CE274" i="4" s="1"/>
  <c r="CU274" i="4"/>
  <c r="BZ274" i="4"/>
  <c r="CB274" i="4" s="1"/>
  <c r="AP274" i="4"/>
  <c r="AR274" i="4" s="1"/>
  <c r="AV274" i="4"/>
  <c r="AX274" i="4" s="1"/>
  <c r="V235" i="13"/>
  <c r="AS274" i="4"/>
  <c r="AU274" i="4" s="1"/>
  <c r="BN274" i="4"/>
  <c r="BP274" i="4" s="1"/>
  <c r="BK274" i="4"/>
  <c r="BM274" i="4" s="1"/>
  <c r="BH274" i="4"/>
  <c r="BJ274" i="4" s="1"/>
  <c r="BE274" i="4"/>
  <c r="BG274" i="4" s="1"/>
  <c r="AD235" i="13"/>
  <c r="BB274" i="4"/>
  <c r="BD274" i="4" s="1"/>
  <c r="AB235" i="13"/>
  <c r="BQ274" i="4"/>
  <c r="BS274" i="4" s="1"/>
  <c r="CT274" i="4" l="1"/>
  <c r="CF275" i="4"/>
  <c r="CH275" i="4" s="1"/>
  <c r="BE275" i="4"/>
  <c r="BG275" i="4" s="1"/>
  <c r="AV275" i="4"/>
  <c r="AX275" i="4" s="1"/>
  <c r="AS275" i="4"/>
  <c r="AU275" i="4" s="1"/>
  <c r="Z236" i="13"/>
  <c r="X236" i="13"/>
  <c r="AP275" i="4"/>
  <c r="AR275" i="4" s="1"/>
  <c r="V236" i="13"/>
  <c r="BW275" i="4"/>
  <c r="BY275" i="4" s="1"/>
  <c r="CS275" i="4"/>
  <c r="BT275" i="4"/>
  <c r="BV275" i="4" s="1"/>
  <c r="AY275" i="4"/>
  <c r="BA275" i="4" s="1"/>
  <c r="AD236" i="13"/>
  <c r="BZ275" i="4"/>
  <c r="CB275" i="4" s="1"/>
  <c r="CR275" i="4"/>
  <c r="BN275" i="4"/>
  <c r="BP275" i="4" s="1"/>
  <c r="BK275" i="4"/>
  <c r="BM275" i="4" s="1"/>
  <c r="BH275" i="4"/>
  <c r="BJ275" i="4" s="1"/>
  <c r="CC275" i="4"/>
  <c r="CE275" i="4" s="1"/>
  <c r="CU275" i="4"/>
  <c r="BQ275" i="4"/>
  <c r="BS275" i="4" s="1"/>
  <c r="BB275" i="4"/>
  <c r="BD275" i="4" s="1"/>
  <c r="AB236" i="13"/>
  <c r="CT275" i="4" l="1"/>
  <c r="BQ276" i="4"/>
  <c r="BS276" i="4" s="1"/>
  <c r="BN276" i="4"/>
  <c r="BP276" i="4" s="1"/>
  <c r="BH276" i="4"/>
  <c r="BJ276" i="4" s="1"/>
  <c r="CR276" i="4"/>
  <c r="BE276" i="4"/>
  <c r="BG276" i="4" s="1"/>
  <c r="CS276" i="4"/>
  <c r="CT276" i="4" s="1"/>
  <c r="BZ276" i="4"/>
  <c r="CB276" i="4" s="1"/>
  <c r="BW276" i="4"/>
  <c r="BY276" i="4" s="1"/>
  <c r="CF276" i="4"/>
  <c r="CH276" i="4" s="1"/>
  <c r="CU276" i="4"/>
  <c r="BB276" i="4"/>
  <c r="BD276" i="4" s="1"/>
  <c r="CC276" i="4"/>
  <c r="CE276" i="4" s="1"/>
  <c r="AY276" i="4"/>
  <c r="BA276" i="4" s="1"/>
  <c r="AV276" i="4"/>
  <c r="AX276" i="4" s="1"/>
  <c r="AS276" i="4"/>
  <c r="AU276" i="4" s="1"/>
  <c r="BT276" i="4"/>
  <c r="BV276" i="4" s="1"/>
  <c r="AP276" i="4"/>
  <c r="AR276" i="4" s="1"/>
  <c r="BK276" i="4"/>
  <c r="BM276" i="4" s="1"/>
  <c r="CC277" i="4" l="1"/>
  <c r="CE277" i="4" s="1"/>
  <c r="CS277" i="4"/>
  <c r="BT277" i="4"/>
  <c r="BV277" i="4" s="1"/>
  <c r="AP277" i="4"/>
  <c r="AR277" i="4" s="1"/>
  <c r="BW277" i="4"/>
  <c r="BY277" i="4" s="1"/>
  <c r="BN277" i="4"/>
  <c r="BP277" i="4" s="1"/>
  <c r="BB277" i="4"/>
  <c r="BD277" i="4" s="1"/>
  <c r="AV277" i="4"/>
  <c r="AX277" i="4" s="1"/>
  <c r="BQ277" i="4"/>
  <c r="BS277" i="4" s="1"/>
  <c r="CF277" i="4"/>
  <c r="CH277" i="4" s="1"/>
  <c r="CR277" i="4"/>
  <c r="BH277" i="4"/>
  <c r="BJ277" i="4" s="1"/>
  <c r="BZ277" i="4"/>
  <c r="CB277" i="4" s="1"/>
  <c r="AY277" i="4"/>
  <c r="BA277" i="4" s="1"/>
  <c r="BK277" i="4"/>
  <c r="BM277" i="4" s="1"/>
  <c r="CU277" i="4"/>
  <c r="BE277" i="4"/>
  <c r="BG277" i="4" s="1"/>
  <c r="AS277" i="4"/>
  <c r="AU277" i="4" s="1"/>
  <c r="CT277" i="4" l="1"/>
  <c r="BE278" i="4"/>
  <c r="BG278" i="4" s="1"/>
  <c r="AV278" i="4"/>
  <c r="AX278" i="4" s="1"/>
  <c r="BZ278" i="4"/>
  <c r="CB278" i="4" s="1"/>
  <c r="AY278" i="4"/>
  <c r="BA278" i="4" s="1"/>
  <c r="BK278" i="4"/>
  <c r="BM278" i="4" s="1"/>
  <c r="CC278" i="4"/>
  <c r="CE278" i="4" s="1"/>
  <c r="AD237" i="13"/>
  <c r="AB237" i="13"/>
  <c r="AS278" i="4"/>
  <c r="AU278" i="4" s="1"/>
  <c r="BB278" i="4"/>
  <c r="BD278" i="4" s="1"/>
  <c r="Z237" i="13"/>
  <c r="CF278" i="4"/>
  <c r="CH278" i="4" s="1"/>
  <c r="CS278" i="4"/>
  <c r="BT278" i="4"/>
  <c r="BV278" i="4" s="1"/>
  <c r="BH278" i="4"/>
  <c r="BJ278" i="4" s="1"/>
  <c r="X237" i="13"/>
  <c r="AP278" i="4"/>
  <c r="AR278" i="4" s="1"/>
  <c r="BW278" i="4"/>
  <c r="BY278" i="4" s="1"/>
  <c r="CU278" i="4"/>
  <c r="BQ278" i="4"/>
  <c r="BS278" i="4" s="1"/>
  <c r="CR278" i="4"/>
  <c r="BN278" i="4"/>
  <c r="BP278" i="4" s="1"/>
  <c r="V237" i="13"/>
  <c r="CT278" i="4" l="1"/>
  <c r="AV279" i="4"/>
  <c r="AX279" i="4" s="1"/>
  <c r="BW279" i="4"/>
  <c r="BY279" i="4" s="1"/>
  <c r="CR279" i="4"/>
  <c r="BK279" i="4"/>
  <c r="BM279" i="4" s="1"/>
  <c r="V238" i="13"/>
  <c r="CC279" i="4"/>
  <c r="CE279" i="4" s="1"/>
  <c r="BT279" i="4"/>
  <c r="BV279" i="4" s="1"/>
  <c r="BE279" i="4"/>
  <c r="BG279" i="4" s="1"/>
  <c r="CU279" i="4"/>
  <c r="BH279" i="4"/>
  <c r="BJ279" i="4" s="1"/>
  <c r="CF279" i="4"/>
  <c r="CH279" i="4" s="1"/>
  <c r="AY279" i="4"/>
  <c r="BA279" i="4" s="1"/>
  <c r="BN279" i="4"/>
  <c r="BP279" i="4" s="1"/>
  <c r="X238" i="13"/>
  <c r="AS279" i="4"/>
  <c r="AU279" i="4" s="1"/>
  <c r="AD238" i="13"/>
  <c r="BB279" i="4"/>
  <c r="BD279" i="4" s="1"/>
  <c r="CS279" i="4"/>
  <c r="CT279" i="4" s="1"/>
  <c r="AB238" i="13"/>
  <c r="BZ279" i="4"/>
  <c r="CB279" i="4" s="1"/>
  <c r="Z238" i="13"/>
  <c r="BQ279" i="4"/>
  <c r="BS279" i="4" s="1"/>
  <c r="AP279" i="4"/>
  <c r="AR279" i="4" s="1"/>
  <c r="BN280" i="4" l="1"/>
  <c r="BP280" i="4" s="1"/>
  <c r="AS280" i="4"/>
  <c r="AU280" i="4" s="1"/>
  <c r="BQ280" i="4"/>
  <c r="BS280" i="4" s="1"/>
  <c r="BK280" i="4"/>
  <c r="BM280" i="4" s="1"/>
  <c r="AY280" i="4"/>
  <c r="BA280" i="4" s="1"/>
  <c r="BH280" i="4"/>
  <c r="BJ280" i="4" s="1"/>
  <c r="BB280" i="4"/>
  <c r="BD280" i="4" s="1"/>
  <c r="Z239" i="13"/>
  <c r="BZ280" i="4"/>
  <c r="CB280" i="4" s="1"/>
  <c r="X239" i="13"/>
  <c r="AP280" i="4"/>
  <c r="AR280" i="4" s="1"/>
  <c r="AV280" i="4"/>
  <c r="AX280" i="4" s="1"/>
  <c r="BW280" i="4"/>
  <c r="BY280" i="4" s="1"/>
  <c r="CF280" i="4"/>
  <c r="CH280" i="4" s="1"/>
  <c r="CR280" i="4"/>
  <c r="AD239" i="13"/>
  <c r="CC280" i="4"/>
  <c r="CE280" i="4" s="1"/>
  <c r="AB239" i="13"/>
  <c r="BT280" i="4"/>
  <c r="BV280" i="4" s="1"/>
  <c r="V239" i="13"/>
  <c r="CU280" i="4"/>
  <c r="BE280" i="4"/>
  <c r="BG280" i="4" s="1"/>
  <c r="CS280" i="4"/>
  <c r="CT280" i="4" l="1"/>
  <c r="CU281" i="4"/>
  <c r="BK281" i="4"/>
  <c r="BM281" i="4" s="1"/>
  <c r="AP281" i="4"/>
  <c r="AR281" i="4" s="1"/>
  <c r="AB240" i="13"/>
  <c r="BW281" i="4"/>
  <c r="BY281" i="4" s="1"/>
  <c r="BT281" i="4"/>
  <c r="BV281" i="4" s="1"/>
  <c r="X240" i="13"/>
  <c r="BZ281" i="4"/>
  <c r="CB281" i="4" s="1"/>
  <c r="BE281" i="4"/>
  <c r="BG281" i="4" s="1"/>
  <c r="CC281" i="4"/>
  <c r="CE281" i="4" s="1"/>
  <c r="AY281" i="4"/>
  <c r="BA281" i="4" s="1"/>
  <c r="AD240" i="13"/>
  <c r="BN281" i="4"/>
  <c r="BP281" i="4" s="1"/>
  <c r="BH281" i="4"/>
  <c r="BJ281" i="4" s="1"/>
  <c r="CS281" i="4"/>
  <c r="V240" i="13"/>
  <c r="AS281" i="4"/>
  <c r="AU281" i="4" s="1"/>
  <c r="BB281" i="4"/>
  <c r="BD281" i="4" s="1"/>
  <c r="CF281" i="4"/>
  <c r="CH281" i="4" s="1"/>
  <c r="BQ281" i="4"/>
  <c r="BS281" i="4" s="1"/>
  <c r="Z240" i="13"/>
  <c r="AV281" i="4"/>
  <c r="AX281" i="4" s="1"/>
  <c r="CR281" i="4"/>
  <c r="CT281" i="4" l="1"/>
  <c r="V241" i="13"/>
  <c r="BK282" i="4"/>
  <c r="BM282" i="4" s="1"/>
  <c r="Z241" i="13"/>
  <c r="BN282" i="4"/>
  <c r="BP282" i="4" s="1"/>
  <c r="CC282" i="4"/>
  <c r="CE282" i="4" s="1"/>
  <c r="CU282" i="4"/>
  <c r="BT282" i="4"/>
  <c r="BV282" i="4" s="1"/>
  <c r="CR282" i="4"/>
  <c r="AB241" i="13"/>
  <c r="BW282" i="4"/>
  <c r="BY282" i="4" s="1"/>
  <c r="AY282" i="4"/>
  <c r="BA282" i="4" s="1"/>
  <c r="AS282" i="4"/>
  <c r="AU282" i="4" s="1"/>
  <c r="CF282" i="4"/>
  <c r="CH282" i="4" s="1"/>
  <c r="BH282" i="4"/>
  <c r="BJ282" i="4" s="1"/>
  <c r="CS282" i="4"/>
  <c r="BB282" i="4"/>
  <c r="BD282" i="4" s="1"/>
  <c r="AD241" i="13"/>
  <c r="BZ282" i="4"/>
  <c r="CB282" i="4" s="1"/>
  <c r="BQ282" i="4"/>
  <c r="BS282" i="4" s="1"/>
  <c r="AP282" i="4"/>
  <c r="AR282" i="4" s="1"/>
  <c r="X241" i="13"/>
  <c r="AV282" i="4"/>
  <c r="AX282" i="4" s="1"/>
  <c r="BE282" i="4"/>
  <c r="BG282" i="4" s="1"/>
  <c r="CT282" i="4" l="1"/>
  <c r="CU283" i="4"/>
  <c r="X242" i="13"/>
  <c r="V242" i="13"/>
  <c r="CR283" i="4"/>
  <c r="CS283" i="4"/>
  <c r="CT283" i="4" s="1"/>
  <c r="AD242" i="13"/>
  <c r="AB242" i="13"/>
  <c r="Z242" i="13"/>
  <c r="Z243" i="13" l="1"/>
  <c r="X243" i="13"/>
  <c r="V243" i="13"/>
  <c r="AD243" i="13"/>
  <c r="CU284" i="4"/>
  <c r="CS284" i="4"/>
  <c r="CR284" i="4"/>
  <c r="AB243" i="13"/>
  <c r="CT284" i="4" l="1"/>
  <c r="AY285" i="4"/>
  <c r="BA285" i="4" s="1"/>
  <c r="BK285" i="4"/>
  <c r="BM285" i="4" s="1"/>
  <c r="BH285" i="4"/>
  <c r="BJ285" i="4" s="1"/>
  <c r="CF285" i="4"/>
  <c r="CH285" i="4" s="1"/>
  <c r="AV285" i="4"/>
  <c r="AX285" i="4" s="1"/>
  <c r="AD244" i="13"/>
  <c r="CC285" i="4"/>
  <c r="CE285" i="4" s="1"/>
  <c r="AB244" i="13"/>
  <c r="BZ285" i="4"/>
  <c r="CB285" i="4" s="1"/>
  <c r="V244" i="13"/>
  <c r="CR285" i="4"/>
  <c r="BE285" i="4"/>
  <c r="BG285" i="4" s="1"/>
  <c r="AS285" i="4"/>
  <c r="AU285" i="4" s="1"/>
  <c r="Z244" i="13"/>
  <c r="X244" i="13"/>
  <c r="AP285" i="4"/>
  <c r="AR285" i="4" s="1"/>
  <c r="BQ285" i="4"/>
  <c r="BS285" i="4" s="1"/>
  <c r="BN285" i="4"/>
  <c r="BP285" i="4" s="1"/>
  <c r="CU285" i="4"/>
  <c r="BB285" i="4"/>
  <c r="BD285" i="4" s="1"/>
  <c r="BW285" i="4"/>
  <c r="BY285" i="4" s="1"/>
  <c r="CS285" i="4"/>
  <c r="CT285" i="4" s="1"/>
  <c r="BT285" i="4"/>
  <c r="BV285" i="4" s="1"/>
  <c r="AP286" i="4" l="1"/>
  <c r="AR286" i="4" s="1"/>
  <c r="AV286" i="4"/>
  <c r="AX286" i="4" s="1"/>
  <c r="BW286" i="4"/>
  <c r="BY286" i="4" s="1"/>
  <c r="AS286" i="4"/>
  <c r="AU286" i="4" s="1"/>
  <c r="BT286" i="4"/>
  <c r="BV286" i="4" s="1"/>
  <c r="AB245" i="13"/>
  <c r="BQ286" i="4"/>
  <c r="BS286" i="4" s="1"/>
  <c r="Z245" i="13"/>
  <c r="BN286" i="4"/>
  <c r="BP286" i="4" s="1"/>
  <c r="X245" i="13"/>
  <c r="CR286" i="4"/>
  <c r="BB286" i="4"/>
  <c r="BD286" i="4" s="1"/>
  <c r="CF286" i="4"/>
  <c r="CH286" i="4" s="1"/>
  <c r="BZ286" i="4"/>
  <c r="CB286" i="4" s="1"/>
  <c r="BK286" i="4"/>
  <c r="BM286" i="4" s="1"/>
  <c r="V245" i="13"/>
  <c r="BH286" i="4"/>
  <c r="BJ286" i="4" s="1"/>
  <c r="AD245" i="13"/>
  <c r="BE286" i="4"/>
  <c r="BG286" i="4" s="1"/>
  <c r="CU286" i="4"/>
  <c r="CS286" i="4"/>
  <c r="CC286" i="4"/>
  <c r="CE286" i="4" s="1"/>
  <c r="AY286" i="4"/>
  <c r="BA286" i="4" s="1"/>
  <c r="CT286" i="4" l="1"/>
  <c r="BH287" i="4"/>
  <c r="BJ287" i="4" s="1"/>
  <c r="BQ287" i="4"/>
  <c r="BS287" i="4" s="1"/>
  <c r="AY287" i="4"/>
  <c r="BA287" i="4" s="1"/>
  <c r="Z246" i="13"/>
  <c r="CF287" i="4"/>
  <c r="CH287" i="4" s="1"/>
  <c r="X246" i="13"/>
  <c r="AP287" i="4"/>
  <c r="AR287" i="4" s="1"/>
  <c r="BK287" i="4"/>
  <c r="BM287" i="4" s="1"/>
  <c r="BT287" i="4"/>
  <c r="BV287" i="4" s="1"/>
  <c r="AV287" i="4"/>
  <c r="AX287" i="4" s="1"/>
  <c r="V246" i="13"/>
  <c r="CC287" i="4"/>
  <c r="CE287" i="4" s="1"/>
  <c r="CU287" i="4"/>
  <c r="BN287" i="4"/>
  <c r="BP287" i="4" s="1"/>
  <c r="BE287" i="4"/>
  <c r="BG287" i="4" s="1"/>
  <c r="BB287" i="4"/>
  <c r="BD287" i="4" s="1"/>
  <c r="AB246" i="13"/>
  <c r="CS287" i="4"/>
  <c r="AS287" i="4"/>
  <c r="AU287" i="4" s="1"/>
  <c r="BZ287" i="4"/>
  <c r="CB287" i="4" s="1"/>
  <c r="CR287" i="4"/>
  <c r="BW287" i="4"/>
  <c r="BY287" i="4" s="1"/>
  <c r="AD246" i="13"/>
  <c r="CT287" i="4" l="1"/>
  <c r="BZ288" i="4"/>
  <c r="CB288" i="4" s="1"/>
  <c r="X247" i="13"/>
  <c r="AP288" i="4"/>
  <c r="AR288" i="4" s="1"/>
  <c r="V247" i="13"/>
  <c r="BQ288" i="4"/>
  <c r="BS288" i="4" s="1"/>
  <c r="BN288" i="4"/>
  <c r="BP288" i="4" s="1"/>
  <c r="BW288" i="4"/>
  <c r="BY288" i="4" s="1"/>
  <c r="CU288" i="4"/>
  <c r="BT288" i="4"/>
  <c r="BV288" i="4" s="1"/>
  <c r="CR288" i="4"/>
  <c r="CS288" i="4"/>
  <c r="CT288" i="4" s="1"/>
  <c r="BB288" i="4"/>
  <c r="BD288" i="4" s="1"/>
  <c r="BK288" i="4"/>
  <c r="BM288" i="4" s="1"/>
  <c r="AY288" i="4"/>
  <c r="BA288" i="4" s="1"/>
  <c r="BH288" i="4"/>
  <c r="BJ288" i="4" s="1"/>
  <c r="CF288" i="4"/>
  <c r="CH288" i="4" s="1"/>
  <c r="BE288" i="4"/>
  <c r="BG288" i="4" s="1"/>
  <c r="AV288" i="4"/>
  <c r="AX288" i="4" s="1"/>
  <c r="AD247" i="13"/>
  <c r="AB247" i="13"/>
  <c r="CC288" i="4"/>
  <c r="CE288" i="4" s="1"/>
  <c r="Z247" i="13"/>
  <c r="AS288" i="4"/>
  <c r="AU288" i="4" s="1"/>
  <c r="BH289" i="4" l="1"/>
  <c r="BJ289" i="4" s="1"/>
  <c r="X248" i="13"/>
  <c r="BE289" i="4"/>
  <c r="BG289" i="4" s="1"/>
  <c r="V248" i="13"/>
  <c r="AB248" i="13"/>
  <c r="CS289" i="4"/>
  <c r="BB289" i="4"/>
  <c r="BD289" i="4" s="1"/>
  <c r="CR289" i="4"/>
  <c r="CF289" i="4"/>
  <c r="CH289" i="4" s="1"/>
  <c r="CU289" i="4"/>
  <c r="CC289" i="4"/>
  <c r="CE289" i="4" s="1"/>
  <c r="BZ289" i="4"/>
  <c r="CB289" i="4" s="1"/>
  <c r="AY289" i="4"/>
  <c r="BA289" i="4" s="1"/>
  <c r="AP289" i="4"/>
  <c r="AR289" i="4" s="1"/>
  <c r="AV289" i="4"/>
  <c r="AX289" i="4" s="1"/>
  <c r="BW289" i="4"/>
  <c r="BY289" i="4" s="1"/>
  <c r="AS289" i="4"/>
  <c r="AU289" i="4" s="1"/>
  <c r="BQ289" i="4"/>
  <c r="BS289" i="4" s="1"/>
  <c r="AD248" i="13"/>
  <c r="Z248" i="13"/>
  <c r="BT289" i="4"/>
  <c r="BV289" i="4" s="1"/>
  <c r="BN289" i="4"/>
  <c r="BP289" i="4" s="1"/>
  <c r="BK289" i="4"/>
  <c r="BM289" i="4" s="1"/>
  <c r="CT289" i="4" l="1"/>
  <c r="V249" i="13"/>
  <c r="CR290" i="4"/>
  <c r="CS290" i="4"/>
  <c r="CU290" i="4"/>
  <c r="X249" i="13"/>
  <c r="AD249" i="13"/>
  <c r="Z249" i="13"/>
  <c r="AB249" i="13"/>
  <c r="CT290" i="4" l="1"/>
  <c r="BK291" i="4"/>
  <c r="BM291" i="4" s="1"/>
  <c r="BW291" i="4"/>
  <c r="BY291" i="4" s="1"/>
  <c r="BH291" i="4"/>
  <c r="BJ291" i="4" s="1"/>
  <c r="BT291" i="4"/>
  <c r="BV291" i="4" s="1"/>
  <c r="BE291" i="4"/>
  <c r="BG291" i="4" s="1"/>
  <c r="AY291" i="4"/>
  <c r="BA291" i="4" s="1"/>
  <c r="V250" i="13"/>
  <c r="CF291" i="4"/>
  <c r="CH291" i="4" s="1"/>
  <c r="AD250" i="13"/>
  <c r="AV291" i="4"/>
  <c r="AX291" i="4" s="1"/>
  <c r="AB250" i="13"/>
  <c r="AS291" i="4"/>
  <c r="AU291" i="4" s="1"/>
  <c r="CU291" i="4"/>
  <c r="AP291" i="4"/>
  <c r="AR291" i="4" s="1"/>
  <c r="BQ291" i="4"/>
  <c r="BS291" i="4" s="1"/>
  <c r="BB291" i="4"/>
  <c r="BD291" i="4" s="1"/>
  <c r="X250" i="13"/>
  <c r="BZ291" i="4"/>
  <c r="CB291" i="4" s="1"/>
  <c r="CS291" i="4"/>
  <c r="Z250" i="13"/>
  <c r="CC291" i="4"/>
  <c r="CE291" i="4" s="1"/>
  <c r="CR291" i="4"/>
  <c r="BN291" i="4"/>
  <c r="BP291" i="4" s="1"/>
  <c r="CT291" i="4" l="1"/>
  <c r="CU292" i="4"/>
  <c r="CS292" i="4"/>
  <c r="CR292" i="4"/>
  <c r="X251" i="13"/>
  <c r="AD251" i="13"/>
  <c r="AB251" i="13"/>
  <c r="V251" i="13"/>
  <c r="Z251" i="13"/>
  <c r="CT292" i="4" l="1"/>
  <c r="V252" i="13"/>
  <c r="CR293" i="4"/>
  <c r="AB252" i="13"/>
  <c r="Z252" i="13"/>
  <c r="X252" i="13"/>
  <c r="CU293" i="4"/>
  <c r="CS293" i="4"/>
  <c r="CT293" i="4" s="1"/>
  <c r="AD252" i="13"/>
  <c r="V253" i="13" l="1"/>
  <c r="CR294" i="4"/>
  <c r="CU294" i="4"/>
  <c r="X253" i="13"/>
  <c r="CS294" i="4"/>
  <c r="CT294" i="4" s="1"/>
  <c r="AD253" i="13"/>
  <c r="AB253" i="13"/>
  <c r="Z253" i="13"/>
  <c r="AP295" i="4" l="1"/>
  <c r="AR295" i="4" s="1"/>
  <c r="V254" i="13"/>
  <c r="BN295" i="4"/>
  <c r="BP295" i="4" s="1"/>
  <c r="CF295" i="4"/>
  <c r="CH295" i="4" s="1"/>
  <c r="Z254" i="13"/>
  <c r="BW295" i="4"/>
  <c r="BY295" i="4" s="1"/>
  <c r="CS295" i="4"/>
  <c r="BT295" i="4"/>
  <c r="BV295" i="4" s="1"/>
  <c r="CU295" i="4"/>
  <c r="CR295" i="4"/>
  <c r="BB295" i="4"/>
  <c r="BD295" i="4" s="1"/>
  <c r="AY295" i="4"/>
  <c r="BA295" i="4" s="1"/>
  <c r="BH295" i="4"/>
  <c r="BJ295" i="4" s="1"/>
  <c r="AV295" i="4"/>
  <c r="AX295" i="4" s="1"/>
  <c r="BK295" i="4"/>
  <c r="BM295" i="4" s="1"/>
  <c r="BE295" i="4"/>
  <c r="BG295" i="4" s="1"/>
  <c r="AS295" i="4"/>
  <c r="AU295" i="4" s="1"/>
  <c r="X254" i="13"/>
  <c r="BQ295" i="4"/>
  <c r="BS295" i="4" s="1"/>
  <c r="AD254" i="13"/>
  <c r="CC295" i="4"/>
  <c r="CE295" i="4" s="1"/>
  <c r="BZ295" i="4"/>
  <c r="CB295" i="4" s="1"/>
  <c r="AB254" i="13"/>
  <c r="CT295" i="4" l="1"/>
  <c r="BE296" i="4"/>
  <c r="BG296" i="4" s="1"/>
  <c r="CU296" i="4"/>
  <c r="BB296" i="4"/>
  <c r="BD296" i="4" s="1"/>
  <c r="CF296" i="4"/>
  <c r="CH296" i="4" s="1"/>
  <c r="CS296" i="4"/>
  <c r="AP296" i="4"/>
  <c r="AR296" i="4" s="1"/>
  <c r="BW296" i="4"/>
  <c r="BY296" i="4" s="1"/>
  <c r="BN296" i="4"/>
  <c r="BP296" i="4" s="1"/>
  <c r="CC296" i="4"/>
  <c r="CE296" i="4" s="1"/>
  <c r="BT296" i="4"/>
  <c r="BV296" i="4" s="1"/>
  <c r="V255" i="13"/>
  <c r="CR296" i="4"/>
  <c r="AY296" i="4"/>
  <c r="BA296" i="4" s="1"/>
  <c r="AV296" i="4"/>
  <c r="AX296" i="4" s="1"/>
  <c r="X255" i="13"/>
  <c r="AB255" i="13"/>
  <c r="AS296" i="4"/>
  <c r="AU296" i="4" s="1"/>
  <c r="AD255" i="13"/>
  <c r="BZ296" i="4"/>
  <c r="CB296" i="4" s="1"/>
  <c r="BQ296" i="4"/>
  <c r="BS296" i="4" s="1"/>
  <c r="BK296" i="4"/>
  <c r="BM296" i="4" s="1"/>
  <c r="BH296" i="4"/>
  <c r="BJ296" i="4" s="1"/>
  <c r="Z255" i="13"/>
  <c r="CT296" i="4" l="1"/>
  <c r="BH297" i="4"/>
  <c r="BJ297" i="4" s="1"/>
  <c r="BQ297" i="4"/>
  <c r="BS297" i="4" s="1"/>
  <c r="BE297" i="4"/>
  <c r="BG297" i="4" s="1"/>
  <c r="AD256" i="13"/>
  <c r="BB297" i="4"/>
  <c r="BD297" i="4" s="1"/>
  <c r="AB256" i="13"/>
  <c r="X256" i="13"/>
  <c r="AY297" i="4"/>
  <c r="BA297" i="4" s="1"/>
  <c r="Z256" i="13"/>
  <c r="CF297" i="4"/>
  <c r="CH297" i="4" s="1"/>
  <c r="AV297" i="4"/>
  <c r="AX297" i="4" s="1"/>
  <c r="V256" i="13"/>
  <c r="BT297" i="4"/>
  <c r="BV297" i="4" s="1"/>
  <c r="CC297" i="4"/>
  <c r="CE297" i="4" s="1"/>
  <c r="CS297" i="4"/>
  <c r="AS297" i="4"/>
  <c r="AU297" i="4" s="1"/>
  <c r="CR297" i="4"/>
  <c r="BZ297" i="4"/>
  <c r="CB297" i="4" s="1"/>
  <c r="CU297" i="4"/>
  <c r="BN297" i="4"/>
  <c r="BP297" i="4" s="1"/>
  <c r="BK297" i="4"/>
  <c r="BM297" i="4" s="1"/>
  <c r="AP297" i="4"/>
  <c r="AR297" i="4" s="1"/>
  <c r="BW297" i="4"/>
  <c r="BY297" i="4" s="1"/>
  <c r="CT297" i="4" l="1"/>
  <c r="CF298" i="4"/>
  <c r="CH298" i="4" s="1"/>
  <c r="BE298" i="4"/>
  <c r="BG298" i="4" s="1"/>
  <c r="AV298" i="4"/>
  <c r="AX298" i="4" s="1"/>
  <c r="CC298" i="4"/>
  <c r="CE298" i="4" s="1"/>
  <c r="Z257" i="13"/>
  <c r="AD257" i="13"/>
  <c r="BW298" i="4"/>
  <c r="BY298" i="4" s="1"/>
  <c r="CR298" i="4"/>
  <c r="BT298" i="4"/>
  <c r="BV298" i="4" s="1"/>
  <c r="CS298" i="4"/>
  <c r="CT298" i="4" s="1"/>
  <c r="BQ298" i="4"/>
  <c r="BS298" i="4" s="1"/>
  <c r="CU298" i="4"/>
  <c r="BN298" i="4"/>
  <c r="BP298" i="4" s="1"/>
  <c r="BB298" i="4"/>
  <c r="BD298" i="4" s="1"/>
  <c r="BK298" i="4"/>
  <c r="BM298" i="4" s="1"/>
  <c r="AY298" i="4"/>
  <c r="BA298" i="4" s="1"/>
  <c r="BZ298" i="4"/>
  <c r="CB298" i="4" s="1"/>
  <c r="AP298" i="4"/>
  <c r="AR298" i="4" s="1"/>
  <c r="AB257" i="13"/>
  <c r="AS298" i="4"/>
  <c r="AU298" i="4" s="1"/>
  <c r="V257" i="13"/>
  <c r="BH298" i="4"/>
  <c r="BJ298" i="4" s="1"/>
  <c r="X257" i="13"/>
  <c r="CR299" i="4" l="1"/>
  <c r="CU299" i="4"/>
  <c r="CS299" i="4"/>
  <c r="Z258" i="13"/>
  <c r="AD258" i="13"/>
  <c r="V258" i="13"/>
  <c r="X258" i="13"/>
  <c r="AB258" i="13"/>
  <c r="CT299" i="4" l="1"/>
  <c r="CU300" i="4"/>
  <c r="Z259" i="13"/>
  <c r="X259" i="13"/>
  <c r="CR300" i="4"/>
  <c r="AD259" i="13"/>
  <c r="AB259" i="13"/>
  <c r="V259" i="13"/>
  <c r="CS300" i="4"/>
  <c r="CT300" i="4" l="1"/>
  <c r="CS301" i="4"/>
  <c r="CU301" i="4"/>
  <c r="CR301" i="4"/>
  <c r="Z260" i="13"/>
  <c r="AD260" i="13"/>
  <c r="V260" i="13"/>
  <c r="AB260" i="13"/>
  <c r="X260" i="13"/>
  <c r="CT301" i="4" l="1"/>
  <c r="BH302" i="4"/>
  <c r="BJ302" i="4" s="1"/>
  <c r="V261" i="13"/>
  <c r="AV302" i="4"/>
  <c r="AX302" i="4" s="1"/>
  <c r="CC302" i="4"/>
  <c r="CE302" i="4" s="1"/>
  <c r="AD261" i="13"/>
  <c r="BE302" i="4"/>
  <c r="BG302" i="4" s="1"/>
  <c r="CR302" i="4"/>
  <c r="BB302" i="4"/>
  <c r="BD302" i="4" s="1"/>
  <c r="AY302" i="4"/>
  <c r="BA302" i="4" s="1"/>
  <c r="AS302" i="4"/>
  <c r="AU302" i="4" s="1"/>
  <c r="CF302" i="4"/>
  <c r="CH302" i="4" s="1"/>
  <c r="BZ302" i="4"/>
  <c r="CB302" i="4" s="1"/>
  <c r="BT302" i="4"/>
  <c r="BV302" i="4" s="1"/>
  <c r="BQ302" i="4"/>
  <c r="BS302" i="4" s="1"/>
  <c r="Z261" i="13"/>
  <c r="CS302" i="4"/>
  <c r="CT302" i="4" s="1"/>
  <c r="AP302" i="4"/>
  <c r="AR302" i="4" s="1"/>
  <c r="CU302" i="4"/>
  <c r="BW302" i="4"/>
  <c r="BY302" i="4" s="1"/>
  <c r="X261" i="13"/>
  <c r="BK302" i="4"/>
  <c r="BM302" i="4" s="1"/>
  <c r="BN302" i="4"/>
  <c r="BP302" i="4" s="1"/>
  <c r="AB261" i="13"/>
  <c r="BH303" i="4" l="1"/>
  <c r="BJ303" i="4" s="1"/>
  <c r="BQ303" i="4"/>
  <c r="BS303" i="4" s="1"/>
  <c r="AD262" i="13"/>
  <c r="CF303" i="4"/>
  <c r="CH303" i="4" s="1"/>
  <c r="AY303" i="4"/>
  <c r="BA303" i="4" s="1"/>
  <c r="AV303" i="4"/>
  <c r="AX303" i="4" s="1"/>
  <c r="Z262" i="13"/>
  <c r="CC303" i="4"/>
  <c r="CE303" i="4" s="1"/>
  <c r="CS303" i="4"/>
  <c r="AS303" i="4"/>
  <c r="AU303" i="4" s="1"/>
  <c r="CR303" i="4"/>
  <c r="CU303" i="4"/>
  <c r="AP303" i="4"/>
  <c r="AR303" i="4" s="1"/>
  <c r="V262" i="13"/>
  <c r="BZ303" i="4"/>
  <c r="CB303" i="4" s="1"/>
  <c r="BN303" i="4"/>
  <c r="BP303" i="4" s="1"/>
  <c r="BW303" i="4"/>
  <c r="BY303" i="4" s="1"/>
  <c r="BK303" i="4"/>
  <c r="BM303" i="4" s="1"/>
  <c r="BT303" i="4"/>
  <c r="BV303" i="4" s="1"/>
  <c r="BE303" i="4"/>
  <c r="BG303" i="4" s="1"/>
  <c r="BB303" i="4"/>
  <c r="BD303" i="4" s="1"/>
  <c r="AB262" i="13"/>
  <c r="X262" i="13"/>
  <c r="CT303" i="4" l="1"/>
  <c r="BW304" i="4"/>
  <c r="BY304" i="4" s="1"/>
  <c r="CU304" i="4"/>
  <c r="BT304" i="4"/>
  <c r="BV304" i="4" s="1"/>
  <c r="BK304" i="4"/>
  <c r="BM304" i="4" s="1"/>
  <c r="AY304" i="4"/>
  <c r="BA304" i="4" s="1"/>
  <c r="X263" i="13"/>
  <c r="BZ304" i="4"/>
  <c r="CB304" i="4" s="1"/>
  <c r="Z263" i="13"/>
  <c r="CF304" i="4"/>
  <c r="CH304" i="4" s="1"/>
  <c r="AS304" i="4"/>
  <c r="AU304" i="4" s="1"/>
  <c r="AB263" i="13"/>
  <c r="CR304" i="4"/>
  <c r="BQ304" i="4"/>
  <c r="BS304" i="4" s="1"/>
  <c r="BB304" i="4"/>
  <c r="BD304" i="4" s="1"/>
  <c r="BH304" i="4"/>
  <c r="BJ304" i="4" s="1"/>
  <c r="AV304" i="4"/>
  <c r="AX304" i="4" s="1"/>
  <c r="AD263" i="13"/>
  <c r="CS304" i="4"/>
  <c r="BN304" i="4"/>
  <c r="BP304" i="4" s="1"/>
  <c r="BE304" i="4"/>
  <c r="BG304" i="4" s="1"/>
  <c r="CC304" i="4"/>
  <c r="CE304" i="4" s="1"/>
  <c r="V263" i="13"/>
  <c r="AP304" i="4"/>
  <c r="AR304" i="4" s="1"/>
  <c r="CT304" i="4" l="1"/>
  <c r="CR305" i="4"/>
  <c r="AD264" i="13"/>
  <c r="Z264" i="13"/>
  <c r="X264" i="13"/>
  <c r="CU305" i="4"/>
  <c r="AB264" i="13"/>
  <c r="CS305" i="4"/>
  <c r="CT305" i="4" s="1"/>
  <c r="V264" i="13"/>
  <c r="BE306" i="4" l="1"/>
  <c r="BG306" i="4" s="1"/>
  <c r="CR306" i="4"/>
  <c r="BB306" i="4"/>
  <c r="BD306" i="4" s="1"/>
  <c r="CF306" i="4"/>
  <c r="CH306" i="4" s="1"/>
  <c r="AP306" i="4"/>
  <c r="AR306" i="4" s="1"/>
  <c r="CC306" i="4"/>
  <c r="CE306" i="4" s="1"/>
  <c r="BT306" i="4"/>
  <c r="BV306" i="4" s="1"/>
  <c r="BZ306" i="4"/>
  <c r="CB306" i="4" s="1"/>
  <c r="AY306" i="4"/>
  <c r="BA306" i="4" s="1"/>
  <c r="Z265" i="13"/>
  <c r="V265" i="13"/>
  <c r="CS306" i="4"/>
  <c r="CT306" i="4" s="1"/>
  <c r="AS306" i="4"/>
  <c r="AU306" i="4" s="1"/>
  <c r="AV306" i="4"/>
  <c r="AX306" i="4" s="1"/>
  <c r="BW306" i="4"/>
  <c r="BY306" i="4" s="1"/>
  <c r="X265" i="13"/>
  <c r="CU306" i="4"/>
  <c r="BQ306" i="4"/>
  <c r="BS306" i="4" s="1"/>
  <c r="BN306" i="4"/>
  <c r="BP306" i="4" s="1"/>
  <c r="AB265" i="13"/>
  <c r="AD265" i="13"/>
  <c r="BH306" i="4"/>
  <c r="BJ306" i="4" s="1"/>
  <c r="BK306" i="4"/>
  <c r="BM306" i="4" s="1"/>
  <c r="BE307" i="4" l="1"/>
  <c r="BG307" i="4" s="1"/>
  <c r="BQ307" i="4"/>
  <c r="BS307" i="4" s="1"/>
  <c r="CF307" i="4"/>
  <c r="CH307" i="4" s="1"/>
  <c r="Z266" i="13"/>
  <c r="AV307" i="4"/>
  <c r="AX307" i="4" s="1"/>
  <c r="X266" i="13"/>
  <c r="V266" i="13"/>
  <c r="CC307" i="4"/>
  <c r="CE307" i="4" s="1"/>
  <c r="BT307" i="4"/>
  <c r="BV307" i="4" s="1"/>
  <c r="AS307" i="4"/>
  <c r="AU307" i="4" s="1"/>
  <c r="CR307" i="4"/>
  <c r="BZ307" i="4"/>
  <c r="CB307" i="4" s="1"/>
  <c r="AY307" i="4"/>
  <c r="BA307" i="4" s="1"/>
  <c r="CU307" i="4"/>
  <c r="AP307" i="4"/>
  <c r="AR307" i="4" s="1"/>
  <c r="BB307" i="4"/>
  <c r="BD307" i="4" s="1"/>
  <c r="BN307" i="4"/>
  <c r="BP307" i="4" s="1"/>
  <c r="CS307" i="4"/>
  <c r="BK307" i="4"/>
  <c r="BM307" i="4" s="1"/>
  <c r="BW307" i="4"/>
  <c r="BY307" i="4" s="1"/>
  <c r="AD266" i="13"/>
  <c r="BH307" i="4"/>
  <c r="BJ307" i="4" s="1"/>
  <c r="AB266" i="13"/>
  <c r="CT307" i="4" l="1"/>
  <c r="CC308" i="4"/>
  <c r="CE308" i="4" s="1"/>
  <c r="AD267" i="13"/>
  <c r="AS308" i="4"/>
  <c r="AU308" i="4" s="1"/>
  <c r="AB267" i="13"/>
  <c r="AP308" i="4"/>
  <c r="AR308" i="4" s="1"/>
  <c r="X267" i="13"/>
  <c r="BW308" i="4"/>
  <c r="BY308" i="4" s="1"/>
  <c r="V267" i="13"/>
  <c r="BT308" i="4"/>
  <c r="BV308" i="4" s="1"/>
  <c r="AV308" i="4"/>
  <c r="AX308" i="4" s="1"/>
  <c r="CU308" i="4"/>
  <c r="BQ308" i="4"/>
  <c r="BS308" i="4" s="1"/>
  <c r="BN308" i="4"/>
  <c r="BP308" i="4" s="1"/>
  <c r="BB308" i="4"/>
  <c r="BD308" i="4" s="1"/>
  <c r="AY308" i="4"/>
  <c r="BA308" i="4" s="1"/>
  <c r="CF308" i="4"/>
  <c r="CH308" i="4" s="1"/>
  <c r="BZ308" i="4"/>
  <c r="CB308" i="4" s="1"/>
  <c r="CS308" i="4"/>
  <c r="CR308" i="4"/>
  <c r="BK308" i="4"/>
  <c r="BM308" i="4" s="1"/>
  <c r="BH308" i="4"/>
  <c r="BJ308" i="4" s="1"/>
  <c r="BE308" i="4"/>
  <c r="BG308" i="4" s="1"/>
  <c r="Z267" i="13"/>
  <c r="CT308" i="4" l="1"/>
  <c r="CS309" i="4"/>
  <c r="CR309" i="4"/>
  <c r="V268" i="13"/>
  <c r="AD268" i="13"/>
  <c r="AB268" i="13"/>
  <c r="Z268" i="13"/>
  <c r="CU309" i="4"/>
  <c r="X268" i="13"/>
  <c r="CT309" i="4" l="1"/>
  <c r="AD269" i="13"/>
  <c r="AB269" i="13"/>
  <c r="Z269" i="13"/>
  <c r="V269" i="13"/>
  <c r="CR310" i="4"/>
  <c r="CU310" i="4"/>
  <c r="CS310" i="4"/>
  <c r="CT310" i="4" s="1"/>
  <c r="X269" i="13"/>
  <c r="CU311" i="4" l="1"/>
  <c r="Z270" i="13"/>
  <c r="V270" i="13"/>
  <c r="AB270" i="13"/>
  <c r="CR311" i="4"/>
  <c r="X270" i="13"/>
  <c r="AD270" i="13"/>
  <c r="CS311" i="4"/>
  <c r="CT311" i="4" s="1"/>
  <c r="CS312" i="4" l="1"/>
  <c r="AD271" i="13"/>
  <c r="AB271" i="13"/>
  <c r="X271" i="13"/>
  <c r="Z271" i="13"/>
  <c r="CU312" i="4"/>
  <c r="V271" i="13"/>
  <c r="CR312" i="4"/>
  <c r="CT312" i="4" l="1"/>
  <c r="CS313" i="4"/>
  <c r="BB313" i="4"/>
  <c r="BD313" i="4" s="1"/>
  <c r="CU313" i="4"/>
  <c r="CF313" i="4"/>
  <c r="CH313" i="4" s="1"/>
  <c r="CC313" i="4"/>
  <c r="CE313" i="4" s="1"/>
  <c r="AV313" i="4"/>
  <c r="AX313" i="4" s="1"/>
  <c r="AD272" i="13"/>
  <c r="BH313" i="4"/>
  <c r="BJ313" i="4" s="1"/>
  <c r="CR313" i="4"/>
  <c r="AP313" i="4"/>
  <c r="AR313" i="4" s="1"/>
  <c r="AS313" i="4"/>
  <c r="AU313" i="4" s="1"/>
  <c r="BT313" i="4"/>
  <c r="BV313" i="4" s="1"/>
  <c r="BN313" i="4"/>
  <c r="BP313" i="4" s="1"/>
  <c r="V272" i="13"/>
  <c r="BW313" i="4"/>
  <c r="BY313" i="4" s="1"/>
  <c r="Z272" i="13"/>
  <c r="BZ313" i="4"/>
  <c r="CB313" i="4" s="1"/>
  <c r="AY313" i="4"/>
  <c r="BA313" i="4" s="1"/>
  <c r="BQ313" i="4"/>
  <c r="BS313" i="4" s="1"/>
  <c r="AB272" i="13"/>
  <c r="X272" i="13"/>
  <c r="BK313" i="4"/>
  <c r="BM313" i="4" s="1"/>
  <c r="BE313" i="4"/>
  <c r="BG313" i="4" s="1"/>
  <c r="CT313" i="4" l="1"/>
  <c r="BK314" i="4"/>
  <c r="BM314" i="4" s="1"/>
  <c r="BT314" i="4"/>
  <c r="BV314" i="4" s="1"/>
  <c r="BH314" i="4"/>
  <c r="BJ314" i="4" s="1"/>
  <c r="BQ314" i="4"/>
  <c r="BS314" i="4" s="1"/>
  <c r="AD273" i="13"/>
  <c r="AV314" i="4"/>
  <c r="AX314" i="4" s="1"/>
  <c r="BE314" i="4"/>
  <c r="BG314" i="4" s="1"/>
  <c r="BB314" i="4"/>
  <c r="BD314" i="4" s="1"/>
  <c r="AY314" i="4"/>
  <c r="BA314" i="4" s="1"/>
  <c r="Z273" i="13"/>
  <c r="CF314" i="4"/>
  <c r="CH314" i="4" s="1"/>
  <c r="V273" i="13"/>
  <c r="CC314" i="4"/>
  <c r="CE314" i="4" s="1"/>
  <c r="CR314" i="4"/>
  <c r="AS314" i="4"/>
  <c r="AU314" i="4" s="1"/>
  <c r="BZ314" i="4"/>
  <c r="CB314" i="4" s="1"/>
  <c r="CS314" i="4"/>
  <c r="AP314" i="4"/>
  <c r="AR314" i="4" s="1"/>
  <c r="BN314" i="4"/>
  <c r="BP314" i="4" s="1"/>
  <c r="AB273" i="13"/>
  <c r="CU314" i="4"/>
  <c r="BW314" i="4"/>
  <c r="BY314" i="4" s="1"/>
  <c r="X273" i="13"/>
  <c r="CT314" i="4" l="1"/>
  <c r="CC315" i="4"/>
  <c r="CE315" i="4" s="1"/>
  <c r="AB274" i="13"/>
  <c r="AP315" i="4"/>
  <c r="AR315" i="4" s="1"/>
  <c r="V274" i="13"/>
  <c r="BT315" i="4"/>
  <c r="BV315" i="4" s="1"/>
  <c r="BN315" i="4"/>
  <c r="BP315" i="4" s="1"/>
  <c r="AY315" i="4"/>
  <c r="BA315" i="4" s="1"/>
  <c r="BH315" i="4"/>
  <c r="BJ315" i="4" s="1"/>
  <c r="AD274" i="13"/>
  <c r="AS315" i="4"/>
  <c r="AU315" i="4" s="1"/>
  <c r="Z274" i="13"/>
  <c r="BW315" i="4"/>
  <c r="BY315" i="4" s="1"/>
  <c r="CR315" i="4"/>
  <c r="CS315" i="4"/>
  <c r="BE315" i="4"/>
  <c r="BG315" i="4" s="1"/>
  <c r="CF315" i="4"/>
  <c r="CH315" i="4" s="1"/>
  <c r="BZ315" i="4"/>
  <c r="CB315" i="4" s="1"/>
  <c r="X274" i="13"/>
  <c r="CU315" i="4"/>
  <c r="BQ315" i="4"/>
  <c r="BS315" i="4" s="1"/>
  <c r="BB315" i="4"/>
  <c r="BD315" i="4" s="1"/>
  <c r="BK315" i="4"/>
  <c r="BM315" i="4" s="1"/>
  <c r="AV315" i="4"/>
  <c r="AX315" i="4" s="1"/>
  <c r="CT315" i="4" l="1"/>
  <c r="BW316" i="4"/>
  <c r="BY316" i="4" s="1"/>
  <c r="AV316" i="4"/>
  <c r="AX316" i="4" s="1"/>
  <c r="BT316" i="4"/>
  <c r="BV316" i="4" s="1"/>
  <c r="BQ316" i="4"/>
  <c r="BS316" i="4" s="1"/>
  <c r="X275" i="13"/>
  <c r="BN316" i="4"/>
  <c r="BP316" i="4" s="1"/>
  <c r="V275" i="13"/>
  <c r="BH316" i="4"/>
  <c r="BJ316" i="4" s="1"/>
  <c r="AB275" i="13"/>
  <c r="Z275" i="13"/>
  <c r="CC316" i="4"/>
  <c r="CE316" i="4" s="1"/>
  <c r="AS316" i="4"/>
  <c r="AU316" i="4" s="1"/>
  <c r="BK316" i="4"/>
  <c r="BM316" i="4" s="1"/>
  <c r="AD275" i="13"/>
  <c r="BE316" i="4"/>
  <c r="BG316" i="4" s="1"/>
  <c r="CR316" i="4"/>
  <c r="BZ316" i="4"/>
  <c r="CB316" i="4" s="1"/>
  <c r="AY316" i="4"/>
  <c r="BA316" i="4" s="1"/>
  <c r="CU316" i="4"/>
  <c r="BB316" i="4"/>
  <c r="BD316" i="4" s="1"/>
  <c r="CS316" i="4"/>
  <c r="CF316" i="4"/>
  <c r="CH316" i="4" s="1"/>
  <c r="AP316" i="4"/>
  <c r="AR316" i="4" s="1"/>
  <c r="CT316" i="4" l="1"/>
  <c r="AV317" i="4"/>
  <c r="AX317" i="4" s="1"/>
  <c r="V276" i="13"/>
  <c r="CR317" i="4"/>
  <c r="BN317" i="4"/>
  <c r="BP317" i="4" s="1"/>
  <c r="BT317" i="4"/>
  <c r="BV317" i="4" s="1"/>
  <c r="CC317" i="4"/>
  <c r="CE317" i="4" s="1"/>
  <c r="CS317" i="4"/>
  <c r="CT317" i="4" s="1"/>
  <c r="CU317" i="4"/>
  <c r="BZ317" i="4"/>
  <c r="CB317" i="4" s="1"/>
  <c r="AP317" i="4"/>
  <c r="AR317" i="4" s="1"/>
  <c r="BW317" i="4"/>
  <c r="BY317" i="4" s="1"/>
  <c r="BQ317" i="4"/>
  <c r="BS317" i="4" s="1"/>
  <c r="BE317" i="4"/>
  <c r="BG317" i="4" s="1"/>
  <c r="CF317" i="4"/>
  <c r="CH317" i="4" s="1"/>
  <c r="AS317" i="4"/>
  <c r="AU317" i="4" s="1"/>
  <c r="BK317" i="4"/>
  <c r="BM317" i="4" s="1"/>
  <c r="BH317" i="4"/>
  <c r="BJ317" i="4" s="1"/>
  <c r="AD276" i="13"/>
  <c r="AY317" i="4"/>
  <c r="BA317" i="4" s="1"/>
  <c r="AB276" i="13"/>
  <c r="BB317" i="4"/>
  <c r="BD317" i="4" s="1"/>
  <c r="X276" i="13"/>
  <c r="Z276" i="13"/>
  <c r="CF318" i="4" l="1"/>
  <c r="CH318" i="4" s="1"/>
  <c r="BE318" i="4"/>
  <c r="BG318" i="4" s="1"/>
  <c r="AV318" i="4"/>
  <c r="AX318" i="4" s="1"/>
  <c r="AB277" i="13"/>
  <c r="CC318" i="4"/>
  <c r="CE318" i="4" s="1"/>
  <c r="Z277" i="13"/>
  <c r="AP318" i="4"/>
  <c r="AR318" i="4" s="1"/>
  <c r="AD277" i="13"/>
  <c r="AY318" i="4"/>
  <c r="BA318" i="4" s="1"/>
  <c r="AS318" i="4"/>
  <c r="AU318" i="4" s="1"/>
  <c r="X277" i="13"/>
  <c r="BZ318" i="4"/>
  <c r="CB318" i="4" s="1"/>
  <c r="V277" i="13"/>
  <c r="BN318" i="4"/>
  <c r="BP318" i="4" s="1"/>
  <c r="CR318" i="4"/>
  <c r="BW318" i="4"/>
  <c r="BY318" i="4" s="1"/>
  <c r="BT318" i="4"/>
  <c r="BV318" i="4" s="1"/>
  <c r="CU318" i="4"/>
  <c r="BQ318" i="4"/>
  <c r="BS318" i="4" s="1"/>
  <c r="CS318" i="4"/>
  <c r="BB318" i="4"/>
  <c r="BD318" i="4" s="1"/>
  <c r="BH318" i="4"/>
  <c r="BJ318" i="4" s="1"/>
  <c r="BK318" i="4"/>
  <c r="BM318" i="4" s="1"/>
  <c r="CT318" i="4" l="1"/>
  <c r="BW319" i="4"/>
  <c r="BY319" i="4" s="1"/>
  <c r="AS319" i="4"/>
  <c r="AU319" i="4" s="1"/>
  <c r="BT319" i="4"/>
  <c r="BV319" i="4" s="1"/>
  <c r="AD278" i="13"/>
  <c r="BQ319" i="4"/>
  <c r="BS319" i="4" s="1"/>
  <c r="AB278" i="13"/>
  <c r="BK319" i="4"/>
  <c r="BM319" i="4" s="1"/>
  <c r="X278" i="13"/>
  <c r="BE319" i="4"/>
  <c r="BG319" i="4" s="1"/>
  <c r="CU319" i="4"/>
  <c r="AV319" i="4"/>
  <c r="AX319" i="4" s="1"/>
  <c r="BH319" i="4"/>
  <c r="BJ319" i="4" s="1"/>
  <c r="V278" i="13"/>
  <c r="BB319" i="4"/>
  <c r="BD319" i="4" s="1"/>
  <c r="AP319" i="4"/>
  <c r="AR319" i="4" s="1"/>
  <c r="Z278" i="13"/>
  <c r="CS319" i="4"/>
  <c r="CF319" i="4"/>
  <c r="CH319" i="4" s="1"/>
  <c r="BN319" i="4"/>
  <c r="BP319" i="4" s="1"/>
  <c r="CR319" i="4"/>
  <c r="CC319" i="4"/>
  <c r="CE319" i="4" s="1"/>
  <c r="BZ319" i="4"/>
  <c r="CB319" i="4" s="1"/>
  <c r="AY319" i="4"/>
  <c r="BA319" i="4" s="1"/>
  <c r="CT319" i="4" l="1"/>
  <c r="BB320" i="4"/>
  <c r="BD320" i="4" s="1"/>
  <c r="AB279" i="13"/>
  <c r="AY320" i="4"/>
  <c r="BA320" i="4" s="1"/>
  <c r="Z279" i="13"/>
  <c r="CF320" i="4"/>
  <c r="CH320" i="4" s="1"/>
  <c r="AV320" i="4"/>
  <c r="AX320" i="4" s="1"/>
  <c r="V279" i="13"/>
  <c r="CC320" i="4"/>
  <c r="CE320" i="4" s="1"/>
  <c r="CR320" i="4"/>
  <c r="X279" i="13"/>
  <c r="CU320" i="4"/>
  <c r="AS320" i="4"/>
  <c r="AU320" i="4" s="1"/>
  <c r="BZ320" i="4"/>
  <c r="CB320" i="4" s="1"/>
  <c r="CS320" i="4"/>
  <c r="AP320" i="4"/>
  <c r="AR320" i="4" s="1"/>
  <c r="BN320" i="4"/>
  <c r="BP320" i="4" s="1"/>
  <c r="BQ320" i="4"/>
  <c r="BS320" i="4" s="1"/>
  <c r="BK320" i="4"/>
  <c r="BM320" i="4" s="1"/>
  <c r="BW320" i="4"/>
  <c r="BY320" i="4" s="1"/>
  <c r="BH320" i="4"/>
  <c r="BJ320" i="4" s="1"/>
  <c r="BT320" i="4"/>
  <c r="BV320" i="4" s="1"/>
  <c r="BE320" i="4"/>
  <c r="BG320" i="4" s="1"/>
  <c r="AD279" i="13"/>
  <c r="CT320" i="4" l="1"/>
  <c r="AP321" i="4"/>
  <c r="AR321" i="4" s="1"/>
  <c r="X280" i="13"/>
  <c r="CU321" i="4"/>
  <c r="BK321" i="4"/>
  <c r="BM321" i="4" s="1"/>
  <c r="BE321" i="4"/>
  <c r="BG321" i="4" s="1"/>
  <c r="CC321" i="4"/>
  <c r="CE321" i="4" s="1"/>
  <c r="AS321" i="4"/>
  <c r="AU321" i="4" s="1"/>
  <c r="BW321" i="4"/>
  <c r="BY321" i="4" s="1"/>
  <c r="BT321" i="4"/>
  <c r="BV321" i="4" s="1"/>
  <c r="BQ321" i="4"/>
  <c r="BS321" i="4" s="1"/>
  <c r="BN321" i="4"/>
  <c r="BP321" i="4" s="1"/>
  <c r="BH321" i="4"/>
  <c r="BJ321" i="4" s="1"/>
  <c r="AV321" i="4"/>
  <c r="AX321" i="4" s="1"/>
  <c r="AB280" i="13"/>
  <c r="CS321" i="4"/>
  <c r="BB321" i="4"/>
  <c r="BD321" i="4" s="1"/>
  <c r="CF321" i="4"/>
  <c r="CH321" i="4" s="1"/>
  <c r="AD280" i="13"/>
  <c r="CR321" i="4"/>
  <c r="AY321" i="4"/>
  <c r="BA321" i="4" s="1"/>
  <c r="V280" i="13"/>
  <c r="Z280" i="13"/>
  <c r="BZ321" i="4"/>
  <c r="CB321" i="4" s="1"/>
  <c r="CT321" i="4" l="1"/>
  <c r="AS322" i="4"/>
  <c r="AU322" i="4" s="1"/>
  <c r="BH322" i="4"/>
  <c r="BJ322" i="4" s="1"/>
  <c r="CU322" i="4"/>
  <c r="CR322" i="4"/>
  <c r="BB322" i="4"/>
  <c r="BD322" i="4" s="1"/>
  <c r="CF322" i="4"/>
  <c r="CH322" i="4" s="1"/>
  <c r="BE322" i="4"/>
  <c r="BG322" i="4" s="1"/>
  <c r="CS322" i="4"/>
  <c r="CT322" i="4" s="1"/>
  <c r="BZ322" i="4"/>
  <c r="CB322" i="4" s="1"/>
  <c r="CC322" i="4"/>
  <c r="CE322" i="4" s="1"/>
  <c r="AP322" i="4"/>
  <c r="AR322" i="4" s="1"/>
  <c r="AY322" i="4"/>
  <c r="BA322" i="4" s="1"/>
  <c r="BQ322" i="4"/>
  <c r="BS322" i="4" s="1"/>
  <c r="AV322" i="4"/>
  <c r="AX322" i="4" s="1"/>
  <c r="BN322" i="4"/>
  <c r="BP322" i="4" s="1"/>
  <c r="BW322" i="4"/>
  <c r="BY322" i="4" s="1"/>
  <c r="BT322" i="4"/>
  <c r="BV322" i="4" s="1"/>
  <c r="BK322" i="4"/>
  <c r="BM322" i="4" s="1"/>
  <c r="CC323" i="4" l="1"/>
  <c r="CE323" i="4" s="1"/>
  <c r="CR323" i="4"/>
  <c r="AS323" i="4"/>
  <c r="AU323" i="4" s="1"/>
  <c r="CS323" i="4"/>
  <c r="CT323" i="4" s="1"/>
  <c r="BZ323" i="4"/>
  <c r="CB323" i="4" s="1"/>
  <c r="BK323" i="4"/>
  <c r="BM323" i="4" s="1"/>
  <c r="BH323" i="4"/>
  <c r="BJ323" i="4" s="1"/>
  <c r="BQ323" i="4"/>
  <c r="BS323" i="4" s="1"/>
  <c r="AD281" i="13"/>
  <c r="BN323" i="4"/>
  <c r="BP323" i="4" s="1"/>
  <c r="BE323" i="4"/>
  <c r="BG323" i="4" s="1"/>
  <c r="BT323" i="4"/>
  <c r="BV323" i="4" s="1"/>
  <c r="AY323" i="4"/>
  <c r="BA323" i="4" s="1"/>
  <c r="CU323" i="4"/>
  <c r="AV323" i="4"/>
  <c r="AX323" i="4" s="1"/>
  <c r="AP323" i="4"/>
  <c r="AR323" i="4" s="1"/>
  <c r="AB281" i="13"/>
  <c r="X281" i="13"/>
  <c r="BW323" i="4"/>
  <c r="BY323" i="4" s="1"/>
  <c r="CF323" i="4"/>
  <c r="CH323" i="4" s="1"/>
  <c r="BB323" i="4"/>
  <c r="BD323" i="4" s="1"/>
  <c r="Z281" i="13"/>
  <c r="V281" i="13"/>
  <c r="BW324" i="4" l="1"/>
  <c r="BY324" i="4" s="1"/>
  <c r="BT324" i="4"/>
  <c r="BV324" i="4" s="1"/>
  <c r="CS324" i="4"/>
  <c r="BN324" i="4"/>
  <c r="BP324" i="4" s="1"/>
  <c r="BH324" i="4"/>
  <c r="BJ324" i="4" s="1"/>
  <c r="AV324" i="4"/>
  <c r="AX324" i="4" s="1"/>
  <c r="Z282" i="13"/>
  <c r="AD282" i="13"/>
  <c r="CU324" i="4"/>
  <c r="BQ324" i="4"/>
  <c r="BS324" i="4" s="1"/>
  <c r="BB324" i="4"/>
  <c r="BD324" i="4" s="1"/>
  <c r="BK324" i="4"/>
  <c r="BM324" i="4" s="1"/>
  <c r="AY324" i="4"/>
  <c r="BA324" i="4" s="1"/>
  <c r="BE324" i="4"/>
  <c r="BG324" i="4" s="1"/>
  <c r="X282" i="13"/>
  <c r="CF324" i="4"/>
  <c r="CH324" i="4" s="1"/>
  <c r="CR324" i="4"/>
  <c r="H11" i="5" s="1"/>
  <c r="CC324" i="4"/>
  <c r="CE324" i="4" s="1"/>
  <c r="V282" i="13"/>
  <c r="AB282" i="13"/>
  <c r="AS324" i="4"/>
  <c r="AU324" i="4" s="1"/>
  <c r="BZ324" i="4"/>
  <c r="CB324" i="4" s="1"/>
  <c r="AP324" i="4"/>
  <c r="AR324" i="4" s="1"/>
  <c r="J11" i="5" l="1"/>
  <c r="J32" i="5" s="1"/>
  <c r="H32" i="5"/>
  <c r="CT324" i="4"/>
  <c r="K11" i="5"/>
  <c r="CU325" i="4"/>
  <c r="AY325" i="4"/>
  <c r="BA325" i="4" s="1"/>
  <c r="CR325" i="4"/>
  <c r="AV325" i="4"/>
  <c r="AX325" i="4" s="1"/>
  <c r="BZ325" i="4"/>
  <c r="CB325" i="4" s="1"/>
  <c r="AS325" i="4"/>
  <c r="AU325" i="4" s="1"/>
  <c r="AP325" i="4"/>
  <c r="AR325" i="4" s="1"/>
  <c r="CF325" i="4"/>
  <c r="CH325" i="4" s="1"/>
  <c r="BQ325" i="4"/>
  <c r="BS325" i="4" s="1"/>
  <c r="BN325" i="4"/>
  <c r="BP325" i="4" s="1"/>
  <c r="X283" i="13"/>
  <c r="BK325" i="4"/>
  <c r="BM325" i="4" s="1"/>
  <c r="BH325" i="4"/>
  <c r="BJ325" i="4" s="1"/>
  <c r="BW325" i="4"/>
  <c r="BY325" i="4" s="1"/>
  <c r="CC325" i="4"/>
  <c r="CE325" i="4" s="1"/>
  <c r="BT325" i="4"/>
  <c r="BV325" i="4" s="1"/>
  <c r="AD283" i="13"/>
  <c r="Z283" i="13"/>
  <c r="AB283" i="13"/>
  <c r="V283" i="13"/>
  <c r="BE325" i="4"/>
  <c r="BG325" i="4" s="1"/>
  <c r="CS325" i="4"/>
  <c r="CT325" i="4" s="1"/>
  <c r="BB325" i="4"/>
  <c r="BD325" i="4" s="1"/>
  <c r="AB284" i="13" l="1"/>
  <c r="CC326" i="4"/>
  <c r="CE326" i="4" s="1"/>
  <c r="BK326" i="4"/>
  <c r="BM326" i="4" s="1"/>
  <c r="BQ326" i="4"/>
  <c r="BS326" i="4" s="1"/>
  <c r="CF326" i="4"/>
  <c r="CH326" i="4" s="1"/>
  <c r="AD284" i="13"/>
  <c r="AV326" i="4"/>
  <c r="AX326" i="4" s="1"/>
  <c r="Z284" i="13"/>
  <c r="CR326" i="4"/>
  <c r="AS326" i="4"/>
  <c r="AU326" i="4" s="1"/>
  <c r="X284" i="13"/>
  <c r="BZ326" i="4"/>
  <c r="CB326" i="4" s="1"/>
  <c r="CS326" i="4"/>
  <c r="AP326" i="4"/>
  <c r="AR326" i="4" s="1"/>
  <c r="BW326" i="4"/>
  <c r="BY326" i="4" s="1"/>
  <c r="CU326" i="4"/>
  <c r="V284" i="13"/>
  <c r="BN326" i="4"/>
  <c r="BP326" i="4" s="1"/>
  <c r="BT326" i="4"/>
  <c r="BV326" i="4" s="1"/>
  <c r="BH326" i="4"/>
  <c r="BJ326" i="4" s="1"/>
  <c r="BE326" i="4"/>
  <c r="BG326" i="4" s="1"/>
  <c r="BB326" i="4"/>
  <c r="BD326" i="4" s="1"/>
  <c r="AY326" i="4"/>
  <c r="BA326" i="4" s="1"/>
  <c r="M11" i="5"/>
  <c r="K32" i="5"/>
  <c r="N11" i="5"/>
  <c r="Q11" i="5" s="1"/>
  <c r="M32" i="5" l="1"/>
  <c r="P11" i="5"/>
  <c r="S11" i="5" s="1"/>
  <c r="CT326" i="4"/>
  <c r="BB327" i="4"/>
  <c r="BD327" i="4" s="1"/>
  <c r="BZ327" i="4"/>
  <c r="CB327" i="4" s="1"/>
  <c r="BK327" i="4"/>
  <c r="BM327" i="4" s="1"/>
  <c r="Z285" i="13"/>
  <c r="AY327" i="4"/>
  <c r="BA327" i="4" s="1"/>
  <c r="BH327" i="4"/>
  <c r="BJ327" i="4" s="1"/>
  <c r="AP327" i="4"/>
  <c r="AR327" i="4" s="1"/>
  <c r="AV327" i="4"/>
  <c r="AX327" i="4" s="1"/>
  <c r="BW327" i="4"/>
  <c r="BY327" i="4" s="1"/>
  <c r="BQ327" i="4"/>
  <c r="BS327" i="4" s="1"/>
  <c r="CF327" i="4"/>
  <c r="CH327" i="4" s="1"/>
  <c r="X285" i="13"/>
  <c r="CR327" i="4"/>
  <c r="CU327" i="4"/>
  <c r="CC327" i="4"/>
  <c r="CE327" i="4" s="1"/>
  <c r="CS327" i="4"/>
  <c r="CT327" i="4" s="1"/>
  <c r="AS327" i="4"/>
  <c r="AU327" i="4" s="1"/>
  <c r="BT327" i="4"/>
  <c r="BV327" i="4" s="1"/>
  <c r="AD285" i="13"/>
  <c r="V285" i="13"/>
  <c r="BE327" i="4"/>
  <c r="BG327" i="4" s="1"/>
  <c r="AB285" i="13"/>
  <c r="BN327" i="4"/>
  <c r="BP327" i="4" s="1"/>
  <c r="CU328" i="4" l="1"/>
  <c r="AD286" i="13"/>
  <c r="AB286" i="13"/>
  <c r="Z286" i="13"/>
  <c r="CS328" i="4"/>
  <c r="CR328" i="4"/>
  <c r="X286" i="13"/>
  <c r="V286" i="13"/>
  <c r="CT328" i="4" l="1"/>
  <c r="V287" i="13"/>
  <c r="CU329" i="4"/>
  <c r="CR329" i="4"/>
  <c r="CS329" i="4"/>
  <c r="CT329" i="4" s="1"/>
  <c r="X287" i="13"/>
  <c r="AD287" i="13"/>
  <c r="Z287" i="13"/>
  <c r="AB287" i="13"/>
  <c r="CS330" i="4" l="1"/>
  <c r="CR330" i="4"/>
  <c r="CU330" i="4"/>
  <c r="AD288" i="13"/>
  <c r="AB288" i="13"/>
  <c r="X288" i="13"/>
  <c r="Z288" i="13"/>
  <c r="V288" i="13"/>
  <c r="CT330" i="4" l="1"/>
  <c r="AD289" i="13"/>
  <c r="CR331" i="4"/>
  <c r="CS331" i="4"/>
  <c r="CU331" i="4"/>
  <c r="V289" i="13"/>
  <c r="AB289" i="13"/>
  <c r="X289" i="13"/>
  <c r="Z289" i="13"/>
  <c r="CT331" i="4" l="1"/>
  <c r="CU332" i="4"/>
  <c r="Z290" i="13"/>
  <c r="CR332" i="4"/>
  <c r="CS332" i="4"/>
  <c r="AD290" i="13"/>
  <c r="AB290" i="13"/>
  <c r="V290" i="13"/>
  <c r="X290" i="13"/>
  <c r="CT332" i="4" l="1"/>
  <c r="V291" i="13"/>
  <c r="CU333" i="4"/>
  <c r="CS333" i="4"/>
  <c r="CR333" i="4"/>
  <c r="AD291" i="13"/>
  <c r="Z291" i="13"/>
  <c r="X291" i="13"/>
  <c r="AB291" i="13"/>
  <c r="CT333" i="4" l="1"/>
  <c r="AP334" i="4"/>
  <c r="AR334" i="4" s="1"/>
  <c r="X292" i="13"/>
  <c r="BQ334" i="4"/>
  <c r="BS334" i="4" s="1"/>
  <c r="BT334" i="4"/>
  <c r="BV334" i="4" s="1"/>
  <c r="AY334" i="4"/>
  <c r="BA334" i="4" s="1"/>
  <c r="BE334" i="4"/>
  <c r="BG334" i="4" s="1"/>
  <c r="BB334" i="4"/>
  <c r="BD334" i="4" s="1"/>
  <c r="CU334" i="4"/>
  <c r="BN334" i="4"/>
  <c r="BP334" i="4" s="1"/>
  <c r="CR334" i="4"/>
  <c r="BH334" i="4"/>
  <c r="BJ334" i="4" s="1"/>
  <c r="V292" i="13"/>
  <c r="BZ334" i="4"/>
  <c r="CB334" i="4" s="1"/>
  <c r="AB292" i="13"/>
  <c r="Z292" i="13"/>
  <c r="BW334" i="4"/>
  <c r="BY334" i="4" s="1"/>
  <c r="CS334" i="4"/>
  <c r="CT334" i="4" s="1"/>
  <c r="BK334" i="4"/>
  <c r="BM334" i="4" s="1"/>
  <c r="CF334" i="4"/>
  <c r="CH334" i="4" s="1"/>
  <c r="AV334" i="4"/>
  <c r="AX334" i="4" s="1"/>
  <c r="CC334" i="4"/>
  <c r="CE334" i="4" s="1"/>
  <c r="AS334" i="4"/>
  <c r="AU334" i="4" s="1"/>
  <c r="AD292" i="13"/>
  <c r="BQ335" i="4" l="1"/>
  <c r="BS335" i="4" s="1"/>
  <c r="AP335" i="4"/>
  <c r="AR335" i="4" s="1"/>
  <c r="BN335" i="4"/>
  <c r="BP335" i="4" s="1"/>
  <c r="BH335" i="4"/>
  <c r="BJ335" i="4" s="1"/>
  <c r="BB335" i="4"/>
  <c r="BD335" i="4" s="1"/>
  <c r="AY335" i="4"/>
  <c r="BA335" i="4" s="1"/>
  <c r="CF335" i="4"/>
  <c r="CH335" i="4" s="1"/>
  <c r="BZ335" i="4"/>
  <c r="CB335" i="4" s="1"/>
  <c r="AS335" i="4"/>
  <c r="AU335" i="4" s="1"/>
  <c r="BK335" i="4"/>
  <c r="BM335" i="4" s="1"/>
  <c r="BE335" i="4"/>
  <c r="BG335" i="4" s="1"/>
  <c r="CR335" i="4"/>
  <c r="CC335" i="4"/>
  <c r="CE335" i="4" s="1"/>
  <c r="BW335" i="4"/>
  <c r="BY335" i="4" s="1"/>
  <c r="CU335" i="4"/>
  <c r="AV335" i="4"/>
  <c r="AX335" i="4" s="1"/>
  <c r="BT335" i="4"/>
  <c r="BV335" i="4" s="1"/>
  <c r="CS335" i="4"/>
  <c r="CT335" i="4" s="1"/>
  <c r="AV336" i="4" l="1"/>
  <c r="AX336" i="4" s="1"/>
  <c r="CC336" i="4"/>
  <c r="CE336" i="4" s="1"/>
  <c r="AS336" i="4"/>
  <c r="AU336" i="4" s="1"/>
  <c r="CS336" i="4"/>
  <c r="BZ336" i="4"/>
  <c r="CB336" i="4" s="1"/>
  <c r="CR336" i="4"/>
  <c r="AP336" i="4"/>
  <c r="AR336" i="4" s="1"/>
  <c r="CU336" i="4"/>
  <c r="BW336" i="4"/>
  <c r="BY336" i="4" s="1"/>
  <c r="BH336" i="4"/>
  <c r="BJ336" i="4" s="1"/>
  <c r="BQ336" i="4"/>
  <c r="BS336" i="4" s="1"/>
  <c r="BE336" i="4"/>
  <c r="BG336" i="4" s="1"/>
  <c r="BN336" i="4"/>
  <c r="BP336" i="4" s="1"/>
  <c r="BB336" i="4"/>
  <c r="BD336" i="4" s="1"/>
  <c r="BK336" i="4"/>
  <c r="BM336" i="4" s="1"/>
  <c r="BT336" i="4"/>
  <c r="BV336" i="4" s="1"/>
  <c r="AY336" i="4"/>
  <c r="BA336" i="4" s="1"/>
  <c r="CF336" i="4"/>
  <c r="CH336" i="4" s="1"/>
  <c r="CT336" i="4" l="1"/>
  <c r="CU337" i="4"/>
  <c r="BN337" i="4"/>
  <c r="BP337" i="4" s="1"/>
  <c r="CR337" i="4"/>
  <c r="BK337" i="4"/>
  <c r="BM337" i="4" s="1"/>
  <c r="AY337" i="4"/>
  <c r="BA337" i="4" s="1"/>
  <c r="BH337" i="4"/>
  <c r="BJ337" i="4" s="1"/>
  <c r="CF337" i="4"/>
  <c r="CH337" i="4" s="1"/>
  <c r="CC337" i="4"/>
  <c r="CE337" i="4" s="1"/>
  <c r="CS337" i="4"/>
  <c r="CT337" i="4" s="1"/>
  <c r="BB337" i="4"/>
  <c r="BD337" i="4" s="1"/>
  <c r="AV337" i="4"/>
  <c r="AX337" i="4" s="1"/>
  <c r="BZ337" i="4"/>
  <c r="CB337" i="4" s="1"/>
  <c r="AP337" i="4"/>
  <c r="AR337" i="4" s="1"/>
  <c r="BT337" i="4"/>
  <c r="BV337" i="4" s="1"/>
  <c r="AS337" i="4"/>
  <c r="AU337" i="4" s="1"/>
  <c r="BQ337" i="4"/>
  <c r="BS337" i="4" s="1"/>
  <c r="BE337" i="4"/>
  <c r="BG337" i="4" s="1"/>
  <c r="BW337" i="4"/>
  <c r="BY337" i="4" s="1"/>
  <c r="BT338" i="4" l="1"/>
  <c r="BV338" i="4" s="1"/>
  <c r="AV338" i="4"/>
  <c r="AX338" i="4" s="1"/>
  <c r="BQ338" i="4"/>
  <c r="BS338" i="4" s="1"/>
  <c r="AS338" i="4"/>
  <c r="AU338" i="4" s="1"/>
  <c r="CU338" i="4"/>
  <c r="AD293" i="13"/>
  <c r="AB293" i="13"/>
  <c r="X293" i="13"/>
  <c r="CF338" i="4"/>
  <c r="CH338" i="4" s="1"/>
  <c r="AP338" i="4"/>
  <c r="AR338" i="4" s="1"/>
  <c r="BK338" i="4"/>
  <c r="BM338" i="4" s="1"/>
  <c r="AY338" i="4"/>
  <c r="BA338" i="4" s="1"/>
  <c r="CR338" i="4"/>
  <c r="BN338" i="4"/>
  <c r="BP338" i="4" s="1"/>
  <c r="BH338" i="4"/>
  <c r="BJ338" i="4" s="1"/>
  <c r="Z293" i="13"/>
  <c r="BE338" i="4"/>
  <c r="BG338" i="4" s="1"/>
  <c r="BW338" i="4"/>
  <c r="BY338" i="4" s="1"/>
  <c r="BB338" i="4"/>
  <c r="BD338" i="4" s="1"/>
  <c r="V293" i="13"/>
  <c r="CS338" i="4"/>
  <c r="CC338" i="4"/>
  <c r="CE338" i="4" s="1"/>
  <c r="BZ338" i="4"/>
  <c r="CB338" i="4" s="1"/>
  <c r="CT338" i="4" l="1"/>
  <c r="CU339" i="4"/>
  <c r="BW339" i="4"/>
  <c r="BY339" i="4" s="1"/>
  <c r="BK339" i="4"/>
  <c r="BM339" i="4" s="1"/>
  <c r="BQ339" i="4"/>
  <c r="BS339" i="4" s="1"/>
  <c r="BH339" i="4"/>
  <c r="BJ339" i="4" s="1"/>
  <c r="BT339" i="4"/>
  <c r="BV339" i="4" s="1"/>
  <c r="BB339" i="4"/>
  <c r="BD339" i="4" s="1"/>
  <c r="AY339" i="4"/>
  <c r="BA339" i="4" s="1"/>
  <c r="X294" i="13"/>
  <c r="BE339" i="4"/>
  <c r="BG339" i="4" s="1"/>
  <c r="AS339" i="4"/>
  <c r="AU339" i="4" s="1"/>
  <c r="CF339" i="4"/>
  <c r="CH339" i="4" s="1"/>
  <c r="V294" i="13"/>
  <c r="AV339" i="4"/>
  <c r="AX339" i="4" s="1"/>
  <c r="BZ339" i="4"/>
  <c r="CB339" i="4" s="1"/>
  <c r="AD294" i="13"/>
  <c r="CC339" i="4"/>
  <c r="CE339" i="4" s="1"/>
  <c r="AB294" i="13"/>
  <c r="CS339" i="4"/>
  <c r="AP339" i="4"/>
  <c r="AR339" i="4" s="1"/>
  <c r="BN339" i="4"/>
  <c r="BP339" i="4" s="1"/>
  <c r="Z294" i="13"/>
  <c r="CR339" i="4"/>
  <c r="CT339" i="4" l="1"/>
  <c r="BT340" i="4"/>
  <c r="BV340" i="4" s="1"/>
  <c r="BN340" i="4"/>
  <c r="BP340" i="4" s="1"/>
  <c r="BE340" i="4"/>
  <c r="BG340" i="4" s="1"/>
  <c r="AB295" i="13"/>
  <c r="CR340" i="4"/>
  <c r="I17" i="5" s="1"/>
  <c r="BQ340" i="4"/>
  <c r="BS340" i="4" s="1"/>
  <c r="BK340" i="4"/>
  <c r="BM340" i="4" s="1"/>
  <c r="BH340" i="4"/>
  <c r="BJ340" i="4" s="1"/>
  <c r="CC340" i="4"/>
  <c r="CE340" i="4" s="1"/>
  <c r="AD295" i="13"/>
  <c r="CU340" i="4"/>
  <c r="CF340" i="4"/>
  <c r="CH340" i="4" s="1"/>
  <c r="AP340" i="4"/>
  <c r="AR340" i="4" s="1"/>
  <c r="AY340" i="4"/>
  <c r="BA340" i="4" s="1"/>
  <c r="AS340" i="4"/>
  <c r="AU340" i="4" s="1"/>
  <c r="CS340" i="4"/>
  <c r="X295" i="13"/>
  <c r="AV340" i="4"/>
  <c r="AX340" i="4" s="1"/>
  <c r="BZ340" i="4"/>
  <c r="CB340" i="4" s="1"/>
  <c r="BB340" i="4"/>
  <c r="BD340" i="4" s="1"/>
  <c r="V295" i="13"/>
  <c r="Z295" i="13"/>
  <c r="BW340" i="4"/>
  <c r="BY340" i="4" s="1"/>
  <c r="L17" i="5" l="1"/>
  <c r="O17" i="5" s="1"/>
  <c r="R17" i="5" s="1"/>
  <c r="CT340" i="4"/>
  <c r="AY341" i="4"/>
  <c r="BA341" i="4" s="1"/>
  <c r="CU341" i="4"/>
  <c r="CF341" i="4"/>
  <c r="CH341" i="4" s="1"/>
  <c r="CS341" i="4"/>
  <c r="CR341" i="4"/>
  <c r="BZ341" i="4"/>
  <c r="CB341" i="4" s="1"/>
  <c r="AV341" i="4"/>
  <c r="AX341" i="4" s="1"/>
  <c r="BQ341" i="4"/>
  <c r="BS341" i="4" s="1"/>
  <c r="BK341" i="4"/>
  <c r="BM341" i="4" s="1"/>
  <c r="Z296" i="13"/>
  <c r="V296" i="13"/>
  <c r="CC341" i="4"/>
  <c r="CE341" i="4" s="1"/>
  <c r="AS341" i="4"/>
  <c r="AU341" i="4" s="1"/>
  <c r="BN341" i="4"/>
  <c r="BP341" i="4" s="1"/>
  <c r="X296" i="13"/>
  <c r="AP341" i="4"/>
  <c r="AR341" i="4" s="1"/>
  <c r="AB296" i="13"/>
  <c r="BB341" i="4"/>
  <c r="BD341" i="4" s="1"/>
  <c r="BW341" i="4"/>
  <c r="BY341" i="4" s="1"/>
  <c r="AD296" i="13"/>
  <c r="BT341" i="4"/>
  <c r="BV341" i="4" s="1"/>
  <c r="BH341" i="4"/>
  <c r="BJ341" i="4" s="1"/>
  <c r="BE341" i="4"/>
  <c r="BG341" i="4" s="1"/>
  <c r="CT341" i="4" l="1"/>
  <c r="AS342" i="4"/>
  <c r="AU342" i="4" s="1"/>
  <c r="BZ342" i="4"/>
  <c r="CB342" i="4" s="1"/>
  <c r="AP342" i="4"/>
  <c r="AR342" i="4" s="1"/>
  <c r="BW342" i="4"/>
  <c r="BY342" i="4" s="1"/>
  <c r="BE342" i="4"/>
  <c r="BG342" i="4" s="1"/>
  <c r="CS342" i="4"/>
  <c r="CR342" i="4"/>
  <c r="BT342" i="4"/>
  <c r="BV342" i="4" s="1"/>
  <c r="BH342" i="4"/>
  <c r="BJ342" i="4" s="1"/>
  <c r="BN342" i="4"/>
  <c r="BP342" i="4" s="1"/>
  <c r="CU342" i="4"/>
  <c r="BK342" i="4"/>
  <c r="BM342" i="4" s="1"/>
  <c r="BQ342" i="4"/>
  <c r="BS342" i="4" s="1"/>
  <c r="BB342" i="4"/>
  <c r="BD342" i="4" s="1"/>
  <c r="AY342" i="4"/>
  <c r="BA342" i="4" s="1"/>
  <c r="CF342" i="4"/>
  <c r="CH342" i="4" s="1"/>
  <c r="CC342" i="4"/>
  <c r="CE342" i="4" s="1"/>
  <c r="AV342" i="4"/>
  <c r="AX342" i="4" s="1"/>
  <c r="CT342" i="4" l="1"/>
  <c r="BW343" i="4"/>
  <c r="BY343" i="4" s="1"/>
  <c r="V297" i="13"/>
  <c r="CS343" i="4"/>
  <c r="BH343" i="4"/>
  <c r="BJ343" i="4" s="1"/>
  <c r="AV343" i="4"/>
  <c r="AX343" i="4" s="1"/>
  <c r="AB297" i="13"/>
  <c r="AP343" i="4"/>
  <c r="AR343" i="4" s="1"/>
  <c r="BT343" i="4"/>
  <c r="BV343" i="4" s="1"/>
  <c r="CR343" i="4"/>
  <c r="BQ343" i="4"/>
  <c r="BS343" i="4" s="1"/>
  <c r="BN343" i="4"/>
  <c r="BP343" i="4" s="1"/>
  <c r="AY343" i="4"/>
  <c r="BA343" i="4" s="1"/>
  <c r="BE343" i="4"/>
  <c r="BG343" i="4" s="1"/>
  <c r="CF343" i="4"/>
  <c r="CH343" i="4" s="1"/>
  <c r="Z297" i="13"/>
  <c r="CU343" i="4"/>
  <c r="BK343" i="4"/>
  <c r="BM343" i="4" s="1"/>
  <c r="BB343" i="4"/>
  <c r="BD343" i="4" s="1"/>
  <c r="CC343" i="4"/>
  <c r="CE343" i="4" s="1"/>
  <c r="AS343" i="4"/>
  <c r="AU343" i="4" s="1"/>
  <c r="BZ343" i="4"/>
  <c r="CB343" i="4" s="1"/>
  <c r="AD297" i="13"/>
  <c r="X297" i="13"/>
  <c r="CT343" i="4" l="1"/>
  <c r="CU344" i="4"/>
  <c r="AP344" i="4"/>
  <c r="AR344" i="4" s="1"/>
  <c r="BW344" i="4"/>
  <c r="BY344" i="4" s="1"/>
  <c r="BT344" i="4"/>
  <c r="BV344" i="4" s="1"/>
  <c r="BZ344" i="4"/>
  <c r="CB344" i="4" s="1"/>
  <c r="BH344" i="4"/>
  <c r="BJ344" i="4" s="1"/>
  <c r="BE344" i="4"/>
  <c r="BG344" i="4" s="1"/>
  <c r="CR344" i="4"/>
  <c r="CF344" i="4"/>
  <c r="CH344" i="4" s="1"/>
  <c r="AB298" i="13"/>
  <c r="CC344" i="4"/>
  <c r="CE344" i="4" s="1"/>
  <c r="AD298" i="13"/>
  <c r="AS344" i="4"/>
  <c r="AU344" i="4" s="1"/>
  <c r="BQ344" i="4"/>
  <c r="BS344" i="4" s="1"/>
  <c r="BK344" i="4"/>
  <c r="BM344" i="4" s="1"/>
  <c r="BB344" i="4"/>
  <c r="BD344" i="4" s="1"/>
  <c r="Z298" i="13"/>
  <c r="BN344" i="4"/>
  <c r="BP344" i="4" s="1"/>
  <c r="CS344" i="4"/>
  <c r="CT344" i="4" s="1"/>
  <c r="X298" i="13"/>
  <c r="AV344" i="4"/>
  <c r="AX344" i="4" s="1"/>
  <c r="AY344" i="4"/>
  <c r="BA344" i="4" s="1"/>
  <c r="V298" i="13"/>
  <c r="CS345" i="4" l="1"/>
  <c r="X299" i="13"/>
  <c r="V299" i="13"/>
  <c r="AD299" i="13"/>
  <c r="Z299" i="13"/>
  <c r="CU345" i="4"/>
  <c r="AB299" i="13"/>
  <c r="CR345" i="4"/>
  <c r="CT345" i="4" l="1"/>
  <c r="BE346" i="4"/>
  <c r="BG346" i="4" s="1"/>
  <c r="BN346" i="4"/>
  <c r="BP346" i="4" s="1"/>
  <c r="AY346" i="4"/>
  <c r="BA346" i="4" s="1"/>
  <c r="BB346" i="4"/>
  <c r="BD346" i="4" s="1"/>
  <c r="AD300" i="13"/>
  <c r="CF346" i="4"/>
  <c r="CH346" i="4" s="1"/>
  <c r="AV346" i="4"/>
  <c r="AX346" i="4" s="1"/>
  <c r="X300" i="13"/>
  <c r="CC346" i="4"/>
  <c r="CE346" i="4" s="1"/>
  <c r="V300" i="13"/>
  <c r="CR346" i="4"/>
  <c r="AB300" i="13"/>
  <c r="AS346" i="4"/>
  <c r="AU346" i="4" s="1"/>
  <c r="CS346" i="4"/>
  <c r="BZ346" i="4"/>
  <c r="CB346" i="4" s="1"/>
  <c r="CU346" i="4"/>
  <c r="AP346" i="4"/>
  <c r="AR346" i="4" s="1"/>
  <c r="BW346" i="4"/>
  <c r="BY346" i="4" s="1"/>
  <c r="Z300" i="13"/>
  <c r="BK346" i="4"/>
  <c r="BM346" i="4" s="1"/>
  <c r="BT346" i="4"/>
  <c r="BV346" i="4" s="1"/>
  <c r="BH346" i="4"/>
  <c r="BJ346" i="4" s="1"/>
  <c r="BQ346" i="4"/>
  <c r="BS346" i="4" s="1"/>
  <c r="CT346" i="4" l="1"/>
  <c r="BW347" i="4"/>
  <c r="BY347" i="4" s="1"/>
  <c r="AD301" i="13"/>
  <c r="BT347" i="4"/>
  <c r="BV347" i="4" s="1"/>
  <c r="CS347" i="4"/>
  <c r="BN347" i="4"/>
  <c r="BP347" i="4" s="1"/>
  <c r="AY347" i="4"/>
  <c r="BA347" i="4" s="1"/>
  <c r="CU347" i="4"/>
  <c r="CR347" i="4"/>
  <c r="BQ347" i="4"/>
  <c r="BS347" i="4" s="1"/>
  <c r="AV347" i="4"/>
  <c r="AX347" i="4" s="1"/>
  <c r="BE347" i="4"/>
  <c r="BG347" i="4" s="1"/>
  <c r="BB347" i="4"/>
  <c r="BD347" i="4" s="1"/>
  <c r="AS347" i="4"/>
  <c r="AU347" i="4" s="1"/>
  <c r="Z301" i="13"/>
  <c r="BZ347" i="4"/>
  <c r="CB347" i="4" s="1"/>
  <c r="X301" i="13"/>
  <c r="V301" i="13"/>
  <c r="BH347" i="4"/>
  <c r="BJ347" i="4" s="1"/>
  <c r="CC347" i="4"/>
  <c r="CE347" i="4" s="1"/>
  <c r="AP347" i="4"/>
  <c r="AR347" i="4" s="1"/>
  <c r="BK347" i="4"/>
  <c r="BM347" i="4" s="1"/>
  <c r="CF347" i="4"/>
  <c r="CH347" i="4" s="1"/>
  <c r="AB301" i="13"/>
  <c r="CT347" i="4" l="1"/>
  <c r="AY348" i="4"/>
  <c r="BA348" i="4" s="1"/>
  <c r="V302" i="13"/>
  <c r="CU348" i="4"/>
  <c r="CR348" i="4"/>
  <c r="CC348" i="4"/>
  <c r="CE348" i="4" s="1"/>
  <c r="CS348" i="4"/>
  <c r="CT348" i="4" s="1"/>
  <c r="BZ348" i="4"/>
  <c r="CB348" i="4" s="1"/>
  <c r="BW348" i="4"/>
  <c r="BY348" i="4" s="1"/>
  <c r="BT348" i="4"/>
  <c r="BV348" i="4" s="1"/>
  <c r="AS348" i="4"/>
  <c r="AU348" i="4" s="1"/>
  <c r="AP348" i="4"/>
  <c r="AR348" i="4" s="1"/>
  <c r="BH348" i="4"/>
  <c r="BJ348" i="4" s="1"/>
  <c r="AV348" i="4"/>
  <c r="AX348" i="4" s="1"/>
  <c r="BQ348" i="4"/>
  <c r="BS348" i="4" s="1"/>
  <c r="BK348" i="4"/>
  <c r="BM348" i="4" s="1"/>
  <c r="AD302" i="13"/>
  <c r="BN348" i="4"/>
  <c r="BP348" i="4" s="1"/>
  <c r="AB302" i="13"/>
  <c r="BE348" i="4"/>
  <c r="BG348" i="4" s="1"/>
  <c r="Z302" i="13"/>
  <c r="BB348" i="4"/>
  <c r="BD348" i="4" s="1"/>
  <c r="X302" i="13"/>
  <c r="CF348" i="4"/>
  <c r="CH348" i="4" s="1"/>
  <c r="CC349" i="4" l="1"/>
  <c r="CE349" i="4" s="1"/>
  <c r="X303" i="13"/>
  <c r="CF349" i="4"/>
  <c r="CH349" i="4" s="1"/>
  <c r="BT349" i="4"/>
  <c r="BV349" i="4" s="1"/>
  <c r="V303" i="13"/>
  <c r="BZ349" i="4"/>
  <c r="CB349" i="4" s="1"/>
  <c r="BE349" i="4"/>
  <c r="BG349" i="4" s="1"/>
  <c r="AP349" i="4"/>
  <c r="AR349" i="4" s="1"/>
  <c r="BK349" i="4"/>
  <c r="BM349" i="4" s="1"/>
  <c r="CU349" i="4"/>
  <c r="AV349" i="4"/>
  <c r="AX349" i="4" s="1"/>
  <c r="AS349" i="4"/>
  <c r="AU349" i="4" s="1"/>
  <c r="AD303" i="13"/>
  <c r="BQ349" i="4"/>
  <c r="BS349" i="4" s="1"/>
  <c r="BN349" i="4"/>
  <c r="BP349" i="4" s="1"/>
  <c r="Z303" i="13"/>
  <c r="AB303" i="13"/>
  <c r="CR349" i="4"/>
  <c r="AY349" i="4"/>
  <c r="BA349" i="4" s="1"/>
  <c r="BH349" i="4"/>
  <c r="BJ349" i="4" s="1"/>
  <c r="CS349" i="4"/>
  <c r="BB349" i="4"/>
  <c r="BD349" i="4" s="1"/>
  <c r="BW349" i="4"/>
  <c r="BY349" i="4" s="1"/>
  <c r="CT349" i="4" l="1"/>
  <c r="AS350" i="4"/>
  <c r="AU350" i="4" s="1"/>
  <c r="BK350" i="4"/>
  <c r="BM350" i="4" s="1"/>
  <c r="CF350" i="4"/>
  <c r="CH350" i="4" s="1"/>
  <c r="CU350" i="4"/>
  <c r="BZ350" i="4"/>
  <c r="CB350" i="4" s="1"/>
  <c r="AP350" i="4"/>
  <c r="AR350" i="4" s="1"/>
  <c r="BT350" i="4"/>
  <c r="BV350" i="4" s="1"/>
  <c r="V304" i="13"/>
  <c r="BW350" i="4"/>
  <c r="BY350" i="4" s="1"/>
  <c r="CR350" i="4"/>
  <c r="BB350" i="4"/>
  <c r="BD350" i="4" s="1"/>
  <c r="AB304" i="13"/>
  <c r="X304" i="13"/>
  <c r="CS350" i="4"/>
  <c r="AD304" i="13"/>
  <c r="BQ350" i="4"/>
  <c r="BS350" i="4" s="1"/>
  <c r="Z304" i="13"/>
  <c r="CC350" i="4"/>
  <c r="CE350" i="4" s="1"/>
  <c r="BE350" i="4"/>
  <c r="BG350" i="4" s="1"/>
  <c r="BN350" i="4"/>
  <c r="BP350" i="4" s="1"/>
  <c r="AY350" i="4"/>
  <c r="BA350" i="4" s="1"/>
  <c r="BH350" i="4"/>
  <c r="BJ350" i="4" s="1"/>
  <c r="AV350" i="4"/>
  <c r="AX350" i="4" s="1"/>
  <c r="CT350" i="4" l="1"/>
  <c r="V305" i="13"/>
  <c r="CU351" i="4"/>
  <c r="CS351" i="4"/>
  <c r="CR351" i="4"/>
  <c r="AD305" i="13"/>
  <c r="Z305" i="13"/>
  <c r="X305" i="13"/>
  <c r="AB305" i="13"/>
  <c r="CT351" i="4" l="1"/>
  <c r="CS352" i="4"/>
  <c r="CU352" i="4"/>
  <c r="CR352" i="4"/>
  <c r="Z306" i="13"/>
  <c r="X306" i="13"/>
  <c r="V306" i="13"/>
  <c r="AD306" i="13"/>
  <c r="AB306" i="13"/>
  <c r="CT352" i="4" l="1"/>
  <c r="CR353" i="4"/>
  <c r="CU353" i="4"/>
  <c r="Z307" i="13"/>
  <c r="CS353" i="4"/>
  <c r="CT353" i="4" s="1"/>
  <c r="AB307" i="13"/>
  <c r="X307" i="13"/>
  <c r="AD307" i="13"/>
  <c r="V307" i="13"/>
  <c r="CU354" i="4" l="1"/>
  <c r="CR354" i="4"/>
  <c r="AD308" i="13"/>
  <c r="AB308" i="13"/>
  <c r="X308" i="13"/>
  <c r="V308" i="13"/>
  <c r="CS354" i="4"/>
  <c r="CT354" i="4" s="1"/>
  <c r="Z308" i="13"/>
  <c r="CC355" i="4" l="1"/>
  <c r="CE355" i="4" s="1"/>
  <c r="Z309" i="13"/>
  <c r="BH355" i="4"/>
  <c r="BJ355" i="4" s="1"/>
  <c r="AV355" i="4"/>
  <c r="AX355" i="4" s="1"/>
  <c r="AS355" i="4"/>
  <c r="AU355" i="4" s="1"/>
  <c r="X309" i="13"/>
  <c r="BK355" i="4"/>
  <c r="BM355" i="4" s="1"/>
  <c r="AD309" i="13"/>
  <c r="BZ355" i="4"/>
  <c r="CB355" i="4" s="1"/>
  <c r="V309" i="13"/>
  <c r="AP355" i="4"/>
  <c r="AR355" i="4" s="1"/>
  <c r="BT355" i="4"/>
  <c r="BV355" i="4" s="1"/>
  <c r="BE355" i="4"/>
  <c r="BG355" i="4" s="1"/>
  <c r="CF355" i="4"/>
  <c r="CH355" i="4" s="1"/>
  <c r="CR355" i="4"/>
  <c r="BQ355" i="4"/>
  <c r="BS355" i="4" s="1"/>
  <c r="BB355" i="4"/>
  <c r="BD355" i="4" s="1"/>
  <c r="CU355" i="4"/>
  <c r="BW355" i="4"/>
  <c r="BY355" i="4" s="1"/>
  <c r="CS355" i="4"/>
  <c r="BN355" i="4"/>
  <c r="BP355" i="4" s="1"/>
  <c r="AY355" i="4"/>
  <c r="BA355" i="4" s="1"/>
  <c r="AB309" i="13"/>
  <c r="CT355" i="4" l="1"/>
  <c r="V310" i="13"/>
  <c r="CU356" i="4"/>
  <c r="AD310" i="13"/>
  <c r="Z310" i="13"/>
  <c r="X310" i="13"/>
  <c r="CS356" i="4"/>
  <c r="CR356" i="4"/>
  <c r="AB310" i="13"/>
  <c r="CT356" i="4" l="1"/>
  <c r="BK357" i="4"/>
  <c r="BM357" i="4" s="1"/>
  <c r="BH357" i="4"/>
  <c r="BJ357" i="4" s="1"/>
  <c r="CS357" i="4"/>
  <c r="CC357" i="4"/>
  <c r="CE357" i="4" s="1"/>
  <c r="CF357" i="4"/>
  <c r="CH357" i="4" s="1"/>
  <c r="AV357" i="4"/>
  <c r="AX357" i="4" s="1"/>
  <c r="CR357" i="4"/>
  <c r="BE357" i="4"/>
  <c r="BG357" i="4" s="1"/>
  <c r="BB357" i="4"/>
  <c r="BD357" i="4" s="1"/>
  <c r="CU357" i="4"/>
  <c r="AY357" i="4"/>
  <c r="BA357" i="4" s="1"/>
  <c r="X311" i="13"/>
  <c r="AS357" i="4"/>
  <c r="AU357" i="4" s="1"/>
  <c r="AP357" i="4"/>
  <c r="AR357" i="4" s="1"/>
  <c r="V311" i="13"/>
  <c r="BZ357" i="4"/>
  <c r="CB357" i="4" s="1"/>
  <c r="BT357" i="4"/>
  <c r="BV357" i="4" s="1"/>
  <c r="BQ357" i="4"/>
  <c r="BS357" i="4" s="1"/>
  <c r="BW357" i="4"/>
  <c r="BY357" i="4" s="1"/>
  <c r="BN357" i="4"/>
  <c r="BP357" i="4" s="1"/>
  <c r="AD311" i="13"/>
  <c r="AB311" i="13"/>
  <c r="Z311" i="13"/>
  <c r="CT357" i="4" l="1"/>
  <c r="CR358" i="4"/>
  <c r="CS358" i="4"/>
  <c r="CT358" i="4" s="1"/>
  <c r="CU358" i="4"/>
  <c r="AB312" i="13"/>
  <c r="Z312" i="13"/>
  <c r="AD312" i="13"/>
  <c r="X312" i="13"/>
  <c r="V312" i="13"/>
  <c r="CU359" i="4" l="1"/>
  <c r="CS359" i="4"/>
  <c r="CR359" i="4"/>
  <c r="AB313" i="13"/>
  <c r="Z313" i="13"/>
  <c r="X313" i="13"/>
  <c r="V313" i="13"/>
  <c r="AD313" i="13"/>
  <c r="CT359" i="4" l="1"/>
  <c r="CS360" i="4"/>
  <c r="CR360" i="4"/>
  <c r="AD314" i="13"/>
  <c r="AB314" i="13"/>
  <c r="CU360" i="4"/>
  <c r="X314" i="13"/>
  <c r="Z314" i="13"/>
  <c r="V314" i="13"/>
  <c r="CT360" i="4" l="1"/>
  <c r="BH361" i="4"/>
  <c r="BJ361" i="4" s="1"/>
  <c r="AD315" i="13"/>
  <c r="BE361" i="4"/>
  <c r="BG361" i="4" s="1"/>
  <c r="AB315" i="13"/>
  <c r="BB361" i="4"/>
  <c r="BD361" i="4" s="1"/>
  <c r="Z315" i="13"/>
  <c r="CF361" i="4"/>
  <c r="CH361" i="4" s="1"/>
  <c r="V315" i="13"/>
  <c r="AV361" i="4"/>
  <c r="AX361" i="4" s="1"/>
  <c r="CR361" i="4"/>
  <c r="CC361" i="4"/>
  <c r="CE361" i="4" s="1"/>
  <c r="BQ361" i="4"/>
  <c r="BS361" i="4" s="1"/>
  <c r="BW361" i="4"/>
  <c r="BY361" i="4" s="1"/>
  <c r="AY361" i="4"/>
  <c r="BA361" i="4" s="1"/>
  <c r="CU361" i="4"/>
  <c r="AS361" i="4"/>
  <c r="AU361" i="4" s="1"/>
  <c r="CS361" i="4"/>
  <c r="CT361" i="4" s="1"/>
  <c r="BZ361" i="4"/>
  <c r="CB361" i="4" s="1"/>
  <c r="X315" i="13"/>
  <c r="BN361" i="4"/>
  <c r="BP361" i="4" s="1"/>
  <c r="BT361" i="4"/>
  <c r="BV361" i="4" s="1"/>
  <c r="BK361" i="4"/>
  <c r="BM361" i="4" s="1"/>
  <c r="AP361" i="4"/>
  <c r="AR361" i="4" s="1"/>
  <c r="AS362" i="4" l="1"/>
  <c r="AU362" i="4" s="1"/>
  <c r="AB316" i="13"/>
  <c r="BZ362" i="4"/>
  <c r="CB362" i="4" s="1"/>
  <c r="Z316" i="13"/>
  <c r="X316" i="13"/>
  <c r="CS362" i="4"/>
  <c r="BW362" i="4"/>
  <c r="BY362" i="4" s="1"/>
  <c r="BQ362" i="4"/>
  <c r="BS362" i="4" s="1"/>
  <c r="BH362" i="4"/>
  <c r="BJ362" i="4" s="1"/>
  <c r="BN362" i="4"/>
  <c r="BP362" i="4" s="1"/>
  <c r="AP362" i="4"/>
  <c r="AR362" i="4" s="1"/>
  <c r="CU362" i="4"/>
  <c r="BT362" i="4"/>
  <c r="BV362" i="4" s="1"/>
  <c r="CR362" i="4"/>
  <c r="BE362" i="4"/>
  <c r="BG362" i="4" s="1"/>
  <c r="BK362" i="4"/>
  <c r="BM362" i="4" s="1"/>
  <c r="V316" i="13"/>
  <c r="AV362" i="4"/>
  <c r="AX362" i="4" s="1"/>
  <c r="BB362" i="4"/>
  <c r="BD362" i="4" s="1"/>
  <c r="AY362" i="4"/>
  <c r="BA362" i="4" s="1"/>
  <c r="CF362" i="4"/>
  <c r="CH362" i="4" s="1"/>
  <c r="CC362" i="4"/>
  <c r="CE362" i="4" s="1"/>
  <c r="AD316" i="13"/>
  <c r="CT362" i="4" l="1"/>
  <c r="BQ363" i="4"/>
  <c r="BS363" i="4" s="1"/>
  <c r="CC363" i="4"/>
  <c r="CE363" i="4" s="1"/>
  <c r="BT363" i="4"/>
  <c r="BV363" i="4" s="1"/>
  <c r="BN363" i="4"/>
  <c r="BP363" i="4" s="1"/>
  <c r="BB363" i="4"/>
  <c r="BD363" i="4" s="1"/>
  <c r="AS363" i="4"/>
  <c r="AU363" i="4" s="1"/>
  <c r="BZ363" i="4"/>
  <c r="CB363" i="4" s="1"/>
  <c r="AD317" i="13"/>
  <c r="CS363" i="4"/>
  <c r="BE363" i="4"/>
  <c r="BG363" i="4" s="1"/>
  <c r="X317" i="13"/>
  <c r="AY363" i="4"/>
  <c r="BA363" i="4" s="1"/>
  <c r="BH363" i="4"/>
  <c r="BJ363" i="4" s="1"/>
  <c r="AP363" i="4"/>
  <c r="AR363" i="4" s="1"/>
  <c r="AB317" i="13"/>
  <c r="BK363" i="4"/>
  <c r="BM363" i="4" s="1"/>
  <c r="CR363" i="4"/>
  <c r="V317" i="13"/>
  <c r="AV363" i="4"/>
  <c r="AX363" i="4" s="1"/>
  <c r="CF363" i="4"/>
  <c r="CH363" i="4" s="1"/>
  <c r="CU363" i="4"/>
  <c r="BW363" i="4"/>
  <c r="BY363" i="4" s="1"/>
  <c r="Z317" i="13"/>
  <c r="CT363" i="4" l="1"/>
  <c r="X318" i="13"/>
  <c r="CC364" i="4"/>
  <c r="CE364" i="4" s="1"/>
  <c r="BN364" i="4"/>
  <c r="BP364" i="4" s="1"/>
  <c r="BK364" i="4"/>
  <c r="BM364" i="4" s="1"/>
  <c r="BH364" i="4"/>
  <c r="BJ364" i="4" s="1"/>
  <c r="BE364" i="4"/>
  <c r="BG364" i="4" s="1"/>
  <c r="V318" i="13"/>
  <c r="AY364" i="4"/>
  <c r="BA364" i="4" s="1"/>
  <c r="AS364" i="4"/>
  <c r="AU364" i="4" s="1"/>
  <c r="CF364" i="4"/>
  <c r="CH364" i="4" s="1"/>
  <c r="AP364" i="4"/>
  <c r="AR364" i="4" s="1"/>
  <c r="BW364" i="4"/>
  <c r="BY364" i="4" s="1"/>
  <c r="AD318" i="13"/>
  <c r="CS364" i="4"/>
  <c r="BT364" i="4"/>
  <c r="BV364" i="4" s="1"/>
  <c r="BQ364" i="4"/>
  <c r="BS364" i="4" s="1"/>
  <c r="AB318" i="13"/>
  <c r="BZ364" i="4"/>
  <c r="CB364" i="4" s="1"/>
  <c r="AV364" i="4"/>
  <c r="AX364" i="4" s="1"/>
  <c r="CR364" i="4"/>
  <c r="CU364" i="4"/>
  <c r="BB364" i="4"/>
  <c r="BD364" i="4" s="1"/>
  <c r="Z318" i="13"/>
  <c r="CT364" i="4" l="1"/>
  <c r="CF365" i="4"/>
  <c r="CH365" i="4" s="1"/>
  <c r="BN365" i="4"/>
  <c r="BP365" i="4" s="1"/>
  <c r="X319" i="13"/>
  <c r="CC365" i="4"/>
  <c r="CE365" i="4" s="1"/>
  <c r="AS365" i="4"/>
  <c r="AU365" i="4" s="1"/>
  <c r="AD319" i="13"/>
  <c r="V319" i="13"/>
  <c r="BW365" i="4"/>
  <c r="BY365" i="4" s="1"/>
  <c r="BT365" i="4"/>
  <c r="BV365" i="4" s="1"/>
  <c r="BH365" i="4"/>
  <c r="BJ365" i="4" s="1"/>
  <c r="CS365" i="4"/>
  <c r="BE365" i="4"/>
  <c r="BG365" i="4" s="1"/>
  <c r="BK365" i="4"/>
  <c r="BM365" i="4" s="1"/>
  <c r="CR365" i="4"/>
  <c r="Z319" i="13"/>
  <c r="BB365" i="4"/>
  <c r="BD365" i="4" s="1"/>
  <c r="BQ365" i="4"/>
  <c r="BS365" i="4" s="1"/>
  <c r="AV365" i="4"/>
  <c r="AX365" i="4" s="1"/>
  <c r="BZ365" i="4"/>
  <c r="CB365" i="4" s="1"/>
  <c r="AB319" i="13"/>
  <c r="CU365" i="4"/>
  <c r="AP365" i="4"/>
  <c r="AR365" i="4" s="1"/>
  <c r="AY365" i="4"/>
  <c r="BA365" i="4" s="1"/>
  <c r="CT365" i="4" l="1"/>
  <c r="BE366" i="4"/>
  <c r="BG366" i="4" s="1"/>
  <c r="AS366" i="4"/>
  <c r="AU366" i="4" s="1"/>
  <c r="AP366" i="4"/>
  <c r="AR366" i="4" s="1"/>
  <c r="CU366" i="4"/>
  <c r="BW366" i="4"/>
  <c r="BY366" i="4" s="1"/>
  <c r="CC366" i="4"/>
  <c r="CE366" i="4" s="1"/>
  <c r="BK366" i="4"/>
  <c r="BM366" i="4" s="1"/>
  <c r="BN366" i="4"/>
  <c r="BP366" i="4" s="1"/>
  <c r="CR366" i="4"/>
  <c r="AY366" i="4"/>
  <c r="BA366" i="4" s="1"/>
  <c r="BZ366" i="4"/>
  <c r="CB366" i="4" s="1"/>
  <c r="BH366" i="4"/>
  <c r="BJ366" i="4" s="1"/>
  <c r="CS366" i="4"/>
  <c r="AV366" i="4"/>
  <c r="AX366" i="4" s="1"/>
  <c r="BT366" i="4"/>
  <c r="BV366" i="4" s="1"/>
  <c r="BB366" i="4"/>
  <c r="BD366" i="4" s="1"/>
  <c r="CF366" i="4"/>
  <c r="CH366" i="4" s="1"/>
  <c r="BQ366" i="4"/>
  <c r="BS366" i="4" s="1"/>
  <c r="CT366" i="4" l="1"/>
  <c r="BE367" i="4"/>
  <c r="BG367" i="4" s="1"/>
  <c r="BQ367" i="4"/>
  <c r="BS367" i="4" s="1"/>
  <c r="CU367" i="4"/>
  <c r="CC367" i="4"/>
  <c r="CE367" i="4" s="1"/>
  <c r="BN367" i="4"/>
  <c r="BP367" i="4" s="1"/>
  <c r="AS367" i="4"/>
  <c r="AU367" i="4" s="1"/>
  <c r="AV367" i="4"/>
  <c r="AX367" i="4" s="1"/>
  <c r="BK367" i="4"/>
  <c r="BM367" i="4" s="1"/>
  <c r="BZ367" i="4"/>
  <c r="CB367" i="4" s="1"/>
  <c r="CS367" i="4"/>
  <c r="AP367" i="4"/>
  <c r="AR367" i="4" s="1"/>
  <c r="CR367" i="4"/>
  <c r="BW367" i="4"/>
  <c r="BY367" i="4" s="1"/>
  <c r="BT367" i="4"/>
  <c r="BV367" i="4" s="1"/>
  <c r="CF367" i="4"/>
  <c r="CH367" i="4" s="1"/>
  <c r="BB367" i="4"/>
  <c r="BD367" i="4" s="1"/>
  <c r="AY367" i="4"/>
  <c r="BA367" i="4" s="1"/>
  <c r="BH367" i="4"/>
  <c r="BJ367" i="4" s="1"/>
  <c r="CT367" i="4" l="1"/>
  <c r="AS368" i="4"/>
  <c r="AU368" i="4" s="1"/>
  <c r="Z320" i="13"/>
  <c r="BQ368" i="4"/>
  <c r="BS368" i="4" s="1"/>
  <c r="X320" i="13"/>
  <c r="BW368" i="4"/>
  <c r="BY368" i="4" s="1"/>
  <c r="AB320" i="13"/>
  <c r="BB368" i="4"/>
  <c r="BD368" i="4" s="1"/>
  <c r="V320" i="13"/>
  <c r="AV368" i="4"/>
  <c r="AX368" i="4" s="1"/>
  <c r="AP368" i="4"/>
  <c r="AR368" i="4" s="1"/>
  <c r="AY368" i="4"/>
  <c r="BA368" i="4" s="1"/>
  <c r="BK368" i="4"/>
  <c r="BM368" i="4" s="1"/>
  <c r="CF368" i="4"/>
  <c r="CH368" i="4" s="1"/>
  <c r="BN368" i="4"/>
  <c r="BP368" i="4" s="1"/>
  <c r="BT368" i="4"/>
  <c r="BV368" i="4" s="1"/>
  <c r="CC368" i="4"/>
  <c r="CE368" i="4" s="1"/>
  <c r="BH368" i="4"/>
  <c r="BJ368" i="4" s="1"/>
  <c r="CS368" i="4"/>
  <c r="CU368" i="4"/>
  <c r="AD320" i="13"/>
  <c r="BE368" i="4"/>
  <c r="BG368" i="4" s="1"/>
  <c r="CR368" i="4"/>
  <c r="BZ368" i="4"/>
  <c r="CB368" i="4" s="1"/>
  <c r="CT368" i="4" l="1"/>
  <c r="BK369" i="4"/>
  <c r="BM369" i="4" s="1"/>
  <c r="CR369" i="4"/>
  <c r="CC369" i="4"/>
  <c r="CE369" i="4" s="1"/>
  <c r="AY369" i="4"/>
  <c r="BA369" i="4" s="1"/>
  <c r="BZ369" i="4"/>
  <c r="CB369" i="4" s="1"/>
  <c r="CU369" i="4"/>
  <c r="BH369" i="4"/>
  <c r="BJ369" i="4" s="1"/>
  <c r="V321" i="13"/>
  <c r="AV369" i="4"/>
  <c r="AX369" i="4" s="1"/>
  <c r="BB369" i="4"/>
  <c r="BD369" i="4" s="1"/>
  <c r="AD321" i="13"/>
  <c r="BN369" i="4"/>
  <c r="BP369" i="4" s="1"/>
  <c r="BT369" i="4"/>
  <c r="BV369" i="4" s="1"/>
  <c r="BW369" i="4"/>
  <c r="BY369" i="4" s="1"/>
  <c r="AP369" i="4"/>
  <c r="AR369" i="4" s="1"/>
  <c r="CS369" i="4"/>
  <c r="CT369" i="4" s="1"/>
  <c r="CF369" i="4"/>
  <c r="CH369" i="4" s="1"/>
  <c r="BQ369" i="4"/>
  <c r="BS369" i="4" s="1"/>
  <c r="BE369" i="4"/>
  <c r="BG369" i="4" s="1"/>
  <c r="AS369" i="4"/>
  <c r="AU369" i="4" s="1"/>
  <c r="X321" i="13"/>
  <c r="AB321" i="13"/>
  <c r="Z321" i="13"/>
  <c r="BW370" i="4" l="1"/>
  <c r="BY370" i="4" s="1"/>
  <c r="BE370" i="4"/>
  <c r="BG370" i="4" s="1"/>
  <c r="AV370" i="4"/>
  <c r="AX370" i="4" s="1"/>
  <c r="CF370" i="4"/>
  <c r="CH370" i="4" s="1"/>
  <c r="AP370" i="4"/>
  <c r="AR370" i="4" s="1"/>
  <c r="BT370" i="4"/>
  <c r="BV370" i="4" s="1"/>
  <c r="CU370" i="4"/>
  <c r="BB370" i="4"/>
  <c r="BD370" i="4" s="1"/>
  <c r="AS370" i="4"/>
  <c r="AU370" i="4" s="1"/>
  <c r="BQ370" i="4"/>
  <c r="BS370" i="4" s="1"/>
  <c r="BN370" i="4"/>
  <c r="BP370" i="4" s="1"/>
  <c r="BK370" i="4"/>
  <c r="BM370" i="4" s="1"/>
  <c r="CS370" i="4"/>
  <c r="BZ370" i="4"/>
  <c r="CB370" i="4" s="1"/>
  <c r="CR370" i="4"/>
  <c r="AY370" i="4"/>
  <c r="BA370" i="4" s="1"/>
  <c r="CC370" i="4"/>
  <c r="CE370" i="4" s="1"/>
  <c r="BH370" i="4"/>
  <c r="BJ370" i="4" s="1"/>
  <c r="CT370" i="4" l="1"/>
  <c r="AS371" i="4"/>
  <c r="AU371" i="4" s="1"/>
  <c r="AY371" i="4"/>
  <c r="BA371" i="4" s="1"/>
  <c r="CS371" i="4"/>
  <c r="BZ371" i="4"/>
  <c r="CB371" i="4" s="1"/>
  <c r="AB322" i="13"/>
  <c r="BE371" i="4"/>
  <c r="BG371" i="4" s="1"/>
  <c r="BB371" i="4"/>
  <c r="BD371" i="4" s="1"/>
  <c r="CF371" i="4"/>
  <c r="CH371" i="4" s="1"/>
  <c r="BK371" i="4"/>
  <c r="BM371" i="4" s="1"/>
  <c r="BH371" i="4"/>
  <c r="BJ371" i="4" s="1"/>
  <c r="X322" i="13"/>
  <c r="AP371" i="4"/>
  <c r="AR371" i="4" s="1"/>
  <c r="BN371" i="4"/>
  <c r="BP371" i="4" s="1"/>
  <c r="CR371" i="4"/>
  <c r="CU371" i="4"/>
  <c r="V322" i="13"/>
  <c r="AV371" i="4"/>
  <c r="AX371" i="4" s="1"/>
  <c r="BQ371" i="4"/>
  <c r="BS371" i="4" s="1"/>
  <c r="BW371" i="4"/>
  <c r="BY371" i="4" s="1"/>
  <c r="BT371" i="4"/>
  <c r="BV371" i="4" s="1"/>
  <c r="AD322" i="13"/>
  <c r="CC371" i="4"/>
  <c r="CE371" i="4" s="1"/>
  <c r="Z322" i="13"/>
  <c r="CT371" i="4" l="1"/>
  <c r="BH372" i="4"/>
  <c r="BJ372" i="4" s="1"/>
  <c r="X323" i="13"/>
  <c r="BB372" i="4"/>
  <c r="BD372" i="4" s="1"/>
  <c r="CS372" i="4"/>
  <c r="AD323" i="13"/>
  <c r="AB323" i="13"/>
  <c r="BK372" i="4"/>
  <c r="BM372" i="4" s="1"/>
  <c r="AP372" i="4"/>
  <c r="AR372" i="4" s="1"/>
  <c r="Z323" i="13"/>
  <c r="CU372" i="4"/>
  <c r="CF372" i="4"/>
  <c r="CH372" i="4" s="1"/>
  <c r="AV372" i="4"/>
  <c r="AX372" i="4" s="1"/>
  <c r="CC372" i="4"/>
  <c r="CE372" i="4" s="1"/>
  <c r="BQ372" i="4"/>
  <c r="BS372" i="4" s="1"/>
  <c r="BN372" i="4"/>
  <c r="BP372" i="4" s="1"/>
  <c r="V323" i="13"/>
  <c r="BW372" i="4"/>
  <c r="BY372" i="4" s="1"/>
  <c r="CR372" i="4"/>
  <c r="AS372" i="4"/>
  <c r="AU372" i="4" s="1"/>
  <c r="AY372" i="4"/>
  <c r="BA372" i="4" s="1"/>
  <c r="BT372" i="4"/>
  <c r="BV372" i="4" s="1"/>
  <c r="BE372" i="4"/>
  <c r="BG372" i="4" s="1"/>
  <c r="BZ372" i="4"/>
  <c r="CB372" i="4" s="1"/>
  <c r="CT372" i="4" l="1"/>
  <c r="CU373" i="4"/>
  <c r="CR373" i="4"/>
  <c r="CS373" i="4"/>
  <c r="AD324" i="13"/>
  <c r="AB324" i="13"/>
  <c r="Z324" i="13"/>
  <c r="X324" i="13"/>
  <c r="V324" i="13"/>
  <c r="CT373" i="4" l="1"/>
  <c r="AS374" i="4"/>
  <c r="AU374" i="4" s="1"/>
  <c r="AB325" i="13"/>
  <c r="Z325" i="13"/>
  <c r="AP374" i="4"/>
  <c r="AR374" i="4" s="1"/>
  <c r="X325" i="13"/>
  <c r="CC374" i="4"/>
  <c r="CE374" i="4" s="1"/>
  <c r="BZ374" i="4"/>
  <c r="CB374" i="4" s="1"/>
  <c r="BB374" i="4"/>
  <c r="BD374" i="4" s="1"/>
  <c r="BW374" i="4"/>
  <c r="BY374" i="4" s="1"/>
  <c r="V325" i="13"/>
  <c r="CS374" i="4"/>
  <c r="BT374" i="4"/>
  <c r="BV374" i="4" s="1"/>
  <c r="CU374" i="4"/>
  <c r="BK374" i="4"/>
  <c r="BM374" i="4" s="1"/>
  <c r="BH374" i="4"/>
  <c r="BJ374" i="4" s="1"/>
  <c r="AV374" i="4"/>
  <c r="AX374" i="4" s="1"/>
  <c r="BQ374" i="4"/>
  <c r="BS374" i="4" s="1"/>
  <c r="AY374" i="4"/>
  <c r="BA374" i="4" s="1"/>
  <c r="BE374" i="4"/>
  <c r="BG374" i="4" s="1"/>
  <c r="AD325" i="13"/>
  <c r="CR374" i="4"/>
  <c r="BN374" i="4"/>
  <c r="BP374" i="4" s="1"/>
  <c r="CF374" i="4"/>
  <c r="CH374" i="4" s="1"/>
  <c r="CT374" i="4" l="1"/>
  <c r="BQ375" i="4"/>
  <c r="BS375" i="4" s="1"/>
  <c r="AP375" i="4"/>
  <c r="AR375" i="4" s="1"/>
  <c r="BN375" i="4"/>
  <c r="BP375" i="4" s="1"/>
  <c r="BK375" i="4"/>
  <c r="BM375" i="4" s="1"/>
  <c r="AD326" i="13"/>
  <c r="BH375" i="4"/>
  <c r="BJ375" i="4" s="1"/>
  <c r="BE375" i="4"/>
  <c r="BG375" i="4" s="1"/>
  <c r="Z326" i="13"/>
  <c r="BB375" i="4"/>
  <c r="BD375" i="4" s="1"/>
  <c r="X326" i="13"/>
  <c r="AY375" i="4"/>
  <c r="BA375" i="4" s="1"/>
  <c r="V326" i="13"/>
  <c r="CR375" i="4"/>
  <c r="AB326" i="13"/>
  <c r="CF375" i="4"/>
  <c r="CH375" i="4" s="1"/>
  <c r="CS375" i="4"/>
  <c r="CT375" i="4" s="1"/>
  <c r="CC375" i="4"/>
  <c r="CE375" i="4" s="1"/>
  <c r="CU375" i="4"/>
  <c r="BZ375" i="4"/>
  <c r="CB375" i="4" s="1"/>
  <c r="BT375" i="4"/>
  <c r="BV375" i="4" s="1"/>
  <c r="BW375" i="4"/>
  <c r="BY375" i="4" s="1"/>
  <c r="AV375" i="4"/>
  <c r="AX375" i="4" s="1"/>
  <c r="AS375" i="4"/>
  <c r="AU375" i="4" s="1"/>
  <c r="AY376" i="4" l="1"/>
  <c r="BA376" i="4" s="1"/>
  <c r="BZ376" i="4"/>
  <c r="CB376" i="4" s="1"/>
  <c r="BH376" i="4"/>
  <c r="BJ376" i="4" s="1"/>
  <c r="AB327" i="13"/>
  <c r="AP376" i="4"/>
  <c r="AR376" i="4" s="1"/>
  <c r="CF376" i="4"/>
  <c r="CH376" i="4" s="1"/>
  <c r="CS376" i="4"/>
  <c r="Z327" i="13"/>
  <c r="BW376" i="4"/>
  <c r="BY376" i="4" s="1"/>
  <c r="BB376" i="4"/>
  <c r="BD376" i="4" s="1"/>
  <c r="AV376" i="4"/>
  <c r="AX376" i="4" s="1"/>
  <c r="BK376" i="4"/>
  <c r="BM376" i="4" s="1"/>
  <c r="CR376" i="4"/>
  <c r="CU376" i="4"/>
  <c r="AS376" i="4"/>
  <c r="AU376" i="4" s="1"/>
  <c r="BQ376" i="4"/>
  <c r="BS376" i="4" s="1"/>
  <c r="X327" i="13"/>
  <c r="BT376" i="4"/>
  <c r="BV376" i="4" s="1"/>
  <c r="BE376" i="4"/>
  <c r="BG376" i="4" s="1"/>
  <c r="CC376" i="4"/>
  <c r="CE376" i="4" s="1"/>
  <c r="V327" i="13"/>
  <c r="BN376" i="4"/>
  <c r="BP376" i="4" s="1"/>
  <c r="AD327" i="13"/>
  <c r="CT376" i="4" l="1"/>
  <c r="CR377" i="4"/>
  <c r="AP377" i="4"/>
  <c r="AR377" i="4" s="1"/>
  <c r="CU377" i="4"/>
  <c r="BT377" i="4"/>
  <c r="BV377" i="4" s="1"/>
  <c r="BH377" i="4"/>
  <c r="BJ377" i="4" s="1"/>
  <c r="BW377" i="4"/>
  <c r="BY377" i="4" s="1"/>
  <c r="CS377" i="4"/>
  <c r="CT377" i="4" s="1"/>
  <c r="BQ377" i="4"/>
  <c r="BS377" i="4" s="1"/>
  <c r="BB377" i="4"/>
  <c r="BD377" i="4" s="1"/>
  <c r="CC377" i="4"/>
  <c r="CE377" i="4" s="1"/>
  <c r="BN377" i="4"/>
  <c r="BP377" i="4" s="1"/>
  <c r="AY377" i="4"/>
  <c r="BA377" i="4" s="1"/>
  <c r="AB328" i="13"/>
  <c r="BZ377" i="4"/>
  <c r="CB377" i="4" s="1"/>
  <c r="BE377" i="4"/>
  <c r="BG377" i="4" s="1"/>
  <c r="X328" i="13"/>
  <c r="AD328" i="13"/>
  <c r="Z328" i="13"/>
  <c r="BK377" i="4"/>
  <c r="BM377" i="4" s="1"/>
  <c r="V328" i="13"/>
  <c r="AS377" i="4"/>
  <c r="AU377" i="4" s="1"/>
  <c r="AV377" i="4"/>
  <c r="AX377" i="4" s="1"/>
  <c r="CF377" i="4"/>
  <c r="CH377" i="4" s="1"/>
  <c r="CS378" i="4" l="1"/>
  <c r="BH378" i="4"/>
  <c r="BJ378" i="4" s="1"/>
  <c r="CF378" i="4"/>
  <c r="CH378" i="4" s="1"/>
  <c r="AV378" i="4"/>
  <c r="AX378" i="4" s="1"/>
  <c r="V329" i="13"/>
  <c r="X329" i="13"/>
  <c r="CU378" i="4"/>
  <c r="BE378" i="4"/>
  <c r="BG378" i="4" s="1"/>
  <c r="AD329" i="13"/>
  <c r="AY378" i="4"/>
  <c r="BA378" i="4" s="1"/>
  <c r="BK378" i="4"/>
  <c r="BM378" i="4" s="1"/>
  <c r="BT378" i="4"/>
  <c r="BV378" i="4" s="1"/>
  <c r="CC378" i="4"/>
  <c r="CE378" i="4" s="1"/>
  <c r="CR378" i="4"/>
  <c r="AP378" i="4"/>
  <c r="AR378" i="4" s="1"/>
  <c r="AS378" i="4"/>
  <c r="AU378" i="4" s="1"/>
  <c r="BZ378" i="4"/>
  <c r="CB378" i="4" s="1"/>
  <c r="BB378" i="4"/>
  <c r="BD378" i="4" s="1"/>
  <c r="BQ378" i="4"/>
  <c r="BS378" i="4" s="1"/>
  <c r="Z329" i="13"/>
  <c r="BN378" i="4"/>
  <c r="BP378" i="4" s="1"/>
  <c r="AB329" i="13"/>
  <c r="BW378" i="4"/>
  <c r="BY378" i="4" s="1"/>
  <c r="CT378" i="4" l="1"/>
  <c r="AS379" i="4"/>
  <c r="AU379" i="4" s="1"/>
  <c r="BQ379" i="4"/>
  <c r="BS379" i="4" s="1"/>
  <c r="AD330" i="13"/>
  <c r="BE379" i="4"/>
  <c r="BG379" i="4" s="1"/>
  <c r="BZ379" i="4"/>
  <c r="CB379" i="4" s="1"/>
  <c r="BK379" i="4"/>
  <c r="BM379" i="4" s="1"/>
  <c r="AY379" i="4"/>
  <c r="BA379" i="4" s="1"/>
  <c r="BH379" i="4"/>
  <c r="BJ379" i="4" s="1"/>
  <c r="CF379" i="4"/>
  <c r="CH379" i="4" s="1"/>
  <c r="CS379" i="4"/>
  <c r="AB330" i="13"/>
  <c r="BB379" i="4"/>
  <c r="BD379" i="4" s="1"/>
  <c r="AP379" i="4"/>
  <c r="AR379" i="4" s="1"/>
  <c r="CR379" i="4"/>
  <c r="CU379" i="4"/>
  <c r="AV379" i="4"/>
  <c r="AX379" i="4" s="1"/>
  <c r="BN379" i="4"/>
  <c r="BP379" i="4" s="1"/>
  <c r="BW379" i="4"/>
  <c r="BY379" i="4" s="1"/>
  <c r="Z330" i="13"/>
  <c r="X330" i="13"/>
  <c r="BT379" i="4"/>
  <c r="BV379" i="4" s="1"/>
  <c r="V330" i="13"/>
  <c r="CC379" i="4"/>
  <c r="CE379" i="4" s="1"/>
  <c r="CT379" i="4" l="1"/>
  <c r="BK380" i="4"/>
  <c r="BM380" i="4" s="1"/>
  <c r="CS380" i="4"/>
  <c r="BH380" i="4"/>
  <c r="BJ380" i="4" s="1"/>
  <c r="V331" i="13"/>
  <c r="CR380" i="4"/>
  <c r="CU380" i="4"/>
  <c r="BE380" i="4"/>
  <c r="BG380" i="4" s="1"/>
  <c r="BB380" i="4"/>
  <c r="BD380" i="4" s="1"/>
  <c r="AP380" i="4"/>
  <c r="AR380" i="4" s="1"/>
  <c r="AY380" i="4"/>
  <c r="BA380" i="4" s="1"/>
  <c r="AD331" i="13"/>
  <c r="AB331" i="13"/>
  <c r="AV380" i="4"/>
  <c r="AX380" i="4" s="1"/>
  <c r="BQ380" i="4"/>
  <c r="BS380" i="4" s="1"/>
  <c r="CC380" i="4"/>
  <c r="CE380" i="4" s="1"/>
  <c r="BW380" i="4"/>
  <c r="BY380" i="4" s="1"/>
  <c r="Z331" i="13"/>
  <c r="AS380" i="4"/>
  <c r="AU380" i="4" s="1"/>
  <c r="CF380" i="4"/>
  <c r="CH380" i="4" s="1"/>
  <c r="BZ380" i="4"/>
  <c r="CB380" i="4" s="1"/>
  <c r="X331" i="13"/>
  <c r="BN380" i="4"/>
  <c r="BP380" i="4" s="1"/>
  <c r="BT380" i="4"/>
  <c r="BV380" i="4" s="1"/>
  <c r="CT380" i="4" l="1"/>
  <c r="CC381" i="4"/>
  <c r="CE381" i="4" s="1"/>
  <c r="BH381" i="4"/>
  <c r="BJ381" i="4" s="1"/>
  <c r="AS381" i="4"/>
  <c r="AU381" i="4" s="1"/>
  <c r="BQ381" i="4"/>
  <c r="BS381" i="4" s="1"/>
  <c r="CF381" i="4"/>
  <c r="CH381" i="4" s="1"/>
  <c r="AV381" i="4"/>
  <c r="AX381" i="4" s="1"/>
  <c r="BT381" i="4"/>
  <c r="BV381" i="4" s="1"/>
  <c r="CS381" i="4"/>
  <c r="CU381" i="4"/>
  <c r="BZ381" i="4"/>
  <c r="CB381" i="4" s="1"/>
  <c r="AY381" i="4"/>
  <c r="BA381" i="4" s="1"/>
  <c r="BE381" i="4"/>
  <c r="BG381" i="4" s="1"/>
  <c r="AP381" i="4"/>
  <c r="AR381" i="4" s="1"/>
  <c r="BN381" i="4"/>
  <c r="BP381" i="4" s="1"/>
  <c r="BW381" i="4"/>
  <c r="BY381" i="4" s="1"/>
  <c r="BK381" i="4"/>
  <c r="BM381" i="4" s="1"/>
  <c r="BB381" i="4"/>
  <c r="BD381" i="4" s="1"/>
  <c r="CR381" i="4"/>
  <c r="CT381" i="4" l="1"/>
  <c r="BT382" i="4"/>
  <c r="BV382" i="4" s="1"/>
  <c r="AV382" i="4"/>
  <c r="AX382" i="4" s="1"/>
  <c r="CR382" i="4"/>
  <c r="CF382" i="4"/>
  <c r="CH382" i="4" s="1"/>
  <c r="BQ382" i="4"/>
  <c r="BS382" i="4" s="1"/>
  <c r="BN382" i="4"/>
  <c r="BP382" i="4" s="1"/>
  <c r="BW382" i="4"/>
  <c r="BY382" i="4" s="1"/>
  <c r="AP382" i="4"/>
  <c r="AR382" i="4" s="1"/>
  <c r="AS382" i="4"/>
  <c r="AU382" i="4" s="1"/>
  <c r="BK382" i="4"/>
  <c r="BM382" i="4" s="1"/>
  <c r="CU382" i="4"/>
  <c r="CC382" i="4"/>
  <c r="CE382" i="4" s="1"/>
  <c r="BE382" i="4"/>
  <c r="BG382" i="4" s="1"/>
  <c r="BZ382" i="4"/>
  <c r="CB382" i="4" s="1"/>
  <c r="BB382" i="4"/>
  <c r="BD382" i="4" s="1"/>
  <c r="BH382" i="4"/>
  <c r="BJ382" i="4" s="1"/>
  <c r="CS382" i="4"/>
  <c r="CT382" i="4" s="1"/>
  <c r="AY382" i="4"/>
  <c r="BA382" i="4" s="1"/>
  <c r="BH383" i="4" l="1"/>
  <c r="BJ383" i="4" s="1"/>
  <c r="AP383" i="4"/>
  <c r="AR383" i="4" s="1"/>
  <c r="CS383" i="4"/>
  <c r="AB332" i="13"/>
  <c r="BW383" i="4"/>
  <c r="BY383" i="4" s="1"/>
  <c r="Z332" i="13"/>
  <c r="CU383" i="4"/>
  <c r="BE383" i="4"/>
  <c r="BG383" i="4" s="1"/>
  <c r="BB383" i="4"/>
  <c r="BD383" i="4" s="1"/>
  <c r="BT383" i="4"/>
  <c r="BV383" i="4" s="1"/>
  <c r="BN383" i="4"/>
  <c r="BP383" i="4" s="1"/>
  <c r="CC383" i="4"/>
  <c r="CE383" i="4" s="1"/>
  <c r="X332" i="13"/>
  <c r="AD332" i="13"/>
  <c r="AY383" i="4"/>
  <c r="BA383" i="4" s="1"/>
  <c r="V332" i="13"/>
  <c r="CR383" i="4"/>
  <c r="BK383" i="4"/>
  <c r="BM383" i="4" s="1"/>
  <c r="CF383" i="4"/>
  <c r="CH383" i="4" s="1"/>
  <c r="BQ383" i="4"/>
  <c r="BS383" i="4" s="1"/>
  <c r="AS383" i="4"/>
  <c r="AU383" i="4" s="1"/>
  <c r="BZ383" i="4"/>
  <c r="CB383" i="4" s="1"/>
  <c r="AV383" i="4"/>
  <c r="AX383" i="4" s="1"/>
  <c r="CT383" i="4" l="1"/>
  <c r="AS384" i="4"/>
  <c r="AU384" i="4" s="1"/>
  <c r="AY384" i="4"/>
  <c r="BA384" i="4" s="1"/>
  <c r="CR384" i="4"/>
  <c r="BZ384" i="4"/>
  <c r="CB384" i="4" s="1"/>
  <c r="BH384" i="4"/>
  <c r="BJ384" i="4" s="1"/>
  <c r="CF384" i="4"/>
  <c r="CH384" i="4" s="1"/>
  <c r="BN384" i="4"/>
  <c r="BP384" i="4" s="1"/>
  <c r="V333" i="13"/>
  <c r="AV384" i="4"/>
  <c r="AX384" i="4" s="1"/>
  <c r="AP384" i="4"/>
  <c r="AR384" i="4" s="1"/>
  <c r="AD333" i="13"/>
  <c r="BW384" i="4"/>
  <c r="BY384" i="4" s="1"/>
  <c r="BK384" i="4"/>
  <c r="BM384" i="4" s="1"/>
  <c r="BE384" i="4"/>
  <c r="BG384" i="4" s="1"/>
  <c r="AB333" i="13"/>
  <c r="CS384" i="4"/>
  <c r="CT384" i="4" s="1"/>
  <c r="BB384" i="4"/>
  <c r="BD384" i="4" s="1"/>
  <c r="CC384" i="4"/>
  <c r="CE384" i="4" s="1"/>
  <c r="X333" i="13"/>
  <c r="Z333" i="13"/>
  <c r="CU384" i="4"/>
  <c r="BT384" i="4"/>
  <c r="BV384" i="4" s="1"/>
  <c r="BQ384" i="4"/>
  <c r="BS384" i="4" s="1"/>
  <c r="AB334" i="13" l="1"/>
  <c r="BW385" i="4"/>
  <c r="BY385" i="4" s="1"/>
  <c r="BH385" i="4"/>
  <c r="BJ385" i="4" s="1"/>
  <c r="AD334" i="13"/>
  <c r="BQ385" i="4"/>
  <c r="BS385" i="4" s="1"/>
  <c r="BZ385" i="4"/>
  <c r="CB385" i="4" s="1"/>
  <c r="CF385" i="4"/>
  <c r="CH385" i="4" s="1"/>
  <c r="CC385" i="4"/>
  <c r="CE385" i="4" s="1"/>
  <c r="CU385" i="4"/>
  <c r="Z334" i="13"/>
  <c r="BE385" i="4"/>
  <c r="BG385" i="4" s="1"/>
  <c r="AY385" i="4"/>
  <c r="BA385" i="4" s="1"/>
  <c r="BT385" i="4"/>
  <c r="BV385" i="4" s="1"/>
  <c r="V334" i="13"/>
  <c r="CS385" i="4"/>
  <c r="X334" i="13"/>
  <c r="BK385" i="4"/>
  <c r="BM385" i="4" s="1"/>
  <c r="AS385" i="4"/>
  <c r="AU385" i="4" s="1"/>
  <c r="BN385" i="4"/>
  <c r="BP385" i="4" s="1"/>
  <c r="BB385" i="4"/>
  <c r="BD385" i="4" s="1"/>
  <c r="CR385" i="4"/>
  <c r="AP385" i="4"/>
  <c r="AR385" i="4" s="1"/>
  <c r="AV385" i="4"/>
  <c r="AX385" i="4" s="1"/>
  <c r="CT385" i="4" l="1"/>
  <c r="BT386" i="4"/>
  <c r="BV386" i="4" s="1"/>
  <c r="BE386" i="4"/>
  <c r="BG386" i="4" s="1"/>
  <c r="BW386" i="4"/>
  <c r="BY386" i="4" s="1"/>
  <c r="BQ386" i="4"/>
  <c r="BS386" i="4" s="1"/>
  <c r="BK386" i="4"/>
  <c r="BM386" i="4" s="1"/>
  <c r="BB386" i="4"/>
  <c r="BD386" i="4" s="1"/>
  <c r="CS386" i="4"/>
  <c r="CC386" i="4"/>
  <c r="CE386" i="4" s="1"/>
  <c r="BZ386" i="4"/>
  <c r="CB386" i="4" s="1"/>
  <c r="AV386" i="4"/>
  <c r="AX386" i="4" s="1"/>
  <c r="CR386" i="4"/>
  <c r="AY386" i="4"/>
  <c r="BA386" i="4" s="1"/>
  <c r="BN386" i="4"/>
  <c r="BP386" i="4" s="1"/>
  <c r="CU386" i="4"/>
  <c r="CF386" i="4"/>
  <c r="CH386" i="4" s="1"/>
  <c r="BH386" i="4"/>
  <c r="BJ386" i="4" s="1"/>
  <c r="AP386" i="4"/>
  <c r="AR386" i="4" s="1"/>
  <c r="AS386" i="4"/>
  <c r="AU386" i="4" s="1"/>
  <c r="CT386" i="4" l="1"/>
  <c r="AY387" i="4"/>
  <c r="BA387" i="4" s="1"/>
  <c r="CS387" i="4"/>
  <c r="BK387" i="4"/>
  <c r="BM387" i="4" s="1"/>
  <c r="CF387" i="4"/>
  <c r="CH387" i="4" s="1"/>
  <c r="BT387" i="4"/>
  <c r="BV387" i="4" s="1"/>
  <c r="X335" i="13"/>
  <c r="AP387" i="4"/>
  <c r="AR387" i="4" s="1"/>
  <c r="V335" i="13"/>
  <c r="AD335" i="13"/>
  <c r="AS387" i="4"/>
  <c r="AU387" i="4" s="1"/>
  <c r="BH387" i="4"/>
  <c r="BJ387" i="4" s="1"/>
  <c r="AV387" i="4"/>
  <c r="AX387" i="4" s="1"/>
  <c r="CC387" i="4"/>
  <c r="CE387" i="4" s="1"/>
  <c r="AB335" i="13"/>
  <c r="Z335" i="13"/>
  <c r="BZ387" i="4"/>
  <c r="CB387" i="4" s="1"/>
  <c r="BQ387" i="4"/>
  <c r="BS387" i="4" s="1"/>
  <c r="BE387" i="4"/>
  <c r="BG387" i="4" s="1"/>
  <c r="CR387" i="4"/>
  <c r="BW387" i="4"/>
  <c r="BY387" i="4" s="1"/>
  <c r="BB387" i="4"/>
  <c r="BD387" i="4" s="1"/>
  <c r="CU387" i="4"/>
  <c r="BN387" i="4"/>
  <c r="BP387" i="4" s="1"/>
  <c r="CT387" i="4" l="1"/>
  <c r="BH388" i="4"/>
  <c r="BJ388" i="4" s="1"/>
  <c r="CU388" i="4"/>
  <c r="AY388" i="4"/>
  <c r="BA388" i="4" s="1"/>
  <c r="BW388" i="4"/>
  <c r="BY388" i="4" s="1"/>
  <c r="BB388" i="4"/>
  <c r="BD388" i="4" s="1"/>
  <c r="AB336" i="13"/>
  <c r="CR388" i="4"/>
  <c r="AP388" i="4"/>
  <c r="AR388" i="4" s="1"/>
  <c r="BQ388" i="4"/>
  <c r="BS388" i="4" s="1"/>
  <c r="CS388" i="4"/>
  <c r="CT388" i="4" s="1"/>
  <c r="AS388" i="4"/>
  <c r="AU388" i="4" s="1"/>
  <c r="CO388" i="4" s="1"/>
  <c r="CQ388" i="4" s="1"/>
  <c r="BT388" i="4"/>
  <c r="BV388" i="4" s="1"/>
  <c r="AD336" i="13"/>
  <c r="CC388" i="4"/>
  <c r="CE388" i="4" s="1"/>
  <c r="Z336" i="13"/>
  <c r="X336" i="13"/>
  <c r="BZ388" i="4"/>
  <c r="CB388" i="4" s="1"/>
  <c r="BN388" i="4"/>
  <c r="BP388" i="4" s="1"/>
  <c r="V336" i="13"/>
  <c r="BK388" i="4"/>
  <c r="BM388" i="4" s="1"/>
  <c r="BT389" i="4" l="1"/>
  <c r="BV389" i="4" s="1"/>
  <c r="CU389" i="4"/>
  <c r="CC389" i="4"/>
  <c r="CE389" i="4" s="1"/>
  <c r="AY389" i="4"/>
  <c r="BA389" i="4" s="1"/>
  <c r="BQ389" i="4"/>
  <c r="BS389" i="4" s="1"/>
  <c r="CS389" i="4"/>
  <c r="X337" i="13"/>
  <c r="BN389" i="4"/>
  <c r="BP389" i="4" s="1"/>
  <c r="AS389" i="4"/>
  <c r="AU389" i="4" s="1"/>
  <c r="AD337" i="13"/>
  <c r="AB337" i="13"/>
  <c r="CF389" i="4"/>
  <c r="CH389" i="4" s="1"/>
  <c r="BW389" i="4"/>
  <c r="BY389" i="4" s="1"/>
  <c r="V337" i="13"/>
  <c r="BZ389" i="4"/>
  <c r="CB389" i="4" s="1"/>
  <c r="BK389" i="4"/>
  <c r="BM389" i="4" s="1"/>
  <c r="AV389" i="4"/>
  <c r="AX389" i="4" s="1"/>
  <c r="CR389" i="4"/>
  <c r="AP389" i="4"/>
  <c r="AR389" i="4" s="1"/>
  <c r="BH389" i="4"/>
  <c r="BJ389" i="4" s="1"/>
  <c r="BE389" i="4"/>
  <c r="BG389" i="4" s="1"/>
  <c r="Z337" i="13"/>
  <c r="BB389" i="4"/>
  <c r="BD389" i="4" s="1"/>
  <c r="CT389" i="4" l="1"/>
  <c r="CR390" i="4"/>
  <c r="CS390" i="4"/>
  <c r="CT390" i="4" s="1"/>
  <c r="AD338" i="13"/>
  <c r="AB338" i="13"/>
  <c r="Z338" i="13"/>
  <c r="X338" i="13"/>
  <c r="V338" i="13"/>
  <c r="CU390" i="4"/>
  <c r="CR391" i="4" l="1"/>
  <c r="CU391" i="4"/>
  <c r="Z339" i="13"/>
  <c r="CS391" i="4"/>
  <c r="CT391" i="4" s="1"/>
  <c r="AB339" i="13"/>
  <c r="X339" i="13"/>
  <c r="V339" i="13"/>
  <c r="AD339" i="13"/>
  <c r="V340" i="13" l="1"/>
  <c r="AB340" i="13"/>
  <c r="X340" i="13"/>
  <c r="CS392" i="4"/>
  <c r="CU392" i="4"/>
  <c r="CR392" i="4"/>
  <c r="AD340" i="13"/>
  <c r="Z340" i="13"/>
  <c r="CT392" i="4" l="1"/>
  <c r="BQ393" i="4"/>
  <c r="BS393" i="4" s="1"/>
  <c r="X341" i="13"/>
  <c r="BK393" i="4"/>
  <c r="BM393" i="4" s="1"/>
  <c r="CF393" i="4"/>
  <c r="CH393" i="4" s="1"/>
  <c r="BB393" i="4"/>
  <c r="BD393" i="4" s="1"/>
  <c r="CR393" i="4"/>
  <c r="BN393" i="4"/>
  <c r="BP393" i="4" s="1"/>
  <c r="V341" i="13"/>
  <c r="CS393" i="4"/>
  <c r="CU393" i="4"/>
  <c r="BH393" i="4"/>
  <c r="BJ393" i="4" s="1"/>
  <c r="BE393" i="4"/>
  <c r="BG393" i="4" s="1"/>
  <c r="CC393" i="4"/>
  <c r="CE393" i="4" s="1"/>
  <c r="AS393" i="4"/>
  <c r="AU393" i="4" s="1"/>
  <c r="BW393" i="4"/>
  <c r="BY393" i="4" s="1"/>
  <c r="AB341" i="13"/>
  <c r="BT393" i="4"/>
  <c r="BV393" i="4" s="1"/>
  <c r="Z341" i="13"/>
  <c r="AV393" i="4"/>
  <c r="AX393" i="4" s="1"/>
  <c r="BZ393" i="4"/>
  <c r="CB393" i="4" s="1"/>
  <c r="AD341" i="13"/>
  <c r="AY393" i="4"/>
  <c r="BA393" i="4" s="1"/>
  <c r="AP393" i="4"/>
  <c r="AR393" i="4" s="1"/>
  <c r="BH394" i="4" l="1"/>
  <c r="BJ394" i="4" s="1"/>
  <c r="BQ394" i="4"/>
  <c r="BS394" i="4" s="1"/>
  <c r="V342" i="13"/>
  <c r="BB394" i="4"/>
  <c r="BD394" i="4" s="1"/>
  <c r="BZ394" i="4"/>
  <c r="CB394" i="4" s="1"/>
  <c r="BK394" i="4"/>
  <c r="BM394" i="4" s="1"/>
  <c r="BN394" i="4"/>
  <c r="BP394" i="4" s="1"/>
  <c r="AP394" i="4"/>
  <c r="AR394" i="4" s="1"/>
  <c r="X342" i="13"/>
  <c r="CS394" i="4"/>
  <c r="AD342" i="13"/>
  <c r="AY394" i="4"/>
  <c r="BA394" i="4" s="1"/>
  <c r="CR394" i="4"/>
  <c r="AV394" i="4"/>
  <c r="AX394" i="4" s="1"/>
  <c r="BW394" i="4"/>
  <c r="BY394" i="4" s="1"/>
  <c r="AB342" i="13"/>
  <c r="AS394" i="4"/>
  <c r="AU394" i="4" s="1"/>
  <c r="CF394" i="4"/>
  <c r="CH394" i="4" s="1"/>
  <c r="Z342" i="13"/>
  <c r="CU394" i="4"/>
  <c r="BT394" i="4"/>
  <c r="BV394" i="4" s="1"/>
  <c r="CC394" i="4"/>
  <c r="CE394" i="4" s="1"/>
  <c r="BE394" i="4"/>
  <c r="BG394" i="4" s="1"/>
  <c r="CT393" i="4"/>
  <c r="CT394" i="4" l="1"/>
  <c r="V343" i="13"/>
  <c r="CR395" i="4"/>
  <c r="CU395" i="4"/>
  <c r="CS395" i="4"/>
  <c r="CT395" i="4" s="1"/>
  <c r="AD343" i="13"/>
  <c r="X343" i="13"/>
  <c r="AB343" i="13"/>
  <c r="Z343" i="13"/>
  <c r="BK396" i="4" l="1"/>
  <c r="BM396" i="4" s="1"/>
  <c r="X344" i="13"/>
  <c r="BH396" i="4"/>
  <c r="BJ396" i="4" s="1"/>
  <c r="Z344" i="13"/>
  <c r="BE396" i="4"/>
  <c r="BG396" i="4" s="1"/>
  <c r="BB396" i="4"/>
  <c r="BD396" i="4" s="1"/>
  <c r="V344" i="13"/>
  <c r="AY396" i="4"/>
  <c r="BA396" i="4" s="1"/>
  <c r="AB344" i="13"/>
  <c r="CC396" i="4"/>
  <c r="CE396" i="4" s="1"/>
  <c r="AP396" i="4"/>
  <c r="AR396" i="4" s="1"/>
  <c r="AD344" i="13"/>
  <c r="AV396" i="4"/>
  <c r="AX396" i="4" s="1"/>
  <c r="CF396" i="4"/>
  <c r="CH396" i="4" s="1"/>
  <c r="BQ396" i="4"/>
  <c r="BS396" i="4" s="1"/>
  <c r="CS396" i="4"/>
  <c r="BT396" i="4"/>
  <c r="BV396" i="4" s="1"/>
  <c r="CU396" i="4"/>
  <c r="AS396" i="4"/>
  <c r="AU396" i="4" s="1"/>
  <c r="CR396" i="4"/>
  <c r="BN396" i="4"/>
  <c r="BP396" i="4" s="1"/>
  <c r="BZ396" i="4"/>
  <c r="CB396" i="4" s="1"/>
  <c r="BW396" i="4"/>
  <c r="BY396" i="4" s="1"/>
  <c r="CT396" i="4" l="1"/>
  <c r="CU397" i="4"/>
  <c r="CR397" i="4"/>
  <c r="CS397" i="4"/>
  <c r="AD345" i="13"/>
  <c r="AB345" i="13"/>
  <c r="V345" i="13"/>
  <c r="Z345" i="13"/>
  <c r="X345" i="13"/>
  <c r="CT397" i="4" l="1"/>
  <c r="CS398" i="4"/>
  <c r="AD346" i="13"/>
  <c r="CU398" i="4"/>
  <c r="CR398" i="4"/>
  <c r="AB346" i="13"/>
  <c r="X346" i="13"/>
  <c r="Z346" i="13"/>
  <c r="V346" i="13"/>
  <c r="CT398" i="4" l="1"/>
  <c r="CU399" i="4"/>
  <c r="CS399" i="4"/>
  <c r="AD347" i="13"/>
  <c r="AB347" i="13"/>
  <c r="Z347" i="13"/>
  <c r="V347" i="13"/>
  <c r="CR399" i="4"/>
  <c r="X347" i="13"/>
  <c r="CT399" i="4" l="1"/>
  <c r="BZ400" i="4"/>
  <c r="CB400" i="4" s="1"/>
  <c r="X348" i="13"/>
  <c r="AP400" i="4"/>
  <c r="AR400" i="4" s="1"/>
  <c r="V348" i="13"/>
  <c r="AS400" i="4"/>
  <c r="AU400" i="4" s="1"/>
  <c r="BW400" i="4"/>
  <c r="BY400" i="4" s="1"/>
  <c r="CS400" i="4"/>
  <c r="BT400" i="4"/>
  <c r="BV400" i="4" s="1"/>
  <c r="CU400" i="4"/>
  <c r="BQ400" i="4"/>
  <c r="BS400" i="4" s="1"/>
  <c r="BE400" i="4"/>
  <c r="BG400" i="4" s="1"/>
  <c r="CR400" i="4"/>
  <c r="BB400" i="4"/>
  <c r="BD400" i="4" s="1"/>
  <c r="AY400" i="4"/>
  <c r="BA400" i="4" s="1"/>
  <c r="BK400" i="4"/>
  <c r="BM400" i="4" s="1"/>
  <c r="CF400" i="4"/>
  <c r="CH400" i="4" s="1"/>
  <c r="AB348" i="13"/>
  <c r="BN400" i="4"/>
  <c r="BP400" i="4" s="1"/>
  <c r="BH400" i="4"/>
  <c r="BJ400" i="4" s="1"/>
  <c r="AD348" i="13"/>
  <c r="Z348" i="13"/>
  <c r="AV400" i="4"/>
  <c r="AX400" i="4" s="1"/>
  <c r="CC400" i="4"/>
  <c r="CE400" i="4" s="1"/>
  <c r="CT400" i="4" l="1"/>
  <c r="AP401" i="4"/>
  <c r="AR401" i="4" s="1"/>
  <c r="BT401" i="4"/>
  <c r="BV401" i="4" s="1"/>
  <c r="V349" i="13"/>
  <c r="AD349" i="13"/>
  <c r="CS401" i="4"/>
  <c r="BW401" i="4"/>
  <c r="BY401" i="4" s="1"/>
  <c r="X349" i="13"/>
  <c r="BQ401" i="4"/>
  <c r="BS401" i="4" s="1"/>
  <c r="AB349" i="13"/>
  <c r="CR401" i="4"/>
  <c r="BN401" i="4"/>
  <c r="BP401" i="4" s="1"/>
  <c r="BK401" i="4"/>
  <c r="BM401" i="4" s="1"/>
  <c r="BH401" i="4"/>
  <c r="BJ401" i="4" s="1"/>
  <c r="CU401" i="4"/>
  <c r="CF401" i="4"/>
  <c r="CH401" i="4" s="1"/>
  <c r="AV401" i="4"/>
  <c r="AX401" i="4" s="1"/>
  <c r="BE401" i="4"/>
  <c r="BG401" i="4" s="1"/>
  <c r="CC401" i="4"/>
  <c r="CE401" i="4" s="1"/>
  <c r="BB401" i="4"/>
  <c r="BD401" i="4" s="1"/>
  <c r="AS401" i="4"/>
  <c r="AU401" i="4" s="1"/>
  <c r="AY401" i="4"/>
  <c r="BA401" i="4" s="1"/>
  <c r="BZ401" i="4"/>
  <c r="CB401" i="4" s="1"/>
  <c r="Z349" i="13"/>
  <c r="CT401" i="4" l="1"/>
  <c r="BB402" i="4"/>
  <c r="BD402" i="4" s="1"/>
  <c r="Z350" i="13"/>
  <c r="BE402" i="4"/>
  <c r="BG402" i="4" s="1"/>
  <c r="AD350" i="13"/>
  <c r="AV402" i="4"/>
  <c r="AX402" i="4" s="1"/>
  <c r="BQ402" i="4"/>
  <c r="BS402" i="4" s="1"/>
  <c r="X350" i="13"/>
  <c r="BN402" i="4"/>
  <c r="BP402" i="4" s="1"/>
  <c r="BW402" i="4"/>
  <c r="BY402" i="4" s="1"/>
  <c r="BT402" i="4"/>
  <c r="BV402" i="4" s="1"/>
  <c r="CF402" i="4"/>
  <c r="CH402" i="4" s="1"/>
  <c r="CU402" i="4"/>
  <c r="BZ402" i="4"/>
  <c r="CB402" i="4" s="1"/>
  <c r="V350" i="13"/>
  <c r="AP402" i="4"/>
  <c r="AR402" i="4" s="1"/>
  <c r="CR402" i="4"/>
  <c r="BK402" i="4"/>
  <c r="BM402" i="4" s="1"/>
  <c r="CC402" i="4"/>
  <c r="CE402" i="4" s="1"/>
  <c r="CS402" i="4"/>
  <c r="AS402" i="4"/>
  <c r="AU402" i="4" s="1"/>
  <c r="AB350" i="13"/>
  <c r="BH402" i="4"/>
  <c r="BJ402" i="4" s="1"/>
  <c r="AY402" i="4"/>
  <c r="BA402" i="4" s="1"/>
  <c r="CT402" i="4" l="1"/>
  <c r="X351" i="13"/>
  <c r="CR403" i="4"/>
  <c r="AD351" i="13"/>
  <c r="CU403" i="4"/>
  <c r="BT403" i="4"/>
  <c r="BV403" i="4" s="1"/>
  <c r="BH403" i="4"/>
  <c r="BJ403" i="4" s="1"/>
  <c r="AB351" i="13"/>
  <c r="V351" i="13"/>
  <c r="BE403" i="4"/>
  <c r="BG403" i="4" s="1"/>
  <c r="BB403" i="4"/>
  <c r="BD403" i="4" s="1"/>
  <c r="BQ403" i="4"/>
  <c r="BS403" i="4" s="1"/>
  <c r="CS403" i="4"/>
  <c r="AY403" i="4"/>
  <c r="BA403" i="4" s="1"/>
  <c r="CF403" i="4"/>
  <c r="CH403" i="4" s="1"/>
  <c r="AV403" i="4"/>
  <c r="AX403" i="4" s="1"/>
  <c r="AP403" i="4"/>
  <c r="AR403" i="4" s="1"/>
  <c r="BZ403" i="4"/>
  <c r="CB403" i="4" s="1"/>
  <c r="BN403" i="4"/>
  <c r="BP403" i="4" s="1"/>
  <c r="BW403" i="4"/>
  <c r="BY403" i="4" s="1"/>
  <c r="Z351" i="13"/>
  <c r="CC403" i="4"/>
  <c r="CE403" i="4" s="1"/>
  <c r="AS403" i="4"/>
  <c r="AU403" i="4" s="1"/>
  <c r="BK403" i="4"/>
  <c r="BM403" i="4" s="1"/>
  <c r="CT403" i="4" l="1"/>
  <c r="CF404" i="4"/>
  <c r="CH404" i="4" s="1"/>
  <c r="BK404" i="4"/>
  <c r="BM404" i="4" s="1"/>
  <c r="CU404" i="4"/>
  <c r="CC404" i="4"/>
  <c r="CE404" i="4" s="1"/>
  <c r="BE404" i="4"/>
  <c r="BG404" i="4" s="1"/>
  <c r="BT404" i="4"/>
  <c r="BV404" i="4" s="1"/>
  <c r="BZ404" i="4"/>
  <c r="CB404" i="4" s="1"/>
  <c r="BQ404" i="4"/>
  <c r="BS404" i="4" s="1"/>
  <c r="BN404" i="4"/>
  <c r="BP404" i="4" s="1"/>
  <c r="AB352" i="13"/>
  <c r="X352" i="13"/>
  <c r="AS404" i="4"/>
  <c r="AU404" i="4" s="1"/>
  <c r="BH404" i="4"/>
  <c r="BJ404" i="4" s="1"/>
  <c r="BB404" i="4"/>
  <c r="BD404" i="4" s="1"/>
  <c r="CR404" i="4"/>
  <c r="V352" i="13"/>
  <c r="Z352" i="13"/>
  <c r="AY404" i="4"/>
  <c r="BA404" i="4" s="1"/>
  <c r="AD352" i="13"/>
  <c r="AP404" i="4"/>
  <c r="AR404" i="4" s="1"/>
  <c r="BW404" i="4"/>
  <c r="BY404" i="4" s="1"/>
  <c r="CS404" i="4"/>
  <c r="AV404" i="4"/>
  <c r="AX404" i="4" s="1"/>
  <c r="CT404" i="4" l="1"/>
  <c r="BT405" i="4"/>
  <c r="BV405" i="4" s="1"/>
  <c r="BQ405" i="4"/>
  <c r="BS405" i="4" s="1"/>
  <c r="V353" i="13"/>
  <c r="BN405" i="4"/>
  <c r="BP405" i="4" s="1"/>
  <c r="AV405" i="4"/>
  <c r="AX405" i="4" s="1"/>
  <c r="CS405" i="4"/>
  <c r="CR405" i="4"/>
  <c r="AD353" i="13"/>
  <c r="AS405" i="4"/>
  <c r="AU405" i="4" s="1"/>
  <c r="AY405" i="4"/>
  <c r="BA405" i="4" s="1"/>
  <c r="Z353" i="13"/>
  <c r="BH405" i="4"/>
  <c r="BJ405" i="4" s="1"/>
  <c r="AP405" i="4"/>
  <c r="AR405" i="4" s="1"/>
  <c r="BK405" i="4"/>
  <c r="BM405" i="4" s="1"/>
  <c r="BZ405" i="4"/>
  <c r="CB405" i="4" s="1"/>
  <c r="CU405" i="4"/>
  <c r="BE405" i="4"/>
  <c r="BG405" i="4" s="1"/>
  <c r="BW405" i="4"/>
  <c r="BY405" i="4" s="1"/>
  <c r="BB405" i="4"/>
  <c r="BD405" i="4" s="1"/>
  <c r="CF405" i="4"/>
  <c r="CH405" i="4" s="1"/>
  <c r="CC405" i="4"/>
  <c r="CE405" i="4" s="1"/>
  <c r="X353" i="13"/>
  <c r="AB353" i="13"/>
  <c r="CT405" i="4" l="1"/>
  <c r="AV406" i="4"/>
  <c r="AX406" i="4" s="1"/>
  <c r="BK406" i="4"/>
  <c r="BM406" i="4" s="1"/>
  <c r="CU406" i="4"/>
  <c r="BE406" i="4"/>
  <c r="BG406" i="4" s="1"/>
  <c r="BW406" i="4"/>
  <c r="BY406" i="4" s="1"/>
  <c r="X354" i="13"/>
  <c r="BT406" i="4"/>
  <c r="BV406" i="4" s="1"/>
  <c r="AS406" i="4"/>
  <c r="AU406" i="4" s="1"/>
  <c r="AD354" i="13"/>
  <c r="BB406" i="4"/>
  <c r="BD406" i="4" s="1"/>
  <c r="AB354" i="13"/>
  <c r="CF406" i="4"/>
  <c r="CH406" i="4" s="1"/>
  <c r="V354" i="13"/>
  <c r="AY406" i="4"/>
  <c r="BA406" i="4" s="1"/>
  <c r="Z354" i="13"/>
  <c r="CC406" i="4"/>
  <c r="CE406" i="4" s="1"/>
  <c r="BQ406" i="4"/>
  <c r="BS406" i="4" s="1"/>
  <c r="CS406" i="4"/>
  <c r="CR406" i="4"/>
  <c r="BN406" i="4"/>
  <c r="BP406" i="4" s="1"/>
  <c r="BZ406" i="4"/>
  <c r="CB406" i="4" s="1"/>
  <c r="AP406" i="4"/>
  <c r="AR406" i="4" s="1"/>
  <c r="BH406" i="4"/>
  <c r="BJ406" i="4" s="1"/>
  <c r="CT406" i="4" l="1"/>
  <c r="BN407" i="4"/>
  <c r="BP407" i="4" s="1"/>
  <c r="CF407" i="4"/>
  <c r="CH407" i="4" s="1"/>
  <c r="BK407" i="4"/>
  <c r="BM407" i="4" s="1"/>
  <c r="AP407" i="4"/>
  <c r="AR407" i="4" s="1"/>
  <c r="BH407" i="4"/>
  <c r="BJ407" i="4" s="1"/>
  <c r="BE407" i="4"/>
  <c r="BG407" i="4" s="1"/>
  <c r="AS407" i="4"/>
  <c r="AU407" i="4" s="1"/>
  <c r="CR407" i="4"/>
  <c r="BQ407" i="4"/>
  <c r="BS407" i="4" s="1"/>
  <c r="CS407" i="4"/>
  <c r="CC407" i="4"/>
  <c r="CE407" i="4" s="1"/>
  <c r="BT407" i="4"/>
  <c r="BV407" i="4" s="1"/>
  <c r="BB407" i="4"/>
  <c r="BD407" i="4" s="1"/>
  <c r="CU407" i="4"/>
  <c r="BW407" i="4"/>
  <c r="BY407" i="4" s="1"/>
  <c r="BZ407" i="4"/>
  <c r="CB407" i="4" s="1"/>
  <c r="AY407" i="4"/>
  <c r="BA407" i="4" s="1"/>
  <c r="AV407" i="4"/>
  <c r="AX407" i="4" s="1"/>
  <c r="CT407" i="4" l="1"/>
  <c r="AY408" i="4"/>
  <c r="BA408" i="4" s="1"/>
  <c r="AP408" i="4"/>
  <c r="AR408" i="4" s="1"/>
  <c r="BQ408" i="4"/>
  <c r="BS408" i="4" s="1"/>
  <c r="BB408" i="4"/>
  <c r="BD408" i="4" s="1"/>
  <c r="CF408" i="4"/>
  <c r="CH408" i="4" s="1"/>
  <c r="CS408" i="4"/>
  <c r="CU408" i="4"/>
  <c r="BN408" i="4"/>
  <c r="BP408" i="4" s="1"/>
  <c r="CR408" i="4"/>
  <c r="BE408" i="4"/>
  <c r="BG408" i="4" s="1"/>
  <c r="CC408" i="4"/>
  <c r="CE408" i="4" s="1"/>
  <c r="AS408" i="4"/>
  <c r="AU408" i="4" s="1"/>
  <c r="BT408" i="4"/>
  <c r="BV408" i="4" s="1"/>
  <c r="BH408" i="4"/>
  <c r="BJ408" i="4" s="1"/>
  <c r="BZ408" i="4"/>
  <c r="CB408" i="4" s="1"/>
  <c r="AV408" i="4"/>
  <c r="AX408" i="4" s="1"/>
  <c r="BK408" i="4"/>
  <c r="BM408" i="4" s="1"/>
  <c r="BW408" i="4"/>
  <c r="BY408" i="4" s="1"/>
  <c r="CT408" i="4" l="1"/>
  <c r="AY409" i="4"/>
  <c r="BA409" i="4" s="1"/>
  <c r="BW409" i="4"/>
  <c r="BY409" i="4" s="1"/>
  <c r="CC409" i="4"/>
  <c r="CE409" i="4" s="1"/>
  <c r="AV409" i="4"/>
  <c r="AX409" i="4" s="1"/>
  <c r="BT409" i="4"/>
  <c r="BV409" i="4" s="1"/>
  <c r="CS409" i="4"/>
  <c r="BQ409" i="4"/>
  <c r="BS409" i="4" s="1"/>
  <c r="CF409" i="4"/>
  <c r="CH409" i="4" s="1"/>
  <c r="BH409" i="4"/>
  <c r="BJ409" i="4" s="1"/>
  <c r="BZ409" i="4"/>
  <c r="CB409" i="4" s="1"/>
  <c r="X355" i="13"/>
  <c r="V355" i="13"/>
  <c r="AP409" i="4"/>
  <c r="AR409" i="4" s="1"/>
  <c r="BB409" i="4"/>
  <c r="BD409" i="4" s="1"/>
  <c r="CR409" i="4"/>
  <c r="CU409" i="4"/>
  <c r="BN409" i="4"/>
  <c r="BP409" i="4" s="1"/>
  <c r="BK409" i="4"/>
  <c r="BM409" i="4" s="1"/>
  <c r="BE409" i="4"/>
  <c r="BG409" i="4" s="1"/>
  <c r="AD355" i="13"/>
  <c r="Z355" i="13"/>
  <c r="AB355" i="13"/>
  <c r="AS409" i="4"/>
  <c r="AU409" i="4" s="1"/>
  <c r="CT409" i="4" l="1"/>
  <c r="AP410" i="4"/>
  <c r="AR410" i="4" s="1"/>
  <c r="Z356" i="13"/>
  <c r="BB410" i="4"/>
  <c r="BD410" i="4" s="1"/>
  <c r="AY410" i="4"/>
  <c r="BA410" i="4" s="1"/>
  <c r="CS410" i="4"/>
  <c r="BN410" i="4"/>
  <c r="BP410" i="4" s="1"/>
  <c r="BH410" i="4"/>
  <c r="BJ410" i="4" s="1"/>
  <c r="V356" i="13"/>
  <c r="CR410" i="4"/>
  <c r="CU410" i="4"/>
  <c r="AS410" i="4"/>
  <c r="AU410" i="4" s="1"/>
  <c r="CO410" i="4" s="1"/>
  <c r="CQ410" i="4" s="1"/>
  <c r="AB356" i="13"/>
  <c r="BQ410" i="4"/>
  <c r="BS410" i="4" s="1"/>
  <c r="CC410" i="4"/>
  <c r="CE410" i="4" s="1"/>
  <c r="BZ410" i="4"/>
  <c r="CB410" i="4" s="1"/>
  <c r="BT410" i="4"/>
  <c r="BV410" i="4" s="1"/>
  <c r="X356" i="13"/>
  <c r="AD356" i="13"/>
  <c r="BK410" i="4"/>
  <c r="BM410" i="4" s="1"/>
  <c r="CT410" i="4" l="1"/>
  <c r="CR411" i="4"/>
  <c r="AB357" i="13"/>
  <c r="CF411" i="4"/>
  <c r="CH411" i="4" s="1"/>
  <c r="BB411" i="4"/>
  <c r="BD411" i="4" s="1"/>
  <c r="CS411" i="4"/>
  <c r="CU411" i="4"/>
  <c r="AV411" i="4"/>
  <c r="AX411" i="4" s="1"/>
  <c r="BK411" i="4"/>
  <c r="BM411" i="4" s="1"/>
  <c r="AS411" i="4"/>
  <c r="AU411" i="4" s="1"/>
  <c r="X357" i="13"/>
  <c r="V357" i="13"/>
  <c r="AP411" i="4"/>
  <c r="AR411" i="4" s="1"/>
  <c r="BH411" i="4"/>
  <c r="BJ411" i="4" s="1"/>
  <c r="BE411" i="4"/>
  <c r="BG411" i="4" s="1"/>
  <c r="BQ411" i="4"/>
  <c r="BS411" i="4" s="1"/>
  <c r="BT411" i="4"/>
  <c r="BV411" i="4" s="1"/>
  <c r="AD357" i="13"/>
  <c r="BW411" i="4"/>
  <c r="BY411" i="4" s="1"/>
  <c r="BZ411" i="4"/>
  <c r="CB411" i="4" s="1"/>
  <c r="BN411" i="4"/>
  <c r="BP411" i="4" s="1"/>
  <c r="CC411" i="4"/>
  <c r="CE411" i="4" s="1"/>
  <c r="Z357" i="13"/>
  <c r="AY411" i="4"/>
  <c r="BA411" i="4" s="1"/>
  <c r="CT411" i="4" l="1"/>
  <c r="BK412" i="4"/>
  <c r="BM412" i="4" s="1"/>
  <c r="CC412" i="4"/>
  <c r="CE412" i="4" s="1"/>
  <c r="BZ412" i="4"/>
  <c r="CB412" i="4" s="1"/>
  <c r="BB412" i="4"/>
  <c r="BD412" i="4" s="1"/>
  <c r="BW412" i="4"/>
  <c r="BY412" i="4" s="1"/>
  <c r="BT412" i="4"/>
  <c r="BV412" i="4" s="1"/>
  <c r="CR412" i="4"/>
  <c r="BQ412" i="4"/>
  <c r="BS412" i="4" s="1"/>
  <c r="AV412" i="4"/>
  <c r="AX412" i="4" s="1"/>
  <c r="BN412" i="4"/>
  <c r="BP412" i="4" s="1"/>
  <c r="BH412" i="4"/>
  <c r="BJ412" i="4" s="1"/>
  <c r="AS412" i="4"/>
  <c r="AU412" i="4" s="1"/>
  <c r="CU412" i="4"/>
  <c r="AP412" i="4"/>
  <c r="AR412" i="4" s="1"/>
  <c r="AY412" i="4"/>
  <c r="BA412" i="4" s="1"/>
  <c r="CS412" i="4"/>
  <c r="CT412" i="4" s="1"/>
  <c r="BE412" i="4"/>
  <c r="BG412" i="4" s="1"/>
  <c r="CF412" i="4"/>
  <c r="CH412" i="4" s="1"/>
  <c r="BK413" i="4" l="1"/>
  <c r="BM413" i="4" s="1"/>
  <c r="CS413" i="4"/>
  <c r="CR413" i="4"/>
  <c r="BB413" i="4"/>
  <c r="BD413" i="4" s="1"/>
  <c r="BT413" i="4"/>
  <c r="BV413" i="4" s="1"/>
  <c r="AY413" i="4"/>
  <c r="BA413" i="4" s="1"/>
  <c r="BH413" i="4"/>
  <c r="BJ413" i="4" s="1"/>
  <c r="AV413" i="4"/>
  <c r="AX413" i="4" s="1"/>
  <c r="AP413" i="4"/>
  <c r="AR413" i="4" s="1"/>
  <c r="BZ413" i="4"/>
  <c r="CB413" i="4" s="1"/>
  <c r="AS413" i="4"/>
  <c r="AU413" i="4" s="1"/>
  <c r="BN413" i="4"/>
  <c r="BP413" i="4" s="1"/>
  <c r="BE413" i="4"/>
  <c r="BG413" i="4" s="1"/>
  <c r="CC413" i="4"/>
  <c r="CE413" i="4" s="1"/>
  <c r="CF413" i="4"/>
  <c r="CH413" i="4" s="1"/>
  <c r="CU413" i="4"/>
  <c r="BQ413" i="4"/>
  <c r="BS413" i="4" s="1"/>
  <c r="BW413" i="4"/>
  <c r="BY413" i="4" s="1"/>
  <c r="CT413" i="4" l="1"/>
  <c r="BE414" i="4"/>
  <c r="BG414" i="4" s="1"/>
  <c r="BW414" i="4"/>
  <c r="BY414" i="4" s="1"/>
  <c r="X358" i="13"/>
  <c r="BZ414" i="4"/>
  <c r="CB414" i="4" s="1"/>
  <c r="BB414" i="4"/>
  <c r="BD414" i="4" s="1"/>
  <c r="CU414" i="4"/>
  <c r="Z358" i="13"/>
  <c r="BN414" i="4"/>
  <c r="BP414" i="4" s="1"/>
  <c r="BQ414" i="4"/>
  <c r="BS414" i="4" s="1"/>
  <c r="AD358" i="13"/>
  <c r="BT414" i="4"/>
  <c r="BV414" i="4" s="1"/>
  <c r="CF414" i="4"/>
  <c r="CH414" i="4" s="1"/>
  <c r="V358" i="13"/>
  <c r="AV414" i="4"/>
  <c r="AX414" i="4" s="1"/>
  <c r="CS414" i="4"/>
  <c r="CR414" i="4"/>
  <c r="BK414" i="4"/>
  <c r="BM414" i="4" s="1"/>
  <c r="AS414" i="4"/>
  <c r="AU414" i="4" s="1"/>
  <c r="BH414" i="4"/>
  <c r="BJ414" i="4" s="1"/>
  <c r="AB358" i="13"/>
  <c r="AP414" i="4"/>
  <c r="AR414" i="4" s="1"/>
  <c r="AY414" i="4"/>
  <c r="BA414" i="4" s="1"/>
  <c r="CC414" i="4"/>
  <c r="CE414" i="4" s="1"/>
  <c r="CT414" i="4" l="1"/>
  <c r="AV415" i="4"/>
  <c r="AX415" i="4" s="1"/>
  <c r="CR415" i="4"/>
  <c r="AS415" i="4"/>
  <c r="AU415" i="4" s="1"/>
  <c r="CS415" i="4"/>
  <c r="CT415" i="4" s="1"/>
  <c r="BT415" i="4"/>
  <c r="BV415" i="4" s="1"/>
  <c r="BE415" i="4"/>
  <c r="BG415" i="4" s="1"/>
  <c r="BZ415" i="4"/>
  <c r="CB415" i="4" s="1"/>
  <c r="AP415" i="4"/>
  <c r="AR415" i="4" s="1"/>
  <c r="Z359" i="13"/>
  <c r="V359" i="13"/>
  <c r="X359" i="13"/>
  <c r="BB415" i="4"/>
  <c r="BD415" i="4" s="1"/>
  <c r="CC415" i="4"/>
  <c r="CE415" i="4" s="1"/>
  <c r="BW415" i="4"/>
  <c r="BY415" i="4" s="1"/>
  <c r="CU415" i="4"/>
  <c r="BQ415" i="4"/>
  <c r="BS415" i="4" s="1"/>
  <c r="CF415" i="4"/>
  <c r="CH415" i="4" s="1"/>
  <c r="AB359" i="13"/>
  <c r="BH415" i="4"/>
  <c r="BJ415" i="4" s="1"/>
  <c r="BN415" i="4"/>
  <c r="BP415" i="4" s="1"/>
  <c r="BK415" i="4"/>
  <c r="BM415" i="4" s="1"/>
  <c r="AD359" i="13"/>
  <c r="AY415" i="4"/>
  <c r="BA415" i="4" s="1"/>
  <c r="X360" i="13" l="1"/>
  <c r="CU416" i="4"/>
  <c r="BK416" i="4"/>
  <c r="BM416" i="4" s="1"/>
  <c r="V360" i="13"/>
  <c r="AB360" i="13"/>
  <c r="BN416" i="4"/>
  <c r="BP416" i="4" s="1"/>
  <c r="AD360" i="13"/>
  <c r="CC416" i="4"/>
  <c r="CE416" i="4" s="1"/>
  <c r="BZ416" i="4"/>
  <c r="CB416" i="4" s="1"/>
  <c r="BB416" i="4"/>
  <c r="BD416" i="4" s="1"/>
  <c r="BE416" i="4"/>
  <c r="BG416" i="4" s="1"/>
  <c r="BT416" i="4"/>
  <c r="BV416" i="4" s="1"/>
  <c r="BQ416" i="4"/>
  <c r="BS416" i="4" s="1"/>
  <c r="AV416" i="4"/>
  <c r="AX416" i="4" s="1"/>
  <c r="AS416" i="4"/>
  <c r="AU416" i="4" s="1"/>
  <c r="CS416" i="4"/>
  <c r="BW416" i="4"/>
  <c r="BY416" i="4" s="1"/>
  <c r="AY416" i="4"/>
  <c r="BA416" i="4" s="1"/>
  <c r="Z360" i="13"/>
  <c r="CF416" i="4"/>
  <c r="CH416" i="4" s="1"/>
  <c r="CR416" i="4"/>
  <c r="AP416" i="4"/>
  <c r="AR416" i="4" s="1"/>
  <c r="BH416" i="4"/>
  <c r="BJ416" i="4" s="1"/>
  <c r="CT416" i="4" l="1"/>
  <c r="Z361" i="13"/>
  <c r="CU417" i="4"/>
  <c r="CR417" i="4"/>
  <c r="AB361" i="13"/>
  <c r="V361" i="13"/>
  <c r="CS417" i="4"/>
  <c r="CT417" i="4" s="1"/>
  <c r="AD361" i="13"/>
  <c r="X361" i="13"/>
  <c r="CR418" i="4" l="1"/>
  <c r="CU418" i="4"/>
  <c r="CS418" i="4"/>
  <c r="CT418" i="4" s="1"/>
  <c r="AD362" i="13"/>
  <c r="AB362" i="13"/>
  <c r="Z362" i="13"/>
  <c r="X362" i="13"/>
  <c r="V362" i="13"/>
  <c r="AB363" i="13" l="1"/>
  <c r="Z363" i="13"/>
  <c r="AD363" i="13"/>
  <c r="X363" i="13"/>
  <c r="CS419" i="4"/>
  <c r="CR419" i="4"/>
  <c r="CU419" i="4"/>
  <c r="V363" i="13"/>
  <c r="CT419" i="4" l="1"/>
  <c r="AP420" i="4"/>
  <c r="AR420" i="4" s="1"/>
  <c r="V364" i="13"/>
  <c r="CC420" i="4"/>
  <c r="CE420" i="4" s="1"/>
  <c r="BW420" i="4"/>
  <c r="BY420" i="4" s="1"/>
  <c r="CU420" i="4"/>
  <c r="CR420" i="4"/>
  <c r="CS420" i="4"/>
  <c r="CT420" i="4" s="1"/>
  <c r="BB420" i="4"/>
  <c r="BD420" i="4" s="1"/>
  <c r="AY420" i="4"/>
  <c r="BA420" i="4" s="1"/>
  <c r="CF420" i="4"/>
  <c r="CH420" i="4" s="1"/>
  <c r="AD364" i="13"/>
  <c r="AB364" i="13"/>
  <c r="AS420" i="4"/>
  <c r="AU420" i="4" s="1"/>
  <c r="Z364" i="13"/>
  <c r="BZ420" i="4"/>
  <c r="CB420" i="4" s="1"/>
  <c r="X364" i="13"/>
  <c r="BT420" i="4"/>
  <c r="BV420" i="4" s="1"/>
  <c r="BQ420" i="4"/>
  <c r="BS420" i="4" s="1"/>
  <c r="BN420" i="4"/>
  <c r="BP420" i="4" s="1"/>
  <c r="BK420" i="4"/>
  <c r="BM420" i="4" s="1"/>
  <c r="BH420" i="4"/>
  <c r="BJ420" i="4" s="1"/>
  <c r="BE420" i="4"/>
  <c r="BG420" i="4" s="1"/>
  <c r="AV420" i="4"/>
  <c r="AX420" i="4" s="1"/>
  <c r="CS421" i="4" l="1"/>
  <c r="CR421" i="4"/>
  <c r="Z365" i="13"/>
  <c r="CU421" i="4"/>
  <c r="X365" i="13"/>
  <c r="AB365" i="13"/>
  <c r="AD365" i="13"/>
  <c r="V365" i="13"/>
  <c r="CT421" i="4" l="1"/>
  <c r="BH422" i="4"/>
  <c r="BJ422" i="4" s="1"/>
  <c r="V366" i="13"/>
  <c r="BQ422" i="4"/>
  <c r="BS422" i="4" s="1"/>
  <c r="BN422" i="4"/>
  <c r="BP422" i="4" s="1"/>
  <c r="X366" i="13"/>
  <c r="BE422" i="4"/>
  <c r="BG422" i="4" s="1"/>
  <c r="CR422" i="4"/>
  <c r="BB422" i="4"/>
  <c r="BD422" i="4" s="1"/>
  <c r="CS422" i="4"/>
  <c r="AY422" i="4"/>
  <c r="BA422" i="4" s="1"/>
  <c r="CU422" i="4"/>
  <c r="AV422" i="4"/>
  <c r="AX422" i="4" s="1"/>
  <c r="AD366" i="13"/>
  <c r="BZ422" i="4"/>
  <c r="CB422" i="4" s="1"/>
  <c r="AS422" i="4"/>
  <c r="AU422" i="4" s="1"/>
  <c r="AP422" i="4"/>
  <c r="AR422" i="4" s="1"/>
  <c r="BW422" i="4"/>
  <c r="BY422" i="4" s="1"/>
  <c r="CC422" i="4"/>
  <c r="CE422" i="4" s="1"/>
  <c r="AB366" i="13"/>
  <c r="CF422" i="4"/>
  <c r="CH422" i="4" s="1"/>
  <c r="BT422" i="4"/>
  <c r="BV422" i="4" s="1"/>
  <c r="Z366" i="13"/>
  <c r="BK422" i="4"/>
  <c r="BM422" i="4" s="1"/>
  <c r="V367" i="13" l="1"/>
  <c r="CS423" i="4"/>
  <c r="CU423" i="4"/>
  <c r="X367" i="13"/>
  <c r="Z367" i="13"/>
  <c r="CR423" i="4"/>
  <c r="AD367" i="13"/>
  <c r="AB367" i="13"/>
  <c r="CT422" i="4"/>
  <c r="CT423" i="4" l="1"/>
  <c r="BK424" i="4"/>
  <c r="BM424" i="4" s="1"/>
  <c r="CU424" i="4"/>
  <c r="BH424" i="4"/>
  <c r="BJ424" i="4" s="1"/>
  <c r="AB368" i="13"/>
  <c r="CR424" i="4"/>
  <c r="BB424" i="4"/>
  <c r="BD424" i="4" s="1"/>
  <c r="BE424" i="4"/>
  <c r="BG424" i="4" s="1"/>
  <c r="CS424" i="4"/>
  <c r="CT424" i="4" s="1"/>
  <c r="AV424" i="4"/>
  <c r="AX424" i="4" s="1"/>
  <c r="AP424" i="4"/>
  <c r="AR424" i="4" s="1"/>
  <c r="CF424" i="4"/>
  <c r="CH424" i="4" s="1"/>
  <c r="BQ424" i="4"/>
  <c r="BS424" i="4" s="1"/>
  <c r="BZ424" i="4"/>
  <c r="CB424" i="4" s="1"/>
  <c r="AY424" i="4"/>
  <c r="BA424" i="4" s="1"/>
  <c r="CC424" i="4"/>
  <c r="CE424" i="4" s="1"/>
  <c r="AS424" i="4"/>
  <c r="AU424" i="4" s="1"/>
  <c r="AD368" i="13"/>
  <c r="BW424" i="4"/>
  <c r="BY424" i="4" s="1"/>
  <c r="Z368" i="13"/>
  <c r="BT424" i="4"/>
  <c r="BV424" i="4" s="1"/>
  <c r="X368" i="13"/>
  <c r="BN424" i="4"/>
  <c r="BP424" i="4" s="1"/>
  <c r="V368" i="13"/>
  <c r="CR425" i="4" l="1"/>
  <c r="CS425" i="4"/>
  <c r="AD369" i="13"/>
  <c r="AB369" i="13"/>
  <c r="V369" i="13"/>
  <c r="Z369" i="13"/>
  <c r="X369" i="13"/>
  <c r="CU425" i="4"/>
  <c r="CT425" i="4" l="1"/>
  <c r="CR426" i="4"/>
  <c r="CU426" i="4"/>
  <c r="CS426" i="4"/>
  <c r="CT426" i="4" s="1"/>
  <c r="Z370" i="13"/>
  <c r="X370" i="13"/>
  <c r="V370" i="13"/>
  <c r="AD370" i="13"/>
  <c r="AB370" i="13"/>
  <c r="BQ427" i="4" l="1"/>
  <c r="BS427" i="4" s="1"/>
  <c r="AP427" i="4"/>
  <c r="AR427" i="4" s="1"/>
  <c r="AD371" i="13"/>
  <c r="BE427" i="4"/>
  <c r="BG427" i="4" s="1"/>
  <c r="AB371" i="13"/>
  <c r="X371" i="13"/>
  <c r="CU427" i="4"/>
  <c r="BH427" i="4"/>
  <c r="BJ427" i="4" s="1"/>
  <c r="BK427" i="4"/>
  <c r="BM427" i="4" s="1"/>
  <c r="CF427" i="4"/>
  <c r="CH427" i="4" s="1"/>
  <c r="Z371" i="13"/>
  <c r="BZ427" i="4"/>
  <c r="CB427" i="4" s="1"/>
  <c r="BT427" i="4"/>
  <c r="BV427" i="4" s="1"/>
  <c r="BN427" i="4"/>
  <c r="BP427" i="4" s="1"/>
  <c r="AS427" i="4"/>
  <c r="AU427" i="4" s="1"/>
  <c r="BW427" i="4"/>
  <c r="BY427" i="4" s="1"/>
  <c r="V371" i="13"/>
  <c r="CS427" i="4"/>
  <c r="BB427" i="4"/>
  <c r="BD427" i="4" s="1"/>
  <c r="AY427" i="4"/>
  <c r="BA427" i="4" s="1"/>
  <c r="AV427" i="4"/>
  <c r="AX427" i="4" s="1"/>
  <c r="CC427" i="4"/>
  <c r="CE427" i="4" s="1"/>
  <c r="CR427" i="4"/>
  <c r="CT427" i="4" l="1"/>
  <c r="CF428" i="4"/>
  <c r="CH428" i="4" s="1"/>
  <c r="BZ428" i="4"/>
  <c r="CB428" i="4" s="1"/>
  <c r="AB372" i="13"/>
  <c r="BW428" i="4"/>
  <c r="BY428" i="4" s="1"/>
  <c r="Z372" i="13"/>
  <c r="BT428" i="4"/>
  <c r="BV428" i="4" s="1"/>
  <c r="X372" i="13"/>
  <c r="CU428" i="4"/>
  <c r="BN428" i="4"/>
  <c r="BP428" i="4" s="1"/>
  <c r="CR428" i="4"/>
  <c r="BK428" i="4"/>
  <c r="BM428" i="4" s="1"/>
  <c r="AD372" i="13"/>
  <c r="AY428" i="4"/>
  <c r="BA428" i="4" s="1"/>
  <c r="AS428" i="4"/>
  <c r="AU428" i="4" s="1"/>
  <c r="V372" i="13"/>
  <c r="CS428" i="4"/>
  <c r="BH428" i="4"/>
  <c r="BJ428" i="4" s="1"/>
  <c r="AP428" i="4"/>
  <c r="AR428" i="4" s="1"/>
  <c r="CC428" i="4"/>
  <c r="CE428" i="4" s="1"/>
  <c r="BQ428" i="4"/>
  <c r="BS428" i="4" s="1"/>
  <c r="BB428" i="4"/>
  <c r="BD428" i="4" s="1"/>
  <c r="BE428" i="4"/>
  <c r="BG428" i="4" s="1"/>
  <c r="AV428" i="4"/>
  <c r="AX428" i="4" s="1"/>
  <c r="CT428" i="4" l="1"/>
  <c r="CR429" i="4"/>
  <c r="AD373" i="13"/>
  <c r="AB373" i="13"/>
  <c r="X373" i="13"/>
  <c r="V373" i="13"/>
  <c r="Z373" i="13"/>
  <c r="CU429" i="4"/>
  <c r="CS429" i="4"/>
  <c r="CT429" i="4" s="1"/>
  <c r="BN430" i="4" l="1"/>
  <c r="BP430" i="4" s="1"/>
  <c r="BH430" i="4"/>
  <c r="BJ430" i="4" s="1"/>
  <c r="BB430" i="4"/>
  <c r="BD430" i="4" s="1"/>
  <c r="AV430" i="4"/>
  <c r="AX430" i="4" s="1"/>
  <c r="CC430" i="4"/>
  <c r="CE430" i="4" s="1"/>
  <c r="BW430" i="4"/>
  <c r="BY430" i="4" s="1"/>
  <c r="X374" i="13"/>
  <c r="CR430" i="4"/>
  <c r="BK430" i="4"/>
  <c r="BM430" i="4" s="1"/>
  <c r="BE430" i="4"/>
  <c r="BG430" i="4" s="1"/>
  <c r="AS430" i="4"/>
  <c r="AU430" i="4" s="1"/>
  <c r="CS430" i="4"/>
  <c r="CT430" i="4" s="1"/>
  <c r="AP430" i="4"/>
  <c r="AR430" i="4" s="1"/>
  <c r="BQ430" i="4"/>
  <c r="BS430" i="4" s="1"/>
  <c r="AB374" i="13"/>
  <c r="CU430" i="4"/>
  <c r="AY430" i="4"/>
  <c r="BA430" i="4" s="1"/>
  <c r="AD374" i="13"/>
  <c r="BZ430" i="4"/>
  <c r="CB430" i="4" s="1"/>
  <c r="BT430" i="4"/>
  <c r="BV430" i="4" s="1"/>
  <c r="CF430" i="4"/>
  <c r="CH430" i="4" s="1"/>
  <c r="Z374" i="13"/>
  <c r="V374" i="13"/>
  <c r="CC431" i="4" l="1"/>
  <c r="CE431" i="4" s="1"/>
  <c r="BH431" i="4"/>
  <c r="BJ431" i="4" s="1"/>
  <c r="BB431" i="4"/>
  <c r="BD431" i="4" s="1"/>
  <c r="BQ431" i="4"/>
  <c r="BS431" i="4" s="1"/>
  <c r="BK431" i="4"/>
  <c r="BM431" i="4" s="1"/>
  <c r="AV431" i="4"/>
  <c r="AX431" i="4" s="1"/>
  <c r="BW431" i="4"/>
  <c r="BY431" i="4" s="1"/>
  <c r="CU431" i="4"/>
  <c r="Z375" i="13"/>
  <c r="AS431" i="4"/>
  <c r="AU431" i="4" s="1"/>
  <c r="BE431" i="4"/>
  <c r="BG431" i="4" s="1"/>
  <c r="AP431" i="4"/>
  <c r="AR431" i="4" s="1"/>
  <c r="V375" i="13"/>
  <c r="CS431" i="4"/>
  <c r="AY431" i="4"/>
  <c r="BA431" i="4" s="1"/>
  <c r="AD375" i="13"/>
  <c r="BT431" i="4"/>
  <c r="BV431" i="4" s="1"/>
  <c r="CF431" i="4"/>
  <c r="CH431" i="4" s="1"/>
  <c r="CR431" i="4"/>
  <c r="BZ431" i="4"/>
  <c r="CB431" i="4" s="1"/>
  <c r="BN431" i="4"/>
  <c r="BP431" i="4" s="1"/>
  <c r="X375" i="13"/>
  <c r="AB375" i="13"/>
  <c r="CT431" i="4" l="1"/>
  <c r="AB376" i="13"/>
  <c r="CF432" i="4"/>
  <c r="CH432" i="4" s="1"/>
  <c r="BK432" i="4"/>
  <c r="BM432" i="4" s="1"/>
  <c r="BT432" i="4"/>
  <c r="BV432" i="4" s="1"/>
  <c r="AV432" i="4"/>
  <c r="AX432" i="4" s="1"/>
  <c r="CS432" i="4"/>
  <c r="BH432" i="4"/>
  <c r="BJ432" i="4" s="1"/>
  <c r="V376" i="13"/>
  <c r="BW432" i="4"/>
  <c r="BY432" i="4" s="1"/>
  <c r="BZ432" i="4"/>
  <c r="CB432" i="4" s="1"/>
  <c r="Z376" i="13"/>
  <c r="CC432" i="4"/>
  <c r="CE432" i="4" s="1"/>
  <c r="AS432" i="4"/>
  <c r="AU432" i="4" s="1"/>
  <c r="BQ432" i="4"/>
  <c r="BS432" i="4" s="1"/>
  <c r="BE432" i="4"/>
  <c r="BG432" i="4" s="1"/>
  <c r="CU432" i="4"/>
  <c r="AP432" i="4"/>
  <c r="AR432" i="4" s="1"/>
  <c r="BN432" i="4"/>
  <c r="BP432" i="4" s="1"/>
  <c r="X376" i="13"/>
  <c r="CR432" i="4"/>
  <c r="AY432" i="4"/>
  <c r="BA432" i="4" s="1"/>
  <c r="AD376" i="13"/>
  <c r="BB432" i="4"/>
  <c r="BD432" i="4" s="1"/>
  <c r="CT432" i="4" l="1"/>
  <c r="V377" i="13"/>
  <c r="CC433" i="4"/>
  <c r="CE433" i="4" s="1"/>
  <c r="BN433" i="4"/>
  <c r="BP433" i="4" s="1"/>
  <c r="BZ433" i="4"/>
  <c r="CB433" i="4" s="1"/>
  <c r="BT433" i="4"/>
  <c r="BV433" i="4" s="1"/>
  <c r="AD377" i="13"/>
  <c r="AV433" i="4"/>
  <c r="AX433" i="4" s="1"/>
  <c r="BH433" i="4"/>
  <c r="BJ433" i="4" s="1"/>
  <c r="CF433" i="4"/>
  <c r="CH433" i="4" s="1"/>
  <c r="X377" i="13"/>
  <c r="AB377" i="13"/>
  <c r="BW433" i="4"/>
  <c r="BY433" i="4" s="1"/>
  <c r="AP433" i="4"/>
  <c r="AR433" i="4" s="1"/>
  <c r="BK433" i="4"/>
  <c r="BM433" i="4" s="1"/>
  <c r="CR433" i="4"/>
  <c r="CU433" i="4"/>
  <c r="CS433" i="4"/>
  <c r="BE433" i="4"/>
  <c r="BG433" i="4" s="1"/>
  <c r="BQ433" i="4"/>
  <c r="BS433" i="4" s="1"/>
  <c r="AY433" i="4"/>
  <c r="BA433" i="4" s="1"/>
  <c r="BB433" i="4"/>
  <c r="BD433" i="4" s="1"/>
  <c r="AS433" i="4"/>
  <c r="AU433" i="4" s="1"/>
  <c r="Z377" i="13"/>
  <c r="CT433" i="4" l="1"/>
  <c r="AS434" i="4"/>
  <c r="AU434" i="4" s="1"/>
  <c r="V378" i="13"/>
  <c r="AB378" i="13"/>
  <c r="CU434" i="4"/>
  <c r="BE434" i="4"/>
  <c r="BG434" i="4" s="1"/>
  <c r="BT434" i="4"/>
  <c r="BV434" i="4" s="1"/>
  <c r="AP434" i="4"/>
  <c r="AR434" i="4" s="1"/>
  <c r="BN434" i="4"/>
  <c r="BP434" i="4" s="1"/>
  <c r="BQ434" i="4"/>
  <c r="BS434" i="4" s="1"/>
  <c r="Z378" i="13"/>
  <c r="BW434" i="4"/>
  <c r="BY434" i="4" s="1"/>
  <c r="BB434" i="4"/>
  <c r="BD434" i="4" s="1"/>
  <c r="BH434" i="4"/>
  <c r="BJ434" i="4" s="1"/>
  <c r="CS434" i="4"/>
  <c r="BK434" i="4"/>
  <c r="BM434" i="4" s="1"/>
  <c r="CF434" i="4"/>
  <c r="CH434" i="4" s="1"/>
  <c r="X378" i="13"/>
  <c r="AV434" i="4"/>
  <c r="AX434" i="4" s="1"/>
  <c r="CC434" i="4"/>
  <c r="CE434" i="4" s="1"/>
  <c r="BZ434" i="4"/>
  <c r="CB434" i="4" s="1"/>
  <c r="AY434" i="4"/>
  <c r="BA434" i="4" s="1"/>
  <c r="AD378" i="13"/>
  <c r="CR434" i="4"/>
  <c r="CT434" i="4" l="1"/>
  <c r="BB435" i="4"/>
  <c r="BD435" i="4" s="1"/>
  <c r="AY435" i="4"/>
  <c r="BA435" i="4" s="1"/>
  <c r="CF435" i="4"/>
  <c r="CH435" i="4" s="1"/>
  <c r="AV435" i="4"/>
  <c r="AX435" i="4" s="1"/>
  <c r="CC435" i="4"/>
  <c r="CE435" i="4" s="1"/>
  <c r="AS435" i="4"/>
  <c r="AU435" i="4" s="1"/>
  <c r="BZ435" i="4"/>
  <c r="CB435" i="4" s="1"/>
  <c r="AP435" i="4"/>
  <c r="AR435" i="4" s="1"/>
  <c r="BW435" i="4"/>
  <c r="BY435" i="4" s="1"/>
  <c r="BT435" i="4"/>
  <c r="BV435" i="4" s="1"/>
  <c r="BQ435" i="4"/>
  <c r="BS435" i="4" s="1"/>
  <c r="BN435" i="4"/>
  <c r="BP435" i="4" s="1"/>
  <c r="BH435" i="4"/>
  <c r="BJ435" i="4" s="1"/>
  <c r="CS435" i="4"/>
  <c r="BK435" i="4"/>
  <c r="BM435" i="4" s="1"/>
  <c r="BE435" i="4"/>
  <c r="BG435" i="4" s="1"/>
  <c r="CU435" i="4"/>
  <c r="CR435" i="4"/>
  <c r="CT435" i="4" l="1"/>
  <c r="BT436" i="4"/>
  <c r="BV436" i="4" s="1"/>
  <c r="BQ436" i="4"/>
  <c r="BS436" i="4" s="1"/>
  <c r="BN436" i="4"/>
  <c r="BP436" i="4" s="1"/>
  <c r="BK436" i="4"/>
  <c r="BM436" i="4" s="1"/>
  <c r="BH436" i="4"/>
  <c r="BJ436" i="4" s="1"/>
  <c r="BE436" i="4"/>
  <c r="BG436" i="4" s="1"/>
  <c r="BB436" i="4"/>
  <c r="BD436" i="4" s="1"/>
  <c r="CU436" i="4"/>
  <c r="AY436" i="4"/>
  <c r="BA436" i="4" s="1"/>
  <c r="CS436" i="4"/>
  <c r="CF436" i="4"/>
  <c r="CH436" i="4" s="1"/>
  <c r="AV436" i="4"/>
  <c r="AX436" i="4" s="1"/>
  <c r="CR436" i="4"/>
  <c r="BZ436" i="4"/>
  <c r="CB436" i="4" s="1"/>
  <c r="AP436" i="4"/>
  <c r="AR436" i="4" s="1"/>
  <c r="CC436" i="4"/>
  <c r="CE436" i="4" s="1"/>
  <c r="BW436" i="4"/>
  <c r="BY436" i="4" s="1"/>
  <c r="AS436" i="4"/>
  <c r="AU436" i="4" s="1"/>
  <c r="AP437" i="4" l="1"/>
  <c r="AR437" i="4" s="1"/>
  <c r="CF437" i="4"/>
  <c r="CH437" i="4" s="1"/>
  <c r="BT437" i="4"/>
  <c r="BV437" i="4" s="1"/>
  <c r="AB379" i="13"/>
  <c r="BQ437" i="4"/>
  <c r="BS437" i="4" s="1"/>
  <c r="BB437" i="4"/>
  <c r="BD437" i="4" s="1"/>
  <c r="CU437" i="4"/>
  <c r="AS437" i="4"/>
  <c r="AU437" i="4" s="1"/>
  <c r="Z379" i="13"/>
  <c r="AY437" i="4"/>
  <c r="BA437" i="4" s="1"/>
  <c r="BH437" i="4"/>
  <c r="BJ437" i="4" s="1"/>
  <c r="BZ437" i="4"/>
  <c r="CB437" i="4" s="1"/>
  <c r="X379" i="13"/>
  <c r="BW437" i="4"/>
  <c r="BY437" i="4" s="1"/>
  <c r="BN437" i="4"/>
  <c r="BP437" i="4" s="1"/>
  <c r="BK437" i="4"/>
  <c r="BM437" i="4" s="1"/>
  <c r="BE437" i="4"/>
  <c r="BG437" i="4" s="1"/>
  <c r="CS437" i="4"/>
  <c r="CC437" i="4"/>
  <c r="CE437" i="4" s="1"/>
  <c r="AV437" i="4"/>
  <c r="AX437" i="4" s="1"/>
  <c r="V379" i="13"/>
  <c r="AD379" i="13"/>
  <c r="CR437" i="4"/>
  <c r="CT436" i="4"/>
  <c r="CT437" i="4" l="1"/>
  <c r="BZ438" i="4"/>
  <c r="CB438" i="4" s="1"/>
  <c r="V380" i="13"/>
  <c r="CC438" i="4"/>
  <c r="CE438" i="4" s="1"/>
  <c r="BT438" i="4"/>
  <c r="BV438" i="4" s="1"/>
  <c r="BH438" i="4"/>
  <c r="BJ438" i="4" s="1"/>
  <c r="AS438" i="4"/>
  <c r="AU438" i="4" s="1"/>
  <c r="AD380" i="13"/>
  <c r="CR438" i="4"/>
  <c r="AB380" i="13"/>
  <c r="BE438" i="4"/>
  <c r="BG438" i="4" s="1"/>
  <c r="AV438" i="4"/>
  <c r="AX438" i="4" s="1"/>
  <c r="CS438" i="4"/>
  <c r="AP438" i="4"/>
  <c r="AR438" i="4" s="1"/>
  <c r="BW438" i="4"/>
  <c r="BY438" i="4" s="1"/>
  <c r="CU438" i="4"/>
  <c r="Z380" i="13"/>
  <c r="BK438" i="4"/>
  <c r="BM438" i="4" s="1"/>
  <c r="BQ438" i="4"/>
  <c r="BS438" i="4" s="1"/>
  <c r="CF438" i="4"/>
  <c r="CH438" i="4" s="1"/>
  <c r="X380" i="13"/>
  <c r="BB438" i="4"/>
  <c r="BD438" i="4" s="1"/>
  <c r="AY438" i="4"/>
  <c r="BA438" i="4" s="1"/>
  <c r="BN438" i="4"/>
  <c r="BP438" i="4" s="1"/>
  <c r="CT438" i="4" l="1"/>
  <c r="BH439" i="4"/>
  <c r="BJ439" i="4" s="1"/>
  <c r="CF439" i="4"/>
  <c r="CH439" i="4" s="1"/>
  <c r="CU439" i="4"/>
  <c r="AV439" i="4"/>
  <c r="AX439" i="4" s="1"/>
  <c r="CR439" i="4"/>
  <c r="BQ439" i="4"/>
  <c r="BS439" i="4" s="1"/>
  <c r="CC439" i="4"/>
  <c r="CE439" i="4" s="1"/>
  <c r="BT439" i="4"/>
  <c r="BV439" i="4" s="1"/>
  <c r="BK439" i="4"/>
  <c r="BM439" i="4" s="1"/>
  <c r="AS439" i="4"/>
  <c r="AU439" i="4" s="1"/>
  <c r="AY439" i="4"/>
  <c r="BA439" i="4" s="1"/>
  <c r="AP439" i="4"/>
  <c r="AR439" i="4" s="1"/>
  <c r="BB439" i="4"/>
  <c r="BD439" i="4" s="1"/>
  <c r="BZ439" i="4"/>
  <c r="CB439" i="4" s="1"/>
  <c r="BE439" i="4"/>
  <c r="BG439" i="4" s="1"/>
  <c r="BN439" i="4"/>
  <c r="BP439" i="4" s="1"/>
  <c r="CS439" i="4"/>
  <c r="CT439" i="4" s="1"/>
  <c r="BW439" i="4"/>
  <c r="BY439" i="4" s="1"/>
  <c r="BW440" i="4" l="1"/>
  <c r="BY440" i="4" s="1"/>
  <c r="BZ440" i="4"/>
  <c r="CB440" i="4" s="1"/>
  <c r="BH440" i="4"/>
  <c r="BJ440" i="4" s="1"/>
  <c r="BQ440" i="4"/>
  <c r="BS440" i="4" s="1"/>
  <c r="CU440" i="4"/>
  <c r="AY440" i="4"/>
  <c r="BA440" i="4" s="1"/>
  <c r="BB440" i="4"/>
  <c r="BD440" i="4" s="1"/>
  <c r="CF440" i="4"/>
  <c r="CH440" i="4" s="1"/>
  <c r="CC440" i="4"/>
  <c r="CE440" i="4" s="1"/>
  <c r="BT440" i="4"/>
  <c r="BV440" i="4" s="1"/>
  <c r="BN440" i="4"/>
  <c r="BP440" i="4" s="1"/>
  <c r="AP440" i="4"/>
  <c r="AR440" i="4" s="1"/>
  <c r="CS440" i="4"/>
  <c r="CT440" i="4" s="1"/>
  <c r="BK440" i="4"/>
  <c r="BM440" i="4" s="1"/>
  <c r="CR440" i="4"/>
  <c r="BE440" i="4"/>
  <c r="BG440" i="4" s="1"/>
  <c r="AV440" i="4"/>
  <c r="AX440" i="4" s="1"/>
  <c r="AS440" i="4"/>
  <c r="AU440" i="4" s="1"/>
  <c r="CF441" i="4" l="1"/>
  <c r="CH441" i="4" s="1"/>
  <c r="BB441" i="4"/>
  <c r="BD441" i="4" s="1"/>
  <c r="BN441" i="4"/>
  <c r="BP441" i="4" s="1"/>
  <c r="CC441" i="4"/>
  <c r="CE441" i="4" s="1"/>
  <c r="AS441" i="4"/>
  <c r="AU441" i="4" s="1"/>
  <c r="BE441" i="4"/>
  <c r="BG441" i="4" s="1"/>
  <c r="BT441" i="4"/>
  <c r="BV441" i="4" s="1"/>
  <c r="BH441" i="4"/>
  <c r="BJ441" i="4" s="1"/>
  <c r="AP441" i="4"/>
  <c r="AR441" i="4" s="1"/>
  <c r="BW441" i="4"/>
  <c r="BY441" i="4" s="1"/>
  <c r="CU441" i="4"/>
  <c r="CR441" i="4"/>
  <c r="BQ441" i="4"/>
  <c r="BS441" i="4" s="1"/>
  <c r="BZ441" i="4"/>
  <c r="CB441" i="4" s="1"/>
  <c r="AV441" i="4"/>
  <c r="AX441" i="4" s="1"/>
  <c r="BK441" i="4"/>
  <c r="BM441" i="4" s="1"/>
  <c r="AY441" i="4"/>
  <c r="BA441" i="4" s="1"/>
  <c r="CS441" i="4"/>
  <c r="CT441" i="4" s="1"/>
  <c r="AB381" i="13" l="1"/>
  <c r="BQ442" i="4"/>
  <c r="BS442" i="4" s="1"/>
  <c r="AP442" i="4"/>
  <c r="AR442" i="4" s="1"/>
  <c r="CU442" i="4"/>
  <c r="Z381" i="13"/>
  <c r="BK442" i="4"/>
  <c r="BM442" i="4" s="1"/>
  <c r="AY442" i="4"/>
  <c r="BA442" i="4" s="1"/>
  <c r="X381" i="13"/>
  <c r="BB442" i="4"/>
  <c r="BD442" i="4" s="1"/>
  <c r="BE442" i="4"/>
  <c r="BG442" i="4" s="1"/>
  <c r="CS442" i="4"/>
  <c r="BH442" i="4"/>
  <c r="BJ442" i="4" s="1"/>
  <c r="CF442" i="4"/>
  <c r="CH442" i="4" s="1"/>
  <c r="CC442" i="4"/>
  <c r="CE442" i="4" s="1"/>
  <c r="AV442" i="4"/>
  <c r="AX442" i="4" s="1"/>
  <c r="AS442" i="4"/>
  <c r="AU442" i="4" s="1"/>
  <c r="V381" i="13"/>
  <c r="AD381" i="13"/>
  <c r="BZ442" i="4"/>
  <c r="CB442" i="4" s="1"/>
  <c r="BT442" i="4"/>
  <c r="BV442" i="4" s="1"/>
  <c r="BW442" i="4"/>
  <c r="BY442" i="4" s="1"/>
  <c r="CR442" i="4"/>
  <c r="BN442" i="4"/>
  <c r="BP442" i="4" s="1"/>
  <c r="CT442" i="4" l="1"/>
  <c r="CU443" i="4"/>
  <c r="AD382" i="13"/>
  <c r="Z382" i="13"/>
  <c r="X382" i="13"/>
  <c r="AB382" i="13"/>
  <c r="V382" i="13"/>
  <c r="CS443" i="4"/>
  <c r="CR443" i="4"/>
  <c r="CT443" i="4" l="1"/>
  <c r="CU444" i="4"/>
  <c r="CS444" i="4"/>
  <c r="CR444" i="4"/>
  <c r="AD383" i="13"/>
  <c r="V383" i="13"/>
  <c r="AB383" i="13"/>
  <c r="Z383" i="13"/>
  <c r="X383" i="13"/>
  <c r="CT444" i="4" l="1"/>
  <c r="BN445" i="4"/>
  <c r="BP445" i="4" s="1"/>
  <c r="BB445" i="4"/>
  <c r="BD445" i="4" s="1"/>
  <c r="AY445" i="4"/>
  <c r="BA445" i="4" s="1"/>
  <c r="Z384" i="13"/>
  <c r="AP445" i="4"/>
  <c r="AR445" i="4" s="1"/>
  <c r="CC445" i="4"/>
  <c r="CE445" i="4" s="1"/>
  <c r="CF445" i="4"/>
  <c r="CH445" i="4" s="1"/>
  <c r="BQ445" i="4"/>
  <c r="BS445" i="4" s="1"/>
  <c r="BK445" i="4"/>
  <c r="BM445" i="4" s="1"/>
  <c r="BE445" i="4"/>
  <c r="BG445" i="4" s="1"/>
  <c r="AD384" i="13"/>
  <c r="AB384" i="13"/>
  <c r="CR445" i="4"/>
  <c r="AV445" i="4"/>
  <c r="AX445" i="4" s="1"/>
  <c r="X384" i="13"/>
  <c r="CU445" i="4"/>
  <c r="V384" i="13"/>
  <c r="BZ445" i="4"/>
  <c r="CB445" i="4" s="1"/>
  <c r="BW445" i="4"/>
  <c r="BY445" i="4" s="1"/>
  <c r="BH445" i="4"/>
  <c r="BJ445" i="4" s="1"/>
  <c r="AS445" i="4"/>
  <c r="AU445" i="4" s="1"/>
  <c r="BT445" i="4"/>
  <c r="BV445" i="4" s="1"/>
  <c r="CS445" i="4"/>
  <c r="CT445" i="4" l="1"/>
  <c r="AB385" i="13"/>
  <c r="BK446" i="4"/>
  <c r="BM446" i="4" s="1"/>
  <c r="BB446" i="4"/>
  <c r="BD446" i="4" s="1"/>
  <c r="Z385" i="13"/>
  <c r="CF446" i="4"/>
  <c r="CH446" i="4" s="1"/>
  <c r="AV446" i="4"/>
  <c r="AX446" i="4" s="1"/>
  <c r="BZ446" i="4"/>
  <c r="CB446" i="4" s="1"/>
  <c r="CC446" i="4"/>
  <c r="CE446" i="4" s="1"/>
  <c r="BE446" i="4"/>
  <c r="BG446" i="4" s="1"/>
  <c r="CR446" i="4"/>
  <c r="AP446" i="4"/>
  <c r="AR446" i="4" s="1"/>
  <c r="BW446" i="4"/>
  <c r="BY446" i="4" s="1"/>
  <c r="AY446" i="4"/>
  <c r="BA446" i="4" s="1"/>
  <c r="BQ446" i="4"/>
  <c r="BS446" i="4" s="1"/>
  <c r="AS446" i="4"/>
  <c r="AU446" i="4" s="1"/>
  <c r="BN446" i="4"/>
  <c r="BP446" i="4" s="1"/>
  <c r="X385" i="13"/>
  <c r="BH446" i="4"/>
  <c r="BJ446" i="4" s="1"/>
  <c r="AD385" i="13"/>
  <c r="V385" i="13"/>
  <c r="CS446" i="4"/>
  <c r="CT446" i="4" s="1"/>
  <c r="BT446" i="4"/>
  <c r="BV446" i="4" s="1"/>
  <c r="CU446" i="4"/>
  <c r="CC447" i="4" l="1"/>
  <c r="CE447" i="4" s="1"/>
  <c r="BN447" i="4"/>
  <c r="BP447" i="4" s="1"/>
  <c r="BT447" i="4"/>
  <c r="BV447" i="4" s="1"/>
  <c r="BW447" i="4"/>
  <c r="BY447" i="4" s="1"/>
  <c r="X386" i="13"/>
  <c r="BE447" i="4"/>
  <c r="BG447" i="4" s="1"/>
  <c r="CS447" i="4"/>
  <c r="BH447" i="4"/>
  <c r="BJ447" i="4" s="1"/>
  <c r="V386" i="13"/>
  <c r="BB447" i="4"/>
  <c r="BD447" i="4" s="1"/>
  <c r="AY447" i="4"/>
  <c r="BA447" i="4" s="1"/>
  <c r="BQ447" i="4"/>
  <c r="BS447" i="4" s="1"/>
  <c r="AD386" i="13"/>
  <c r="BK447" i="4"/>
  <c r="BM447" i="4" s="1"/>
  <c r="AB386" i="13"/>
  <c r="CF447" i="4"/>
  <c r="CH447" i="4" s="1"/>
  <c r="AS447" i="4"/>
  <c r="AU447" i="4" s="1"/>
  <c r="CU447" i="4"/>
  <c r="AP447" i="4"/>
  <c r="AR447" i="4" s="1"/>
  <c r="Z386" i="13"/>
  <c r="AV447" i="4"/>
  <c r="AX447" i="4" s="1"/>
  <c r="CR447" i="4"/>
  <c r="BZ447" i="4"/>
  <c r="CB447" i="4" s="1"/>
  <c r="CT447" i="4" l="1"/>
  <c r="CS448" i="4"/>
  <c r="CU448" i="4"/>
  <c r="CR448" i="4"/>
  <c r="AB387" i="13"/>
  <c r="Z387" i="13"/>
  <c r="V387" i="13"/>
  <c r="AD387" i="13"/>
  <c r="X387" i="13"/>
  <c r="CT448" i="4" l="1"/>
  <c r="CU449" i="4"/>
  <c r="CS449" i="4"/>
  <c r="CR449" i="4"/>
  <c r="Z388" i="13"/>
  <c r="X388" i="13"/>
  <c r="AB388" i="13"/>
  <c r="V388" i="13"/>
  <c r="AD388" i="13"/>
  <c r="CT449" i="4" l="1"/>
  <c r="BE450" i="4"/>
  <c r="BG450" i="4" s="1"/>
  <c r="X389" i="13"/>
  <c r="CS450" i="4"/>
  <c r="AP450" i="4"/>
  <c r="AR450" i="4" s="1"/>
  <c r="BT450" i="4"/>
  <c r="BV450" i="4" s="1"/>
  <c r="BQ450" i="4"/>
  <c r="BS450" i="4" s="1"/>
  <c r="CC450" i="4"/>
  <c r="CE450" i="4" s="1"/>
  <c r="AD389" i="13"/>
  <c r="BB450" i="4"/>
  <c r="BD450" i="4" s="1"/>
  <c r="V389" i="13"/>
  <c r="AV450" i="4"/>
  <c r="AX450" i="4" s="1"/>
  <c r="AS450" i="4"/>
  <c r="AU450" i="4" s="1"/>
  <c r="BK450" i="4"/>
  <c r="BM450" i="4" s="1"/>
  <c r="CF450" i="4"/>
  <c r="CH450" i="4" s="1"/>
  <c r="CU450" i="4"/>
  <c r="BZ450" i="4"/>
  <c r="CB450" i="4" s="1"/>
  <c r="AY450" i="4"/>
  <c r="BA450" i="4" s="1"/>
  <c r="CR450" i="4"/>
  <c r="BN450" i="4"/>
  <c r="BP450" i="4" s="1"/>
  <c r="BH450" i="4"/>
  <c r="BJ450" i="4" s="1"/>
  <c r="BW450" i="4"/>
  <c r="BY450" i="4" s="1"/>
  <c r="AB389" i="13"/>
  <c r="Z389" i="13"/>
  <c r="CT450" i="4" l="1"/>
  <c r="V390" i="13"/>
  <c r="X390" i="13"/>
  <c r="CR451" i="4"/>
  <c r="CS451" i="4"/>
  <c r="CT451" i="4" s="1"/>
  <c r="CU451" i="4"/>
  <c r="AD390" i="13"/>
  <c r="AB390" i="13"/>
  <c r="Z390" i="13"/>
  <c r="CU452" i="4" l="1"/>
  <c r="AB391" i="13"/>
  <c r="X391" i="13"/>
  <c r="CR452" i="4"/>
  <c r="CS452" i="4"/>
  <c r="CT452" i="4" s="1"/>
  <c r="V391" i="13"/>
  <c r="AD391" i="13"/>
  <c r="Z391" i="13"/>
  <c r="CU453" i="4" l="1"/>
  <c r="CR453" i="4"/>
  <c r="CS453" i="4"/>
  <c r="CT453" i="4" s="1"/>
  <c r="AD392" i="13"/>
  <c r="AB392" i="13"/>
  <c r="Z392" i="13"/>
  <c r="X392" i="13"/>
  <c r="V392" i="13"/>
  <c r="CU454" i="4" l="1"/>
  <c r="CR454" i="4"/>
  <c r="Z393" i="13"/>
  <c r="X393" i="13"/>
  <c r="V393" i="13"/>
  <c r="AB393" i="13"/>
  <c r="AD393" i="13"/>
  <c r="CS454" i="4"/>
  <c r="CT454" i="4" s="1"/>
  <c r="CU455" i="4" l="1"/>
  <c r="CS455" i="4"/>
  <c r="AD394" i="13"/>
  <c r="Z394" i="13"/>
  <c r="X394" i="13"/>
  <c r="AB394" i="13"/>
  <c r="V394" i="13"/>
  <c r="CR455" i="4"/>
  <c r="CT455" i="4" l="1"/>
  <c r="BK456" i="4"/>
  <c r="BM456" i="4" s="1"/>
  <c r="AD395" i="13"/>
  <c r="BE456" i="4"/>
  <c r="BG456" i="4" s="1"/>
  <c r="Z395" i="13"/>
  <c r="BB456" i="4"/>
  <c r="BD456" i="4" s="1"/>
  <c r="X395" i="13"/>
  <c r="BH456" i="4"/>
  <c r="BJ456" i="4" s="1"/>
  <c r="AB395" i="13"/>
  <c r="AV456" i="4"/>
  <c r="AX456" i="4" s="1"/>
  <c r="V395" i="13"/>
  <c r="BT456" i="4"/>
  <c r="BV456" i="4" s="1"/>
  <c r="AS456" i="4"/>
  <c r="AU456" i="4" s="1"/>
  <c r="CS456" i="4"/>
  <c r="AP456" i="4"/>
  <c r="AR456" i="4" s="1"/>
  <c r="CU456" i="4"/>
  <c r="BZ456" i="4"/>
  <c r="CB456" i="4" s="1"/>
  <c r="CF456" i="4"/>
  <c r="CH456" i="4" s="1"/>
  <c r="BW456" i="4"/>
  <c r="BY456" i="4" s="1"/>
  <c r="BQ456" i="4"/>
  <c r="BS456" i="4" s="1"/>
  <c r="BN456" i="4"/>
  <c r="BP456" i="4" s="1"/>
  <c r="AY456" i="4"/>
  <c r="BA456" i="4" s="1"/>
  <c r="CC456" i="4"/>
  <c r="CE456" i="4" s="1"/>
  <c r="CR456" i="4"/>
  <c r="CT456" i="4" l="1"/>
  <c r="AS457" i="4"/>
  <c r="AU457" i="4" s="1"/>
  <c r="V396" i="13"/>
  <c r="CC457" i="4"/>
  <c r="CE457" i="4" s="1"/>
  <c r="BK457" i="4"/>
  <c r="BM457" i="4" s="1"/>
  <c r="BT457" i="4"/>
  <c r="BV457" i="4" s="1"/>
  <c r="AY457" i="4"/>
  <c r="BA457" i="4" s="1"/>
  <c r="CR457" i="4"/>
  <c r="AP457" i="4"/>
  <c r="AR457" i="4" s="1"/>
  <c r="CS457" i="4"/>
  <c r="CT457" i="4" s="1"/>
  <c r="CF457" i="4"/>
  <c r="CH457" i="4" s="1"/>
  <c r="CU457" i="4"/>
  <c r="BW457" i="4"/>
  <c r="BY457" i="4" s="1"/>
  <c r="BQ457" i="4"/>
  <c r="BS457" i="4" s="1"/>
  <c r="BN457" i="4"/>
  <c r="BP457" i="4" s="1"/>
  <c r="BB457" i="4"/>
  <c r="BD457" i="4" s="1"/>
  <c r="BZ457" i="4"/>
  <c r="CB457" i="4" s="1"/>
  <c r="BE457" i="4"/>
  <c r="BG457" i="4" s="1"/>
  <c r="AD396" i="13"/>
  <c r="Z396" i="13"/>
  <c r="BH457" i="4"/>
  <c r="BJ457" i="4" s="1"/>
  <c r="AV457" i="4"/>
  <c r="AX457" i="4" s="1"/>
  <c r="X396" i="13"/>
  <c r="AB396" i="13"/>
  <c r="AS458" i="4" l="1"/>
  <c r="AU458" i="4" s="1"/>
  <c r="AY458" i="4"/>
  <c r="BA458" i="4" s="1"/>
  <c r="V397" i="13"/>
  <c r="BT458" i="4"/>
  <c r="BV458" i="4" s="1"/>
  <c r="CS458" i="4"/>
  <c r="BQ458" i="4"/>
  <c r="BS458" i="4" s="1"/>
  <c r="Z397" i="13"/>
  <c r="BZ458" i="4"/>
  <c r="CB458" i="4" s="1"/>
  <c r="CC458" i="4"/>
  <c r="CE458" i="4" s="1"/>
  <c r="AP458" i="4"/>
  <c r="AR458" i="4" s="1"/>
  <c r="AD397" i="13"/>
  <c r="BW458" i="4"/>
  <c r="BY458" i="4" s="1"/>
  <c r="BN458" i="4"/>
  <c r="BP458" i="4" s="1"/>
  <c r="AV458" i="4"/>
  <c r="AX458" i="4" s="1"/>
  <c r="CR458" i="4"/>
  <c r="AB397" i="13"/>
  <c r="CU458" i="4"/>
  <c r="BK458" i="4"/>
  <c r="BM458" i="4" s="1"/>
  <c r="BB458" i="4"/>
  <c r="BD458" i="4" s="1"/>
  <c r="X397" i="13"/>
  <c r="BH458" i="4"/>
  <c r="BJ458" i="4" s="1"/>
  <c r="BE458" i="4"/>
  <c r="BG458" i="4" s="1"/>
  <c r="CF458" i="4"/>
  <c r="CH458" i="4" s="1"/>
  <c r="CT458" i="4" l="1"/>
  <c r="AY459" i="4"/>
  <c r="BA459" i="4" s="1"/>
  <c r="CR459" i="4"/>
  <c r="BQ459" i="4"/>
  <c r="BS459" i="4" s="1"/>
  <c r="X398" i="13"/>
  <c r="BZ459" i="4"/>
  <c r="CB459" i="4" s="1"/>
  <c r="AP459" i="4"/>
  <c r="AR459" i="4" s="1"/>
  <c r="AS459" i="4"/>
  <c r="AU459" i="4" s="1"/>
  <c r="CS459" i="4"/>
  <c r="CT459" i="4" s="1"/>
  <c r="BT459" i="4"/>
  <c r="BV459" i="4" s="1"/>
  <c r="BN459" i="4"/>
  <c r="BP459" i="4" s="1"/>
  <c r="BB459" i="4"/>
  <c r="BD459" i="4" s="1"/>
  <c r="Z398" i="13"/>
  <c r="CU459" i="4"/>
  <c r="AV459" i="4"/>
  <c r="AX459" i="4" s="1"/>
  <c r="V398" i="13"/>
  <c r="BH459" i="4"/>
  <c r="BJ459" i="4" s="1"/>
  <c r="BK459" i="4"/>
  <c r="BM459" i="4" s="1"/>
  <c r="AD398" i="13"/>
  <c r="AB398" i="13"/>
  <c r="CC459" i="4"/>
  <c r="CE459" i="4" s="1"/>
  <c r="BE459" i="4"/>
  <c r="BG459" i="4" s="1"/>
  <c r="CF459" i="4"/>
  <c r="CH459" i="4" s="1"/>
  <c r="BW459" i="4"/>
  <c r="BY459" i="4" s="1"/>
  <c r="CF460" i="4" l="1"/>
  <c r="CH460" i="4" s="1"/>
  <c r="X399" i="13"/>
  <c r="AV460" i="4"/>
  <c r="AX460" i="4" s="1"/>
  <c r="AY460" i="4"/>
  <c r="BA460" i="4" s="1"/>
  <c r="BZ460" i="4"/>
  <c r="CB460" i="4" s="1"/>
  <c r="BN460" i="4"/>
  <c r="BP460" i="4" s="1"/>
  <c r="AP460" i="4"/>
  <c r="AR460" i="4" s="1"/>
  <c r="BK460" i="4"/>
  <c r="BM460" i="4" s="1"/>
  <c r="AD399" i="13"/>
  <c r="AB399" i="13"/>
  <c r="AS460" i="4"/>
  <c r="AU460" i="4" s="1"/>
  <c r="BW460" i="4"/>
  <c r="BY460" i="4" s="1"/>
  <c r="BH460" i="4"/>
  <c r="BJ460" i="4" s="1"/>
  <c r="BE460" i="4"/>
  <c r="BG460" i="4" s="1"/>
  <c r="CR460" i="4"/>
  <c r="CS460" i="4"/>
  <c r="CT460" i="4" s="1"/>
  <c r="CU460" i="4"/>
  <c r="BT460" i="4"/>
  <c r="BV460" i="4" s="1"/>
  <c r="BB460" i="4"/>
  <c r="BD460" i="4" s="1"/>
  <c r="CC460" i="4"/>
  <c r="CE460" i="4" s="1"/>
  <c r="V399" i="13"/>
  <c r="BQ460" i="4"/>
  <c r="BS460" i="4" s="1"/>
  <c r="Z399" i="13"/>
  <c r="AB400" i="13" l="1"/>
  <c r="BW461" i="4"/>
  <c r="BY461" i="4" s="1"/>
  <c r="CR461" i="4"/>
  <c r="BT461" i="4"/>
  <c r="BV461" i="4" s="1"/>
  <c r="CU461" i="4"/>
  <c r="BQ461" i="4"/>
  <c r="BS461" i="4" s="1"/>
  <c r="BB461" i="4"/>
  <c r="BD461" i="4" s="1"/>
  <c r="BN461" i="4"/>
  <c r="BP461" i="4" s="1"/>
  <c r="CF461" i="4"/>
  <c r="CH461" i="4" s="1"/>
  <c r="BK461" i="4"/>
  <c r="BM461" i="4" s="1"/>
  <c r="Z400" i="13"/>
  <c r="BE461" i="4"/>
  <c r="BG461" i="4" s="1"/>
  <c r="AY461" i="4"/>
  <c r="BA461" i="4" s="1"/>
  <c r="AV461" i="4"/>
  <c r="AX461" i="4" s="1"/>
  <c r="BH461" i="4"/>
  <c r="BJ461" i="4" s="1"/>
  <c r="CC461" i="4"/>
  <c r="CE461" i="4" s="1"/>
  <c r="AS461" i="4"/>
  <c r="AU461" i="4" s="1"/>
  <c r="V400" i="13"/>
  <c r="BZ461" i="4"/>
  <c r="CB461" i="4" s="1"/>
  <c r="AD400" i="13"/>
  <c r="AP461" i="4"/>
  <c r="AR461" i="4" s="1"/>
  <c r="CS461" i="4"/>
  <c r="CT461" i="4" s="1"/>
  <c r="X400" i="13"/>
  <c r="AP462" i="4" l="1"/>
  <c r="AR462" i="4" s="1"/>
  <c r="AB401" i="13"/>
  <c r="Z401" i="13"/>
  <c r="BZ462" i="4"/>
  <c r="CB462" i="4" s="1"/>
  <c r="BH462" i="4"/>
  <c r="BJ462" i="4" s="1"/>
  <c r="AY462" i="4"/>
  <c r="BA462" i="4" s="1"/>
  <c r="CF462" i="4"/>
  <c r="CH462" i="4" s="1"/>
  <c r="AS462" i="4"/>
  <c r="AU462" i="4" s="1"/>
  <c r="CR462" i="4"/>
  <c r="V401" i="13"/>
  <c r="AD401" i="13"/>
  <c r="BQ462" i="4"/>
  <c r="BS462" i="4" s="1"/>
  <c r="BT462" i="4"/>
  <c r="BV462" i="4" s="1"/>
  <c r="BN462" i="4"/>
  <c r="BP462" i="4" s="1"/>
  <c r="X401" i="13"/>
  <c r="CS462" i="4"/>
  <c r="CT462" i="4" s="1"/>
  <c r="AV462" i="4"/>
  <c r="AX462" i="4" s="1"/>
  <c r="CC462" i="4"/>
  <c r="CE462" i="4" s="1"/>
  <c r="BW462" i="4"/>
  <c r="BY462" i="4" s="1"/>
  <c r="BE462" i="4"/>
  <c r="BG462" i="4" s="1"/>
  <c r="CU462" i="4"/>
  <c r="BB462" i="4"/>
  <c r="BD462" i="4" s="1"/>
  <c r="BK462" i="4"/>
  <c r="BM462" i="4" s="1"/>
  <c r="BK463" i="4" l="1"/>
  <c r="BM463" i="4" s="1"/>
  <c r="BH463" i="4"/>
  <c r="BJ463" i="4" s="1"/>
  <c r="AS463" i="4"/>
  <c r="AU463" i="4" s="1"/>
  <c r="CR463" i="4"/>
  <c r="CC463" i="4"/>
  <c r="CE463" i="4" s="1"/>
  <c r="BN463" i="4"/>
  <c r="BP463" i="4" s="1"/>
  <c r="AV463" i="4"/>
  <c r="AX463" i="4" s="1"/>
  <c r="CU463" i="4"/>
  <c r="BZ463" i="4"/>
  <c r="CB463" i="4" s="1"/>
  <c r="BQ463" i="4"/>
  <c r="BS463" i="4" s="1"/>
  <c r="BB463" i="4"/>
  <c r="BD463" i="4" s="1"/>
  <c r="CF463" i="4"/>
  <c r="CH463" i="4" s="1"/>
  <c r="BT463" i="4"/>
  <c r="BV463" i="4" s="1"/>
  <c r="AP463" i="4"/>
  <c r="AR463" i="4" s="1"/>
  <c r="BW463" i="4"/>
  <c r="BY463" i="4" s="1"/>
  <c r="CS463" i="4"/>
  <c r="CT463" i="4" s="1"/>
  <c r="AY463" i="4"/>
  <c r="BA463" i="4" s="1"/>
  <c r="BE463" i="4"/>
  <c r="BG463" i="4" s="1"/>
  <c r="BE464" i="4" l="1"/>
  <c r="BG464" i="4" s="1"/>
  <c r="CC464" i="4"/>
  <c r="CE464" i="4" s="1"/>
  <c r="AV464" i="4"/>
  <c r="AX464" i="4" s="1"/>
  <c r="CR464" i="4"/>
  <c r="BZ464" i="4"/>
  <c r="CB464" i="4" s="1"/>
  <c r="BW464" i="4"/>
  <c r="BY464" i="4" s="1"/>
  <c r="CU464" i="4"/>
  <c r="BK464" i="4"/>
  <c r="BM464" i="4" s="1"/>
  <c r="AY464" i="4"/>
  <c r="BA464" i="4" s="1"/>
  <c r="BH464" i="4"/>
  <c r="BJ464" i="4" s="1"/>
  <c r="AP464" i="4"/>
  <c r="AR464" i="4" s="1"/>
  <c r="AS464" i="4"/>
  <c r="AU464" i="4" s="1"/>
  <c r="BQ464" i="4"/>
  <c r="BS464" i="4" s="1"/>
  <c r="BT464" i="4"/>
  <c r="BV464" i="4" s="1"/>
  <c r="CS464" i="4"/>
  <c r="CT464" i="4" s="1"/>
  <c r="BN464" i="4"/>
  <c r="BP464" i="4" s="1"/>
  <c r="CF464" i="4"/>
  <c r="CH464" i="4" s="1"/>
  <c r="BB464" i="4"/>
  <c r="BD464" i="4" s="1"/>
  <c r="AS465" i="4" l="1"/>
  <c r="AU465" i="4" s="1"/>
  <c r="CC465" i="4"/>
  <c r="CE465" i="4" s="1"/>
  <c r="CS465" i="4"/>
  <c r="BT465" i="4"/>
  <c r="BV465" i="4" s="1"/>
  <c r="CR465" i="4"/>
  <c r="BH465" i="4"/>
  <c r="BJ465" i="4" s="1"/>
  <c r="CF465" i="4"/>
  <c r="CH465" i="4" s="1"/>
  <c r="BW465" i="4"/>
  <c r="BY465" i="4" s="1"/>
  <c r="BK465" i="4"/>
  <c r="BM465" i="4" s="1"/>
  <c r="CU465" i="4"/>
  <c r="AY465" i="4"/>
  <c r="BA465" i="4" s="1"/>
  <c r="BN465" i="4"/>
  <c r="BP465" i="4" s="1"/>
  <c r="BZ465" i="4"/>
  <c r="CB465" i="4" s="1"/>
  <c r="BB465" i="4"/>
  <c r="BD465" i="4" s="1"/>
  <c r="BE465" i="4"/>
  <c r="BG465" i="4" s="1"/>
  <c r="AP465" i="4"/>
  <c r="AR465" i="4" s="1"/>
  <c r="BQ465" i="4"/>
  <c r="BS465" i="4" s="1"/>
  <c r="AV465" i="4"/>
  <c r="AX465" i="4" s="1"/>
  <c r="CT465" i="4" l="1"/>
  <c r="CR466" i="4"/>
  <c r="BH466" i="4"/>
  <c r="BJ466" i="4" s="1"/>
  <c r="V402" i="13"/>
  <c r="CC466" i="4"/>
  <c r="CE466" i="4" s="1"/>
  <c r="CF466" i="4"/>
  <c r="CH466" i="4" s="1"/>
  <c r="BQ466" i="4"/>
  <c r="BS466" i="4" s="1"/>
  <c r="BB466" i="4"/>
  <c r="BD466" i="4" s="1"/>
  <c r="AY466" i="4"/>
  <c r="BA466" i="4" s="1"/>
  <c r="AV466" i="4"/>
  <c r="AX466" i="4" s="1"/>
  <c r="BZ466" i="4"/>
  <c r="CB466" i="4" s="1"/>
  <c r="BT466" i="4"/>
  <c r="BV466" i="4" s="1"/>
  <c r="BN466" i="4"/>
  <c r="BP466" i="4" s="1"/>
  <c r="BK466" i="4"/>
  <c r="BM466" i="4" s="1"/>
  <c r="AB402" i="13"/>
  <c r="AP466" i="4"/>
  <c r="AR466" i="4" s="1"/>
  <c r="AD402" i="13"/>
  <c r="CU466" i="4"/>
  <c r="AS466" i="4"/>
  <c r="AU466" i="4" s="1"/>
  <c r="X402" i="13"/>
  <c r="BE466" i="4"/>
  <c r="BG466" i="4" s="1"/>
  <c r="Z402" i="13"/>
  <c r="CS466" i="4"/>
  <c r="CT466" i="4" s="1"/>
  <c r="BW466" i="4"/>
  <c r="BY466" i="4" s="1"/>
  <c r="CR467" i="4" l="1"/>
  <c r="BK467" i="4"/>
  <c r="BM467" i="4" s="1"/>
  <c r="Z403" i="13"/>
  <c r="BW467" i="4"/>
  <c r="BY467" i="4" s="1"/>
  <c r="BT467" i="4"/>
  <c r="BV467" i="4" s="1"/>
  <c r="AY467" i="4"/>
  <c r="BA467" i="4" s="1"/>
  <c r="CU467" i="4"/>
  <c r="CC467" i="4"/>
  <c r="CE467" i="4" s="1"/>
  <c r="BN467" i="4"/>
  <c r="BP467" i="4" s="1"/>
  <c r="AP467" i="4"/>
  <c r="AR467" i="4" s="1"/>
  <c r="CS467" i="4"/>
  <c r="CT467" i="4" s="1"/>
  <c r="CF467" i="4"/>
  <c r="CH467" i="4" s="1"/>
  <c r="AV467" i="4"/>
  <c r="AX467" i="4" s="1"/>
  <c r="V403" i="13"/>
  <c r="BQ467" i="4"/>
  <c r="BS467" i="4" s="1"/>
  <c r="X403" i="13"/>
  <c r="AS467" i="4"/>
  <c r="AU467" i="4" s="1"/>
  <c r="AD403" i="13"/>
  <c r="BH467" i="4"/>
  <c r="BJ467" i="4" s="1"/>
  <c r="AB403" i="13"/>
  <c r="BZ467" i="4"/>
  <c r="CB467" i="4" s="1"/>
  <c r="BB467" i="4"/>
  <c r="BD467" i="4" s="1"/>
  <c r="BE467" i="4"/>
  <c r="BG467" i="4" s="1"/>
  <c r="AD404" i="13" l="1"/>
  <c r="X404" i="13"/>
  <c r="V404" i="13"/>
  <c r="CC468" i="4"/>
  <c r="CE468" i="4" s="1"/>
  <c r="CS468" i="4"/>
  <c r="BQ468" i="4"/>
  <c r="BS468" i="4" s="1"/>
  <c r="BK468" i="4"/>
  <c r="BM468" i="4" s="1"/>
  <c r="CU468" i="4"/>
  <c r="BB468" i="4"/>
  <c r="BD468" i="4" s="1"/>
  <c r="AY468" i="4"/>
  <c r="BA468" i="4" s="1"/>
  <c r="AP468" i="4"/>
  <c r="AR468" i="4" s="1"/>
  <c r="BW468" i="4"/>
  <c r="BY468" i="4" s="1"/>
  <c r="CR468" i="4"/>
  <c r="BN468" i="4"/>
  <c r="BP468" i="4" s="1"/>
  <c r="BH468" i="4"/>
  <c r="BJ468" i="4" s="1"/>
  <c r="BE468" i="4"/>
  <c r="BG468" i="4" s="1"/>
  <c r="Z404" i="13"/>
  <c r="AS468" i="4"/>
  <c r="AU468" i="4" s="1"/>
  <c r="AV468" i="4"/>
  <c r="AX468" i="4" s="1"/>
  <c r="BZ468" i="4"/>
  <c r="CB468" i="4" s="1"/>
  <c r="CF468" i="4"/>
  <c r="CH468" i="4" s="1"/>
  <c r="AB404" i="13"/>
  <c r="BT468" i="4"/>
  <c r="BV468" i="4" s="1"/>
  <c r="CT468" i="4" l="1"/>
  <c r="BK469" i="4"/>
  <c r="BM469" i="4" s="1"/>
  <c r="AV469" i="4"/>
  <c r="AX469" i="4" s="1"/>
  <c r="CC469" i="4"/>
  <c r="CE469" i="4" s="1"/>
  <c r="BT469" i="4"/>
  <c r="BV469" i="4" s="1"/>
  <c r="BW469" i="4"/>
  <c r="BY469" i="4" s="1"/>
  <c r="CU469" i="4"/>
  <c r="BZ469" i="4"/>
  <c r="CB469" i="4" s="1"/>
  <c r="AS469" i="4"/>
  <c r="AU469" i="4" s="1"/>
  <c r="CR469" i="4"/>
  <c r="BN469" i="4"/>
  <c r="BP469" i="4" s="1"/>
  <c r="BE469" i="4"/>
  <c r="BG469" i="4" s="1"/>
  <c r="AY469" i="4"/>
  <c r="BA469" i="4" s="1"/>
  <c r="BH469" i="4"/>
  <c r="BJ469" i="4" s="1"/>
  <c r="CS469" i="4"/>
  <c r="AP469" i="4"/>
  <c r="AR469" i="4" s="1"/>
  <c r="BB469" i="4"/>
  <c r="BD469" i="4" s="1"/>
  <c r="CF469" i="4"/>
  <c r="CH469" i="4" s="1"/>
  <c r="BQ469" i="4"/>
  <c r="BS469" i="4" s="1"/>
  <c r="CT469" i="4" l="1"/>
  <c r="V405" i="13"/>
  <c r="X405" i="13"/>
  <c r="AD405" i="13"/>
  <c r="CS470" i="4"/>
  <c r="AB405" i="13"/>
  <c r="CR470" i="4"/>
  <c r="CU470" i="4"/>
  <c r="Z405" i="13"/>
  <c r="CT470" i="4" l="1"/>
  <c r="X406" i="13"/>
  <c r="V406" i="13"/>
  <c r="AD406" i="13"/>
  <c r="CR471" i="4"/>
  <c r="CU471" i="4"/>
  <c r="AB406" i="13"/>
  <c r="CS471" i="4"/>
  <c r="CT471" i="4" s="1"/>
  <c r="Z406" i="13"/>
  <c r="CF472" i="4" l="1"/>
  <c r="CH472" i="4" s="1"/>
  <c r="BW472" i="4"/>
  <c r="BY472" i="4" s="1"/>
  <c r="AD407" i="13"/>
  <c r="Z407" i="13"/>
  <c r="BT472" i="4"/>
  <c r="BV472" i="4" s="1"/>
  <c r="X407" i="13"/>
  <c r="BQ472" i="4"/>
  <c r="BS472" i="4" s="1"/>
  <c r="V407" i="13"/>
  <c r="BK472" i="4"/>
  <c r="BM472" i="4" s="1"/>
  <c r="CU472" i="4"/>
  <c r="BH472" i="4"/>
  <c r="BJ472" i="4" s="1"/>
  <c r="CR472" i="4"/>
  <c r="BE472" i="4"/>
  <c r="BG472" i="4" s="1"/>
  <c r="AY472" i="4"/>
  <c r="BA472" i="4" s="1"/>
  <c r="BN472" i="4"/>
  <c r="BP472" i="4" s="1"/>
  <c r="CC472" i="4"/>
  <c r="CE472" i="4" s="1"/>
  <c r="CS472" i="4"/>
  <c r="AS472" i="4"/>
  <c r="AU472" i="4" s="1"/>
  <c r="AV472" i="4"/>
  <c r="AX472" i="4" s="1"/>
  <c r="AP472" i="4"/>
  <c r="AR472" i="4" s="1"/>
  <c r="BB472" i="4"/>
  <c r="BD472" i="4" s="1"/>
  <c r="BZ472" i="4"/>
  <c r="CB472" i="4" s="1"/>
  <c r="AB407" i="13"/>
  <c r="CT472" i="4" l="1"/>
  <c r="BQ473" i="4"/>
  <c r="BS473" i="4" s="1"/>
  <c r="Z408" i="13"/>
  <c r="CR473" i="4"/>
  <c r="X408" i="13"/>
  <c r="CU473" i="4"/>
  <c r="BH473" i="4"/>
  <c r="BJ473" i="4" s="1"/>
  <c r="BB473" i="4"/>
  <c r="BD473" i="4" s="1"/>
  <c r="BE473" i="4"/>
  <c r="BG473" i="4" s="1"/>
  <c r="AY473" i="4"/>
  <c r="BA473" i="4" s="1"/>
  <c r="BT473" i="4"/>
  <c r="BV473" i="4" s="1"/>
  <c r="CC473" i="4"/>
  <c r="CE473" i="4" s="1"/>
  <c r="AB408" i="13"/>
  <c r="CS473" i="4"/>
  <c r="BK473" i="4"/>
  <c r="BM473" i="4" s="1"/>
  <c r="V408" i="13"/>
  <c r="AS473" i="4"/>
  <c r="AU473" i="4" s="1"/>
  <c r="BN473" i="4"/>
  <c r="BP473" i="4" s="1"/>
  <c r="BW473" i="4"/>
  <c r="BY473" i="4" s="1"/>
  <c r="CF473" i="4"/>
  <c r="CH473" i="4" s="1"/>
  <c r="AD408" i="13"/>
  <c r="BZ473" i="4"/>
  <c r="CB473" i="4" s="1"/>
  <c r="AV473" i="4"/>
  <c r="AX473" i="4" s="1"/>
  <c r="AP473" i="4"/>
  <c r="AR473" i="4" s="1"/>
  <c r="CT473" i="4" l="1"/>
  <c r="AD409" i="13"/>
  <c r="Z409" i="13"/>
  <c r="CS474" i="4"/>
  <c r="CR474" i="4"/>
  <c r="AB409" i="13"/>
  <c r="CU474" i="4"/>
  <c r="V409" i="13"/>
  <c r="X409" i="13"/>
  <c r="CT474" i="4" l="1"/>
  <c r="Z410" i="13"/>
  <c r="CR475" i="4"/>
  <c r="X410" i="13"/>
  <c r="CS475" i="4"/>
  <c r="CT475" i="4" s="1"/>
  <c r="CU475" i="4"/>
  <c r="AD410" i="13"/>
  <c r="AB410" i="13"/>
  <c r="V410" i="13"/>
  <c r="BT476" i="4" l="1"/>
  <c r="BV476" i="4" s="1"/>
  <c r="AS476" i="4"/>
  <c r="AU476" i="4" s="1"/>
  <c r="BN476" i="4"/>
  <c r="BP476" i="4" s="1"/>
  <c r="Z411" i="13"/>
  <c r="BH476" i="4"/>
  <c r="BJ476" i="4" s="1"/>
  <c r="X411" i="13"/>
  <c r="V411" i="13"/>
  <c r="CF476" i="4"/>
  <c r="CH476" i="4" s="1"/>
  <c r="CC476" i="4"/>
  <c r="CE476" i="4" s="1"/>
  <c r="CU476" i="4"/>
  <c r="AY476" i="4"/>
  <c r="BA476" i="4" s="1"/>
  <c r="BB476" i="4"/>
  <c r="BD476" i="4" s="1"/>
  <c r="AD411" i="13"/>
  <c r="AB411" i="13"/>
  <c r="AP476" i="4"/>
  <c r="AR476" i="4" s="1"/>
  <c r="BZ476" i="4"/>
  <c r="CB476" i="4" s="1"/>
  <c r="AV476" i="4"/>
  <c r="AX476" i="4" s="1"/>
  <c r="BW476" i="4"/>
  <c r="BY476" i="4" s="1"/>
  <c r="CS476" i="4"/>
  <c r="BQ476" i="4"/>
  <c r="BS476" i="4" s="1"/>
  <c r="CR476" i="4"/>
  <c r="BK476" i="4"/>
  <c r="BM476" i="4" s="1"/>
  <c r="BE476" i="4"/>
  <c r="BG476" i="4" s="1"/>
  <c r="CT476" i="4" l="1"/>
  <c r="AS477" i="4"/>
  <c r="AU477" i="4" s="1"/>
  <c r="V412" i="13"/>
  <c r="CC477" i="4"/>
  <c r="CE477" i="4" s="1"/>
  <c r="CU477" i="4"/>
  <c r="BW477" i="4"/>
  <c r="BY477" i="4" s="1"/>
  <c r="CR477" i="4"/>
  <c r="BT477" i="4"/>
  <c r="BV477" i="4" s="1"/>
  <c r="CS477" i="4"/>
  <c r="BQ477" i="4"/>
  <c r="BS477" i="4" s="1"/>
  <c r="BN477" i="4"/>
  <c r="BP477" i="4" s="1"/>
  <c r="BK477" i="4"/>
  <c r="BM477" i="4" s="1"/>
  <c r="BH477" i="4"/>
  <c r="BJ477" i="4" s="1"/>
  <c r="AY477" i="4"/>
  <c r="BA477" i="4" s="1"/>
  <c r="BE477" i="4"/>
  <c r="BG477" i="4" s="1"/>
  <c r="CF477" i="4"/>
  <c r="CH477" i="4" s="1"/>
  <c r="AV477" i="4"/>
  <c r="AX477" i="4" s="1"/>
  <c r="BZ477" i="4"/>
  <c r="CB477" i="4" s="1"/>
  <c r="BB477" i="4"/>
  <c r="BD477" i="4" s="1"/>
  <c r="AD412" i="13"/>
  <c r="AB412" i="13"/>
  <c r="Z412" i="13"/>
  <c r="AP477" i="4"/>
  <c r="AR477" i="4" s="1"/>
  <c r="X412" i="13"/>
  <c r="CT477" i="4" l="1"/>
  <c r="CU478" i="4"/>
  <c r="CR478" i="4"/>
  <c r="AD413" i="13"/>
  <c r="X413" i="13"/>
  <c r="V413" i="13"/>
  <c r="Z413" i="13"/>
  <c r="AB413" i="13"/>
  <c r="CS478" i="4"/>
  <c r="CT478" i="4" s="1"/>
  <c r="BH479" i="4" l="1"/>
  <c r="BJ479" i="4" s="1"/>
  <c r="V414" i="13"/>
  <c r="BE479" i="4"/>
  <c r="BG479" i="4" s="1"/>
  <c r="CR479" i="4"/>
  <c r="AY479" i="4"/>
  <c r="BA479" i="4" s="1"/>
  <c r="CS479" i="4"/>
  <c r="AS479" i="4"/>
  <c r="AU479" i="4" s="1"/>
  <c r="BB479" i="4"/>
  <c r="BD479" i="4" s="1"/>
  <c r="CC479" i="4"/>
  <c r="CE479" i="4" s="1"/>
  <c r="CF479" i="4"/>
  <c r="CH479" i="4" s="1"/>
  <c r="BW479" i="4"/>
  <c r="BY479" i="4" s="1"/>
  <c r="BQ479" i="4"/>
  <c r="BS479" i="4" s="1"/>
  <c r="BZ479" i="4"/>
  <c r="CB479" i="4" s="1"/>
  <c r="BK479" i="4"/>
  <c r="BM479" i="4" s="1"/>
  <c r="AD414" i="13"/>
  <c r="AV479" i="4"/>
  <c r="AX479" i="4" s="1"/>
  <c r="AP479" i="4"/>
  <c r="AR479" i="4" s="1"/>
  <c r="CU479" i="4"/>
  <c r="Z414" i="13"/>
  <c r="AB414" i="13"/>
  <c r="BT479" i="4"/>
  <c r="BV479" i="4" s="1"/>
  <c r="BN479" i="4"/>
  <c r="BP479" i="4" s="1"/>
  <c r="X414" i="13"/>
  <c r="CT479" i="4" l="1"/>
  <c r="V415" i="13"/>
  <c r="CU480" i="4"/>
  <c r="CS480" i="4"/>
  <c r="CR480" i="4"/>
  <c r="AD415" i="13"/>
  <c r="Z415" i="13"/>
  <c r="X415" i="13"/>
  <c r="AB415" i="13"/>
  <c r="CT480" i="4" l="1"/>
  <c r="CS481" i="4"/>
  <c r="CR481" i="4"/>
  <c r="CU481" i="4"/>
  <c r="AD416" i="13"/>
  <c r="AB416" i="13"/>
  <c r="X416" i="13"/>
  <c r="V416" i="13"/>
  <c r="Z416" i="13"/>
  <c r="CT481" i="4" l="1"/>
  <c r="BN482" i="4"/>
  <c r="BP482" i="4" s="1"/>
  <c r="AD417" i="13"/>
  <c r="CC482" i="4"/>
  <c r="CE482" i="4" s="1"/>
  <c r="BH482" i="4"/>
  <c r="BJ482" i="4" s="1"/>
  <c r="AB417" i="13"/>
  <c r="BQ482" i="4"/>
  <c r="BS482" i="4" s="1"/>
  <c r="BZ482" i="4"/>
  <c r="CB482" i="4" s="1"/>
  <c r="AV482" i="4"/>
  <c r="AX482" i="4" s="1"/>
  <c r="AP482" i="4"/>
  <c r="AR482" i="4" s="1"/>
  <c r="AS482" i="4"/>
  <c r="AU482" i="4" s="1"/>
  <c r="BB482" i="4"/>
  <c r="BD482" i="4" s="1"/>
  <c r="Z417" i="13"/>
  <c r="BW482" i="4"/>
  <c r="BY482" i="4" s="1"/>
  <c r="X417" i="13"/>
  <c r="V417" i="13"/>
  <c r="BK482" i="4"/>
  <c r="BM482" i="4" s="1"/>
  <c r="CU482" i="4"/>
  <c r="CF482" i="4"/>
  <c r="CH482" i="4" s="1"/>
  <c r="BT482" i="4"/>
  <c r="BV482" i="4" s="1"/>
  <c r="CR482" i="4"/>
  <c r="BE482" i="4"/>
  <c r="BG482" i="4" s="1"/>
  <c r="CS482" i="4"/>
  <c r="AY482" i="4"/>
  <c r="BA482" i="4" s="1"/>
  <c r="CT482" i="4" l="1"/>
  <c r="CS483" i="4"/>
  <c r="CU483" i="4"/>
  <c r="AB418" i="13"/>
  <c r="Z418" i="13"/>
  <c r="X418" i="13"/>
  <c r="AD418" i="13"/>
  <c r="V418" i="13"/>
  <c r="CR483" i="4"/>
  <c r="CT483" i="4" l="1"/>
  <c r="CS484" i="4"/>
  <c r="AD419" i="13"/>
  <c r="AB419" i="13"/>
  <c r="Z419" i="13"/>
  <c r="X419" i="13"/>
  <c r="V419" i="13"/>
  <c r="CU484" i="4"/>
  <c r="CR484" i="4"/>
  <c r="CT484" i="4" l="1"/>
  <c r="CS485" i="4"/>
  <c r="BK485" i="4"/>
  <c r="BM485" i="4" s="1"/>
  <c r="BE485" i="4"/>
  <c r="BG485" i="4" s="1"/>
  <c r="CF485" i="4"/>
  <c r="CH485" i="4" s="1"/>
  <c r="AB420" i="13"/>
  <c r="BN485" i="4"/>
  <c r="BP485" i="4" s="1"/>
  <c r="AS485" i="4"/>
  <c r="AU485" i="4" s="1"/>
  <c r="AV485" i="4"/>
  <c r="AX485" i="4" s="1"/>
  <c r="AD420" i="13"/>
  <c r="X420" i="13"/>
  <c r="BH485" i="4"/>
  <c r="BJ485" i="4" s="1"/>
  <c r="AY485" i="4"/>
  <c r="BA485" i="4" s="1"/>
  <c r="BZ485" i="4"/>
  <c r="CB485" i="4" s="1"/>
  <c r="AP485" i="4"/>
  <c r="AR485" i="4" s="1"/>
  <c r="Z420" i="13"/>
  <c r="BB485" i="4"/>
  <c r="BD485" i="4" s="1"/>
  <c r="CC485" i="4"/>
  <c r="CE485" i="4" s="1"/>
  <c r="BW485" i="4"/>
  <c r="BY485" i="4" s="1"/>
  <c r="BQ485" i="4"/>
  <c r="BS485" i="4" s="1"/>
  <c r="CR485" i="4"/>
  <c r="CU485" i="4"/>
  <c r="BT485" i="4"/>
  <c r="BV485" i="4" s="1"/>
  <c r="V420" i="13"/>
  <c r="CT485" i="4" l="1"/>
  <c r="CS486" i="4"/>
  <c r="CR486" i="4"/>
  <c r="AD421" i="13"/>
  <c r="Z421" i="13"/>
  <c r="AB421" i="13"/>
  <c r="CU486" i="4"/>
  <c r="V421" i="13"/>
  <c r="X421" i="13"/>
  <c r="CT486" i="4" l="1"/>
  <c r="CR487" i="4"/>
  <c r="CS487" i="4"/>
  <c r="CU487" i="4"/>
  <c r="AB422" i="13"/>
  <c r="Z422" i="13"/>
  <c r="X422" i="13"/>
  <c r="V422" i="13"/>
  <c r="AD422" i="13"/>
  <c r="CT487" i="4" l="1"/>
  <c r="CR488" i="4"/>
  <c r="Z423" i="13"/>
  <c r="V423" i="13"/>
  <c r="CS488" i="4"/>
  <c r="X423" i="13"/>
  <c r="AD423" i="13"/>
  <c r="AB423" i="13"/>
  <c r="CU488" i="4"/>
  <c r="CT488" i="4" l="1"/>
  <c r="CC489" i="4"/>
  <c r="CE489" i="4" s="1"/>
  <c r="V424" i="13"/>
  <c r="BW489" i="4"/>
  <c r="BY489" i="4" s="1"/>
  <c r="AS489" i="4"/>
  <c r="AU489" i="4" s="1"/>
  <c r="BT489" i="4"/>
  <c r="BV489" i="4" s="1"/>
  <c r="CS489" i="4"/>
  <c r="BQ489" i="4"/>
  <c r="BS489" i="4" s="1"/>
  <c r="AV489" i="4"/>
  <c r="AX489" i="4" s="1"/>
  <c r="AD424" i="13"/>
  <c r="CR489" i="4"/>
  <c r="CU489" i="4"/>
  <c r="BK489" i="4"/>
  <c r="BM489" i="4" s="1"/>
  <c r="BB489" i="4"/>
  <c r="BD489" i="4" s="1"/>
  <c r="BH489" i="4"/>
  <c r="BJ489" i="4" s="1"/>
  <c r="CF489" i="4"/>
  <c r="CH489" i="4" s="1"/>
  <c r="AY489" i="4"/>
  <c r="BA489" i="4" s="1"/>
  <c r="AP489" i="4"/>
  <c r="AR489" i="4" s="1"/>
  <c r="AB424" i="13"/>
  <c r="BZ489" i="4"/>
  <c r="CB489" i="4" s="1"/>
  <c r="Z424" i="13"/>
  <c r="BE489" i="4"/>
  <c r="BG489" i="4" s="1"/>
  <c r="BN489" i="4"/>
  <c r="BP489" i="4" s="1"/>
  <c r="X424" i="13"/>
  <c r="CT489" i="4" l="1"/>
  <c r="BB490" i="4"/>
  <c r="BD490" i="4" s="1"/>
  <c r="AY490" i="4"/>
  <c r="BA490" i="4" s="1"/>
  <c r="AD425" i="13"/>
  <c r="AS490" i="4"/>
  <c r="AU490" i="4" s="1"/>
  <c r="Z425" i="13"/>
  <c r="CC490" i="4"/>
  <c r="CE490" i="4" s="1"/>
  <c r="V425" i="13"/>
  <c r="CS490" i="4"/>
  <c r="CF490" i="4"/>
  <c r="CH490" i="4" s="1"/>
  <c r="X425" i="13"/>
  <c r="CR490" i="4"/>
  <c r="CU490" i="4"/>
  <c r="BW490" i="4"/>
  <c r="BY490" i="4" s="1"/>
  <c r="BH490" i="4"/>
  <c r="BJ490" i="4" s="1"/>
  <c r="AB425" i="13"/>
  <c r="BZ490" i="4"/>
  <c r="CB490" i="4" s="1"/>
  <c r="BQ490" i="4"/>
  <c r="BS490" i="4" s="1"/>
  <c r="AP490" i="4"/>
  <c r="AR490" i="4" s="1"/>
  <c r="BK490" i="4"/>
  <c r="BM490" i="4" s="1"/>
  <c r="BE490" i="4"/>
  <c r="BG490" i="4" s="1"/>
  <c r="AV490" i="4"/>
  <c r="AX490" i="4" s="1"/>
  <c r="BT490" i="4"/>
  <c r="BV490" i="4" s="1"/>
  <c r="BN490" i="4"/>
  <c r="BP490" i="4" s="1"/>
  <c r="CT490" i="4" l="1"/>
  <c r="BW491" i="4"/>
  <c r="BY491" i="4" s="1"/>
  <c r="X426" i="13"/>
  <c r="BK491" i="4"/>
  <c r="BM491" i="4" s="1"/>
  <c r="CR491" i="4"/>
  <c r="CS491" i="4"/>
  <c r="BH491" i="4"/>
  <c r="BJ491" i="4" s="1"/>
  <c r="CF491" i="4"/>
  <c r="CH491" i="4" s="1"/>
  <c r="AS491" i="4"/>
  <c r="AU491" i="4" s="1"/>
  <c r="AD426" i="13"/>
  <c r="V426" i="13"/>
  <c r="CU491" i="4"/>
  <c r="CC491" i="4"/>
  <c r="CE491" i="4" s="1"/>
  <c r="BE491" i="4"/>
  <c r="BG491" i="4" s="1"/>
  <c r="AB426" i="13"/>
  <c r="AY491" i="4"/>
  <c r="BA491" i="4" s="1"/>
  <c r="AP491" i="4"/>
  <c r="AR491" i="4" s="1"/>
  <c r="BN491" i="4"/>
  <c r="BP491" i="4" s="1"/>
  <c r="BT491" i="4"/>
  <c r="BV491" i="4" s="1"/>
  <c r="BB491" i="4"/>
  <c r="BD491" i="4" s="1"/>
  <c r="BZ491" i="4"/>
  <c r="CB491" i="4" s="1"/>
  <c r="BQ491" i="4"/>
  <c r="BS491" i="4" s="1"/>
  <c r="Z426" i="13"/>
  <c r="AV491" i="4"/>
  <c r="AX491" i="4" s="1"/>
  <c r="CT491" i="4" l="1"/>
  <c r="AV492" i="4"/>
  <c r="AX492" i="4" s="1"/>
  <c r="CR492" i="4"/>
  <c r="AD427" i="13"/>
  <c r="BW492" i="4"/>
  <c r="BY492" i="4" s="1"/>
  <c r="BE492" i="4"/>
  <c r="BG492" i="4" s="1"/>
  <c r="V427" i="13"/>
  <c r="BZ492" i="4"/>
  <c r="CB492" i="4" s="1"/>
  <c r="AS492" i="4"/>
  <c r="AU492" i="4" s="1"/>
  <c r="BQ492" i="4"/>
  <c r="BS492" i="4" s="1"/>
  <c r="CC492" i="4"/>
  <c r="CE492" i="4" s="1"/>
  <c r="CS492" i="4"/>
  <c r="AP492" i="4"/>
  <c r="AR492" i="4" s="1"/>
  <c r="AY492" i="4"/>
  <c r="BA492" i="4" s="1"/>
  <c r="CU492" i="4"/>
  <c r="BH492" i="4"/>
  <c r="BJ492" i="4" s="1"/>
  <c r="X427" i="13"/>
  <c r="CF492" i="4"/>
  <c r="CH492" i="4" s="1"/>
  <c r="BT492" i="4"/>
  <c r="BV492" i="4" s="1"/>
  <c r="BN492" i="4"/>
  <c r="BP492" i="4" s="1"/>
  <c r="AB427" i="13"/>
  <c r="BK492" i="4"/>
  <c r="BM492" i="4" s="1"/>
  <c r="BB492" i="4"/>
  <c r="BD492" i="4" s="1"/>
  <c r="Z427" i="13"/>
  <c r="CT492" i="4" l="1"/>
  <c r="AV493" i="4"/>
  <c r="AX493" i="4" s="1"/>
  <c r="AD428" i="13"/>
  <c r="AY493" i="4"/>
  <c r="BA493" i="4" s="1"/>
  <c r="BB493" i="4"/>
  <c r="BD493" i="4" s="1"/>
  <c r="BE493" i="4"/>
  <c r="BG493" i="4" s="1"/>
  <c r="BZ493" i="4"/>
  <c r="CB493" i="4" s="1"/>
  <c r="CF493" i="4"/>
  <c r="CH493" i="4" s="1"/>
  <c r="BW493" i="4"/>
  <c r="BY493" i="4" s="1"/>
  <c r="AB428" i="13"/>
  <c r="CR493" i="4"/>
  <c r="CC493" i="4"/>
  <c r="CE493" i="4" s="1"/>
  <c r="BT493" i="4"/>
  <c r="BV493" i="4" s="1"/>
  <c r="X428" i="13"/>
  <c r="CU493" i="4"/>
  <c r="BQ493" i="4"/>
  <c r="BS493" i="4" s="1"/>
  <c r="BK493" i="4"/>
  <c r="BM493" i="4" s="1"/>
  <c r="Z428" i="13"/>
  <c r="AP493" i="4"/>
  <c r="AR493" i="4" s="1"/>
  <c r="V428" i="13"/>
  <c r="BH493" i="4"/>
  <c r="BJ493" i="4" s="1"/>
  <c r="CS493" i="4"/>
  <c r="CT493" i="4" s="1"/>
  <c r="AS493" i="4"/>
  <c r="AU493" i="4" s="1"/>
  <c r="BN493" i="4"/>
  <c r="BP493" i="4" s="1"/>
  <c r="CF494" i="4" l="1"/>
  <c r="CH494" i="4" s="1"/>
  <c r="BK494" i="4"/>
  <c r="BM494" i="4" s="1"/>
  <c r="AB429" i="13"/>
  <c r="BB494" i="4"/>
  <c r="BD494" i="4" s="1"/>
  <c r="AP494" i="4"/>
  <c r="AR494" i="4" s="1"/>
  <c r="BN494" i="4"/>
  <c r="BP494" i="4" s="1"/>
  <c r="BH494" i="4"/>
  <c r="BJ494" i="4" s="1"/>
  <c r="Z429" i="13"/>
  <c r="AS494" i="4"/>
  <c r="AU494" i="4" s="1"/>
  <c r="V429" i="13"/>
  <c r="BQ494" i="4"/>
  <c r="BS494" i="4" s="1"/>
  <c r="BZ494" i="4"/>
  <c r="CB494" i="4" s="1"/>
  <c r="CS494" i="4"/>
  <c r="BT494" i="4"/>
  <c r="BV494" i="4" s="1"/>
  <c r="AD429" i="13"/>
  <c r="CU494" i="4"/>
  <c r="BE494" i="4"/>
  <c r="BG494" i="4" s="1"/>
  <c r="BW494" i="4"/>
  <c r="BY494" i="4" s="1"/>
  <c r="CR494" i="4"/>
  <c r="X429" i="13"/>
  <c r="AY494" i="4"/>
  <c r="BA494" i="4" s="1"/>
  <c r="AV494" i="4"/>
  <c r="AX494" i="4" s="1"/>
  <c r="CC494" i="4"/>
  <c r="CE494" i="4" s="1"/>
  <c r="CT494" i="4" l="1"/>
  <c r="AY495" i="4"/>
  <c r="BA495" i="4" s="1"/>
  <c r="AP495" i="4"/>
  <c r="AR495" i="4" s="1"/>
  <c r="BB495" i="4"/>
  <c r="BD495" i="4" s="1"/>
  <c r="BQ495" i="4"/>
  <c r="BS495" i="4" s="1"/>
  <c r="CF495" i="4"/>
  <c r="CH495" i="4" s="1"/>
  <c r="BE495" i="4"/>
  <c r="BG495" i="4" s="1"/>
  <c r="V430" i="13"/>
  <c r="X430" i="13"/>
  <c r="BN495" i="4"/>
  <c r="BP495" i="4" s="1"/>
  <c r="Z430" i="13"/>
  <c r="AB430" i="13"/>
  <c r="AS495" i="4"/>
  <c r="AU495" i="4" s="1"/>
  <c r="CU495" i="4"/>
  <c r="CS495" i="4"/>
  <c r="CC495" i="4"/>
  <c r="CE495" i="4" s="1"/>
  <c r="BH495" i="4"/>
  <c r="BJ495" i="4" s="1"/>
  <c r="CR495" i="4"/>
  <c r="BZ495" i="4"/>
  <c r="CB495" i="4" s="1"/>
  <c r="BT495" i="4"/>
  <c r="BV495" i="4" s="1"/>
  <c r="BK495" i="4"/>
  <c r="BM495" i="4" s="1"/>
  <c r="AV495" i="4"/>
  <c r="AX495" i="4" s="1"/>
  <c r="BW495" i="4"/>
  <c r="BY495" i="4" s="1"/>
  <c r="AD430" i="13"/>
  <c r="CT495" i="4" l="1"/>
  <c r="BB496" i="4"/>
  <c r="BD496" i="4" s="1"/>
  <c r="CU496" i="4"/>
  <c r="AV496" i="4"/>
  <c r="AX496" i="4" s="1"/>
  <c r="BZ496" i="4"/>
  <c r="CB496" i="4" s="1"/>
  <c r="AP496" i="4"/>
  <c r="AR496" i="4" s="1"/>
  <c r="CC496" i="4"/>
  <c r="CE496" i="4" s="1"/>
  <c r="BE496" i="4"/>
  <c r="BG496" i="4" s="1"/>
  <c r="AS496" i="4"/>
  <c r="AU496" i="4" s="1"/>
  <c r="CR496" i="4"/>
  <c r="BH496" i="4"/>
  <c r="BJ496" i="4" s="1"/>
  <c r="BT496" i="4"/>
  <c r="BV496" i="4" s="1"/>
  <c r="BK496" i="4"/>
  <c r="BM496" i="4" s="1"/>
  <c r="CF496" i="4"/>
  <c r="CH496" i="4" s="1"/>
  <c r="BN496" i="4"/>
  <c r="BP496" i="4" s="1"/>
  <c r="AY496" i="4"/>
  <c r="BA496" i="4" s="1"/>
  <c r="CS496" i="4"/>
  <c r="BQ496" i="4"/>
  <c r="BS496" i="4" s="1"/>
  <c r="BW496" i="4"/>
  <c r="BY496" i="4" s="1"/>
  <c r="CT496" i="4" l="1"/>
  <c r="BB497" i="4"/>
  <c r="BD497" i="4" s="1"/>
  <c r="CR497" i="4"/>
  <c r="BT497" i="4"/>
  <c r="BV497" i="4" s="1"/>
  <c r="AV497" i="4"/>
  <c r="AX497" i="4" s="1"/>
  <c r="BZ497" i="4"/>
  <c r="CB497" i="4" s="1"/>
  <c r="AS497" i="4"/>
  <c r="AU497" i="4" s="1"/>
  <c r="BK497" i="4"/>
  <c r="BM497" i="4" s="1"/>
  <c r="BN497" i="4"/>
  <c r="BP497" i="4" s="1"/>
  <c r="BQ497" i="4"/>
  <c r="BS497" i="4" s="1"/>
  <c r="BW497" i="4"/>
  <c r="BY497" i="4" s="1"/>
  <c r="CF497" i="4"/>
  <c r="CH497" i="4" s="1"/>
  <c r="CU497" i="4"/>
  <c r="BH497" i="4"/>
  <c r="BJ497" i="4" s="1"/>
  <c r="CS497" i="4"/>
  <c r="CT497" i="4" s="1"/>
  <c r="AP497" i="4"/>
  <c r="AR497" i="4" s="1"/>
  <c r="CC497" i="4"/>
  <c r="CE497" i="4" s="1"/>
  <c r="AY497" i="4"/>
  <c r="BA497" i="4" s="1"/>
  <c r="BE497" i="4"/>
  <c r="BG497" i="4" s="1"/>
  <c r="BE498" i="4" l="1"/>
  <c r="BG498" i="4" s="1"/>
  <c r="BZ498" i="4"/>
  <c r="CB498" i="4" s="1"/>
  <c r="BQ498" i="4"/>
  <c r="BS498" i="4" s="1"/>
  <c r="CC498" i="4"/>
  <c r="CE498" i="4" s="1"/>
  <c r="AP498" i="4"/>
  <c r="AR498" i="4" s="1"/>
  <c r="CU498" i="4"/>
  <c r="BW498" i="4"/>
  <c r="BY498" i="4" s="1"/>
  <c r="BK498" i="4"/>
  <c r="BM498" i="4" s="1"/>
  <c r="CS498" i="4"/>
  <c r="BH498" i="4"/>
  <c r="BJ498" i="4" s="1"/>
  <c r="AY498" i="4"/>
  <c r="BA498" i="4" s="1"/>
  <c r="BN498" i="4"/>
  <c r="BP498" i="4" s="1"/>
  <c r="BT498" i="4"/>
  <c r="BV498" i="4" s="1"/>
  <c r="AV498" i="4"/>
  <c r="AX498" i="4" s="1"/>
  <c r="CF498" i="4"/>
  <c r="CH498" i="4" s="1"/>
  <c r="BB498" i="4"/>
  <c r="BD498" i="4" s="1"/>
  <c r="AS498" i="4"/>
  <c r="AU498" i="4" s="1"/>
  <c r="CR498" i="4"/>
  <c r="CT498" i="4" l="1"/>
  <c r="X431" i="13"/>
  <c r="AV499" i="4"/>
  <c r="AX499" i="4" s="1"/>
  <c r="CU499" i="4"/>
  <c r="BQ499" i="4"/>
  <c r="BS499" i="4" s="1"/>
  <c r="AS499" i="4"/>
  <c r="AU499" i="4" s="1"/>
  <c r="AB431" i="13"/>
  <c r="V431" i="13"/>
  <c r="BW499" i="4"/>
  <c r="BY499" i="4" s="1"/>
  <c r="AD431" i="13"/>
  <c r="AY499" i="4"/>
  <c r="BA499" i="4" s="1"/>
  <c r="CC499" i="4"/>
  <c r="CE499" i="4" s="1"/>
  <c r="CS499" i="4"/>
  <c r="CF499" i="4"/>
  <c r="CH499" i="4" s="1"/>
  <c r="BN499" i="4"/>
  <c r="BP499" i="4" s="1"/>
  <c r="AP499" i="4"/>
  <c r="AR499" i="4" s="1"/>
  <c r="CR499" i="4"/>
  <c r="BT499" i="4"/>
  <c r="BV499" i="4" s="1"/>
  <c r="BH499" i="4"/>
  <c r="BJ499" i="4" s="1"/>
  <c r="BZ499" i="4"/>
  <c r="CB499" i="4" s="1"/>
  <c r="BK499" i="4"/>
  <c r="BM499" i="4" s="1"/>
  <c r="Z431" i="13"/>
  <c r="BE499" i="4"/>
  <c r="BG499" i="4" s="1"/>
  <c r="BB499" i="4"/>
  <c r="BD499" i="4" s="1"/>
  <c r="CT499" i="4" l="1"/>
  <c r="BQ500" i="4"/>
  <c r="BS500" i="4" s="1"/>
  <c r="CF500" i="4"/>
  <c r="CH500" i="4" s="1"/>
  <c r="X432" i="13"/>
  <c r="CC500" i="4"/>
  <c r="CE500" i="4" s="1"/>
  <c r="BB500" i="4"/>
  <c r="BD500" i="4" s="1"/>
  <c r="BZ500" i="4"/>
  <c r="CB500" i="4" s="1"/>
  <c r="BT500" i="4"/>
  <c r="BV500" i="4" s="1"/>
  <c r="AS500" i="4"/>
  <c r="AU500" i="4" s="1"/>
  <c r="V432" i="13"/>
  <c r="CS500" i="4"/>
  <c r="AD432" i="13"/>
  <c r="BK500" i="4"/>
  <c r="BM500" i="4" s="1"/>
  <c r="CR500" i="4"/>
  <c r="AP500" i="4"/>
  <c r="AR500" i="4" s="1"/>
  <c r="CU500" i="4"/>
  <c r="AB432" i="13"/>
  <c r="Z432" i="13"/>
  <c r="BN500" i="4"/>
  <c r="BP500" i="4" s="1"/>
  <c r="BH500" i="4"/>
  <c r="BJ500" i="4" s="1"/>
  <c r="AY500" i="4"/>
  <c r="BA500" i="4" s="1"/>
  <c r="BW500" i="4"/>
  <c r="BY500" i="4" s="1"/>
  <c r="AV500" i="4"/>
  <c r="AX500" i="4" s="1"/>
  <c r="BE500" i="4"/>
  <c r="BG500" i="4" s="1"/>
  <c r="BT501" i="4" l="1"/>
  <c r="BV501" i="4" s="1"/>
  <c r="BH501" i="4"/>
  <c r="BJ501" i="4" s="1"/>
  <c r="X433" i="13"/>
  <c r="AS501" i="4"/>
  <c r="AU501" i="4" s="1"/>
  <c r="CR501" i="4"/>
  <c r="AD433" i="13"/>
  <c r="AY501" i="4"/>
  <c r="BA501" i="4" s="1"/>
  <c r="AP501" i="4"/>
  <c r="AR501" i="4" s="1"/>
  <c r="BQ501" i="4"/>
  <c r="BS501" i="4" s="1"/>
  <c r="BE501" i="4"/>
  <c r="BG501" i="4" s="1"/>
  <c r="CS501" i="4"/>
  <c r="CT501" i="4" s="1"/>
  <c r="BN501" i="4"/>
  <c r="BP501" i="4" s="1"/>
  <c r="CC501" i="4"/>
  <c r="CE501" i="4" s="1"/>
  <c r="CF501" i="4"/>
  <c r="CH501" i="4" s="1"/>
  <c r="V433" i="13"/>
  <c r="AV501" i="4"/>
  <c r="AX501" i="4" s="1"/>
  <c r="AB433" i="13"/>
  <c r="BB501" i="4"/>
  <c r="BD501" i="4" s="1"/>
  <c r="BW501" i="4"/>
  <c r="BY501" i="4" s="1"/>
  <c r="BK501" i="4"/>
  <c r="BM501" i="4" s="1"/>
  <c r="BZ501" i="4"/>
  <c r="CB501" i="4" s="1"/>
  <c r="CU501" i="4"/>
  <c r="Z433" i="13"/>
  <c r="CT500" i="4"/>
  <c r="AD434" i="13" l="1"/>
  <c r="BN502" i="4"/>
  <c r="BP502" i="4" s="1"/>
  <c r="AY502" i="4"/>
  <c r="BA502" i="4" s="1"/>
  <c r="AV502" i="4"/>
  <c r="AX502" i="4" s="1"/>
  <c r="BH502" i="4"/>
  <c r="BJ502" i="4" s="1"/>
  <c r="CR502" i="4"/>
  <c r="AS502" i="4"/>
  <c r="AU502" i="4" s="1"/>
  <c r="CF502" i="4"/>
  <c r="CH502" i="4" s="1"/>
  <c r="CS502" i="4"/>
  <c r="CT502" i="4" s="1"/>
  <c r="X434" i="13"/>
  <c r="AB434" i="13"/>
  <c r="CC502" i="4"/>
  <c r="CE502" i="4" s="1"/>
  <c r="BE502" i="4"/>
  <c r="BG502" i="4" s="1"/>
  <c r="CU502" i="4"/>
  <c r="Z434" i="13"/>
  <c r="AP502" i="4"/>
  <c r="AR502" i="4" s="1"/>
  <c r="BB502" i="4"/>
  <c r="BD502" i="4" s="1"/>
  <c r="BZ502" i="4"/>
  <c r="CB502" i="4" s="1"/>
  <c r="BT502" i="4"/>
  <c r="BV502" i="4" s="1"/>
  <c r="BW502" i="4"/>
  <c r="BY502" i="4" s="1"/>
  <c r="V434" i="13"/>
  <c r="BQ502" i="4"/>
  <c r="BS502" i="4" s="1"/>
  <c r="BK502" i="4"/>
  <c r="BM502" i="4" s="1"/>
  <c r="AP503" i="4" l="1"/>
  <c r="AR503" i="4" s="1"/>
  <c r="AV503" i="4"/>
  <c r="AX503" i="4" s="1"/>
  <c r="CU503" i="4"/>
  <c r="BE503" i="4"/>
  <c r="BG503" i="4" s="1"/>
  <c r="AB435" i="13"/>
  <c r="AY503" i="4"/>
  <c r="BA503" i="4" s="1"/>
  <c r="BB503" i="4"/>
  <c r="BD503" i="4" s="1"/>
  <c r="Z435" i="13"/>
  <c r="AS503" i="4"/>
  <c r="AU503" i="4" s="1"/>
  <c r="X435" i="13"/>
  <c r="CC503" i="4"/>
  <c r="CE503" i="4" s="1"/>
  <c r="BK503" i="4"/>
  <c r="BM503" i="4" s="1"/>
  <c r="BT503" i="4"/>
  <c r="BV503" i="4" s="1"/>
  <c r="BQ503" i="4"/>
  <c r="BS503" i="4" s="1"/>
  <c r="CF503" i="4"/>
  <c r="CH503" i="4" s="1"/>
  <c r="BN503" i="4"/>
  <c r="BP503" i="4" s="1"/>
  <c r="AD435" i="13"/>
  <c r="V435" i="13"/>
  <c r="BZ503" i="4"/>
  <c r="CB503" i="4" s="1"/>
  <c r="BW503" i="4"/>
  <c r="BY503" i="4" s="1"/>
  <c r="CR503" i="4"/>
  <c r="BH503" i="4"/>
  <c r="BJ503" i="4" s="1"/>
  <c r="CS503" i="4"/>
  <c r="CT503" i="4" s="1"/>
  <c r="CF504" i="4" l="1"/>
  <c r="CH504" i="4" s="1"/>
  <c r="BW504" i="4"/>
  <c r="BY504" i="4" s="1"/>
  <c r="X436" i="13"/>
  <c r="CS504" i="4"/>
  <c r="BE504" i="4"/>
  <c r="BG504" i="4" s="1"/>
  <c r="AP504" i="4"/>
  <c r="AR504" i="4" s="1"/>
  <c r="BH504" i="4"/>
  <c r="BJ504" i="4" s="1"/>
  <c r="V436" i="13"/>
  <c r="BK504" i="4"/>
  <c r="BM504" i="4" s="1"/>
  <c r="CC504" i="4"/>
  <c r="CE504" i="4" s="1"/>
  <c r="AV504" i="4"/>
  <c r="AX504" i="4" s="1"/>
  <c r="BZ504" i="4"/>
  <c r="CB504" i="4" s="1"/>
  <c r="BB504" i="4"/>
  <c r="BD504" i="4" s="1"/>
  <c r="AD436" i="13"/>
  <c r="CR504" i="4"/>
  <c r="BT504" i="4"/>
  <c r="BV504" i="4" s="1"/>
  <c r="BQ504" i="4"/>
  <c r="BS504" i="4" s="1"/>
  <c r="BN504" i="4"/>
  <c r="BP504" i="4" s="1"/>
  <c r="AY504" i="4"/>
  <c r="BA504" i="4" s="1"/>
  <c r="AB436" i="13"/>
  <c r="AS504" i="4"/>
  <c r="AU504" i="4" s="1"/>
  <c r="CU504" i="4"/>
  <c r="Z436" i="13"/>
  <c r="CT504" i="4" l="1"/>
  <c r="AD437" i="13"/>
  <c r="BE505" i="4"/>
  <c r="BG505" i="4" s="1"/>
  <c r="CS505" i="4"/>
  <c r="CC505" i="4"/>
  <c r="CE505" i="4" s="1"/>
  <c r="X437" i="13"/>
  <c r="BQ505" i="4"/>
  <c r="BS505" i="4" s="1"/>
  <c r="BH505" i="4"/>
  <c r="BJ505" i="4" s="1"/>
  <c r="V437" i="13"/>
  <c r="AY505" i="4"/>
  <c r="BA505" i="4" s="1"/>
  <c r="AP505" i="4"/>
  <c r="AR505" i="4" s="1"/>
  <c r="BK505" i="4"/>
  <c r="BM505" i="4" s="1"/>
  <c r="CU505" i="4"/>
  <c r="AS505" i="4"/>
  <c r="AU505" i="4" s="1"/>
  <c r="Z437" i="13"/>
  <c r="AV505" i="4"/>
  <c r="AX505" i="4" s="1"/>
  <c r="AB437" i="13"/>
  <c r="CR505" i="4"/>
  <c r="BN505" i="4"/>
  <c r="BP505" i="4" s="1"/>
  <c r="CF505" i="4"/>
  <c r="CH505" i="4" s="1"/>
  <c r="BZ505" i="4"/>
  <c r="CB505" i="4" s="1"/>
  <c r="BW505" i="4"/>
  <c r="BY505" i="4" s="1"/>
  <c r="BT505" i="4"/>
  <c r="BV505" i="4" s="1"/>
  <c r="BB505" i="4"/>
  <c r="BD505" i="4" s="1"/>
  <c r="CT505" i="4" l="1"/>
  <c r="AP506" i="4"/>
  <c r="AR506" i="4" s="1"/>
  <c r="CC506" i="4"/>
  <c r="CE506" i="4" s="1"/>
  <c r="CF506" i="4"/>
  <c r="CH506" i="4" s="1"/>
  <c r="AD438" i="13"/>
  <c r="AS506" i="4"/>
  <c r="AU506" i="4" s="1"/>
  <c r="BQ506" i="4"/>
  <c r="BS506" i="4" s="1"/>
  <c r="CR506" i="4"/>
  <c r="CU506" i="4"/>
  <c r="AB438" i="13"/>
  <c r="BK506" i="4"/>
  <c r="BM506" i="4" s="1"/>
  <c r="BZ506" i="4"/>
  <c r="CB506" i="4" s="1"/>
  <c r="BT506" i="4"/>
  <c r="BV506" i="4" s="1"/>
  <c r="CS506" i="4"/>
  <c r="CT506" i="4" s="1"/>
  <c r="V438" i="13"/>
  <c r="X438" i="13"/>
  <c r="BN506" i="4"/>
  <c r="BP506" i="4" s="1"/>
  <c r="BW506" i="4"/>
  <c r="BY506" i="4" s="1"/>
  <c r="AY506" i="4"/>
  <c r="BA506" i="4" s="1"/>
  <c r="Z438" i="13"/>
  <c r="BH506" i="4"/>
  <c r="BJ506" i="4" s="1"/>
  <c r="BB506" i="4"/>
  <c r="BD506" i="4" s="1"/>
  <c r="BE506" i="4"/>
  <c r="BG506" i="4" s="1"/>
  <c r="AV506" i="4"/>
  <c r="AX506" i="4" s="1"/>
  <c r="V439" i="13" l="1"/>
  <c r="CU507" i="4"/>
  <c r="AB439" i="13"/>
  <c r="X439" i="13"/>
  <c r="CR507" i="4"/>
  <c r="CS507" i="4"/>
  <c r="AD439" i="13"/>
  <c r="Z439" i="13"/>
  <c r="CT507" i="4" l="1"/>
  <c r="BW508" i="4"/>
  <c r="BY508" i="4" s="1"/>
  <c r="BB508" i="4"/>
  <c r="BD508" i="4" s="1"/>
  <c r="CU508" i="4"/>
  <c r="CR508" i="4"/>
  <c r="AB440" i="13"/>
  <c r="Z440" i="13"/>
  <c r="AP508" i="4"/>
  <c r="AR508" i="4" s="1"/>
  <c r="AS508" i="4"/>
  <c r="AU508" i="4" s="1"/>
  <c r="V440" i="13"/>
  <c r="AV508" i="4"/>
  <c r="AX508" i="4" s="1"/>
  <c r="X440" i="13"/>
  <c r="BH508" i="4"/>
  <c r="BJ508" i="4" s="1"/>
  <c r="BQ508" i="4"/>
  <c r="BS508" i="4" s="1"/>
  <c r="AD440" i="13"/>
  <c r="CF508" i="4"/>
  <c r="CH508" i="4" s="1"/>
  <c r="BT508" i="4"/>
  <c r="BV508" i="4" s="1"/>
  <c r="CS508" i="4"/>
  <c r="CT508" i="4" s="1"/>
  <c r="BZ508" i="4"/>
  <c r="CB508" i="4" s="1"/>
  <c r="BE508" i="4"/>
  <c r="BG508" i="4" s="1"/>
  <c r="AY508" i="4"/>
  <c r="BA508" i="4" s="1"/>
  <c r="BN508" i="4"/>
  <c r="BP508" i="4" s="1"/>
  <c r="BK508" i="4"/>
  <c r="BM508" i="4" s="1"/>
  <c r="CC508" i="4"/>
  <c r="CE508" i="4" s="1"/>
  <c r="V441" i="13" l="1"/>
  <c r="X441" i="13"/>
  <c r="CU509" i="4"/>
  <c r="CS509" i="4"/>
  <c r="CR509" i="4"/>
  <c r="AB441" i="13"/>
  <c r="Z441" i="13"/>
  <c r="AD441" i="13"/>
  <c r="CT509" i="4" l="1"/>
  <c r="CR510" i="4"/>
  <c r="CU510" i="4"/>
  <c r="Z442" i="13"/>
  <c r="X442" i="13"/>
  <c r="V442" i="13"/>
  <c r="AD442" i="13"/>
  <c r="AB442" i="13"/>
  <c r="CS510" i="4"/>
  <c r="CT510" i="4" s="1"/>
  <c r="CR511" i="4" l="1"/>
  <c r="CS511" i="4"/>
  <c r="X443" i="13"/>
  <c r="CU511" i="4"/>
  <c r="AD443" i="13"/>
  <c r="Z443" i="13"/>
  <c r="AB443" i="13"/>
  <c r="V443" i="13"/>
  <c r="CT511" i="4" l="1"/>
  <c r="CU512" i="4"/>
  <c r="CS512" i="4"/>
  <c r="AD444" i="13"/>
  <c r="AB444" i="13"/>
  <c r="Z444" i="13"/>
  <c r="X444" i="13"/>
  <c r="V444" i="13"/>
  <c r="CR512" i="4"/>
  <c r="CT512" i="4" l="1"/>
  <c r="V445" i="13"/>
  <c r="Z445" i="13"/>
  <c r="CS513" i="4"/>
  <c r="AD445" i="13"/>
  <c r="CU513" i="4"/>
  <c r="CR513" i="4"/>
  <c r="AB445" i="13"/>
  <c r="X445" i="13"/>
  <c r="CT513" i="4" l="1"/>
  <c r="BW514" i="4"/>
  <c r="BY514" i="4" s="1"/>
  <c r="BN514" i="4"/>
  <c r="BP514" i="4" s="1"/>
  <c r="BQ514" i="4"/>
  <c r="BS514" i="4" s="1"/>
  <c r="AD446" i="13"/>
  <c r="BK514" i="4"/>
  <c r="BM514" i="4" s="1"/>
  <c r="AB446" i="13"/>
  <c r="CU514" i="4"/>
  <c r="BH514" i="4"/>
  <c r="BJ514" i="4" s="1"/>
  <c r="CR514" i="4"/>
  <c r="BZ514" i="4"/>
  <c r="CB514" i="4" s="1"/>
  <c r="BE514" i="4"/>
  <c r="BG514" i="4" s="1"/>
  <c r="Z446" i="13"/>
  <c r="BB514" i="4"/>
  <c r="BD514" i="4" s="1"/>
  <c r="X446" i="13"/>
  <c r="V446" i="13"/>
  <c r="AV514" i="4"/>
  <c r="AX514" i="4" s="1"/>
  <c r="CC514" i="4"/>
  <c r="CE514" i="4" s="1"/>
  <c r="AP514" i="4"/>
  <c r="AR514" i="4" s="1"/>
  <c r="AY514" i="4"/>
  <c r="BA514" i="4" s="1"/>
  <c r="CS514" i="4"/>
  <c r="CF514" i="4"/>
  <c r="CH514" i="4" s="1"/>
  <c r="AS514" i="4"/>
  <c r="AU514" i="4" s="1"/>
  <c r="BT514" i="4"/>
  <c r="BV514" i="4" s="1"/>
  <c r="AY515" i="4" l="1"/>
  <c r="BA515" i="4" s="1"/>
  <c r="AS515" i="4"/>
  <c r="AU515" i="4" s="1"/>
  <c r="BT515" i="4"/>
  <c r="BV515" i="4" s="1"/>
  <c r="BN515" i="4"/>
  <c r="BP515" i="4" s="1"/>
  <c r="BH515" i="4"/>
  <c r="BJ515" i="4" s="1"/>
  <c r="CR515" i="4"/>
  <c r="BB515" i="4"/>
  <c r="BD515" i="4" s="1"/>
  <c r="CS515" i="4"/>
  <c r="CT515" i="4" s="1"/>
  <c r="AV515" i="4"/>
  <c r="AX515" i="4" s="1"/>
  <c r="BK515" i="4"/>
  <c r="BM515" i="4" s="1"/>
  <c r="CU515" i="4"/>
  <c r="AP515" i="4"/>
  <c r="AR515" i="4" s="1"/>
  <c r="BQ515" i="4"/>
  <c r="BS515" i="4" s="1"/>
  <c r="CF515" i="4"/>
  <c r="CH515" i="4" s="1"/>
  <c r="BZ515" i="4"/>
  <c r="CB515" i="4" s="1"/>
  <c r="BE515" i="4"/>
  <c r="BG515" i="4" s="1"/>
  <c r="BW515" i="4"/>
  <c r="BY515" i="4" s="1"/>
  <c r="CC515" i="4"/>
  <c r="CE515" i="4" s="1"/>
  <c r="CT514" i="4"/>
  <c r="BW516" i="4" l="1"/>
  <c r="BY516" i="4" s="1"/>
  <c r="BQ516" i="4"/>
  <c r="BS516" i="4" s="1"/>
  <c r="BE516" i="4"/>
  <c r="BG516" i="4" s="1"/>
  <c r="AS516" i="4"/>
  <c r="AU516" i="4" s="1"/>
  <c r="AY516" i="4"/>
  <c r="BA516" i="4" s="1"/>
  <c r="CU516" i="4"/>
  <c r="BH516" i="4"/>
  <c r="BJ516" i="4" s="1"/>
  <c r="AV516" i="4"/>
  <c r="AX516" i="4" s="1"/>
  <c r="CR516" i="4"/>
  <c r="BN516" i="4"/>
  <c r="BP516" i="4" s="1"/>
  <c r="AP516" i="4"/>
  <c r="AR516" i="4" s="1"/>
  <c r="CS516" i="4"/>
  <c r="CF516" i="4"/>
  <c r="CH516" i="4" s="1"/>
  <c r="CC516" i="4"/>
  <c r="CE516" i="4" s="1"/>
  <c r="BB516" i="4"/>
  <c r="BD516" i="4" s="1"/>
  <c r="BK516" i="4"/>
  <c r="BM516" i="4" s="1"/>
  <c r="BZ516" i="4"/>
  <c r="CB516" i="4" s="1"/>
  <c r="BT516" i="4"/>
  <c r="BV516" i="4" s="1"/>
  <c r="CT516" i="4" l="1"/>
  <c r="CR517" i="4"/>
  <c r="BB517" i="4"/>
  <c r="BD517" i="4" s="1"/>
  <c r="CF517" i="4"/>
  <c r="CH517" i="4" s="1"/>
  <c r="BZ517" i="4"/>
  <c r="CB517" i="4" s="1"/>
  <c r="BK517" i="4"/>
  <c r="BM517" i="4" s="1"/>
  <c r="BH517" i="4"/>
  <c r="BJ517" i="4" s="1"/>
  <c r="CS517" i="4"/>
  <c r="CT517" i="4" s="1"/>
  <c r="BE517" i="4"/>
  <c r="BG517" i="4" s="1"/>
  <c r="BT517" i="4"/>
  <c r="BV517" i="4" s="1"/>
  <c r="AY517" i="4"/>
  <c r="BA517" i="4" s="1"/>
  <c r="CC517" i="4"/>
  <c r="CE517" i="4" s="1"/>
  <c r="AP517" i="4"/>
  <c r="AR517" i="4" s="1"/>
  <c r="BQ517" i="4"/>
  <c r="BS517" i="4" s="1"/>
  <c r="AV517" i="4"/>
  <c r="AX517" i="4" s="1"/>
  <c r="AS517" i="4"/>
  <c r="AU517" i="4" s="1"/>
  <c r="BN517" i="4"/>
  <c r="BP517" i="4" s="1"/>
  <c r="BW517" i="4"/>
  <c r="BY517" i="4" s="1"/>
  <c r="CU517" i="4"/>
  <c r="CF518" i="4" l="1"/>
  <c r="CH518" i="4" s="1"/>
  <c r="BE518" i="4"/>
  <c r="BG518" i="4" s="1"/>
  <c r="BZ518" i="4"/>
  <c r="CB518" i="4" s="1"/>
  <c r="AP518" i="4"/>
  <c r="AR518" i="4" s="1"/>
  <c r="CR518" i="4"/>
  <c r="AS518" i="4"/>
  <c r="AU518" i="4" s="1"/>
  <c r="BB518" i="4"/>
  <c r="BD518" i="4" s="1"/>
  <c r="BW518" i="4"/>
  <c r="BY518" i="4" s="1"/>
  <c r="CU518" i="4"/>
  <c r="BT518" i="4"/>
  <c r="BV518" i="4" s="1"/>
  <c r="AV518" i="4"/>
  <c r="AX518" i="4" s="1"/>
  <c r="BN518" i="4"/>
  <c r="BP518" i="4" s="1"/>
  <c r="BH518" i="4"/>
  <c r="BJ518" i="4" s="1"/>
  <c r="AY518" i="4"/>
  <c r="BA518" i="4" s="1"/>
  <c r="CS518" i="4"/>
  <c r="CT518" i="4" s="1"/>
  <c r="BQ518" i="4"/>
  <c r="BS518" i="4" s="1"/>
  <c r="BK518" i="4"/>
  <c r="BM518" i="4" s="1"/>
  <c r="CC518" i="4"/>
  <c r="CE518" i="4" s="1"/>
  <c r="CF519" i="4" l="1"/>
  <c r="CH519" i="4" s="1"/>
  <c r="AY519" i="4"/>
  <c r="BA519" i="4" s="1"/>
  <c r="CC519" i="4"/>
  <c r="CE519" i="4" s="1"/>
  <c r="BW519" i="4"/>
  <c r="BY519" i="4" s="1"/>
  <c r="AP519" i="4"/>
  <c r="AR519" i="4" s="1"/>
  <c r="BE519" i="4"/>
  <c r="BG519" i="4" s="1"/>
  <c r="BT519" i="4"/>
  <c r="BV519" i="4" s="1"/>
  <c r="AV519" i="4"/>
  <c r="AX519" i="4" s="1"/>
  <c r="BZ519" i="4"/>
  <c r="CB519" i="4" s="1"/>
  <c r="BB519" i="4"/>
  <c r="BD519" i="4" s="1"/>
  <c r="CS519" i="4"/>
  <c r="BQ519" i="4"/>
  <c r="BS519" i="4" s="1"/>
  <c r="CR519" i="4"/>
  <c r="BN519" i="4"/>
  <c r="BP519" i="4" s="1"/>
  <c r="CU519" i="4"/>
  <c r="BK519" i="4"/>
  <c r="BM519" i="4" s="1"/>
  <c r="AS519" i="4"/>
  <c r="AU519" i="4" s="1"/>
  <c r="BH519" i="4"/>
  <c r="BJ519" i="4" s="1"/>
  <c r="CT519" i="4" l="1"/>
  <c r="AP520" i="4"/>
  <c r="AR520" i="4" s="1"/>
  <c r="BE520" i="4"/>
  <c r="BG520" i="4" s="1"/>
  <c r="AS520" i="4"/>
  <c r="AU520" i="4" s="1"/>
  <c r="CR520" i="4"/>
  <c r="BW520" i="4"/>
  <c r="BY520" i="4" s="1"/>
  <c r="AY520" i="4"/>
  <c r="BA520" i="4" s="1"/>
  <c r="BT520" i="4"/>
  <c r="BV520" i="4" s="1"/>
  <c r="BQ520" i="4"/>
  <c r="BS520" i="4" s="1"/>
  <c r="BK520" i="4"/>
  <c r="BM520" i="4" s="1"/>
  <c r="BZ520" i="4"/>
  <c r="CB520" i="4" s="1"/>
  <c r="AV520" i="4"/>
  <c r="AX520" i="4" s="1"/>
  <c r="CS520" i="4"/>
  <c r="BN520" i="4"/>
  <c r="BP520" i="4" s="1"/>
  <c r="CF520" i="4"/>
  <c r="CH520" i="4" s="1"/>
  <c r="CU520" i="4"/>
  <c r="CC520" i="4"/>
  <c r="CE520" i="4" s="1"/>
  <c r="BB520" i="4"/>
  <c r="BD520" i="4" s="1"/>
  <c r="BH520" i="4"/>
  <c r="BJ520" i="4" s="1"/>
  <c r="CT520" i="4" l="1"/>
  <c r="AY521" i="4"/>
  <c r="BA521" i="4" s="1"/>
  <c r="BT521" i="4"/>
  <c r="BV521" i="4" s="1"/>
  <c r="CU521" i="4"/>
  <c r="BN521" i="4"/>
  <c r="BP521" i="4" s="1"/>
  <c r="BB521" i="4"/>
  <c r="BD521" i="4" s="1"/>
  <c r="BH521" i="4"/>
  <c r="BJ521" i="4" s="1"/>
  <c r="CS521" i="4"/>
  <c r="AP521" i="4"/>
  <c r="AR521" i="4" s="1"/>
  <c r="CF521" i="4"/>
  <c r="CH521" i="4" s="1"/>
  <c r="AV521" i="4"/>
  <c r="AX521" i="4" s="1"/>
  <c r="AS521" i="4"/>
  <c r="AU521" i="4" s="1"/>
  <c r="BZ521" i="4"/>
  <c r="CB521" i="4" s="1"/>
  <c r="BQ521" i="4"/>
  <c r="BS521" i="4" s="1"/>
  <c r="CC521" i="4"/>
  <c r="CE521" i="4" s="1"/>
  <c r="CR521" i="4"/>
  <c r="BK521" i="4"/>
  <c r="BM521" i="4" s="1"/>
  <c r="BE521" i="4"/>
  <c r="BG521" i="4" s="1"/>
  <c r="BW521" i="4"/>
  <c r="BY521" i="4" s="1"/>
  <c r="CT521" i="4" l="1"/>
  <c r="AP522" i="4"/>
  <c r="AR522" i="4" s="1"/>
  <c r="CC522" i="4"/>
  <c r="CE522" i="4" s="1"/>
  <c r="CS522" i="4"/>
  <c r="BQ522" i="4"/>
  <c r="BS522" i="4" s="1"/>
  <c r="BZ522" i="4"/>
  <c r="CB522" i="4" s="1"/>
  <c r="BT522" i="4"/>
  <c r="BV522" i="4" s="1"/>
  <c r="AV522" i="4"/>
  <c r="AX522" i="4" s="1"/>
  <c r="CU522" i="4"/>
  <c r="BB522" i="4"/>
  <c r="BD522" i="4" s="1"/>
  <c r="BE522" i="4"/>
  <c r="BG522" i="4" s="1"/>
  <c r="CF522" i="4"/>
  <c r="CH522" i="4" s="1"/>
  <c r="BK522" i="4"/>
  <c r="BM522" i="4" s="1"/>
  <c r="BH522" i="4"/>
  <c r="BJ522" i="4" s="1"/>
  <c r="BW522" i="4"/>
  <c r="BY522" i="4" s="1"/>
  <c r="CR522" i="4"/>
  <c r="AY522" i="4"/>
  <c r="BA522" i="4" s="1"/>
  <c r="AS522" i="4"/>
  <c r="AU522" i="4" s="1"/>
  <c r="BN522" i="4"/>
  <c r="BP522" i="4" s="1"/>
  <c r="CT522" i="4" l="1"/>
  <c r="CS523" i="4"/>
  <c r="BB523" i="4"/>
  <c r="BD523" i="4" s="1"/>
  <c r="CC523" i="4"/>
  <c r="CE523" i="4" s="1"/>
  <c r="BQ523" i="4"/>
  <c r="BS523" i="4" s="1"/>
  <c r="AP523" i="4"/>
  <c r="AR523" i="4" s="1"/>
  <c r="BT523" i="4"/>
  <c r="BV523" i="4" s="1"/>
  <c r="BN523" i="4"/>
  <c r="BP523" i="4" s="1"/>
  <c r="BH523" i="4"/>
  <c r="BJ523" i="4" s="1"/>
  <c r="CF523" i="4"/>
  <c r="CH523" i="4" s="1"/>
  <c r="CR523" i="4"/>
  <c r="AV523" i="4"/>
  <c r="AX523" i="4" s="1"/>
  <c r="BK523" i="4"/>
  <c r="BM523" i="4" s="1"/>
  <c r="AS523" i="4"/>
  <c r="AU523" i="4" s="1"/>
  <c r="BW523" i="4"/>
  <c r="BY523" i="4" s="1"/>
  <c r="AY523" i="4"/>
  <c r="BA523" i="4" s="1"/>
  <c r="BZ523" i="4"/>
  <c r="CB523" i="4" s="1"/>
  <c r="CU523" i="4"/>
  <c r="BE523" i="4"/>
  <c r="BG523" i="4" s="1"/>
  <c r="CT523" i="4" l="1"/>
  <c r="BB524" i="4"/>
  <c r="BD524" i="4" s="1"/>
  <c r="BZ524" i="4"/>
  <c r="CB524" i="4" s="1"/>
  <c r="AY524" i="4"/>
  <c r="BA524" i="4" s="1"/>
  <c r="CR524" i="4"/>
  <c r="AV524" i="4"/>
  <c r="AX524" i="4" s="1"/>
  <c r="BN524" i="4"/>
  <c r="BP524" i="4" s="1"/>
  <c r="BK524" i="4"/>
  <c r="BM524" i="4" s="1"/>
  <c r="CU524" i="4"/>
  <c r="BT524" i="4"/>
  <c r="BV524" i="4" s="1"/>
  <c r="CC524" i="4"/>
  <c r="CE524" i="4" s="1"/>
  <c r="CS524" i="4"/>
  <c r="AS524" i="4"/>
  <c r="AU524" i="4" s="1"/>
  <c r="AP524" i="4"/>
  <c r="AR524" i="4" s="1"/>
  <c r="BH524" i="4"/>
  <c r="BJ524" i="4" s="1"/>
  <c r="BE524" i="4"/>
  <c r="BG524" i="4" s="1"/>
  <c r="BQ524" i="4"/>
  <c r="BS524" i="4" s="1"/>
  <c r="BW524" i="4"/>
  <c r="BY524" i="4" s="1"/>
  <c r="CF524" i="4"/>
  <c r="CH524" i="4" s="1"/>
  <c r="CT524" i="4" l="1"/>
  <c r="BK525" i="4"/>
  <c r="BM525" i="4" s="1"/>
  <c r="AV525" i="4"/>
  <c r="AX525" i="4" s="1"/>
  <c r="CS525" i="4"/>
  <c r="BZ525" i="4"/>
  <c r="CB525" i="4" s="1"/>
  <c r="AY525" i="4"/>
  <c r="BA525" i="4" s="1"/>
  <c r="BW525" i="4"/>
  <c r="BY525" i="4" s="1"/>
  <c r="AP525" i="4"/>
  <c r="AR525" i="4" s="1"/>
  <c r="BQ525" i="4"/>
  <c r="BS525" i="4" s="1"/>
  <c r="AS525" i="4"/>
  <c r="AU525" i="4" s="1"/>
  <c r="CR525" i="4"/>
  <c r="BH525" i="4"/>
  <c r="BJ525" i="4" s="1"/>
  <c r="BB525" i="4"/>
  <c r="BD525" i="4" s="1"/>
  <c r="CU525" i="4"/>
  <c r="BT525" i="4"/>
  <c r="BV525" i="4" s="1"/>
  <c r="BN525" i="4"/>
  <c r="BP525" i="4" s="1"/>
  <c r="CC525" i="4"/>
  <c r="CE525" i="4" s="1"/>
  <c r="CF525" i="4"/>
  <c r="CH525" i="4" s="1"/>
  <c r="BE525" i="4"/>
  <c r="BG525" i="4" s="1"/>
  <c r="CT525" i="4" l="1"/>
  <c r="BW526" i="4"/>
  <c r="BY526" i="4" s="1"/>
  <c r="BN526" i="4"/>
  <c r="BP526" i="4" s="1"/>
  <c r="BK526" i="4"/>
  <c r="BM526" i="4" s="1"/>
  <c r="BZ526" i="4"/>
  <c r="CB526" i="4" s="1"/>
  <c r="CS526" i="4"/>
  <c r="CF526" i="4"/>
  <c r="CH526" i="4" s="1"/>
  <c r="AV526" i="4"/>
  <c r="AX526" i="4" s="1"/>
  <c r="AY526" i="4"/>
  <c r="BA526" i="4" s="1"/>
  <c r="BB526" i="4"/>
  <c r="BD526" i="4" s="1"/>
  <c r="CU526" i="4"/>
  <c r="CR526" i="4"/>
  <c r="CC526" i="4"/>
  <c r="CE526" i="4" s="1"/>
  <c r="BE526" i="4"/>
  <c r="BG526" i="4" s="1"/>
  <c r="BT526" i="4"/>
  <c r="BV526" i="4" s="1"/>
  <c r="BQ526" i="4"/>
  <c r="BS526" i="4" s="1"/>
  <c r="AP526" i="4"/>
  <c r="AR526" i="4" s="1"/>
  <c r="BH526" i="4"/>
  <c r="BJ526" i="4" s="1"/>
  <c r="AS526" i="4"/>
  <c r="AU526" i="4" s="1"/>
  <c r="CT526" i="4" l="1"/>
  <c r="CS527" i="4"/>
  <c r="AS527" i="4"/>
  <c r="AU527" i="4" s="1"/>
  <c r="CU527" i="4"/>
  <c r="CF527" i="4"/>
  <c r="CH527" i="4" s="1"/>
  <c r="BZ527" i="4"/>
  <c r="CB527" i="4" s="1"/>
  <c r="BH527" i="4"/>
  <c r="BJ527" i="4" s="1"/>
  <c r="BW527" i="4"/>
  <c r="BY527" i="4" s="1"/>
  <c r="BE527" i="4"/>
  <c r="BG527" i="4" s="1"/>
  <c r="BQ527" i="4"/>
  <c r="BS527" i="4" s="1"/>
  <c r="BB527" i="4"/>
  <c r="BD527" i="4" s="1"/>
  <c r="BT527" i="4"/>
  <c r="BV527" i="4" s="1"/>
  <c r="CR527" i="4"/>
  <c r="AP527" i="4"/>
  <c r="AR527" i="4" s="1"/>
  <c r="BK527" i="4"/>
  <c r="BM527" i="4" s="1"/>
  <c r="CC527" i="4"/>
  <c r="CE527" i="4" s="1"/>
  <c r="AY527" i="4"/>
  <c r="BA527" i="4" s="1"/>
  <c r="AV527" i="4"/>
  <c r="AX527" i="4" s="1"/>
  <c r="BN527" i="4"/>
  <c r="BP527" i="4" s="1"/>
  <c r="CT527" i="4" l="1"/>
  <c r="AS528" i="4"/>
  <c r="AU528" i="4" s="1"/>
  <c r="CR528" i="4"/>
  <c r="BK528" i="4"/>
  <c r="BM528" i="4" s="1"/>
  <c r="BN528" i="4"/>
  <c r="BP528" i="4" s="1"/>
  <c r="AP528" i="4"/>
  <c r="AR528" i="4" s="1"/>
  <c r="CF528" i="4"/>
  <c r="CH528" i="4" s="1"/>
  <c r="BE528" i="4"/>
  <c r="BG528" i="4" s="1"/>
  <c r="CC528" i="4"/>
  <c r="CE528" i="4" s="1"/>
  <c r="BH528" i="4"/>
  <c r="BJ528" i="4" s="1"/>
  <c r="BB528" i="4"/>
  <c r="BD528" i="4" s="1"/>
  <c r="CS528" i="4"/>
  <c r="CT528" i="4" s="1"/>
  <c r="BW528" i="4"/>
  <c r="BY528" i="4" s="1"/>
  <c r="AV528" i="4"/>
  <c r="AX528" i="4" s="1"/>
  <c r="CU528" i="4"/>
  <c r="BQ528" i="4"/>
  <c r="BS528" i="4" s="1"/>
  <c r="AY528" i="4"/>
  <c r="BA528" i="4" s="1"/>
  <c r="BZ528" i="4"/>
  <c r="CB528" i="4" s="1"/>
  <c r="BT528" i="4"/>
  <c r="BV528" i="4" s="1"/>
  <c r="CU529" i="4" l="1"/>
  <c r="CR529" i="4"/>
  <c r="CS529" i="4"/>
  <c r="CT529" i="4" l="1"/>
  <c r="CR530" i="4"/>
  <c r="CS530" i="4"/>
  <c r="CU530" i="4"/>
  <c r="CT530" i="4" l="1"/>
  <c r="BT531" i="4"/>
  <c r="BV531" i="4" s="1"/>
  <c r="CU531" i="4"/>
  <c r="BE531" i="4"/>
  <c r="BG531" i="4" s="1"/>
  <c r="AY531" i="4"/>
  <c r="BA531" i="4" s="1"/>
  <c r="CC531" i="4"/>
  <c r="CE531" i="4" s="1"/>
  <c r="BN531" i="4"/>
  <c r="BP531" i="4" s="1"/>
  <c r="CS531" i="4"/>
  <c r="BK531" i="4"/>
  <c r="BM531" i="4" s="1"/>
  <c r="BH531" i="4"/>
  <c r="BJ531" i="4" s="1"/>
  <c r="BB531" i="4"/>
  <c r="BD531" i="4" s="1"/>
  <c r="CR531" i="4"/>
  <c r="I12" i="5" s="1"/>
  <c r="AV531" i="4"/>
  <c r="AX531" i="4" s="1"/>
  <c r="AP531" i="4"/>
  <c r="AR531" i="4" s="1"/>
  <c r="CF531" i="4"/>
  <c r="CH531" i="4" s="1"/>
  <c r="AS531" i="4"/>
  <c r="AU531" i="4" s="1"/>
  <c r="BW531" i="4"/>
  <c r="BY531" i="4" s="1"/>
  <c r="BZ531" i="4"/>
  <c r="CB531" i="4" s="1"/>
  <c r="BQ531" i="4"/>
  <c r="BS531" i="4" s="1"/>
  <c r="CT531" i="4" l="1"/>
  <c r="L12" i="5"/>
  <c r="O12" i="5" s="1"/>
  <c r="R12" i="5" s="1"/>
  <c r="CR532" i="4"/>
  <c r="CU532" i="4"/>
  <c r="CS532" i="4"/>
  <c r="CT532" i="4" l="1"/>
  <c r="CR533" i="4"/>
  <c r="BH533" i="4"/>
  <c r="BJ533" i="4" s="1"/>
  <c r="CS533" i="4"/>
  <c r="BB533" i="4"/>
  <c r="BD533" i="4" s="1"/>
  <c r="CC533" i="4"/>
  <c r="CE533" i="4" s="1"/>
  <c r="AS533" i="4"/>
  <c r="AU533" i="4" s="1"/>
  <c r="AV533" i="4"/>
  <c r="AX533" i="4" s="1"/>
  <c r="BQ533" i="4"/>
  <c r="BS533" i="4" s="1"/>
  <c r="CF533" i="4"/>
  <c r="CH533" i="4" s="1"/>
  <c r="BT533" i="4"/>
  <c r="BV533" i="4" s="1"/>
  <c r="AY533" i="4"/>
  <c r="BA533" i="4" s="1"/>
  <c r="AP533" i="4"/>
  <c r="AR533" i="4" s="1"/>
  <c r="BK533" i="4"/>
  <c r="BM533" i="4" s="1"/>
  <c r="BW533" i="4"/>
  <c r="BY533" i="4" s="1"/>
  <c r="BE533" i="4"/>
  <c r="BG533" i="4" s="1"/>
  <c r="BZ533" i="4"/>
  <c r="CB533" i="4" s="1"/>
  <c r="BN533" i="4"/>
  <c r="BP533" i="4" s="1"/>
  <c r="CU533" i="4"/>
  <c r="CT533" i="4" l="1"/>
  <c r="CS534" i="4"/>
  <c r="CR534" i="4"/>
  <c r="CU534" i="4"/>
  <c r="CT534" i="4" l="1"/>
  <c r="CU535" i="4"/>
  <c r="CR535" i="4"/>
  <c r="CS535" i="4"/>
  <c r="CT535" i="4" l="1"/>
  <c r="BW536" i="4"/>
  <c r="BY536" i="4" s="1"/>
  <c r="BH536" i="4"/>
  <c r="BJ536" i="4" s="1"/>
  <c r="CR536" i="4"/>
  <c r="BT536" i="4"/>
  <c r="BV536" i="4" s="1"/>
  <c r="BQ536" i="4"/>
  <c r="BS536" i="4" s="1"/>
  <c r="BN536" i="4"/>
  <c r="BP536" i="4" s="1"/>
  <c r="AP536" i="4"/>
  <c r="AR536" i="4" s="1"/>
  <c r="CU536" i="4"/>
  <c r="CS536" i="4"/>
  <c r="CT536" i="4" s="1"/>
  <c r="BB536" i="4"/>
  <c r="BD536" i="4" s="1"/>
  <c r="AV536" i="4"/>
  <c r="AX536" i="4" s="1"/>
  <c r="BK536" i="4"/>
  <c r="BM536" i="4" s="1"/>
  <c r="BE536" i="4"/>
  <c r="BG536" i="4" s="1"/>
  <c r="AY536" i="4"/>
  <c r="BA536" i="4" s="1"/>
  <c r="CC536" i="4"/>
  <c r="CE536" i="4" s="1"/>
  <c r="AS536" i="4"/>
  <c r="AU536" i="4" s="1"/>
  <c r="CF536" i="4"/>
  <c r="CH536" i="4" s="1"/>
  <c r="BZ536" i="4"/>
  <c r="CB536" i="4" s="1"/>
  <c r="CU537" i="4" l="1"/>
  <c r="AP537" i="4"/>
  <c r="AR537" i="4" s="1"/>
  <c r="BT537" i="4"/>
  <c r="BV537" i="4" s="1"/>
  <c r="BB537" i="4"/>
  <c r="BD537" i="4" s="1"/>
  <c r="BN537" i="4"/>
  <c r="BP537" i="4" s="1"/>
  <c r="CR537" i="4"/>
  <c r="CF537" i="4"/>
  <c r="CH537" i="4" s="1"/>
  <c r="CS537" i="4"/>
  <c r="CT537" i="4" s="1"/>
  <c r="BZ537" i="4"/>
  <c r="CB537" i="4" s="1"/>
  <c r="BE537" i="4"/>
  <c r="BG537" i="4" s="1"/>
  <c r="BK537" i="4"/>
  <c r="BM537" i="4" s="1"/>
  <c r="CC537" i="4"/>
  <c r="CE537" i="4" s="1"/>
  <c r="AS537" i="4"/>
  <c r="AU537" i="4" s="1"/>
  <c r="BQ537" i="4"/>
  <c r="BS537" i="4" s="1"/>
  <c r="AY537" i="4"/>
  <c r="BA537" i="4" s="1"/>
  <c r="BW537" i="4"/>
  <c r="BY537" i="4" s="1"/>
  <c r="AV537" i="4"/>
  <c r="AX537" i="4" s="1"/>
  <c r="BH537" i="4"/>
  <c r="BJ537" i="4" s="1"/>
  <c r="CS538" i="4" l="1"/>
  <c r="CR538" i="4"/>
  <c r="CU538" i="4"/>
  <c r="CT538" i="4" l="1"/>
  <c r="BK539" i="4"/>
  <c r="BM539" i="4" s="1"/>
  <c r="BE539" i="4"/>
  <c r="BG539" i="4" s="1"/>
  <c r="BT539" i="4"/>
  <c r="BV539" i="4" s="1"/>
  <c r="BH539" i="4"/>
  <c r="BJ539" i="4" s="1"/>
  <c r="CS539" i="4"/>
  <c r="BN539" i="4"/>
  <c r="BP539" i="4" s="1"/>
  <c r="CR539" i="4"/>
  <c r="CU539" i="4"/>
  <c r="BB539" i="4"/>
  <c r="BD539" i="4" s="1"/>
  <c r="CC539" i="4"/>
  <c r="CE539" i="4" s="1"/>
  <c r="AY539" i="4"/>
  <c r="BA539" i="4" s="1"/>
  <c r="AV539" i="4"/>
  <c r="AX539" i="4" s="1"/>
  <c r="CF539" i="4"/>
  <c r="CH539" i="4" s="1"/>
  <c r="AP539" i="4"/>
  <c r="AR539" i="4" s="1"/>
  <c r="BW539" i="4"/>
  <c r="BY539" i="4" s="1"/>
  <c r="BZ539" i="4"/>
  <c r="CB539" i="4" s="1"/>
  <c r="AS539" i="4"/>
  <c r="AU539" i="4" s="1"/>
  <c r="BQ539" i="4"/>
  <c r="BS539" i="4" s="1"/>
  <c r="CT539" i="4" l="1"/>
  <c r="CU540" i="4"/>
  <c r="CS540" i="4"/>
  <c r="CR540" i="4"/>
  <c r="CT540" i="4" l="1"/>
  <c r="CF541" i="4"/>
  <c r="CH541" i="4" s="1"/>
  <c r="BZ541" i="4"/>
  <c r="CB541" i="4" s="1"/>
  <c r="BH541" i="4"/>
  <c r="BJ541" i="4" s="1"/>
  <c r="BW541" i="4"/>
  <c r="BY541" i="4" s="1"/>
  <c r="BB541" i="4"/>
  <c r="BD541" i="4" s="1"/>
  <c r="BE541" i="4"/>
  <c r="BG541" i="4" s="1"/>
  <c r="AP541" i="4"/>
  <c r="AR541" i="4" s="1"/>
  <c r="CS541" i="4"/>
  <c r="BQ541" i="4"/>
  <c r="BS541" i="4" s="1"/>
  <c r="BT541" i="4"/>
  <c r="BV541" i="4" s="1"/>
  <c r="BN541" i="4"/>
  <c r="BP541" i="4" s="1"/>
  <c r="BK541" i="4"/>
  <c r="BM541" i="4" s="1"/>
  <c r="AV541" i="4"/>
  <c r="AX541" i="4" s="1"/>
  <c r="CU541" i="4"/>
  <c r="AS541" i="4"/>
  <c r="AU541" i="4" s="1"/>
  <c r="AY541" i="4"/>
  <c r="BA541" i="4" s="1"/>
  <c r="CR541" i="4"/>
  <c r="CC541" i="4"/>
  <c r="CE541" i="4" s="1"/>
  <c r="CT541" i="4" l="1"/>
  <c r="CS542" i="4"/>
  <c r="AP542" i="4"/>
  <c r="AR542" i="4" s="1"/>
  <c r="BW542" i="4"/>
  <c r="BY542" i="4" s="1"/>
  <c r="AV542" i="4"/>
  <c r="AX542" i="4" s="1"/>
  <c r="AS542" i="4"/>
  <c r="AU542" i="4" s="1"/>
  <c r="CU542" i="4"/>
  <c r="CR542" i="4"/>
  <c r="BZ542" i="4"/>
  <c r="CB542" i="4" s="1"/>
  <c r="AY542" i="4"/>
  <c r="BA542" i="4" s="1"/>
  <c r="BK542" i="4"/>
  <c r="BM542" i="4" s="1"/>
  <c r="BH542" i="4"/>
  <c r="BJ542" i="4" s="1"/>
  <c r="CC542" i="4"/>
  <c r="CE542" i="4" s="1"/>
  <c r="BQ542" i="4"/>
  <c r="BS542" i="4" s="1"/>
  <c r="BN542" i="4"/>
  <c r="BP542" i="4" s="1"/>
  <c r="BB542" i="4"/>
  <c r="BD542" i="4" s="1"/>
  <c r="BE542" i="4"/>
  <c r="BG542" i="4" s="1"/>
  <c r="CF542" i="4"/>
  <c r="CH542" i="4" s="1"/>
  <c r="BT542" i="4"/>
  <c r="BV542" i="4" s="1"/>
  <c r="CT542" i="4" l="1"/>
  <c r="BE543" i="4"/>
  <c r="BG543" i="4" s="1"/>
  <c r="BK543" i="4"/>
  <c r="BM543" i="4" s="1"/>
  <c r="BZ543" i="4"/>
  <c r="CB543" i="4" s="1"/>
  <c r="CU543" i="4"/>
  <c r="CC543" i="4"/>
  <c r="CE543" i="4" s="1"/>
  <c r="BW543" i="4"/>
  <c r="BY543" i="4" s="1"/>
  <c r="CS543" i="4"/>
  <c r="BH543" i="4"/>
  <c r="BJ543" i="4" s="1"/>
  <c r="BB543" i="4"/>
  <c r="BD543" i="4" s="1"/>
  <c r="AP543" i="4"/>
  <c r="AR543" i="4" s="1"/>
  <c r="CR543" i="4"/>
  <c r="BQ543" i="4"/>
  <c r="BS543" i="4" s="1"/>
  <c r="AY543" i="4"/>
  <c r="BA543" i="4" s="1"/>
  <c r="AV543" i="4"/>
  <c r="AX543" i="4" s="1"/>
  <c r="AS543" i="4"/>
  <c r="AU543" i="4" s="1"/>
  <c r="CF543" i="4"/>
  <c r="CH543" i="4" s="1"/>
  <c r="BN543" i="4"/>
  <c r="BP543" i="4" s="1"/>
  <c r="BT543" i="4"/>
  <c r="BV543" i="4" s="1"/>
  <c r="CT543" i="4" l="1"/>
  <c r="AP544" i="4"/>
  <c r="AR544" i="4" s="1"/>
  <c r="CR544" i="4"/>
  <c r="AV544" i="4"/>
  <c r="AX544" i="4" s="1"/>
  <c r="BB544" i="4"/>
  <c r="BD544" i="4" s="1"/>
  <c r="BK544" i="4"/>
  <c r="BM544" i="4" s="1"/>
  <c r="AS544" i="4"/>
  <c r="AU544" i="4" s="1"/>
  <c r="CC544" i="4"/>
  <c r="CE544" i="4" s="1"/>
  <c r="BT544" i="4"/>
  <c r="BV544" i="4" s="1"/>
  <c r="BW544" i="4"/>
  <c r="BY544" i="4" s="1"/>
  <c r="CS544" i="4"/>
  <c r="CT544" i="4" s="1"/>
  <c r="BN544" i="4"/>
  <c r="BP544" i="4" s="1"/>
  <c r="BZ544" i="4"/>
  <c r="CB544" i="4" s="1"/>
  <c r="CU544" i="4"/>
  <c r="AY544" i="4"/>
  <c r="BA544" i="4" s="1"/>
  <c r="CF544" i="4"/>
  <c r="CH544" i="4" s="1"/>
  <c r="BH544" i="4"/>
  <c r="BJ544" i="4" s="1"/>
  <c r="BE544" i="4"/>
  <c r="BG544" i="4" s="1"/>
  <c r="BQ544" i="4"/>
  <c r="BS544" i="4" s="1"/>
  <c r="BH545" i="4" l="1"/>
  <c r="BJ545" i="4" s="1"/>
  <c r="CS545" i="4"/>
  <c r="AS545" i="4"/>
  <c r="AU545" i="4" s="1"/>
  <c r="CF545" i="4"/>
  <c r="CH545" i="4" s="1"/>
  <c r="BB545" i="4"/>
  <c r="BD545" i="4" s="1"/>
  <c r="CU545" i="4"/>
  <c r="BW545" i="4"/>
  <c r="BY545" i="4" s="1"/>
  <c r="CR545" i="4"/>
  <c r="CC545" i="4"/>
  <c r="CE545" i="4" s="1"/>
  <c r="BN545" i="4"/>
  <c r="BP545" i="4" s="1"/>
  <c r="BZ545" i="4"/>
  <c r="CB545" i="4" s="1"/>
  <c r="BK545" i="4"/>
  <c r="BM545" i="4" s="1"/>
  <c r="BT545" i="4"/>
  <c r="BV545" i="4" s="1"/>
  <c r="AV545" i="4"/>
  <c r="AX545" i="4" s="1"/>
  <c r="BE545" i="4"/>
  <c r="BG545" i="4" s="1"/>
  <c r="AY545" i="4"/>
  <c r="BA545" i="4" s="1"/>
  <c r="AP545" i="4"/>
  <c r="AR545" i="4" s="1"/>
  <c r="BQ545" i="4"/>
  <c r="BS545" i="4" s="1"/>
  <c r="CT545" i="4" l="1"/>
  <c r="BT546" i="4"/>
  <c r="BV546" i="4" s="1"/>
  <c r="BZ546" i="4"/>
  <c r="CB546" i="4" s="1"/>
  <c r="CC546" i="4"/>
  <c r="CE546" i="4" s="1"/>
  <c r="BW546" i="4"/>
  <c r="BY546" i="4" s="1"/>
  <c r="BK546" i="4"/>
  <c r="BM546" i="4" s="1"/>
  <c r="BH546" i="4"/>
  <c r="BJ546" i="4" s="1"/>
  <c r="AS546" i="4"/>
  <c r="AU546" i="4" s="1"/>
  <c r="BN546" i="4"/>
  <c r="BP546" i="4" s="1"/>
  <c r="BE546" i="4"/>
  <c r="BG546" i="4" s="1"/>
  <c r="CR546" i="4"/>
  <c r="CF546" i="4"/>
  <c r="CH546" i="4" s="1"/>
  <c r="CS546" i="4"/>
  <c r="CU546" i="4"/>
  <c r="AY546" i="4"/>
  <c r="BA546" i="4" s="1"/>
  <c r="AP546" i="4"/>
  <c r="AR546" i="4" s="1"/>
  <c r="AV546" i="4"/>
  <c r="AX546" i="4" s="1"/>
  <c r="BQ546" i="4"/>
  <c r="BS546" i="4" s="1"/>
  <c r="BB546" i="4"/>
  <c r="BD546" i="4" s="1"/>
  <c r="CT546" i="4" l="1"/>
  <c r="BZ547" i="4"/>
  <c r="CB547" i="4" s="1"/>
  <c r="CU547" i="4"/>
  <c r="AP547" i="4"/>
  <c r="AR547" i="4" s="1"/>
  <c r="AY547" i="4"/>
  <c r="BA547" i="4" s="1"/>
  <c r="CS547" i="4"/>
  <c r="BE547" i="4"/>
  <c r="BG547" i="4" s="1"/>
  <c r="BQ547" i="4"/>
  <c r="BS547" i="4" s="1"/>
  <c r="CC547" i="4"/>
  <c r="CE547" i="4" s="1"/>
  <c r="CR547" i="4"/>
  <c r="BT547" i="4"/>
  <c r="BV547" i="4" s="1"/>
  <c r="AS547" i="4"/>
  <c r="AU547" i="4" s="1"/>
  <c r="BH547" i="4"/>
  <c r="BJ547" i="4" s="1"/>
  <c r="BK547" i="4"/>
  <c r="BM547" i="4" s="1"/>
  <c r="CF547" i="4"/>
  <c r="CH547" i="4" s="1"/>
  <c r="BW547" i="4"/>
  <c r="BY547" i="4" s="1"/>
  <c r="BN547" i="4"/>
  <c r="BP547" i="4" s="1"/>
  <c r="BB547" i="4"/>
  <c r="BD547" i="4" s="1"/>
  <c r="AV547" i="4"/>
  <c r="AX547" i="4" s="1"/>
  <c r="CT547" i="4" l="1"/>
  <c r="CS548" i="4"/>
  <c r="AP548" i="4"/>
  <c r="AR548" i="4" s="1"/>
  <c r="BZ548" i="4"/>
  <c r="CB548" i="4" s="1"/>
  <c r="BQ548" i="4"/>
  <c r="BS548" i="4" s="1"/>
  <c r="CU548" i="4"/>
  <c r="AS548" i="4"/>
  <c r="AU548" i="4" s="1"/>
  <c r="BE548" i="4"/>
  <c r="BG548" i="4" s="1"/>
  <c r="CC548" i="4"/>
  <c r="CE548" i="4" s="1"/>
  <c r="BN548" i="4"/>
  <c r="BP548" i="4" s="1"/>
  <c r="BW548" i="4"/>
  <c r="BY548" i="4" s="1"/>
  <c r="AY548" i="4"/>
  <c r="BA548" i="4" s="1"/>
  <c r="CR548" i="4"/>
  <c r="BK548" i="4"/>
  <c r="BM548" i="4" s="1"/>
  <c r="BT548" i="4"/>
  <c r="BV548" i="4" s="1"/>
  <c r="AV548" i="4"/>
  <c r="AX548" i="4" s="1"/>
  <c r="BH548" i="4"/>
  <c r="BJ548" i="4" s="1"/>
  <c r="CF548" i="4"/>
  <c r="CH548" i="4" s="1"/>
  <c r="BB548" i="4"/>
  <c r="BD548" i="4" s="1"/>
  <c r="CT548" i="4" l="1"/>
  <c r="BQ549" i="4"/>
  <c r="BS549" i="4" s="1"/>
  <c r="BE549" i="4"/>
  <c r="BG549" i="4" s="1"/>
  <c r="BB549" i="4"/>
  <c r="BD549" i="4" s="1"/>
  <c r="AP549" i="4"/>
  <c r="AR549" i="4" s="1"/>
  <c r="BK549" i="4"/>
  <c r="BM549" i="4" s="1"/>
  <c r="BW549" i="4"/>
  <c r="BY549" i="4" s="1"/>
  <c r="BN549" i="4"/>
  <c r="BP549" i="4" s="1"/>
  <c r="CC549" i="4"/>
  <c r="CE549" i="4" s="1"/>
  <c r="CS549" i="4"/>
  <c r="BH549" i="4"/>
  <c r="BJ549" i="4" s="1"/>
  <c r="CF549" i="4"/>
  <c r="CH549" i="4" s="1"/>
  <c r="AY549" i="4"/>
  <c r="BA549" i="4" s="1"/>
  <c r="BZ549" i="4"/>
  <c r="CB549" i="4" s="1"/>
  <c r="AS549" i="4"/>
  <c r="AU549" i="4" s="1"/>
  <c r="CU549" i="4"/>
  <c r="BT549" i="4"/>
  <c r="BV549" i="4" s="1"/>
  <c r="CR549" i="4"/>
  <c r="AV549" i="4"/>
  <c r="AX549" i="4" s="1"/>
  <c r="CT549" i="4" l="1"/>
  <c r="BK550" i="4"/>
  <c r="BM550" i="4" s="1"/>
  <c r="CF550" i="4"/>
  <c r="CH550" i="4" s="1"/>
  <c r="AV550" i="4"/>
  <c r="AX550" i="4" s="1"/>
  <c r="BW550" i="4"/>
  <c r="BY550" i="4" s="1"/>
  <c r="CU550" i="4"/>
  <c r="CS550" i="4"/>
  <c r="CR550" i="4"/>
  <c r="BN550" i="4"/>
  <c r="BP550" i="4" s="1"/>
  <c r="BT550" i="4"/>
  <c r="BV550" i="4" s="1"/>
  <c r="BZ550" i="4"/>
  <c r="CB550" i="4" s="1"/>
  <c r="BQ550" i="4"/>
  <c r="BS550" i="4" s="1"/>
  <c r="CC550" i="4"/>
  <c r="CE550" i="4" s="1"/>
  <c r="BB550" i="4"/>
  <c r="BD550" i="4" s="1"/>
  <c r="BH550" i="4"/>
  <c r="BJ550" i="4" s="1"/>
  <c r="AS550" i="4"/>
  <c r="AU550" i="4" s="1"/>
  <c r="BE550" i="4"/>
  <c r="BG550" i="4" s="1"/>
  <c r="AY550" i="4"/>
  <c r="BA550" i="4" s="1"/>
  <c r="AP550" i="4"/>
  <c r="AR550" i="4" s="1"/>
  <c r="CT550" i="4" l="1"/>
  <c r="BK551" i="4"/>
  <c r="BM551" i="4" s="1"/>
  <c r="BQ551" i="4"/>
  <c r="BS551" i="4" s="1"/>
  <c r="BW551" i="4"/>
  <c r="BY551" i="4" s="1"/>
  <c r="CF551" i="4"/>
  <c r="CH551" i="4" s="1"/>
  <c r="AY551" i="4"/>
  <c r="BA551" i="4" s="1"/>
  <c r="BT551" i="4"/>
  <c r="BV551" i="4" s="1"/>
  <c r="BE551" i="4"/>
  <c r="BG551" i="4" s="1"/>
  <c r="BN551" i="4"/>
  <c r="BP551" i="4" s="1"/>
  <c r="AV551" i="4"/>
  <c r="AX551" i="4" s="1"/>
  <c r="CU551" i="4"/>
  <c r="AP551" i="4"/>
  <c r="AR551" i="4" s="1"/>
  <c r="AS551" i="4"/>
  <c r="AU551" i="4" s="1"/>
  <c r="BB551" i="4"/>
  <c r="BD551" i="4" s="1"/>
  <c r="CS551" i="4"/>
  <c r="CR551" i="4"/>
  <c r="BH551" i="4"/>
  <c r="BJ551" i="4" s="1"/>
  <c r="BZ551" i="4"/>
  <c r="CB551" i="4" s="1"/>
  <c r="CC551" i="4"/>
  <c r="CE551" i="4" s="1"/>
  <c r="CT551" i="4" l="1"/>
  <c r="CS552" i="4"/>
  <c r="CU552" i="4"/>
  <c r="CR552" i="4"/>
  <c r="CT552" i="4" l="1"/>
  <c r="AP553" i="4"/>
  <c r="AR553" i="4" s="1"/>
  <c r="BN553" i="4"/>
  <c r="BP553" i="4" s="1"/>
  <c r="BH553" i="4"/>
  <c r="BJ553" i="4" s="1"/>
  <c r="BE553" i="4"/>
  <c r="BG553" i="4" s="1"/>
  <c r="AY553" i="4"/>
  <c r="BA553" i="4" s="1"/>
  <c r="CF553" i="4"/>
  <c r="CH553" i="4" s="1"/>
  <c r="AV553" i="4"/>
  <c r="AX553" i="4" s="1"/>
  <c r="BZ553" i="4"/>
  <c r="CB553" i="4" s="1"/>
  <c r="BW553" i="4"/>
  <c r="BY553" i="4" s="1"/>
  <c r="BT553" i="4"/>
  <c r="BV553" i="4" s="1"/>
  <c r="BQ553" i="4"/>
  <c r="BS553" i="4" s="1"/>
  <c r="BK553" i="4"/>
  <c r="BM553" i="4" s="1"/>
  <c r="CU553" i="4"/>
  <c r="CR553" i="4"/>
  <c r="BB553" i="4"/>
  <c r="BD553" i="4" s="1"/>
  <c r="CS553" i="4"/>
  <c r="CT553" i="4" s="1"/>
  <c r="CC553" i="4"/>
  <c r="CE553" i="4" s="1"/>
  <c r="AS553" i="4"/>
  <c r="AU553" i="4" s="1"/>
  <c r="AS554" i="4" l="1"/>
  <c r="AU554" i="4" s="1"/>
  <c r="CF554" i="4"/>
  <c r="CH554" i="4" s="1"/>
  <c r="BZ554" i="4"/>
  <c r="CB554" i="4" s="1"/>
  <c r="BH554" i="4"/>
  <c r="BJ554" i="4" s="1"/>
  <c r="BQ554" i="4"/>
  <c r="BS554" i="4" s="1"/>
  <c r="BK554" i="4"/>
  <c r="BM554" i="4" s="1"/>
  <c r="BW554" i="4"/>
  <c r="BY554" i="4" s="1"/>
  <c r="BT554" i="4"/>
  <c r="BV554" i="4" s="1"/>
  <c r="BB554" i="4"/>
  <c r="BD554" i="4" s="1"/>
  <c r="BN554" i="4"/>
  <c r="BP554" i="4" s="1"/>
  <c r="CR554" i="4"/>
  <c r="CC554" i="4"/>
  <c r="CE554" i="4" s="1"/>
  <c r="BE554" i="4"/>
  <c r="BG554" i="4" s="1"/>
  <c r="CS554" i="4"/>
  <c r="AV554" i="4"/>
  <c r="AX554" i="4" s="1"/>
  <c r="CU554" i="4"/>
  <c r="AY554" i="4"/>
  <c r="BA554" i="4" s="1"/>
  <c r="AP554" i="4"/>
  <c r="AR554" i="4" s="1"/>
  <c r="CT554" i="4" l="1"/>
  <c r="BK555" i="4"/>
  <c r="BM555" i="4" s="1"/>
  <c r="CR555" i="4"/>
  <c r="BB555" i="4"/>
  <c r="BD555" i="4" s="1"/>
  <c r="CF555" i="4"/>
  <c r="CH555" i="4" s="1"/>
  <c r="CS555" i="4"/>
  <c r="CT555" i="4" s="1"/>
  <c r="BW555" i="4"/>
  <c r="BY555" i="4" s="1"/>
  <c r="BQ555" i="4"/>
  <c r="BS555" i="4" s="1"/>
  <c r="CU555" i="4"/>
  <c r="BH555" i="4"/>
  <c r="BJ555" i="4" s="1"/>
  <c r="AP555" i="4"/>
  <c r="AR555" i="4" s="1"/>
  <c r="AY555" i="4"/>
  <c r="BA555" i="4" s="1"/>
  <c r="AS555" i="4"/>
  <c r="AU555" i="4" s="1"/>
  <c r="BT555" i="4"/>
  <c r="BV555" i="4" s="1"/>
  <c r="BE555" i="4"/>
  <c r="BG555" i="4" s="1"/>
  <c r="BN555" i="4"/>
  <c r="BP555" i="4" s="1"/>
  <c r="CC555" i="4"/>
  <c r="CE555" i="4" s="1"/>
  <c r="BZ555" i="4"/>
  <c r="CB555" i="4" s="1"/>
  <c r="AV555" i="4"/>
  <c r="AX555" i="4" s="1"/>
  <c r="BK556" i="4" l="1"/>
  <c r="BM556" i="4" s="1"/>
  <c r="BN556" i="4"/>
  <c r="BP556" i="4" s="1"/>
  <c r="BB556" i="4"/>
  <c r="BD556" i="4" s="1"/>
  <c r="BE556" i="4"/>
  <c r="BG556" i="4" s="1"/>
  <c r="CF556" i="4"/>
  <c r="CH556" i="4" s="1"/>
  <c r="AV556" i="4"/>
  <c r="AX556" i="4" s="1"/>
  <c r="AY556" i="4"/>
  <c r="BA556" i="4" s="1"/>
  <c r="CS556" i="4"/>
  <c r="BZ556" i="4"/>
  <c r="CB556" i="4" s="1"/>
  <c r="AP556" i="4"/>
  <c r="AR556" i="4" s="1"/>
  <c r="CU556" i="4"/>
  <c r="AS556" i="4"/>
  <c r="AU556" i="4" s="1"/>
  <c r="BQ556" i="4"/>
  <c r="BS556" i="4" s="1"/>
  <c r="CR556" i="4"/>
  <c r="CC556" i="4"/>
  <c r="CE556" i="4" s="1"/>
  <c r="BH556" i="4"/>
  <c r="BJ556" i="4" s="1"/>
  <c r="BW556" i="4"/>
  <c r="BY556" i="4" s="1"/>
  <c r="BT556" i="4"/>
  <c r="BV556" i="4" s="1"/>
  <c r="CT556" i="4" l="1"/>
  <c r="AV557" i="4"/>
  <c r="AX557" i="4" s="1"/>
  <c r="CR557" i="4"/>
  <c r="AP557" i="4"/>
  <c r="AR557" i="4" s="1"/>
  <c r="CF557" i="4"/>
  <c r="CH557" i="4" s="1"/>
  <c r="AS557" i="4"/>
  <c r="AU557" i="4" s="1"/>
  <c r="BH557" i="4"/>
  <c r="BJ557" i="4" s="1"/>
  <c r="CC557" i="4"/>
  <c r="CE557" i="4" s="1"/>
  <c r="BB557" i="4"/>
  <c r="BD557" i="4" s="1"/>
  <c r="CS557" i="4"/>
  <c r="BT557" i="4"/>
  <c r="BV557" i="4" s="1"/>
  <c r="BW557" i="4"/>
  <c r="BY557" i="4" s="1"/>
  <c r="BN557" i="4"/>
  <c r="BP557" i="4" s="1"/>
  <c r="BZ557" i="4"/>
  <c r="CB557" i="4" s="1"/>
  <c r="AY557" i="4"/>
  <c r="BA557" i="4" s="1"/>
  <c r="BE557" i="4"/>
  <c r="BG557" i="4" s="1"/>
  <c r="CU557" i="4"/>
  <c r="BK557" i="4"/>
  <c r="BM557" i="4" s="1"/>
  <c r="BQ557" i="4"/>
  <c r="BS557" i="4" s="1"/>
  <c r="BB558" i="4" l="1"/>
  <c r="BD558" i="4" s="1"/>
  <c r="BQ558" i="4"/>
  <c r="BS558" i="4" s="1"/>
  <c r="AP558" i="4"/>
  <c r="AR558" i="4" s="1"/>
  <c r="CR558" i="4"/>
  <c r="BH558" i="4"/>
  <c r="BJ558" i="4" s="1"/>
  <c r="AY558" i="4"/>
  <c r="BA558" i="4" s="1"/>
  <c r="BW558" i="4"/>
  <c r="BY558" i="4" s="1"/>
  <c r="AS558" i="4"/>
  <c r="AU558" i="4" s="1"/>
  <c r="BE558" i="4"/>
  <c r="BG558" i="4" s="1"/>
  <c r="BK558" i="4"/>
  <c r="BM558" i="4" s="1"/>
  <c r="BT558" i="4"/>
  <c r="BV558" i="4" s="1"/>
  <c r="CF558" i="4"/>
  <c r="CH558" i="4" s="1"/>
  <c r="BZ558" i="4"/>
  <c r="CB558" i="4" s="1"/>
  <c r="CS558" i="4"/>
  <c r="CT558" i="4" s="1"/>
  <c r="CC558" i="4"/>
  <c r="CE558" i="4" s="1"/>
  <c r="AV558" i="4"/>
  <c r="AX558" i="4" s="1"/>
  <c r="CU558" i="4"/>
  <c r="BN558" i="4"/>
  <c r="BP558" i="4" s="1"/>
  <c r="CT557" i="4"/>
  <c r="BH559" i="4" l="1"/>
  <c r="BJ559" i="4" s="1"/>
  <c r="AS559" i="4"/>
  <c r="AU559" i="4" s="1"/>
  <c r="CU559" i="4"/>
  <c r="CS559" i="4"/>
  <c r="BZ559" i="4"/>
  <c r="CB559" i="4" s="1"/>
  <c r="BT559" i="4"/>
  <c r="BV559" i="4" s="1"/>
  <c r="CR559" i="4"/>
  <c r="BN559" i="4"/>
  <c r="BP559" i="4" s="1"/>
  <c r="AY559" i="4"/>
  <c r="BA559" i="4" s="1"/>
  <c r="BW559" i="4"/>
  <c r="BY559" i="4" s="1"/>
  <c r="BB559" i="4"/>
  <c r="BD559" i="4" s="1"/>
  <c r="CF559" i="4"/>
  <c r="CH559" i="4" s="1"/>
  <c r="CC559" i="4"/>
  <c r="CE559" i="4" s="1"/>
  <c r="AV559" i="4"/>
  <c r="AX559" i="4" s="1"/>
  <c r="AP559" i="4"/>
  <c r="AR559" i="4" s="1"/>
  <c r="BQ559" i="4"/>
  <c r="BS559" i="4" s="1"/>
  <c r="BE559" i="4"/>
  <c r="BG559" i="4" s="1"/>
  <c r="BK559" i="4"/>
  <c r="BM559" i="4" s="1"/>
  <c r="CT559" i="4" l="1"/>
  <c r="BQ560" i="4"/>
  <c r="BS560" i="4" s="1"/>
  <c r="CF560" i="4"/>
  <c r="CH560" i="4" s="1"/>
  <c r="AP560" i="4"/>
  <c r="AR560" i="4" s="1"/>
  <c r="CU560" i="4"/>
  <c r="BW560" i="4"/>
  <c r="BY560" i="4" s="1"/>
  <c r="BZ560" i="4"/>
  <c r="CB560" i="4" s="1"/>
  <c r="CS560" i="4"/>
  <c r="BB560" i="4"/>
  <c r="BD560" i="4" s="1"/>
  <c r="AY560" i="4"/>
  <c r="BA560" i="4" s="1"/>
  <c r="BH560" i="4"/>
  <c r="BJ560" i="4" s="1"/>
  <c r="CR560" i="4"/>
  <c r="BT560" i="4"/>
  <c r="BV560" i="4" s="1"/>
  <c r="BN560" i="4"/>
  <c r="BP560" i="4" s="1"/>
  <c r="AS560" i="4"/>
  <c r="AU560" i="4" s="1"/>
  <c r="BK560" i="4"/>
  <c r="BM560" i="4" s="1"/>
  <c r="CC560" i="4"/>
  <c r="CE560" i="4" s="1"/>
  <c r="AV560" i="4"/>
  <c r="AX560" i="4" s="1"/>
  <c r="BE560" i="4"/>
  <c r="BG560" i="4" s="1"/>
  <c r="L16" i="5" l="1"/>
  <c r="CT560" i="4"/>
  <c r="AS561" i="4"/>
  <c r="AU561" i="4" s="1"/>
  <c r="AP561" i="4"/>
  <c r="AR561" i="4" s="1"/>
  <c r="CC561" i="4"/>
  <c r="CE561" i="4" s="1"/>
  <c r="CF561" i="4"/>
  <c r="CH561" i="4" s="1"/>
  <c r="BN561" i="4"/>
  <c r="BP561" i="4" s="1"/>
  <c r="BT561" i="4"/>
  <c r="BV561" i="4" s="1"/>
  <c r="BQ561" i="4"/>
  <c r="BS561" i="4" s="1"/>
  <c r="BH561" i="4"/>
  <c r="BJ561" i="4" s="1"/>
  <c r="AY561" i="4"/>
  <c r="BA561" i="4" s="1"/>
  <c r="BZ561" i="4"/>
  <c r="CB561" i="4" s="1"/>
  <c r="BB561" i="4"/>
  <c r="BD561" i="4" s="1"/>
  <c r="BE561" i="4"/>
  <c r="BG561" i="4" s="1"/>
  <c r="CU561" i="4"/>
  <c r="CR561" i="4"/>
  <c r="BK561" i="4"/>
  <c r="BM561" i="4" s="1"/>
  <c r="CS561" i="4"/>
  <c r="AV561" i="4"/>
  <c r="AX561" i="4" s="1"/>
  <c r="BW561" i="4"/>
  <c r="BY561" i="4" s="1"/>
  <c r="I16" i="5"/>
  <c r="CT561" i="4" l="1"/>
  <c r="CU562" i="4"/>
  <c r="CR562" i="4"/>
  <c r="CS562" i="4"/>
  <c r="O16" i="5"/>
  <c r="R16" i="5" s="1"/>
  <c r="CT562" i="4" l="1"/>
  <c r="CS563" i="4"/>
  <c r="CC563" i="4"/>
  <c r="CE563" i="4" s="1"/>
  <c r="CR563" i="4"/>
  <c r="BT563" i="4"/>
  <c r="BV563" i="4" s="1"/>
  <c r="BN563" i="4"/>
  <c r="BP563" i="4" s="1"/>
  <c r="AS563" i="4"/>
  <c r="AU563" i="4" s="1"/>
  <c r="CF563" i="4"/>
  <c r="CH563" i="4" s="1"/>
  <c r="AV563" i="4"/>
  <c r="AX563" i="4" s="1"/>
  <c r="BE563" i="4"/>
  <c r="BG563" i="4" s="1"/>
  <c r="BB563" i="4"/>
  <c r="BD563" i="4" s="1"/>
  <c r="AY563" i="4"/>
  <c r="BA563" i="4" s="1"/>
  <c r="AP563" i="4"/>
  <c r="AR563" i="4" s="1"/>
  <c r="CU563" i="4"/>
  <c r="BZ563" i="4"/>
  <c r="CB563" i="4" s="1"/>
  <c r="BW563" i="4"/>
  <c r="BY563" i="4" s="1"/>
  <c r="BQ563" i="4"/>
  <c r="BS563" i="4" s="1"/>
  <c r="BK563" i="4"/>
  <c r="BM563" i="4" s="1"/>
  <c r="BH563" i="4"/>
  <c r="BJ563" i="4" s="1"/>
  <c r="CT563" i="4" l="1"/>
  <c r="CR564" i="4"/>
  <c r="CS564" i="4"/>
  <c r="CT564" i="4" s="1"/>
  <c r="CU564" i="4"/>
  <c r="CR565" i="4" l="1"/>
  <c r="CS565" i="4"/>
  <c r="CU565" i="4"/>
  <c r="CT565" i="4" l="1"/>
  <c r="CU566" i="4"/>
  <c r="CS566" i="4"/>
  <c r="CR566" i="4"/>
  <c r="CT566" i="4" l="1"/>
  <c r="CS567" i="4"/>
  <c r="CR567" i="4"/>
  <c r="CU567" i="4"/>
  <c r="CT567" i="4" l="1"/>
  <c r="AS568" i="4"/>
  <c r="AU568" i="4" s="1"/>
  <c r="CC568" i="4"/>
  <c r="CE568" i="4" s="1"/>
  <c r="CR568" i="4"/>
  <c r="CF568" i="4"/>
  <c r="CH568" i="4" s="1"/>
  <c r="BZ568" i="4"/>
  <c r="CB568" i="4" s="1"/>
  <c r="BH568" i="4"/>
  <c r="BJ568" i="4" s="1"/>
  <c r="BN568" i="4"/>
  <c r="BP568" i="4" s="1"/>
  <c r="CS568" i="4"/>
  <c r="CT568" i="4" s="1"/>
  <c r="BW568" i="4"/>
  <c r="BY568" i="4" s="1"/>
  <c r="BE568" i="4"/>
  <c r="BG568" i="4" s="1"/>
  <c r="BB568" i="4"/>
  <c r="BD568" i="4" s="1"/>
  <c r="BQ568" i="4"/>
  <c r="BS568" i="4" s="1"/>
  <c r="CU568" i="4"/>
  <c r="AV568" i="4"/>
  <c r="AX568" i="4" s="1"/>
  <c r="BT568" i="4"/>
  <c r="BV568" i="4" s="1"/>
  <c r="AP568" i="4"/>
  <c r="AR568" i="4" s="1"/>
  <c r="BK568" i="4"/>
  <c r="BM568" i="4" s="1"/>
  <c r="AY568" i="4"/>
  <c r="BA568" i="4" s="1"/>
  <c r="CR569" i="4" l="1"/>
  <c r="CS569" i="4"/>
  <c r="CU569" i="4"/>
  <c r="CT569" i="4" l="1"/>
  <c r="CU570" i="4"/>
  <c r="CS570" i="4"/>
  <c r="CR570" i="4"/>
  <c r="CT570" i="4" l="1"/>
  <c r="CS571" i="4"/>
  <c r="CR571" i="4"/>
  <c r="CU571" i="4"/>
  <c r="CT571" i="4" l="1"/>
  <c r="CR572" i="4"/>
  <c r="CS572" i="4"/>
  <c r="CT572" i="4" s="1"/>
  <c r="CU572" i="4"/>
  <c r="BK573" i="4" l="1"/>
  <c r="BM573" i="4" s="1"/>
  <c r="CU573" i="4"/>
  <c r="AY573" i="4"/>
  <c r="BA573" i="4" s="1"/>
  <c r="CR573" i="4"/>
  <c r="BW573" i="4"/>
  <c r="BY573" i="4" s="1"/>
  <c r="CS573" i="4"/>
  <c r="CT573" i="4" s="1"/>
  <c r="BT573" i="4"/>
  <c r="BV573" i="4" s="1"/>
  <c r="BE573" i="4"/>
  <c r="BG573" i="4" s="1"/>
  <c r="BZ573" i="4"/>
  <c r="CB573" i="4" s="1"/>
  <c r="CC573" i="4"/>
  <c r="CE573" i="4" s="1"/>
  <c r="AP573" i="4"/>
  <c r="AR573" i="4" s="1"/>
  <c r="CF573" i="4"/>
  <c r="CH573" i="4" s="1"/>
  <c r="BH573" i="4"/>
  <c r="BJ573" i="4" s="1"/>
  <c r="BB573" i="4"/>
  <c r="BD573" i="4" s="1"/>
  <c r="AV573" i="4"/>
  <c r="AX573" i="4" s="1"/>
  <c r="AS573" i="4"/>
  <c r="AU573" i="4" s="1"/>
  <c r="BN573" i="4"/>
  <c r="BP573" i="4" s="1"/>
  <c r="BQ573" i="4"/>
  <c r="BS573" i="4" s="1"/>
  <c r="BQ574" i="4" l="1"/>
  <c r="BS574" i="4" s="1"/>
  <c r="BK574" i="4"/>
  <c r="BM574" i="4" s="1"/>
  <c r="CS574" i="4"/>
  <c r="BE574" i="4"/>
  <c r="BG574" i="4" s="1"/>
  <c r="CU574" i="4"/>
  <c r="AY574" i="4"/>
  <c r="BA574" i="4" s="1"/>
  <c r="CR574" i="4"/>
  <c r="CC574" i="4"/>
  <c r="CE574" i="4" s="1"/>
  <c r="BT574" i="4"/>
  <c r="BV574" i="4" s="1"/>
  <c r="BH574" i="4"/>
  <c r="BJ574" i="4" s="1"/>
  <c r="BN574" i="4"/>
  <c r="BP574" i="4" s="1"/>
  <c r="AV574" i="4"/>
  <c r="AX574" i="4" s="1"/>
  <c r="BB574" i="4"/>
  <c r="BD574" i="4" s="1"/>
  <c r="CF574" i="4"/>
  <c r="CH574" i="4" s="1"/>
  <c r="AS574" i="4"/>
  <c r="AU574" i="4" s="1"/>
  <c r="BZ574" i="4"/>
  <c r="CB574" i="4" s="1"/>
  <c r="AP574" i="4"/>
  <c r="AR574" i="4" s="1"/>
  <c r="BW574" i="4"/>
  <c r="BY574" i="4" s="1"/>
  <c r="CT574" i="4" l="1"/>
  <c r="CR575" i="4"/>
  <c r="CS575" i="4"/>
  <c r="AS575" i="4"/>
  <c r="AU575" i="4" s="1"/>
  <c r="CU575" i="4"/>
  <c r="CF575" i="4"/>
  <c r="CH575" i="4" s="1"/>
  <c r="BH575" i="4"/>
  <c r="BJ575" i="4" s="1"/>
  <c r="BQ575" i="4"/>
  <c r="BS575" i="4" s="1"/>
  <c r="BB575" i="4"/>
  <c r="BD575" i="4" s="1"/>
  <c r="BE575" i="4"/>
  <c r="BG575" i="4" s="1"/>
  <c r="BT575" i="4"/>
  <c r="BV575" i="4" s="1"/>
  <c r="AV575" i="4"/>
  <c r="AX575" i="4" s="1"/>
  <c r="AP575" i="4"/>
  <c r="AR575" i="4" s="1"/>
  <c r="CC575" i="4"/>
  <c r="CE575" i="4" s="1"/>
  <c r="BW575" i="4"/>
  <c r="BY575" i="4" s="1"/>
  <c r="AY575" i="4"/>
  <c r="BA575" i="4" s="1"/>
  <c r="BN575" i="4"/>
  <c r="BP575" i="4" s="1"/>
  <c r="BK575" i="4"/>
  <c r="BM575" i="4" s="1"/>
  <c r="BZ575" i="4"/>
  <c r="CB575" i="4" s="1"/>
  <c r="CT575" i="4" l="1"/>
  <c r="CS576" i="4"/>
  <c r="BZ576" i="4"/>
  <c r="CB576" i="4" s="1"/>
  <c r="BT576" i="4"/>
  <c r="BV576" i="4" s="1"/>
  <c r="BE576" i="4"/>
  <c r="BG576" i="4" s="1"/>
  <c r="BW576" i="4"/>
  <c r="BY576" i="4" s="1"/>
  <c r="BK576" i="4"/>
  <c r="BM576" i="4" s="1"/>
  <c r="BH576" i="4"/>
  <c r="BJ576" i="4" s="1"/>
  <c r="BQ576" i="4"/>
  <c r="BS576" i="4" s="1"/>
  <c r="CF576" i="4"/>
  <c r="CH576" i="4" s="1"/>
  <c r="BN576" i="4"/>
  <c r="BP576" i="4" s="1"/>
  <c r="AS576" i="4"/>
  <c r="AU576" i="4" s="1"/>
  <c r="AY576" i="4"/>
  <c r="BA576" i="4" s="1"/>
  <c r="AP576" i="4"/>
  <c r="AR576" i="4" s="1"/>
  <c r="CC576" i="4"/>
  <c r="CE576" i="4" s="1"/>
  <c r="AV576" i="4"/>
  <c r="AX576" i="4" s="1"/>
  <c r="BB576" i="4"/>
  <c r="BD576" i="4" s="1"/>
  <c r="CR576" i="4"/>
  <c r="CU576" i="4"/>
  <c r="CT576" i="4" l="1"/>
  <c r="BH577" i="4"/>
  <c r="BJ577" i="4" s="1"/>
  <c r="CS577" i="4"/>
  <c r="AV577" i="4"/>
  <c r="AX577" i="4" s="1"/>
  <c r="BE577" i="4"/>
  <c r="BG577" i="4" s="1"/>
  <c r="BB577" i="4"/>
  <c r="BD577" i="4" s="1"/>
  <c r="CC577" i="4"/>
  <c r="CE577" i="4" s="1"/>
  <c r="CU577" i="4"/>
  <c r="AP577" i="4"/>
  <c r="AR577" i="4" s="1"/>
  <c r="AY577" i="4"/>
  <c r="BA577" i="4" s="1"/>
  <c r="AS577" i="4"/>
  <c r="AU577" i="4" s="1"/>
  <c r="CF577" i="4"/>
  <c r="CH577" i="4" s="1"/>
  <c r="BZ577" i="4"/>
  <c r="CB577" i="4" s="1"/>
  <c r="BW577" i="4"/>
  <c r="BY577" i="4" s="1"/>
  <c r="BT577" i="4"/>
  <c r="BV577" i="4" s="1"/>
  <c r="BN577" i="4"/>
  <c r="BP577" i="4" s="1"/>
  <c r="BQ577" i="4"/>
  <c r="BS577" i="4" s="1"/>
  <c r="BK577" i="4"/>
  <c r="BM577" i="4" s="1"/>
  <c r="CR577" i="4"/>
  <c r="CT577" i="4" l="1"/>
  <c r="BH578" i="4"/>
  <c r="BJ578" i="4" s="1"/>
  <c r="BE578" i="4"/>
  <c r="BG578" i="4" s="1"/>
  <c r="BQ578" i="4"/>
  <c r="BS578" i="4" s="1"/>
  <c r="AV578" i="4"/>
  <c r="AX578" i="4" s="1"/>
  <c r="CR578" i="4"/>
  <c r="AS578" i="4"/>
  <c r="AU578" i="4" s="1"/>
  <c r="BB578" i="4"/>
  <c r="BD578" i="4" s="1"/>
  <c r="BW578" i="4"/>
  <c r="BY578" i="4" s="1"/>
  <c r="AP578" i="4"/>
  <c r="AR578" i="4" s="1"/>
  <c r="BK578" i="4"/>
  <c r="BM578" i="4" s="1"/>
  <c r="CF578" i="4"/>
  <c r="CH578" i="4" s="1"/>
  <c r="BN578" i="4"/>
  <c r="BP578" i="4" s="1"/>
  <c r="CS578" i="4"/>
  <c r="CT578" i="4" s="1"/>
  <c r="BZ578" i="4"/>
  <c r="CB578" i="4" s="1"/>
  <c r="BT578" i="4"/>
  <c r="BV578" i="4" s="1"/>
  <c r="CU578" i="4"/>
  <c r="AY578" i="4"/>
  <c r="BA578" i="4" s="1"/>
  <c r="CC578" i="4"/>
  <c r="CE578" i="4" s="1"/>
  <c r="BZ579" i="4" l="1"/>
  <c r="CB579" i="4" s="1"/>
  <c r="BW579" i="4"/>
  <c r="BY579" i="4" s="1"/>
  <c r="BN579" i="4"/>
  <c r="BP579" i="4" s="1"/>
  <c r="CF579" i="4"/>
  <c r="CH579" i="4" s="1"/>
  <c r="BT579" i="4"/>
  <c r="BV579" i="4" s="1"/>
  <c r="CS579" i="4"/>
  <c r="CC579" i="4"/>
  <c r="CE579" i="4" s="1"/>
  <c r="BE579" i="4"/>
  <c r="BG579" i="4" s="1"/>
  <c r="AS579" i="4"/>
  <c r="AU579" i="4" s="1"/>
  <c r="BB579" i="4"/>
  <c r="BD579" i="4" s="1"/>
  <c r="CU579" i="4"/>
  <c r="BQ579" i="4"/>
  <c r="BS579" i="4" s="1"/>
  <c r="BK579" i="4"/>
  <c r="BM579" i="4" s="1"/>
  <c r="AP579" i="4"/>
  <c r="AR579" i="4" s="1"/>
  <c r="AY579" i="4"/>
  <c r="BA579" i="4" s="1"/>
  <c r="BH579" i="4"/>
  <c r="BJ579" i="4" s="1"/>
  <c r="AV579" i="4"/>
  <c r="AX579" i="4" s="1"/>
  <c r="CR579" i="4"/>
  <c r="CT579" i="4" l="1"/>
  <c r="AY580" i="4"/>
  <c r="BA580" i="4" s="1"/>
  <c r="CC580" i="4"/>
  <c r="CE580" i="4" s="1"/>
  <c r="AV580" i="4"/>
  <c r="AX580" i="4" s="1"/>
  <c r="CS580" i="4"/>
  <c r="BN580" i="4"/>
  <c r="BP580" i="4" s="1"/>
  <c r="BB580" i="4"/>
  <c r="BD580" i="4" s="1"/>
  <c r="BE580" i="4"/>
  <c r="BG580" i="4" s="1"/>
  <c r="AS580" i="4"/>
  <c r="AU580" i="4" s="1"/>
  <c r="BT580" i="4"/>
  <c r="BV580" i="4" s="1"/>
  <c r="CU580" i="4"/>
  <c r="BZ580" i="4"/>
  <c r="CB580" i="4" s="1"/>
  <c r="BQ580" i="4"/>
  <c r="BS580" i="4" s="1"/>
  <c r="BH580" i="4"/>
  <c r="BJ580" i="4" s="1"/>
  <c r="CR580" i="4"/>
  <c r="AP580" i="4"/>
  <c r="AR580" i="4" s="1"/>
  <c r="CF580" i="4"/>
  <c r="CH580" i="4" s="1"/>
  <c r="BW580" i="4"/>
  <c r="BY580" i="4" s="1"/>
  <c r="BK580" i="4"/>
  <c r="BM580" i="4" s="1"/>
  <c r="CT580" i="4" l="1"/>
  <c r="CF581" i="4"/>
  <c r="CH581" i="4" s="1"/>
  <c r="BN581" i="4"/>
  <c r="BP581" i="4" s="1"/>
  <c r="AP581" i="4"/>
  <c r="AR581" i="4" s="1"/>
  <c r="BW581" i="4"/>
  <c r="BY581" i="4" s="1"/>
  <c r="BH581" i="4"/>
  <c r="BJ581" i="4" s="1"/>
  <c r="CS581" i="4"/>
  <c r="AY581" i="4"/>
  <c r="BA581" i="4" s="1"/>
  <c r="CR581" i="4"/>
  <c r="BQ581" i="4"/>
  <c r="BS581" i="4" s="1"/>
  <c r="BZ581" i="4"/>
  <c r="CB581" i="4" s="1"/>
  <c r="BE581" i="4"/>
  <c r="BG581" i="4" s="1"/>
  <c r="BK581" i="4"/>
  <c r="BM581" i="4" s="1"/>
  <c r="BB581" i="4"/>
  <c r="BD581" i="4" s="1"/>
  <c r="CU581" i="4"/>
  <c r="BT581" i="4"/>
  <c r="BV581" i="4" s="1"/>
  <c r="AV581" i="4"/>
  <c r="AX581" i="4" s="1"/>
  <c r="CC581" i="4"/>
  <c r="CE581" i="4" s="1"/>
  <c r="AS581" i="4"/>
  <c r="AU581" i="4" s="1"/>
  <c r="CT581" i="4" l="1"/>
  <c r="CR582" i="4"/>
  <c r="AP582" i="4"/>
  <c r="AR582" i="4" s="1"/>
  <c r="CF582" i="4"/>
  <c r="CH582" i="4" s="1"/>
  <c r="BH582" i="4"/>
  <c r="BJ582" i="4" s="1"/>
  <c r="CS582" i="4"/>
  <c r="CT582" i="4" s="1"/>
  <c r="AV582" i="4"/>
  <c r="AX582" i="4" s="1"/>
  <c r="BB582" i="4"/>
  <c r="BD582" i="4" s="1"/>
  <c r="BN582" i="4"/>
  <c r="BP582" i="4" s="1"/>
  <c r="CU582" i="4"/>
  <c r="BE582" i="4"/>
  <c r="BG582" i="4" s="1"/>
  <c r="CC582" i="4"/>
  <c r="CE582" i="4" s="1"/>
  <c r="BQ582" i="4"/>
  <c r="BS582" i="4" s="1"/>
  <c r="BT582" i="4"/>
  <c r="BV582" i="4" s="1"/>
  <c r="BZ582" i="4"/>
  <c r="CB582" i="4" s="1"/>
  <c r="BK582" i="4"/>
  <c r="BM582" i="4" s="1"/>
  <c r="BW582" i="4"/>
  <c r="BY582" i="4" s="1"/>
  <c r="AY582" i="4"/>
  <c r="BA582" i="4" s="1"/>
  <c r="AS582" i="4"/>
  <c r="AU582" i="4" s="1"/>
  <c r="BZ583" i="4" l="1"/>
  <c r="CB583" i="4" s="1"/>
  <c r="BE583" i="4"/>
  <c r="BG583" i="4" s="1"/>
  <c r="CR583" i="4"/>
  <c r="BT583" i="4"/>
  <c r="BV583" i="4" s="1"/>
  <c r="AP583" i="4"/>
  <c r="AR583" i="4" s="1"/>
  <c r="CU583" i="4"/>
  <c r="BB583" i="4"/>
  <c r="BD583" i="4" s="1"/>
  <c r="AV583" i="4"/>
  <c r="AX583" i="4" s="1"/>
  <c r="BK583" i="4"/>
  <c r="BM583" i="4" s="1"/>
  <c r="BN583" i="4"/>
  <c r="BP583" i="4" s="1"/>
  <c r="CC583" i="4"/>
  <c r="CE583" i="4" s="1"/>
  <c r="AY583" i="4"/>
  <c r="BA583" i="4" s="1"/>
  <c r="AS583" i="4"/>
  <c r="AU583" i="4" s="1"/>
  <c r="CS583" i="4"/>
  <c r="CT583" i="4" s="1"/>
  <c r="CF583" i="4"/>
  <c r="CH583" i="4" s="1"/>
  <c r="BH583" i="4"/>
  <c r="BJ583" i="4" s="1"/>
  <c r="BQ583" i="4"/>
  <c r="BS583" i="4" s="1"/>
  <c r="BW583" i="4"/>
  <c r="BY583" i="4" s="1"/>
  <c r="BE584" i="4" l="1"/>
  <c r="BG584" i="4" s="1"/>
  <c r="CC584" i="4"/>
  <c r="CE584" i="4" s="1"/>
  <c r="AP584" i="4"/>
  <c r="AR584" i="4" s="1"/>
  <c r="BH584" i="4"/>
  <c r="BJ584" i="4" s="1"/>
  <c r="BK584" i="4"/>
  <c r="BM584" i="4" s="1"/>
  <c r="BB584" i="4"/>
  <c r="BD584" i="4" s="1"/>
  <c r="AY584" i="4"/>
  <c r="BA584" i="4" s="1"/>
  <c r="CR584" i="4"/>
  <c r="BN584" i="4"/>
  <c r="BP584" i="4" s="1"/>
  <c r="CF584" i="4"/>
  <c r="CH584" i="4" s="1"/>
  <c r="AS584" i="4"/>
  <c r="AU584" i="4" s="1"/>
  <c r="BT584" i="4"/>
  <c r="BV584" i="4" s="1"/>
  <c r="BQ584" i="4"/>
  <c r="BS584" i="4" s="1"/>
  <c r="BW584" i="4"/>
  <c r="BY584" i="4" s="1"/>
  <c r="BZ584" i="4"/>
  <c r="CB584" i="4" s="1"/>
  <c r="AV584" i="4"/>
  <c r="AX584" i="4" s="1"/>
  <c r="CU584" i="4"/>
  <c r="CS584" i="4"/>
  <c r="CT584" i="4" s="1"/>
  <c r="CR585" i="4" l="1"/>
  <c r="CC585" i="4"/>
  <c r="CE585" i="4" s="1"/>
  <c r="BW585" i="4"/>
  <c r="BY585" i="4" s="1"/>
  <c r="BQ585" i="4"/>
  <c r="BS585" i="4" s="1"/>
  <c r="CF585" i="4"/>
  <c r="CH585" i="4" s="1"/>
  <c r="BE585" i="4"/>
  <c r="BG585" i="4" s="1"/>
  <c r="AS585" i="4"/>
  <c r="AU585" i="4" s="1"/>
  <c r="BH585" i="4"/>
  <c r="BJ585" i="4" s="1"/>
  <c r="CU585" i="4"/>
  <c r="CS585" i="4"/>
  <c r="CT585" i="4" s="1"/>
  <c r="BT585" i="4"/>
  <c r="BV585" i="4" s="1"/>
  <c r="BK585" i="4"/>
  <c r="BM585" i="4" s="1"/>
  <c r="AV585" i="4"/>
  <c r="AX585" i="4" s="1"/>
  <c r="AP585" i="4"/>
  <c r="AR585" i="4" s="1"/>
  <c r="BN585" i="4"/>
  <c r="BP585" i="4" s="1"/>
  <c r="AY585" i="4"/>
  <c r="BA585" i="4" s="1"/>
  <c r="BZ585" i="4"/>
  <c r="CB585" i="4" s="1"/>
  <c r="BB585" i="4"/>
  <c r="BD585" i="4" s="1"/>
  <c r="AP586" i="4" l="1"/>
  <c r="AR586" i="4" s="1"/>
  <c r="CR586" i="4"/>
  <c r="CC586" i="4"/>
  <c r="CE586" i="4" s="1"/>
  <c r="BT586" i="4"/>
  <c r="BV586" i="4" s="1"/>
  <c r="BN586" i="4"/>
  <c r="BP586" i="4" s="1"/>
  <c r="BQ586" i="4"/>
  <c r="BS586" i="4" s="1"/>
  <c r="CU586" i="4"/>
  <c r="AS586" i="4"/>
  <c r="AU586" i="4" s="1"/>
  <c r="BW586" i="4"/>
  <c r="BY586" i="4" s="1"/>
  <c r="CS586" i="4"/>
  <c r="CT586" i="4" s="1"/>
  <c r="AV586" i="4"/>
  <c r="AX586" i="4" s="1"/>
  <c r="CF586" i="4"/>
  <c r="CH586" i="4" s="1"/>
  <c r="BH586" i="4"/>
  <c r="BJ586" i="4" s="1"/>
  <c r="AY586" i="4"/>
  <c r="BA586" i="4" s="1"/>
  <c r="BE586" i="4"/>
  <c r="BG586" i="4" s="1"/>
  <c r="BB586" i="4"/>
  <c r="BD586" i="4" s="1"/>
  <c r="BK586" i="4"/>
  <c r="BM586" i="4" s="1"/>
  <c r="BZ586" i="4"/>
  <c r="CB586" i="4" s="1"/>
  <c r="BB587" i="4" l="1"/>
  <c r="BD587" i="4" s="1"/>
  <c r="CF587" i="4"/>
  <c r="CH587" i="4" s="1"/>
  <c r="AV587" i="4"/>
  <c r="AX587" i="4" s="1"/>
  <c r="BN587" i="4"/>
  <c r="BP587" i="4" s="1"/>
  <c r="CS587" i="4"/>
  <c r="CC587" i="4"/>
  <c r="CE587" i="4" s="1"/>
  <c r="AS587" i="4"/>
  <c r="AU587" i="4" s="1"/>
  <c r="BK587" i="4"/>
  <c r="BM587" i="4" s="1"/>
  <c r="BH587" i="4"/>
  <c r="BJ587" i="4" s="1"/>
  <c r="BQ587" i="4"/>
  <c r="BS587" i="4" s="1"/>
  <c r="BE587" i="4"/>
  <c r="BG587" i="4" s="1"/>
  <c r="CR587" i="4"/>
  <c r="I9" i="5" s="1"/>
  <c r="BT587" i="4"/>
  <c r="BV587" i="4" s="1"/>
  <c r="BZ587" i="4"/>
  <c r="CB587" i="4" s="1"/>
  <c r="BW587" i="4"/>
  <c r="BY587" i="4" s="1"/>
  <c r="AP587" i="4"/>
  <c r="AR587" i="4" s="1"/>
  <c r="AY587" i="4"/>
  <c r="BA587" i="4" s="1"/>
  <c r="CU587" i="4"/>
  <c r="CT587" i="4" l="1"/>
  <c r="L9" i="5"/>
  <c r="O9" i="5" s="1"/>
  <c r="R9" i="5" s="1"/>
  <c r="CR588" i="4"/>
  <c r="CS588" i="4"/>
  <c r="CT588" i="4" s="1"/>
  <c r="CU588" i="4"/>
  <c r="BZ589" i="4" l="1"/>
  <c r="CB589" i="4" s="1"/>
  <c r="CU589" i="4"/>
  <c r="BH589" i="4"/>
  <c r="BJ589" i="4" s="1"/>
  <c r="CS589" i="4"/>
  <c r="AY589" i="4"/>
  <c r="BA589" i="4" s="1"/>
  <c r="BT589" i="4"/>
  <c r="BV589" i="4" s="1"/>
  <c r="BN589" i="4"/>
  <c r="BP589" i="4" s="1"/>
  <c r="BB589" i="4"/>
  <c r="BD589" i="4" s="1"/>
  <c r="BW589" i="4"/>
  <c r="BY589" i="4" s="1"/>
  <c r="CC589" i="4"/>
  <c r="CE589" i="4" s="1"/>
  <c r="BQ589" i="4"/>
  <c r="BS589" i="4" s="1"/>
  <c r="AS589" i="4"/>
  <c r="AU589" i="4" s="1"/>
  <c r="AV589" i="4"/>
  <c r="AX589" i="4" s="1"/>
  <c r="CR589" i="4"/>
  <c r="BK589" i="4"/>
  <c r="BM589" i="4" s="1"/>
  <c r="CF589" i="4"/>
  <c r="CH589" i="4" s="1"/>
  <c r="BE589" i="4"/>
  <c r="BG589" i="4" s="1"/>
  <c r="AP589" i="4"/>
  <c r="AR589" i="4" s="1"/>
  <c r="CT589" i="4" l="1"/>
  <c r="CU590" i="4"/>
  <c r="BZ590" i="4"/>
  <c r="CB590" i="4" s="1"/>
  <c r="BW590" i="4"/>
  <c r="BY590" i="4" s="1"/>
  <c r="BN590" i="4"/>
  <c r="BP590" i="4" s="1"/>
  <c r="BQ590" i="4"/>
  <c r="BS590" i="4" s="1"/>
  <c r="BB590" i="4"/>
  <c r="BD590" i="4" s="1"/>
  <c r="AY590" i="4"/>
  <c r="BA590" i="4" s="1"/>
  <c r="AV590" i="4"/>
  <c r="AX590" i="4" s="1"/>
  <c r="CC590" i="4"/>
  <c r="CE590" i="4" s="1"/>
  <c r="AP590" i="4"/>
  <c r="AR590" i="4" s="1"/>
  <c r="BT590" i="4"/>
  <c r="BV590" i="4" s="1"/>
  <c r="BH590" i="4"/>
  <c r="BJ590" i="4" s="1"/>
  <c r="AS590" i="4"/>
  <c r="AU590" i="4" s="1"/>
  <c r="CF590" i="4"/>
  <c r="CH590" i="4" s="1"/>
  <c r="CR590" i="4"/>
  <c r="BK590" i="4"/>
  <c r="BM590" i="4" s="1"/>
  <c r="CS590" i="4"/>
  <c r="BE590" i="4"/>
  <c r="BG590" i="4" s="1"/>
  <c r="CT590" i="4" l="1"/>
  <c r="AY591" i="4"/>
  <c r="BA591" i="4" s="1"/>
  <c r="BT591" i="4"/>
  <c r="BV591" i="4" s="1"/>
  <c r="BZ591" i="4"/>
  <c r="CB591" i="4" s="1"/>
  <c r="AS591" i="4"/>
  <c r="AU591" i="4" s="1"/>
  <c r="BQ591" i="4"/>
  <c r="BS591" i="4" s="1"/>
  <c r="AP591" i="4"/>
  <c r="AR591" i="4" s="1"/>
  <c r="BK591" i="4"/>
  <c r="BM591" i="4" s="1"/>
  <c r="BE591" i="4"/>
  <c r="BG591" i="4" s="1"/>
  <c r="CC591" i="4"/>
  <c r="CE591" i="4" s="1"/>
  <c r="BN591" i="4"/>
  <c r="BP591" i="4" s="1"/>
  <c r="BB591" i="4"/>
  <c r="BD591" i="4" s="1"/>
  <c r="BH591" i="4"/>
  <c r="BJ591" i="4" s="1"/>
  <c r="BW591" i="4"/>
  <c r="BY591" i="4" s="1"/>
  <c r="CS591" i="4"/>
  <c r="AV591" i="4"/>
  <c r="AX591" i="4" s="1"/>
  <c r="CU591" i="4"/>
  <c r="CR591" i="4"/>
  <c r="CF591" i="4"/>
  <c r="CH591" i="4" s="1"/>
  <c r="CT591" i="4" l="1"/>
  <c r="CR592" i="4"/>
  <c r="CU592" i="4"/>
  <c r="CS592" i="4"/>
  <c r="CT592" i="4" l="1"/>
  <c r="BE593" i="4"/>
  <c r="BG593" i="4" s="1"/>
  <c r="CS593" i="4"/>
  <c r="BH593" i="4"/>
  <c r="BJ593" i="4" s="1"/>
  <c r="AV593" i="4"/>
  <c r="AX593" i="4" s="1"/>
  <c r="AS593" i="4"/>
  <c r="AU593" i="4" s="1"/>
  <c r="CR593" i="4"/>
  <c r="AY593" i="4"/>
  <c r="BA593" i="4" s="1"/>
  <c r="BZ593" i="4"/>
  <c r="CB593" i="4" s="1"/>
  <c r="BQ593" i="4"/>
  <c r="BS593" i="4" s="1"/>
  <c r="BB593" i="4"/>
  <c r="BD593" i="4" s="1"/>
  <c r="BT593" i="4"/>
  <c r="BV593" i="4" s="1"/>
  <c r="AP593" i="4"/>
  <c r="AR593" i="4" s="1"/>
  <c r="BW593" i="4"/>
  <c r="BY593" i="4" s="1"/>
  <c r="CU593" i="4"/>
  <c r="CF593" i="4"/>
  <c r="CH593" i="4" s="1"/>
  <c r="CC593" i="4"/>
  <c r="CE593" i="4" s="1"/>
  <c r="BK593" i="4"/>
  <c r="BM593" i="4" s="1"/>
  <c r="BN593" i="4"/>
  <c r="BP593" i="4" s="1"/>
  <c r="CT593" i="4" l="1"/>
  <c r="CU594" i="4"/>
  <c r="CS594" i="4"/>
  <c r="CR594" i="4"/>
  <c r="CT594" i="4" l="1"/>
  <c r="CS595" i="4"/>
  <c r="CU595" i="4"/>
  <c r="CR595" i="4"/>
  <c r="CT595" i="4" l="1"/>
  <c r="BW596" i="4"/>
  <c r="BY596" i="4" s="1"/>
  <c r="AY596" i="4"/>
  <c r="BA596" i="4" s="1"/>
  <c r="AP596" i="4"/>
  <c r="AR596" i="4" s="1"/>
  <c r="BB596" i="4"/>
  <c r="BD596" i="4" s="1"/>
  <c r="BQ596" i="4"/>
  <c r="BS596" i="4" s="1"/>
  <c r="CS596" i="4"/>
  <c r="BK596" i="4"/>
  <c r="BM596" i="4" s="1"/>
  <c r="CC596" i="4"/>
  <c r="CE596" i="4" s="1"/>
  <c r="BT596" i="4"/>
  <c r="BV596" i="4" s="1"/>
  <c r="AV596" i="4"/>
  <c r="AX596" i="4" s="1"/>
  <c r="BZ596" i="4"/>
  <c r="CB596" i="4" s="1"/>
  <c r="AS596" i="4"/>
  <c r="AU596" i="4" s="1"/>
  <c r="BN596" i="4"/>
  <c r="BP596" i="4" s="1"/>
  <c r="CR596" i="4"/>
  <c r="CF596" i="4"/>
  <c r="CH596" i="4" s="1"/>
  <c r="BE596" i="4"/>
  <c r="BG596" i="4" s="1"/>
  <c r="BH596" i="4"/>
  <c r="BJ596" i="4" s="1"/>
  <c r="CU596" i="4"/>
  <c r="CT596" i="4" l="1"/>
  <c r="CS597" i="4"/>
  <c r="CU597" i="4"/>
  <c r="CR597" i="4"/>
  <c r="CT597" i="4" l="1"/>
  <c r="CR598" i="4"/>
  <c r="CS598" i="4"/>
  <c r="CU598" i="4"/>
  <c r="CT598" i="4" l="1"/>
  <c r="CR599" i="4"/>
  <c r="CS599" i="4"/>
  <c r="CT599" i="4" s="1"/>
  <c r="CU599" i="4"/>
  <c r="CR600" i="4" l="1"/>
  <c r="CU600" i="4"/>
  <c r="CS600" i="4"/>
  <c r="CT600" i="4" s="1"/>
  <c r="CS601" i="4" l="1"/>
  <c r="CU601" i="4"/>
  <c r="CR601" i="4"/>
  <c r="CT601" i="4" l="1"/>
  <c r="BN602" i="4"/>
  <c r="BP602" i="4" s="1"/>
  <c r="CC602" i="4"/>
  <c r="CE602" i="4" s="1"/>
  <c r="CS602" i="4"/>
  <c r="BH602" i="4"/>
  <c r="BJ602" i="4" s="1"/>
  <c r="BB602" i="4"/>
  <c r="BD602" i="4" s="1"/>
  <c r="AP602" i="4"/>
  <c r="AR602" i="4" s="1"/>
  <c r="BT602" i="4"/>
  <c r="BV602" i="4" s="1"/>
  <c r="CF602" i="4"/>
  <c r="CH602" i="4" s="1"/>
  <c r="BE602" i="4"/>
  <c r="BG602" i="4" s="1"/>
  <c r="BZ602" i="4"/>
  <c r="CB602" i="4" s="1"/>
  <c r="AY602" i="4"/>
  <c r="BA602" i="4" s="1"/>
  <c r="BQ602" i="4"/>
  <c r="BS602" i="4" s="1"/>
  <c r="AV602" i="4"/>
  <c r="AX602" i="4" s="1"/>
  <c r="AS602" i="4"/>
  <c r="AU602" i="4" s="1"/>
  <c r="BW602" i="4"/>
  <c r="BY602" i="4" s="1"/>
  <c r="BK602" i="4"/>
  <c r="BM602" i="4" s="1"/>
  <c r="CU602" i="4"/>
  <c r="CR602" i="4"/>
  <c r="I5" i="5" s="1"/>
  <c r="CT602" i="4" l="1"/>
  <c r="L5" i="5"/>
  <c r="O5" i="5" s="1"/>
  <c r="R5" i="5" s="1"/>
  <c r="CS603" i="4"/>
  <c r="CF603" i="4"/>
  <c r="CH603" i="4" s="1"/>
  <c r="BH603" i="4"/>
  <c r="BJ603" i="4" s="1"/>
  <c r="BQ603" i="4"/>
  <c r="BS603" i="4" s="1"/>
  <c r="BB603" i="4"/>
  <c r="BD603" i="4" s="1"/>
  <c r="CU603" i="4"/>
  <c r="BT603" i="4"/>
  <c r="BV603" i="4" s="1"/>
  <c r="CR603" i="4"/>
  <c r="BK603" i="4"/>
  <c r="BM603" i="4" s="1"/>
  <c r="BE603" i="4"/>
  <c r="BG603" i="4" s="1"/>
  <c r="AV603" i="4"/>
  <c r="AX603" i="4" s="1"/>
  <c r="CC603" i="4"/>
  <c r="CE603" i="4" s="1"/>
  <c r="BN603" i="4"/>
  <c r="BP603" i="4" s="1"/>
  <c r="AP603" i="4"/>
  <c r="AR603" i="4" s="1"/>
  <c r="AY603" i="4"/>
  <c r="BA603" i="4" s="1"/>
  <c r="AS603" i="4"/>
  <c r="AU603" i="4" s="1"/>
  <c r="BZ603" i="4"/>
  <c r="CB603" i="4" s="1"/>
  <c r="BW603" i="4"/>
  <c r="BY603" i="4" s="1"/>
  <c r="CT603" i="4" l="1"/>
  <c r="CS604" i="4"/>
  <c r="BW604" i="4"/>
  <c r="BY604" i="4" s="1"/>
  <c r="CU604" i="4"/>
  <c r="AV604" i="4"/>
  <c r="AX604" i="4" s="1"/>
  <c r="BZ604" i="4"/>
  <c r="CB604" i="4" s="1"/>
  <c r="BN604" i="4"/>
  <c r="BP604" i="4" s="1"/>
  <c r="BK604" i="4"/>
  <c r="BM604" i="4" s="1"/>
  <c r="AY604" i="4"/>
  <c r="BA604" i="4" s="1"/>
  <c r="CR604" i="4"/>
  <c r="AS604" i="4"/>
  <c r="AU604" i="4" s="1"/>
  <c r="CF604" i="4"/>
  <c r="CH604" i="4" s="1"/>
  <c r="BT604" i="4"/>
  <c r="BV604" i="4" s="1"/>
  <c r="BQ604" i="4"/>
  <c r="BS604" i="4" s="1"/>
  <c r="AP604" i="4"/>
  <c r="AR604" i="4" s="1"/>
  <c r="BH604" i="4"/>
  <c r="BJ604" i="4" s="1"/>
  <c r="BB604" i="4"/>
  <c r="BD604" i="4" s="1"/>
  <c r="BE604" i="4"/>
  <c r="BG604" i="4" s="1"/>
  <c r="CC604" i="4"/>
  <c r="CE604" i="4" s="1"/>
  <c r="CT604" i="4" l="1"/>
  <c r="CC605" i="4"/>
  <c r="CE605" i="4" s="1"/>
  <c r="AV605" i="4"/>
  <c r="AX605" i="4" s="1"/>
  <c r="BW605" i="4"/>
  <c r="BY605" i="4" s="1"/>
  <c r="BN605" i="4"/>
  <c r="BP605" i="4" s="1"/>
  <c r="CU605" i="4"/>
  <c r="BK605" i="4"/>
  <c r="BM605" i="4" s="1"/>
  <c r="AP605" i="4"/>
  <c r="AR605" i="4" s="1"/>
  <c r="BB605" i="4"/>
  <c r="BD605" i="4" s="1"/>
  <c r="AY605" i="4"/>
  <c r="BA605" i="4" s="1"/>
  <c r="CF605" i="4"/>
  <c r="CH605" i="4" s="1"/>
  <c r="AS605" i="4"/>
  <c r="AU605" i="4" s="1"/>
  <c r="BZ605" i="4"/>
  <c r="CB605" i="4" s="1"/>
  <c r="BT605" i="4"/>
  <c r="BV605" i="4" s="1"/>
  <c r="BQ605" i="4"/>
  <c r="BS605" i="4" s="1"/>
  <c r="BH605" i="4"/>
  <c r="BJ605" i="4" s="1"/>
  <c r="CR605" i="4"/>
  <c r="CS605" i="4"/>
  <c r="BE605" i="4"/>
  <c r="BG605" i="4" s="1"/>
  <c r="CT605" i="4" l="1"/>
  <c r="CR606" i="4"/>
  <c r="BW606" i="4"/>
  <c r="BY606" i="4" s="1"/>
  <c r="BQ606" i="4"/>
  <c r="BS606" i="4" s="1"/>
  <c r="CU606" i="4"/>
  <c r="BK606" i="4"/>
  <c r="BM606" i="4" s="1"/>
  <c r="BE606" i="4"/>
  <c r="BG606" i="4" s="1"/>
  <c r="BT606" i="4"/>
  <c r="BV606" i="4" s="1"/>
  <c r="BN606" i="4"/>
  <c r="BP606" i="4" s="1"/>
  <c r="CS606" i="4"/>
  <c r="CT606" i="4" s="1"/>
  <c r="BH606" i="4"/>
  <c r="BJ606" i="4" s="1"/>
  <c r="AS606" i="4"/>
  <c r="AU606" i="4" s="1"/>
  <c r="BB606" i="4"/>
  <c r="BD606" i="4" s="1"/>
  <c r="AY606" i="4"/>
  <c r="BA606" i="4" s="1"/>
  <c r="CF606" i="4"/>
  <c r="CH606" i="4" s="1"/>
  <c r="BZ606" i="4"/>
  <c r="CB606" i="4" s="1"/>
  <c r="AV606" i="4"/>
  <c r="AX606" i="4" s="1"/>
  <c r="AP606" i="4"/>
  <c r="AR606" i="4" s="1"/>
  <c r="CC606" i="4"/>
  <c r="CE606" i="4" s="1"/>
  <c r="CU607" i="4" l="1"/>
  <c r="CR607" i="4"/>
  <c r="CS607" i="4"/>
  <c r="CT607" i="4" s="1"/>
  <c r="BH608" i="4" l="1"/>
  <c r="BJ608" i="4" s="1"/>
  <c r="BK608" i="4"/>
  <c r="BM608" i="4" s="1"/>
  <c r="AP608" i="4"/>
  <c r="AR608" i="4" s="1"/>
  <c r="AS608" i="4"/>
  <c r="AU608" i="4" s="1"/>
  <c r="BT608" i="4"/>
  <c r="BV608" i="4" s="1"/>
  <c r="AY608" i="4"/>
  <c r="BA608" i="4" s="1"/>
  <c r="AV608" i="4"/>
  <c r="AX608" i="4" s="1"/>
  <c r="CR608" i="4"/>
  <c r="BQ608" i="4"/>
  <c r="BS608" i="4" s="1"/>
  <c r="BZ608" i="4"/>
  <c r="CB608" i="4" s="1"/>
  <c r="BE608" i="4"/>
  <c r="BG608" i="4" s="1"/>
  <c r="BB608" i="4"/>
  <c r="BD608" i="4" s="1"/>
  <c r="BW608" i="4"/>
  <c r="BY608" i="4" s="1"/>
  <c r="CC608" i="4"/>
  <c r="CE608" i="4" s="1"/>
  <c r="CU608" i="4"/>
  <c r="CS608" i="4"/>
  <c r="CT608" i="4" s="1"/>
  <c r="CF608" i="4"/>
  <c r="CH608" i="4" s="1"/>
  <c r="BN608" i="4"/>
  <c r="BP608" i="4" s="1"/>
  <c r="BH609" i="4" l="1"/>
  <c r="BJ609" i="4" s="1"/>
  <c r="BE609" i="4"/>
  <c r="BG609" i="4" s="1"/>
  <c r="BZ609" i="4"/>
  <c r="CB609" i="4" s="1"/>
  <c r="CS609" i="4"/>
  <c r="BQ609" i="4"/>
  <c r="BS609" i="4" s="1"/>
  <c r="BK609" i="4"/>
  <c r="BM609" i="4" s="1"/>
  <c r="AY609" i="4"/>
  <c r="BA609" i="4" s="1"/>
  <c r="AP609" i="4"/>
  <c r="AR609" i="4" s="1"/>
  <c r="CC609" i="4"/>
  <c r="CE609" i="4" s="1"/>
  <c r="BB609" i="4"/>
  <c r="BD609" i="4" s="1"/>
  <c r="AV609" i="4"/>
  <c r="AX609" i="4" s="1"/>
  <c r="BW609" i="4"/>
  <c r="BY609" i="4" s="1"/>
  <c r="CF609" i="4"/>
  <c r="CH609" i="4" s="1"/>
  <c r="CR609" i="4"/>
  <c r="AS609" i="4"/>
  <c r="AU609" i="4" s="1"/>
  <c r="BT609" i="4"/>
  <c r="BV609" i="4" s="1"/>
  <c r="BN609" i="4"/>
  <c r="BP609" i="4" s="1"/>
  <c r="CU609" i="4"/>
  <c r="CT609" i="4" l="1"/>
  <c r="CU610" i="4"/>
  <c r="CR610" i="4"/>
  <c r="CS610" i="4"/>
  <c r="CT610" i="4" l="1"/>
  <c r="CR611" i="4"/>
  <c r="CS611" i="4"/>
  <c r="CT611" i="4" s="1"/>
  <c r="CU611" i="4"/>
  <c r="CU612" i="4" l="1"/>
  <c r="CS612" i="4"/>
  <c r="CR612" i="4"/>
  <c r="CT612" i="4" l="1"/>
  <c r="BB613" i="4"/>
  <c r="BD613" i="4" s="1"/>
  <c r="BE613" i="4"/>
  <c r="BG613" i="4" s="1"/>
  <c r="BK613" i="4"/>
  <c r="BM613" i="4" s="1"/>
  <c r="CU613" i="4"/>
  <c r="BT613" i="4"/>
  <c r="BV613" i="4" s="1"/>
  <c r="CF613" i="4"/>
  <c r="CH613" i="4" s="1"/>
  <c r="BN613" i="4"/>
  <c r="BP613" i="4" s="1"/>
  <c r="CC613" i="4"/>
  <c r="CE613" i="4" s="1"/>
  <c r="AV613" i="4"/>
  <c r="AX613" i="4" s="1"/>
  <c r="BZ613" i="4"/>
  <c r="CB613" i="4" s="1"/>
  <c r="AY613" i="4"/>
  <c r="BA613" i="4" s="1"/>
  <c r="CR613" i="4"/>
  <c r="AP613" i="4"/>
  <c r="AR613" i="4" s="1"/>
  <c r="BH613" i="4"/>
  <c r="BJ613" i="4" s="1"/>
  <c r="AS613" i="4"/>
  <c r="AU613" i="4" s="1"/>
  <c r="BQ613" i="4"/>
  <c r="BS613" i="4" s="1"/>
  <c r="BW613" i="4"/>
  <c r="BY613" i="4" s="1"/>
  <c r="CS613" i="4"/>
  <c r="CT613" i="4" s="1"/>
  <c r="BT614" i="4" l="1"/>
  <c r="BV614" i="4" s="1"/>
  <c r="BK614" i="4"/>
  <c r="BM614" i="4" s="1"/>
  <c r="AV614" i="4"/>
  <c r="AX614" i="4" s="1"/>
  <c r="AP614" i="4"/>
  <c r="AR614" i="4" s="1"/>
  <c r="BW614" i="4"/>
  <c r="BY614" i="4" s="1"/>
  <c r="AY614" i="4"/>
  <c r="BA614" i="4" s="1"/>
  <c r="BH614" i="4"/>
  <c r="BJ614" i="4" s="1"/>
  <c r="CU614" i="4"/>
  <c r="BE614" i="4"/>
  <c r="BG614" i="4" s="1"/>
  <c r="BQ614" i="4"/>
  <c r="BS614" i="4" s="1"/>
  <c r="CC614" i="4"/>
  <c r="CE614" i="4" s="1"/>
  <c r="BB614" i="4"/>
  <c r="BD614" i="4" s="1"/>
  <c r="BN614" i="4"/>
  <c r="BP614" i="4" s="1"/>
  <c r="CS614" i="4"/>
  <c r="AS614" i="4"/>
  <c r="AU614" i="4" s="1"/>
  <c r="CF614" i="4"/>
  <c r="CH614" i="4" s="1"/>
  <c r="CR614" i="4"/>
  <c r="BZ614" i="4"/>
  <c r="CB614" i="4" s="1"/>
  <c r="CT614" i="4" l="1"/>
  <c r="AS615" i="4"/>
  <c r="AU615" i="4" s="1"/>
  <c r="BQ615" i="4"/>
  <c r="BS615" i="4" s="1"/>
  <c r="CR615" i="4"/>
  <c r="AV615" i="4"/>
  <c r="AX615" i="4" s="1"/>
  <c r="BT615" i="4"/>
  <c r="BV615" i="4" s="1"/>
  <c r="BK615" i="4"/>
  <c r="BM615" i="4" s="1"/>
  <c r="BB615" i="4"/>
  <c r="BD615" i="4" s="1"/>
  <c r="AY615" i="4"/>
  <c r="BA615" i="4" s="1"/>
  <c r="CU615" i="4"/>
  <c r="CF615" i="4"/>
  <c r="CH615" i="4" s="1"/>
  <c r="CC615" i="4"/>
  <c r="CE615" i="4" s="1"/>
  <c r="CS615" i="4"/>
  <c r="BH615" i="4"/>
  <c r="BJ615" i="4" s="1"/>
  <c r="BN615" i="4"/>
  <c r="BP615" i="4" s="1"/>
  <c r="BZ615" i="4"/>
  <c r="CB615" i="4" s="1"/>
  <c r="BE615" i="4"/>
  <c r="BG615" i="4" s="1"/>
  <c r="AP615" i="4"/>
  <c r="AR615" i="4" s="1"/>
  <c r="BW615" i="4"/>
  <c r="BY615" i="4" s="1"/>
  <c r="CT615" i="4" l="1"/>
  <c r="BQ616" i="4"/>
  <c r="BS616" i="4" s="1"/>
  <c r="BN616" i="4"/>
  <c r="BP616" i="4" s="1"/>
  <c r="BB616" i="4"/>
  <c r="BD616" i="4" s="1"/>
  <c r="BT616" i="4"/>
  <c r="BV616" i="4" s="1"/>
  <c r="CU616" i="4"/>
  <c r="BK616" i="4"/>
  <c r="BM616" i="4" s="1"/>
  <c r="CS616" i="4"/>
  <c r="BE616" i="4"/>
  <c r="BG616" i="4" s="1"/>
  <c r="CF616" i="4"/>
  <c r="CH616" i="4" s="1"/>
  <c r="AP616" i="4"/>
  <c r="AR616" i="4" s="1"/>
  <c r="AV616" i="4"/>
  <c r="AX616" i="4" s="1"/>
  <c r="BH616" i="4"/>
  <c r="BJ616" i="4" s="1"/>
  <c r="AY616" i="4"/>
  <c r="BA616" i="4" s="1"/>
  <c r="AS616" i="4"/>
  <c r="AU616" i="4" s="1"/>
  <c r="CC616" i="4"/>
  <c r="CE616" i="4" s="1"/>
  <c r="BZ616" i="4"/>
  <c r="CB616" i="4" s="1"/>
  <c r="BW616" i="4"/>
  <c r="BY616" i="4" s="1"/>
  <c r="CR616" i="4"/>
  <c r="CT616" i="4" l="1"/>
  <c r="AY617" i="4"/>
  <c r="BA617" i="4" s="1"/>
  <c r="BT617" i="4"/>
  <c r="BV617" i="4" s="1"/>
  <c r="CC617" i="4"/>
  <c r="CE617" i="4" s="1"/>
  <c r="BB617" i="4"/>
  <c r="BD617" i="4" s="1"/>
  <c r="CS617" i="4"/>
  <c r="CU617" i="4"/>
  <c r="AP617" i="4"/>
  <c r="AR617" i="4" s="1"/>
  <c r="BN617" i="4"/>
  <c r="BP617" i="4" s="1"/>
  <c r="AS617" i="4"/>
  <c r="AU617" i="4" s="1"/>
  <c r="BW617" i="4"/>
  <c r="BY617" i="4" s="1"/>
  <c r="CR617" i="4"/>
  <c r="CF617" i="4"/>
  <c r="CH617" i="4" s="1"/>
  <c r="BZ617" i="4"/>
  <c r="CB617" i="4" s="1"/>
  <c r="BE617" i="4"/>
  <c r="BG617" i="4" s="1"/>
  <c r="BQ617" i="4"/>
  <c r="BS617" i="4" s="1"/>
  <c r="BK617" i="4"/>
  <c r="BM617" i="4" s="1"/>
  <c r="BH617" i="4"/>
  <c r="BJ617" i="4" s="1"/>
  <c r="AV617" i="4"/>
  <c r="AX617" i="4" s="1"/>
  <c r="CT617" i="4" l="1"/>
  <c r="BB618" i="4"/>
  <c r="BD618" i="4" s="1"/>
  <c r="BZ618" i="4"/>
  <c r="CB618" i="4" s="1"/>
  <c r="AV618" i="4"/>
  <c r="AX618" i="4" s="1"/>
  <c r="BH618" i="4"/>
  <c r="BJ618" i="4" s="1"/>
  <c r="BT618" i="4"/>
  <c r="BV618" i="4" s="1"/>
  <c r="BN618" i="4"/>
  <c r="BP618" i="4" s="1"/>
  <c r="CU618" i="4"/>
  <c r="BW618" i="4"/>
  <c r="BY618" i="4" s="1"/>
  <c r="BE618" i="4"/>
  <c r="BG618" i="4" s="1"/>
  <c r="AP618" i="4"/>
  <c r="AR618" i="4" s="1"/>
  <c r="AS618" i="4"/>
  <c r="AU618" i="4" s="1"/>
  <c r="CC618" i="4"/>
  <c r="CE618" i="4" s="1"/>
  <c r="BK618" i="4"/>
  <c r="BM618" i="4" s="1"/>
  <c r="CF618" i="4"/>
  <c r="CH618" i="4" s="1"/>
  <c r="BQ618" i="4"/>
  <c r="BS618" i="4" s="1"/>
  <c r="CS618" i="4"/>
  <c r="CR618" i="4"/>
  <c r="AY618" i="4"/>
  <c r="BA618" i="4" s="1"/>
  <c r="CT618" i="4" l="1"/>
  <c r="AP619" i="4"/>
  <c r="AR619" i="4" s="1"/>
  <c r="BN619" i="4"/>
  <c r="BP619" i="4" s="1"/>
  <c r="BK619" i="4"/>
  <c r="BM619" i="4" s="1"/>
  <c r="CC619" i="4"/>
  <c r="CE619" i="4" s="1"/>
  <c r="AS619" i="4"/>
  <c r="AU619" i="4" s="1"/>
  <c r="BE619" i="4"/>
  <c r="BG619" i="4" s="1"/>
  <c r="BZ619" i="4"/>
  <c r="CB619" i="4" s="1"/>
  <c r="CR619" i="4"/>
  <c r="BT619" i="4"/>
  <c r="BV619" i="4" s="1"/>
  <c r="CU619" i="4"/>
  <c r="BQ619" i="4"/>
  <c r="BS619" i="4" s="1"/>
  <c r="AV619" i="4"/>
  <c r="AX619" i="4" s="1"/>
  <c r="AY619" i="4"/>
  <c r="BA619" i="4" s="1"/>
  <c r="CF619" i="4"/>
  <c r="CH619" i="4" s="1"/>
  <c r="BH619" i="4"/>
  <c r="BJ619" i="4" s="1"/>
  <c r="BB619" i="4"/>
  <c r="BD619" i="4" s="1"/>
  <c r="CS619" i="4"/>
  <c r="CT619" i="4" s="1"/>
  <c r="BW619" i="4"/>
  <c r="BY619" i="4" s="1"/>
  <c r="BH620" i="4" l="1"/>
  <c r="BJ620" i="4" s="1"/>
  <c r="AS620" i="4"/>
  <c r="AU620" i="4" s="1"/>
  <c r="BQ620" i="4"/>
  <c r="BS620" i="4" s="1"/>
  <c r="AV620" i="4"/>
  <c r="AX620" i="4" s="1"/>
  <c r="CR620" i="4"/>
  <c r="BE620" i="4"/>
  <c r="BG620" i="4" s="1"/>
  <c r="BZ620" i="4"/>
  <c r="CB620" i="4" s="1"/>
  <c r="BB620" i="4"/>
  <c r="BD620" i="4" s="1"/>
  <c r="BN620" i="4"/>
  <c r="BP620" i="4" s="1"/>
  <c r="BT620" i="4"/>
  <c r="BV620" i="4" s="1"/>
  <c r="CF620" i="4"/>
  <c r="CH620" i="4" s="1"/>
  <c r="BW620" i="4"/>
  <c r="BY620" i="4" s="1"/>
  <c r="AP620" i="4"/>
  <c r="AR620" i="4" s="1"/>
  <c r="CS620" i="4"/>
  <c r="CT620" i="4" s="1"/>
  <c r="BK620" i="4"/>
  <c r="BM620" i="4" s="1"/>
  <c r="CU620" i="4"/>
  <c r="AY620" i="4"/>
  <c r="BA620" i="4" s="1"/>
  <c r="CC620" i="4"/>
  <c r="CE620" i="4" s="1"/>
  <c r="BB621" i="4" l="1"/>
  <c r="BD621" i="4" s="1"/>
  <c r="CR621" i="4"/>
  <c r="BZ621" i="4"/>
  <c r="CB621" i="4" s="1"/>
  <c r="BK621" i="4"/>
  <c r="BM621" i="4" s="1"/>
  <c r="AS621" i="4"/>
  <c r="AU621" i="4" s="1"/>
  <c r="BH621" i="4"/>
  <c r="BJ621" i="4" s="1"/>
  <c r="CC621" i="4"/>
  <c r="CE621" i="4" s="1"/>
  <c r="AV621" i="4"/>
  <c r="AX621" i="4" s="1"/>
  <c r="CU621" i="4"/>
  <c r="AY621" i="4"/>
  <c r="BA621" i="4" s="1"/>
  <c r="BW621" i="4"/>
  <c r="BY621" i="4" s="1"/>
  <c r="BQ621" i="4"/>
  <c r="BS621" i="4" s="1"/>
  <c r="BT621" i="4"/>
  <c r="BV621" i="4" s="1"/>
  <c r="AP621" i="4"/>
  <c r="AR621" i="4" s="1"/>
  <c r="BN621" i="4"/>
  <c r="BP621" i="4" s="1"/>
  <c r="CF621" i="4"/>
  <c r="CH621" i="4" s="1"/>
  <c r="BE621" i="4"/>
  <c r="BG621" i="4" s="1"/>
  <c r="CS621" i="4"/>
  <c r="CT621" i="4" s="1"/>
  <c r="AY622" i="4" l="1"/>
  <c r="BA622" i="4" s="1"/>
  <c r="BH622" i="4"/>
  <c r="BJ622" i="4" s="1"/>
  <c r="AS622" i="4"/>
  <c r="AU622" i="4" s="1"/>
  <c r="AP622" i="4"/>
  <c r="AR622" i="4" s="1"/>
  <c r="CU622" i="4"/>
  <c r="CS622" i="4"/>
  <c r="CC622" i="4"/>
  <c r="CE622" i="4" s="1"/>
  <c r="BT622" i="4"/>
  <c r="BV622" i="4" s="1"/>
  <c r="BZ622" i="4"/>
  <c r="CB622" i="4" s="1"/>
  <c r="BQ622" i="4"/>
  <c r="BS622" i="4" s="1"/>
  <c r="BN622" i="4"/>
  <c r="BP622" i="4" s="1"/>
  <c r="BE622" i="4"/>
  <c r="BG622" i="4" s="1"/>
  <c r="AV622" i="4"/>
  <c r="AX622" i="4" s="1"/>
  <c r="BW622" i="4"/>
  <c r="BY622" i="4" s="1"/>
  <c r="CR622" i="4"/>
  <c r="CF622" i="4"/>
  <c r="CH622" i="4" s="1"/>
  <c r="BK622" i="4"/>
  <c r="BM622" i="4" s="1"/>
  <c r="BB622" i="4"/>
  <c r="BD622" i="4" s="1"/>
  <c r="CT622" i="4" l="1"/>
  <c r="BB623" i="4"/>
  <c r="BD623" i="4" s="1"/>
  <c r="CR623" i="4"/>
  <c r="CC623" i="4"/>
  <c r="CE623" i="4" s="1"/>
  <c r="BH623" i="4"/>
  <c r="BJ623" i="4" s="1"/>
  <c r="AP623" i="4"/>
  <c r="AR623" i="4" s="1"/>
  <c r="CF623" i="4"/>
  <c r="CH623" i="4" s="1"/>
  <c r="BK623" i="4"/>
  <c r="BM623" i="4" s="1"/>
  <c r="AY623" i="4"/>
  <c r="BA623" i="4" s="1"/>
  <c r="BW623" i="4"/>
  <c r="BY623" i="4" s="1"/>
  <c r="AV623" i="4"/>
  <c r="AX623" i="4" s="1"/>
  <c r="BZ623" i="4"/>
  <c r="CB623" i="4" s="1"/>
  <c r="BN623" i="4"/>
  <c r="BP623" i="4" s="1"/>
  <c r="BE623" i="4"/>
  <c r="BG623" i="4" s="1"/>
  <c r="CS623" i="4"/>
  <c r="CT623" i="4" s="1"/>
  <c r="AS623" i="4"/>
  <c r="AU623" i="4" s="1"/>
  <c r="BQ623" i="4"/>
  <c r="BS623" i="4" s="1"/>
  <c r="CU623" i="4"/>
  <c r="BT623" i="4"/>
  <c r="BV623" i="4" s="1"/>
  <c r="BW624" i="4" l="1"/>
  <c r="BY624" i="4" s="1"/>
  <c r="CS624" i="4"/>
  <c r="BH624" i="4"/>
  <c r="BJ624" i="4" s="1"/>
  <c r="BK624" i="4"/>
  <c r="BM624" i="4" s="1"/>
  <c r="BZ624" i="4"/>
  <c r="CB624" i="4" s="1"/>
  <c r="BT624" i="4"/>
  <c r="BV624" i="4" s="1"/>
  <c r="AP624" i="4"/>
  <c r="AR624" i="4" s="1"/>
  <c r="BQ624" i="4"/>
  <c r="BS624" i="4" s="1"/>
  <c r="BN624" i="4"/>
  <c r="BP624" i="4" s="1"/>
  <c r="BE624" i="4"/>
  <c r="BG624" i="4" s="1"/>
  <c r="AV624" i="4"/>
  <c r="AX624" i="4" s="1"/>
  <c r="AY624" i="4"/>
  <c r="BA624" i="4" s="1"/>
  <c r="CC624" i="4"/>
  <c r="CE624" i="4" s="1"/>
  <c r="CU624" i="4"/>
  <c r="BB624" i="4"/>
  <c r="BD624" i="4" s="1"/>
  <c r="AS624" i="4"/>
  <c r="AU624" i="4" s="1"/>
  <c r="CR624" i="4"/>
  <c r="CF624" i="4"/>
  <c r="CH624" i="4" s="1"/>
  <c r="CT624" i="4" l="1"/>
  <c r="CS625" i="4"/>
  <c r="CR625" i="4"/>
  <c r="CU625" i="4"/>
  <c r="CT625" i="4" l="1"/>
  <c r="CS626" i="4"/>
  <c r="CU626" i="4"/>
  <c r="CR626" i="4"/>
  <c r="CT626" i="4" l="1"/>
  <c r="BN627" i="4"/>
  <c r="BP627" i="4" s="1"/>
  <c r="BK627" i="4"/>
  <c r="BM627" i="4" s="1"/>
  <c r="CR627" i="4"/>
  <c r="AV627" i="4"/>
  <c r="AX627" i="4" s="1"/>
  <c r="BH627" i="4"/>
  <c r="BJ627" i="4" s="1"/>
  <c r="AY627" i="4"/>
  <c r="BA627" i="4" s="1"/>
  <c r="BQ627" i="4"/>
  <c r="BS627" i="4" s="1"/>
  <c r="BB627" i="4"/>
  <c r="BD627" i="4" s="1"/>
  <c r="CS627" i="4"/>
  <c r="AS627" i="4"/>
  <c r="AU627" i="4" s="1"/>
  <c r="BZ627" i="4"/>
  <c r="CB627" i="4" s="1"/>
  <c r="CU627" i="4"/>
  <c r="CC627" i="4"/>
  <c r="CE627" i="4" s="1"/>
  <c r="BE627" i="4"/>
  <c r="BG627" i="4" s="1"/>
  <c r="AP627" i="4"/>
  <c r="AR627" i="4" s="1"/>
  <c r="BW627" i="4"/>
  <c r="BY627" i="4" s="1"/>
  <c r="CF627" i="4"/>
  <c r="CH627" i="4" s="1"/>
  <c r="BT627" i="4"/>
  <c r="BV627" i="4" s="1"/>
  <c r="CT627" i="4" l="1"/>
  <c r="CR628" i="4"/>
  <c r="BH628" i="4"/>
  <c r="BJ628" i="4" s="1"/>
  <c r="CU628" i="4"/>
  <c r="BZ628" i="4"/>
  <c r="CB628" i="4" s="1"/>
  <c r="AY628" i="4"/>
  <c r="BA628" i="4" s="1"/>
  <c r="BB628" i="4"/>
  <c r="BD628" i="4" s="1"/>
  <c r="AV628" i="4"/>
  <c r="AX628" i="4" s="1"/>
  <c r="BE628" i="4"/>
  <c r="BG628" i="4" s="1"/>
  <c r="CF628" i="4"/>
  <c r="CH628" i="4" s="1"/>
  <c r="BT628" i="4"/>
  <c r="BV628" i="4" s="1"/>
  <c r="AS628" i="4"/>
  <c r="AU628" i="4" s="1"/>
  <c r="AP628" i="4"/>
  <c r="AR628" i="4" s="1"/>
  <c r="BK628" i="4"/>
  <c r="BM628" i="4" s="1"/>
  <c r="BW628" i="4"/>
  <c r="BY628" i="4" s="1"/>
  <c r="BQ628" i="4"/>
  <c r="BS628" i="4" s="1"/>
  <c r="CS628" i="4"/>
  <c r="BN628" i="4"/>
  <c r="BP628" i="4" s="1"/>
  <c r="CC628" i="4"/>
  <c r="CE628" i="4" s="1"/>
  <c r="CT628" i="4" l="1"/>
  <c r="BE629" i="4"/>
  <c r="BG629" i="4" s="1"/>
  <c r="BN629" i="4"/>
  <c r="BP629" i="4" s="1"/>
  <c r="CU629" i="4"/>
  <c r="BZ629" i="4"/>
  <c r="CB629" i="4" s="1"/>
  <c r="AP629" i="4"/>
  <c r="AR629" i="4" s="1"/>
  <c r="BK629" i="4"/>
  <c r="BM629" i="4" s="1"/>
  <c r="BW629" i="4"/>
  <c r="BY629" i="4" s="1"/>
  <c r="AY629" i="4"/>
  <c r="BA629" i="4" s="1"/>
  <c r="CR629" i="4"/>
  <c r="BH629" i="4"/>
  <c r="BJ629" i="4" s="1"/>
  <c r="BB629" i="4"/>
  <c r="BD629" i="4" s="1"/>
  <c r="AS629" i="4"/>
  <c r="AU629" i="4" s="1"/>
  <c r="CS629" i="4"/>
  <c r="CF629" i="4"/>
  <c r="CH629" i="4" s="1"/>
  <c r="CC629" i="4"/>
  <c r="CE629" i="4" s="1"/>
  <c r="BQ629" i="4"/>
  <c r="BS629" i="4" s="1"/>
  <c r="AV629" i="4"/>
  <c r="AX629" i="4" s="1"/>
  <c r="BT629" i="4"/>
  <c r="BV629" i="4" s="1"/>
  <c r="CT629" i="4" l="1"/>
  <c r="BQ630" i="4"/>
  <c r="BS630" i="4" s="1"/>
  <c r="AY630" i="4"/>
  <c r="BA630" i="4" s="1"/>
  <c r="CR630" i="4"/>
  <c r="BB630" i="4"/>
  <c r="BD630" i="4" s="1"/>
  <c r="AS630" i="4"/>
  <c r="AU630" i="4" s="1"/>
  <c r="AV630" i="4"/>
  <c r="AX630" i="4" s="1"/>
  <c r="BZ630" i="4"/>
  <c r="CB630" i="4" s="1"/>
  <c r="CS630" i="4"/>
  <c r="CT630" i="4" s="1"/>
  <c r="CU630" i="4"/>
  <c r="AP630" i="4"/>
  <c r="AR630" i="4" s="1"/>
  <c r="BN630" i="4"/>
  <c r="BP630" i="4" s="1"/>
  <c r="BE630" i="4"/>
  <c r="BG630" i="4" s="1"/>
  <c r="BH630" i="4"/>
  <c r="BJ630" i="4" s="1"/>
  <c r="BK630" i="4"/>
  <c r="BM630" i="4" s="1"/>
  <c r="CF630" i="4"/>
  <c r="CH630" i="4" s="1"/>
  <c r="CC630" i="4"/>
  <c r="CE630" i="4" s="1"/>
  <c r="BT630" i="4"/>
  <c r="BV630" i="4" s="1"/>
  <c r="BW630" i="4"/>
  <c r="BY630" i="4" s="1"/>
  <c r="CF631" i="4" l="1"/>
  <c r="CH631" i="4" s="1"/>
  <c r="BK631" i="4"/>
  <c r="BM631" i="4" s="1"/>
  <c r="CC631" i="4"/>
  <c r="CE631" i="4" s="1"/>
  <c r="BE631" i="4"/>
  <c r="BG631" i="4" s="1"/>
  <c r="BQ631" i="4"/>
  <c r="BS631" i="4" s="1"/>
  <c r="BZ631" i="4"/>
  <c r="CB631" i="4" s="1"/>
  <c r="AP631" i="4"/>
  <c r="AR631" i="4" s="1"/>
  <c r="AS631" i="4"/>
  <c r="AU631" i="4" s="1"/>
  <c r="AV631" i="4"/>
  <c r="AX631" i="4" s="1"/>
  <c r="AY631" i="4"/>
  <c r="BA631" i="4" s="1"/>
  <c r="CR631" i="4"/>
  <c r="BT631" i="4"/>
  <c r="BV631" i="4" s="1"/>
  <c r="BH631" i="4"/>
  <c r="BJ631" i="4" s="1"/>
  <c r="BB631" i="4"/>
  <c r="BD631" i="4" s="1"/>
  <c r="CS631" i="4"/>
  <c r="CT631" i="4" s="1"/>
  <c r="CU631" i="4"/>
  <c r="BW631" i="4"/>
  <c r="BY631" i="4" s="1"/>
  <c r="BN631" i="4"/>
  <c r="BP631" i="4" s="1"/>
  <c r="CS632" i="4" l="1"/>
  <c r="CU632" i="4"/>
  <c r="CR632" i="4"/>
  <c r="CT632" i="4" l="1"/>
  <c r="BW633" i="4"/>
  <c r="BY633" i="4" s="1"/>
  <c r="BK633" i="4"/>
  <c r="BM633" i="4" s="1"/>
  <c r="BE633" i="4"/>
  <c r="BG633" i="4" s="1"/>
  <c r="BB633" i="4"/>
  <c r="BD633" i="4" s="1"/>
  <c r="AY633" i="4"/>
  <c r="BA633" i="4" s="1"/>
  <c r="BH633" i="4"/>
  <c r="BJ633" i="4" s="1"/>
  <c r="AV633" i="4"/>
  <c r="AX633" i="4" s="1"/>
  <c r="BZ633" i="4"/>
  <c r="CB633" i="4" s="1"/>
  <c r="AS633" i="4"/>
  <c r="AU633" i="4" s="1"/>
  <c r="AP633" i="4"/>
  <c r="AR633" i="4" s="1"/>
  <c r="CR633" i="4"/>
  <c r="BQ633" i="4"/>
  <c r="BS633" i="4" s="1"/>
  <c r="CU633" i="4"/>
  <c r="CF633" i="4"/>
  <c r="CH633" i="4" s="1"/>
  <c r="BT633" i="4"/>
  <c r="BV633" i="4" s="1"/>
  <c r="CC633" i="4"/>
  <c r="CE633" i="4" s="1"/>
  <c r="CS633" i="4"/>
  <c r="CT633" i="4" s="1"/>
  <c r="BN633" i="4"/>
  <c r="BP633" i="4" s="1"/>
  <c r="CR634" i="4" l="1"/>
  <c r="CU634" i="4"/>
  <c r="CS634" i="4"/>
  <c r="CT634" i="4" s="1"/>
  <c r="CS635" i="4" l="1"/>
  <c r="CR635" i="4"/>
  <c r="CU635" i="4"/>
  <c r="CT635" i="4" l="1"/>
  <c r="CS636" i="4"/>
  <c r="CU636" i="4"/>
  <c r="CR636" i="4"/>
  <c r="CT636" i="4" l="1"/>
  <c r="CU637" i="4"/>
  <c r="CR637" i="4"/>
  <c r="CS637" i="4"/>
  <c r="CT637" i="4" l="1"/>
  <c r="CR638" i="4"/>
  <c r="CU638" i="4"/>
  <c r="CS638" i="4"/>
  <c r="CT638" i="4" s="1"/>
  <c r="BB639" i="4" l="1"/>
  <c r="BD639" i="4" s="1"/>
  <c r="BW639" i="4"/>
  <c r="BY639" i="4" s="1"/>
  <c r="BN639" i="4"/>
  <c r="BP639" i="4" s="1"/>
  <c r="BZ639" i="4"/>
  <c r="CB639" i="4" s="1"/>
  <c r="BE639" i="4"/>
  <c r="BG639" i="4" s="1"/>
  <c r="CF639" i="4"/>
  <c r="CH639" i="4" s="1"/>
  <c r="AS639" i="4"/>
  <c r="AU639" i="4" s="1"/>
  <c r="AV639" i="4"/>
  <c r="AX639" i="4" s="1"/>
  <c r="BH639" i="4"/>
  <c r="BJ639" i="4" s="1"/>
  <c r="CS639" i="4"/>
  <c r="AY639" i="4"/>
  <c r="BA639" i="4" s="1"/>
  <c r="AP639" i="4"/>
  <c r="AR639" i="4" s="1"/>
  <c r="BQ639" i="4"/>
  <c r="BS639" i="4" s="1"/>
  <c r="BK639" i="4"/>
  <c r="BM639" i="4" s="1"/>
  <c r="CC639" i="4"/>
  <c r="CE639" i="4" s="1"/>
  <c r="CU639" i="4"/>
  <c r="BT639" i="4"/>
  <c r="BV639" i="4" s="1"/>
  <c r="CR639" i="4"/>
  <c r="CT639" i="4" l="1"/>
  <c r="BB640" i="4"/>
  <c r="BD640" i="4" s="1"/>
  <c r="AV640" i="4"/>
  <c r="AX640" i="4" s="1"/>
  <c r="BQ640" i="4"/>
  <c r="BS640" i="4" s="1"/>
  <c r="CS640" i="4"/>
  <c r="CC640" i="4"/>
  <c r="CE640" i="4" s="1"/>
  <c r="AY640" i="4"/>
  <c r="BA640" i="4" s="1"/>
  <c r="CF640" i="4"/>
  <c r="CH640" i="4" s="1"/>
  <c r="BW640" i="4"/>
  <c r="BY640" i="4" s="1"/>
  <c r="BK640" i="4"/>
  <c r="BM640" i="4" s="1"/>
  <c r="BZ640" i="4"/>
  <c r="CB640" i="4" s="1"/>
  <c r="BT640" i="4"/>
  <c r="BV640" i="4" s="1"/>
  <c r="AP640" i="4"/>
  <c r="AR640" i="4" s="1"/>
  <c r="AS640" i="4"/>
  <c r="AU640" i="4" s="1"/>
  <c r="BH640" i="4"/>
  <c r="BJ640" i="4" s="1"/>
  <c r="BN640" i="4"/>
  <c r="BP640" i="4" s="1"/>
  <c r="CU640" i="4"/>
  <c r="CR640" i="4"/>
  <c r="BE640" i="4"/>
  <c r="BG640" i="4" s="1"/>
  <c r="CT640" i="4" l="1"/>
  <c r="CC641" i="4"/>
  <c r="CE641" i="4" s="1"/>
  <c r="AV641" i="4"/>
  <c r="AX641" i="4" s="1"/>
  <c r="BN641" i="4"/>
  <c r="BP641" i="4" s="1"/>
  <c r="AP641" i="4"/>
  <c r="AR641" i="4" s="1"/>
  <c r="AS641" i="4"/>
  <c r="AU641" i="4" s="1"/>
  <c r="BT641" i="4"/>
  <c r="BV641" i="4" s="1"/>
  <c r="CF641" i="4"/>
  <c r="CH641" i="4" s="1"/>
  <c r="CR641" i="4"/>
  <c r="BB641" i="4"/>
  <c r="BD641" i="4" s="1"/>
  <c r="BK641" i="4"/>
  <c r="BM641" i="4" s="1"/>
  <c r="CS641" i="4"/>
  <c r="BQ641" i="4"/>
  <c r="BS641" i="4" s="1"/>
  <c r="BZ641" i="4"/>
  <c r="CB641" i="4" s="1"/>
  <c r="BH641" i="4"/>
  <c r="BJ641" i="4" s="1"/>
  <c r="CU641" i="4"/>
  <c r="AY641" i="4"/>
  <c r="BA641" i="4" s="1"/>
  <c r="BE641" i="4"/>
  <c r="BG641" i="4" s="1"/>
  <c r="BW641" i="4"/>
  <c r="BY641" i="4" s="1"/>
  <c r="CT641" i="4" l="1"/>
  <c r="AP642" i="4"/>
  <c r="AR642" i="4" s="1"/>
  <c r="CS642" i="4"/>
  <c r="CC642" i="4"/>
  <c r="CE642" i="4" s="1"/>
  <c r="CR642" i="4"/>
  <c r="CU642" i="4"/>
  <c r="CF642" i="4"/>
  <c r="CH642" i="4" s="1"/>
  <c r="BW642" i="4"/>
  <c r="BY642" i="4" s="1"/>
  <c r="BH642" i="4"/>
  <c r="BJ642" i="4" s="1"/>
  <c r="BB642" i="4"/>
  <c r="BD642" i="4" s="1"/>
  <c r="BQ642" i="4"/>
  <c r="BS642" i="4" s="1"/>
  <c r="AV642" i="4"/>
  <c r="AX642" i="4" s="1"/>
  <c r="BE642" i="4"/>
  <c r="BG642" i="4" s="1"/>
  <c r="BZ642" i="4"/>
  <c r="CB642" i="4" s="1"/>
  <c r="BK642" i="4"/>
  <c r="BM642" i="4" s="1"/>
  <c r="AY642" i="4"/>
  <c r="BA642" i="4" s="1"/>
  <c r="AS642" i="4"/>
  <c r="AU642" i="4" s="1"/>
  <c r="BN642" i="4"/>
  <c r="BP642" i="4" s="1"/>
  <c r="BT642" i="4"/>
  <c r="BV642" i="4" s="1"/>
  <c r="CT642" i="4" l="1"/>
  <c r="CU643" i="4"/>
  <c r="CR643" i="4"/>
  <c r="CS643" i="4"/>
  <c r="CT643" i="4" s="1"/>
  <c r="CR644" i="4" l="1"/>
  <c r="CU644" i="4"/>
  <c r="CS644" i="4"/>
  <c r="CT644" i="4" l="1"/>
  <c r="CU645" i="4"/>
  <c r="CR645" i="4"/>
  <c r="CS645" i="4"/>
  <c r="CT645" i="4" s="1"/>
  <c r="BT646" i="4" l="1"/>
  <c r="BV646" i="4" s="1"/>
  <c r="AS646" i="4"/>
  <c r="AU646" i="4" s="1"/>
  <c r="AP646" i="4"/>
  <c r="AR646" i="4" s="1"/>
  <c r="CF646" i="4"/>
  <c r="CH646" i="4" s="1"/>
  <c r="AY646" i="4"/>
  <c r="BA646" i="4" s="1"/>
  <c r="BN646" i="4"/>
  <c r="BP646" i="4" s="1"/>
  <c r="CR646" i="4"/>
  <c r="BB646" i="4"/>
  <c r="BD646" i="4" s="1"/>
  <c r="BK646" i="4"/>
  <c r="BM646" i="4" s="1"/>
  <c r="CC646" i="4"/>
  <c r="CE646" i="4" s="1"/>
  <c r="CS646" i="4"/>
  <c r="CT646" i="4" s="1"/>
  <c r="BW646" i="4"/>
  <c r="BY646" i="4" s="1"/>
  <c r="CU646" i="4"/>
  <c r="BE646" i="4"/>
  <c r="BG646" i="4" s="1"/>
  <c r="BH646" i="4"/>
  <c r="BJ646" i="4" s="1"/>
  <c r="AV646" i="4"/>
  <c r="AX646" i="4" s="1"/>
  <c r="BQ646" i="4"/>
  <c r="BS646" i="4" s="1"/>
  <c r="BZ646" i="4"/>
  <c r="CB646" i="4" s="1"/>
  <c r="CU647" i="4" l="1"/>
  <c r="BN647" i="4"/>
  <c r="BP647" i="4" s="1"/>
  <c r="CC647" i="4"/>
  <c r="CE647" i="4" s="1"/>
  <c r="CF647" i="4"/>
  <c r="CH647" i="4" s="1"/>
  <c r="AV647" i="4"/>
  <c r="AX647" i="4" s="1"/>
  <c r="CR647" i="4"/>
  <c r="BK647" i="4"/>
  <c r="BM647" i="4" s="1"/>
  <c r="AP647" i="4"/>
  <c r="AR647" i="4" s="1"/>
  <c r="CS647" i="4"/>
  <c r="CT647" i="4" s="1"/>
  <c r="BE647" i="4"/>
  <c r="BG647" i="4" s="1"/>
  <c r="AY647" i="4"/>
  <c r="BA647" i="4" s="1"/>
  <c r="BZ647" i="4"/>
  <c r="CB647" i="4" s="1"/>
  <c r="AS647" i="4"/>
  <c r="AU647" i="4" s="1"/>
  <c r="BW647" i="4"/>
  <c r="BY647" i="4" s="1"/>
  <c r="BQ647" i="4"/>
  <c r="BS647" i="4" s="1"/>
  <c r="BB647" i="4"/>
  <c r="BD647" i="4" s="1"/>
  <c r="BT647" i="4"/>
  <c r="BV647" i="4" s="1"/>
  <c r="BH647" i="4"/>
  <c r="BJ647" i="4" s="1"/>
  <c r="BN648" i="4" l="1"/>
  <c r="BP648" i="4" s="1"/>
  <c r="BH648" i="4"/>
  <c r="BJ648" i="4" s="1"/>
  <c r="AS648" i="4"/>
  <c r="AU648" i="4" s="1"/>
  <c r="CR648" i="4"/>
  <c r="BZ648" i="4"/>
  <c r="CB648" i="4" s="1"/>
  <c r="AV648" i="4"/>
  <c r="AX648" i="4" s="1"/>
  <c r="AY648" i="4"/>
  <c r="BA648" i="4" s="1"/>
  <c r="BT648" i="4"/>
  <c r="BV648" i="4" s="1"/>
  <c r="CC648" i="4"/>
  <c r="CE648" i="4" s="1"/>
  <c r="BQ648" i="4"/>
  <c r="BS648" i="4" s="1"/>
  <c r="CS648" i="4"/>
  <c r="CT648" i="4" s="1"/>
  <c r="AP648" i="4"/>
  <c r="AR648" i="4" s="1"/>
  <c r="BB648" i="4"/>
  <c r="BD648" i="4" s="1"/>
  <c r="BW648" i="4"/>
  <c r="BY648" i="4" s="1"/>
  <c r="BK648" i="4"/>
  <c r="BM648" i="4" s="1"/>
  <c r="CU648" i="4"/>
  <c r="BE648" i="4"/>
  <c r="BG648" i="4" s="1"/>
  <c r="CF648" i="4"/>
  <c r="CH648" i="4" s="1"/>
  <c r="CS649" i="4" l="1"/>
  <c r="CR649" i="4"/>
  <c r="CU649" i="4"/>
  <c r="CT649" i="4" l="1"/>
  <c r="BT650" i="4"/>
  <c r="BV650" i="4" s="1"/>
  <c r="BB650" i="4"/>
  <c r="BD650" i="4" s="1"/>
  <c r="AV650" i="4"/>
  <c r="AX650" i="4" s="1"/>
  <c r="AP650" i="4"/>
  <c r="AR650" i="4" s="1"/>
  <c r="CC650" i="4"/>
  <c r="CE650" i="4" s="1"/>
  <c r="BQ650" i="4"/>
  <c r="BS650" i="4" s="1"/>
  <c r="BE650" i="4"/>
  <c r="BG650" i="4" s="1"/>
  <c r="BN650" i="4"/>
  <c r="BP650" i="4" s="1"/>
  <c r="AY650" i="4"/>
  <c r="BA650" i="4" s="1"/>
  <c r="CF650" i="4"/>
  <c r="CH650" i="4" s="1"/>
  <c r="CU650" i="4"/>
  <c r="BW650" i="4"/>
  <c r="BY650" i="4" s="1"/>
  <c r="AS650" i="4"/>
  <c r="AU650" i="4" s="1"/>
  <c r="CS650" i="4"/>
  <c r="BH650" i="4"/>
  <c r="BJ650" i="4" s="1"/>
  <c r="CR650" i="4"/>
  <c r="BZ650" i="4"/>
  <c r="CB650" i="4" s="1"/>
  <c r="BK650" i="4"/>
  <c r="BM650" i="4" s="1"/>
  <c r="CT650" i="4" l="1"/>
  <c r="BE651" i="4"/>
  <c r="BG651" i="4" s="1"/>
  <c r="AV651" i="4"/>
  <c r="AX651" i="4" s="1"/>
  <c r="CC651" i="4"/>
  <c r="CE651" i="4" s="1"/>
  <c r="BW651" i="4"/>
  <c r="BY651" i="4" s="1"/>
  <c r="BZ651" i="4"/>
  <c r="CB651" i="4" s="1"/>
  <c r="AP651" i="4"/>
  <c r="AR651" i="4" s="1"/>
  <c r="BT651" i="4"/>
  <c r="BV651" i="4" s="1"/>
  <c r="AS651" i="4"/>
  <c r="AU651" i="4" s="1"/>
  <c r="BQ651" i="4"/>
  <c r="BS651" i="4" s="1"/>
  <c r="CS651" i="4"/>
  <c r="AY651" i="4"/>
  <c r="BA651" i="4" s="1"/>
  <c r="BN651" i="4"/>
  <c r="BP651" i="4" s="1"/>
  <c r="BB651" i="4"/>
  <c r="BD651" i="4" s="1"/>
  <c r="CF651" i="4"/>
  <c r="CH651" i="4" s="1"/>
  <c r="BK651" i="4"/>
  <c r="BM651" i="4" s="1"/>
  <c r="CR651" i="4"/>
  <c r="BH651" i="4"/>
  <c r="BJ651" i="4" s="1"/>
  <c r="CU651" i="4"/>
  <c r="CT651" i="4" l="1"/>
  <c r="CF652" i="4"/>
  <c r="CH652" i="4" s="1"/>
  <c r="AY652" i="4"/>
  <c r="BA652" i="4" s="1"/>
  <c r="BW652" i="4"/>
  <c r="BY652" i="4" s="1"/>
  <c r="BK652" i="4"/>
  <c r="BM652" i="4" s="1"/>
  <c r="BZ652" i="4"/>
  <c r="CB652" i="4" s="1"/>
  <c r="CS652" i="4"/>
  <c r="BH652" i="4"/>
  <c r="BJ652" i="4" s="1"/>
  <c r="BB652" i="4"/>
  <c r="BD652" i="4" s="1"/>
  <c r="AV652" i="4"/>
  <c r="AX652" i="4" s="1"/>
  <c r="AS652" i="4"/>
  <c r="AU652" i="4" s="1"/>
  <c r="CC652" i="4"/>
  <c r="CE652" i="4" s="1"/>
  <c r="CR652" i="4"/>
  <c r="BT652" i="4"/>
  <c r="BV652" i="4" s="1"/>
  <c r="BE652" i="4"/>
  <c r="BG652" i="4" s="1"/>
  <c r="BN652" i="4"/>
  <c r="BP652" i="4" s="1"/>
  <c r="CU652" i="4"/>
  <c r="BQ652" i="4"/>
  <c r="BS652" i="4" s="1"/>
  <c r="AP652" i="4"/>
  <c r="AR652" i="4" s="1"/>
  <c r="CT652" i="4" l="1"/>
  <c r="CS653" i="4"/>
  <c r="CU653" i="4"/>
  <c r="CR653" i="4"/>
  <c r="CT653" i="4" l="1"/>
  <c r="CU654" i="4"/>
  <c r="CR654" i="4"/>
  <c r="CS654" i="4"/>
  <c r="CT654" i="4" l="1"/>
  <c r="CS655" i="4"/>
  <c r="CR655" i="4"/>
  <c r="CU655" i="4"/>
  <c r="CT655" i="4" l="1"/>
  <c r="CU656" i="4"/>
  <c r="CS656" i="4"/>
  <c r="CR656" i="4"/>
  <c r="CT656" i="4" l="1"/>
  <c r="BB657" i="4"/>
  <c r="BD657" i="4" s="1"/>
  <c r="AS657" i="4"/>
  <c r="AU657" i="4" s="1"/>
  <c r="BT657" i="4"/>
  <c r="BV657" i="4" s="1"/>
  <c r="CR657" i="4"/>
  <c r="BQ657" i="4"/>
  <c r="BS657" i="4" s="1"/>
  <c r="BE657" i="4"/>
  <c r="BG657" i="4" s="1"/>
  <c r="CS657" i="4"/>
  <c r="CT657" i="4" s="1"/>
  <c r="BZ657" i="4"/>
  <c r="CB657" i="4" s="1"/>
  <c r="AV657" i="4"/>
  <c r="AX657" i="4" s="1"/>
  <c r="CC657" i="4"/>
  <c r="CE657" i="4" s="1"/>
  <c r="BK657" i="4"/>
  <c r="BM657" i="4" s="1"/>
  <c r="AP657" i="4"/>
  <c r="AR657" i="4" s="1"/>
  <c r="CF657" i="4"/>
  <c r="CH657" i="4" s="1"/>
  <c r="AY657" i="4"/>
  <c r="BA657" i="4" s="1"/>
  <c r="BN657" i="4"/>
  <c r="BP657" i="4" s="1"/>
  <c r="CU657" i="4"/>
  <c r="BH657" i="4"/>
  <c r="BJ657" i="4" s="1"/>
  <c r="BW657" i="4"/>
  <c r="BY657" i="4" s="1"/>
  <c r="AP658" i="4" l="1"/>
  <c r="AR658" i="4" s="1"/>
  <c r="CR658" i="4"/>
  <c r="BB658" i="4"/>
  <c r="BD658" i="4" s="1"/>
  <c r="BE658" i="4"/>
  <c r="BG658" i="4" s="1"/>
  <c r="AY658" i="4"/>
  <c r="BA658" i="4" s="1"/>
  <c r="BQ658" i="4"/>
  <c r="BS658" i="4" s="1"/>
  <c r="BZ658" i="4"/>
  <c r="CB658" i="4" s="1"/>
  <c r="BN658" i="4"/>
  <c r="BP658" i="4" s="1"/>
  <c r="BT658" i="4"/>
  <c r="BV658" i="4" s="1"/>
  <c r="BK658" i="4"/>
  <c r="BM658" i="4" s="1"/>
  <c r="CU658" i="4"/>
  <c r="AS658" i="4"/>
  <c r="AU658" i="4" s="1"/>
  <c r="CC658" i="4"/>
  <c r="CE658" i="4" s="1"/>
  <c r="BW658" i="4"/>
  <c r="BY658" i="4" s="1"/>
  <c r="AV658" i="4"/>
  <c r="AX658" i="4" s="1"/>
  <c r="CS658" i="4"/>
  <c r="CT658" i="4" s="1"/>
  <c r="CF658" i="4"/>
  <c r="CH658" i="4" s="1"/>
  <c r="BH658" i="4"/>
  <c r="BJ658" i="4" s="1"/>
  <c r="AV659" i="4" l="1"/>
  <c r="AX659" i="4" s="1"/>
  <c r="BH659" i="4"/>
  <c r="BJ659" i="4" s="1"/>
  <c r="CC659" i="4"/>
  <c r="CE659" i="4" s="1"/>
  <c r="BB659" i="4"/>
  <c r="BD659" i="4" s="1"/>
  <c r="BE659" i="4"/>
  <c r="BG659" i="4" s="1"/>
  <c r="CF659" i="4"/>
  <c r="CH659" i="4" s="1"/>
  <c r="BW659" i="4"/>
  <c r="BY659" i="4" s="1"/>
  <c r="BZ659" i="4"/>
  <c r="CB659" i="4" s="1"/>
  <c r="BK659" i="4"/>
  <c r="BM659" i="4" s="1"/>
  <c r="AP659" i="4"/>
  <c r="AR659" i="4" s="1"/>
  <c r="AS659" i="4"/>
  <c r="AU659" i="4" s="1"/>
  <c r="BT659" i="4"/>
  <c r="BV659" i="4" s="1"/>
  <c r="CS659" i="4"/>
  <c r="AY659" i="4"/>
  <c r="BA659" i="4" s="1"/>
  <c r="BN659" i="4"/>
  <c r="BP659" i="4" s="1"/>
  <c r="BQ659" i="4"/>
  <c r="BS659" i="4" s="1"/>
  <c r="CR659" i="4"/>
  <c r="CU659" i="4"/>
  <c r="CT659" i="4" l="1"/>
  <c r="AV660" i="4"/>
  <c r="AX660" i="4" s="1"/>
  <c r="BH660" i="4"/>
  <c r="BJ660" i="4" s="1"/>
  <c r="CC660" i="4"/>
  <c r="CE660" i="4" s="1"/>
  <c r="BB660" i="4"/>
  <c r="BD660" i="4" s="1"/>
  <c r="AS660" i="4"/>
  <c r="AU660" i="4" s="1"/>
  <c r="CS660" i="4"/>
  <c r="BN660" i="4"/>
  <c r="BP660" i="4" s="1"/>
  <c r="CR660" i="4"/>
  <c r="CU660" i="4"/>
  <c r="BK660" i="4"/>
  <c r="BM660" i="4" s="1"/>
  <c r="CF660" i="4"/>
  <c r="CH660" i="4" s="1"/>
  <c r="BW660" i="4"/>
  <c r="BY660" i="4" s="1"/>
  <c r="AY660" i="4"/>
  <c r="BA660" i="4" s="1"/>
  <c r="BZ660" i="4"/>
  <c r="CB660" i="4" s="1"/>
  <c r="BQ660" i="4"/>
  <c r="BS660" i="4" s="1"/>
  <c r="AP660" i="4"/>
  <c r="AR660" i="4" s="1"/>
  <c r="BE660" i="4"/>
  <c r="BG660" i="4" s="1"/>
  <c r="BT660" i="4"/>
  <c r="BV660" i="4" s="1"/>
  <c r="CT660" i="4" l="1"/>
  <c r="BW661" i="4"/>
  <c r="BY661" i="4" s="1"/>
  <c r="BZ661" i="4"/>
  <c r="CB661" i="4" s="1"/>
  <c r="AP661" i="4"/>
  <c r="AR661" i="4" s="1"/>
  <c r="AS661" i="4"/>
  <c r="AU661" i="4" s="1"/>
  <c r="BN661" i="4"/>
  <c r="BP661" i="4" s="1"/>
  <c r="CF661" i="4"/>
  <c r="CH661" i="4" s="1"/>
  <c r="BT661" i="4"/>
  <c r="BV661" i="4" s="1"/>
  <c r="BH661" i="4"/>
  <c r="BJ661" i="4" s="1"/>
  <c r="BK661" i="4"/>
  <c r="BM661" i="4" s="1"/>
  <c r="AY661" i="4"/>
  <c r="BA661" i="4" s="1"/>
  <c r="BB661" i="4"/>
  <c r="BD661" i="4" s="1"/>
  <c r="CU661" i="4"/>
  <c r="CR661" i="4"/>
  <c r="BQ661" i="4"/>
  <c r="BS661" i="4" s="1"/>
  <c r="CC661" i="4"/>
  <c r="CE661" i="4" s="1"/>
  <c r="CS661" i="4"/>
  <c r="CT661" i="4" s="1"/>
  <c r="AV661" i="4"/>
  <c r="AX661" i="4" s="1"/>
  <c r="BE661" i="4"/>
  <c r="BG661" i="4" s="1"/>
  <c r="AY662" i="4" l="1"/>
  <c r="BA662" i="4" s="1"/>
  <c r="BZ662" i="4"/>
  <c r="CB662" i="4" s="1"/>
  <c r="BT662" i="4"/>
  <c r="BV662" i="4" s="1"/>
  <c r="BK662" i="4"/>
  <c r="BM662" i="4" s="1"/>
  <c r="BQ662" i="4"/>
  <c r="BS662" i="4" s="1"/>
  <c r="BN662" i="4"/>
  <c r="BP662" i="4" s="1"/>
  <c r="AP662" i="4"/>
  <c r="AR662" i="4" s="1"/>
  <c r="CS662" i="4"/>
  <c r="CF662" i="4"/>
  <c r="CH662" i="4" s="1"/>
  <c r="AV662" i="4"/>
  <c r="AX662" i="4" s="1"/>
  <c r="BE662" i="4"/>
  <c r="BG662" i="4" s="1"/>
  <c r="BB662" i="4"/>
  <c r="BD662" i="4" s="1"/>
  <c r="CU662" i="4"/>
  <c r="AS662" i="4"/>
  <c r="AU662" i="4" s="1"/>
  <c r="CR662" i="4"/>
  <c r="BH662" i="4"/>
  <c r="BJ662" i="4" s="1"/>
  <c r="BW662" i="4"/>
  <c r="BY662" i="4" s="1"/>
  <c r="CC662" i="4"/>
  <c r="CE662" i="4" s="1"/>
  <c r="CT662" i="4" l="1"/>
  <c r="AY663" i="4"/>
  <c r="BA663" i="4" s="1"/>
  <c r="BB663" i="4"/>
  <c r="BD663" i="4" s="1"/>
  <c r="BH663" i="4"/>
  <c r="BJ663" i="4" s="1"/>
  <c r="CC663" i="4"/>
  <c r="CE663" i="4" s="1"/>
  <c r="CU663" i="4"/>
  <c r="BK663" i="4"/>
  <c r="BM663" i="4" s="1"/>
  <c r="BZ663" i="4"/>
  <c r="CB663" i="4" s="1"/>
  <c r="BQ663" i="4"/>
  <c r="BS663" i="4" s="1"/>
  <c r="BE663" i="4"/>
  <c r="BG663" i="4" s="1"/>
  <c r="BW663" i="4"/>
  <c r="BY663" i="4" s="1"/>
  <c r="BT663" i="4"/>
  <c r="BV663" i="4" s="1"/>
  <c r="AS663" i="4"/>
  <c r="AU663" i="4" s="1"/>
  <c r="AP663" i="4"/>
  <c r="AR663" i="4" s="1"/>
  <c r="CR663" i="4"/>
  <c r="BN663" i="4"/>
  <c r="BP663" i="4" s="1"/>
  <c r="CF663" i="4"/>
  <c r="CH663" i="4" s="1"/>
  <c r="CS663" i="4"/>
  <c r="AV663" i="4"/>
  <c r="AX663" i="4" s="1"/>
  <c r="K8" i="5"/>
  <c r="K28" i="5"/>
  <c r="K26" i="5"/>
  <c r="K6" i="5"/>
  <c r="M6" i="5" s="1"/>
  <c r="K25" i="5"/>
  <c r="K4" i="5"/>
  <c r="K19" i="5"/>
  <c r="L25" i="5"/>
  <c r="L4" i="5"/>
  <c r="H8" i="5"/>
  <c r="J8" i="5" s="1"/>
  <c r="H28" i="5"/>
  <c r="J28" i="5" s="1"/>
  <c r="H6" i="5"/>
  <c r="H4" i="5"/>
  <c r="H26" i="5"/>
  <c r="J26" i="5" s="1"/>
  <c r="H19" i="5"/>
  <c r="H25" i="5"/>
  <c r="J25" i="5" s="1"/>
  <c r="I4" i="5"/>
  <c r="I25" i="5"/>
  <c r="CT663" i="4" l="1"/>
  <c r="CF664" i="4"/>
  <c r="CH664" i="4" s="1"/>
  <c r="AP664" i="4"/>
  <c r="AR664" i="4" s="1"/>
  <c r="AV664" i="4"/>
  <c r="AX664" i="4" s="1"/>
  <c r="CS664" i="4"/>
  <c r="BZ664" i="4"/>
  <c r="CB664" i="4" s="1"/>
  <c r="BW664" i="4"/>
  <c r="BY664" i="4" s="1"/>
  <c r="BH664" i="4"/>
  <c r="BJ664" i="4" s="1"/>
  <c r="BT664" i="4"/>
  <c r="BV664" i="4" s="1"/>
  <c r="CC664" i="4"/>
  <c r="CE664" i="4" s="1"/>
  <c r="CR664" i="4"/>
  <c r="I19" i="5" s="1"/>
  <c r="BN664" i="4"/>
  <c r="BP664" i="4" s="1"/>
  <c r="BQ664" i="4"/>
  <c r="BS664" i="4" s="1"/>
  <c r="BK664" i="4"/>
  <c r="BM664" i="4" s="1"/>
  <c r="BE664" i="4"/>
  <c r="BG664" i="4" s="1"/>
  <c r="AY664" i="4"/>
  <c r="BA664" i="4" s="1"/>
  <c r="AS664" i="4"/>
  <c r="AU664" i="4" s="1"/>
  <c r="BB664" i="4"/>
  <c r="BD664" i="4" s="1"/>
  <c r="CU664" i="4"/>
  <c r="M19" i="5"/>
  <c r="N19" i="5"/>
  <c r="Q19" i="5" s="1"/>
  <c r="K33" i="5"/>
  <c r="K34" i="5"/>
  <c r="J19" i="5"/>
  <c r="H33" i="5"/>
  <c r="J4" i="5"/>
  <c r="H29" i="5"/>
  <c r="H34" i="5"/>
  <c r="M4" i="5"/>
  <c r="N4" i="5"/>
  <c r="Q4" i="5" s="1"/>
  <c r="K29" i="5"/>
  <c r="N6" i="5"/>
  <c r="Q6" i="5" s="1"/>
  <c r="J6" i="5"/>
  <c r="P6" i="5" s="1"/>
  <c r="S6" i="5" s="1"/>
  <c r="N25" i="5"/>
  <c r="Q25" i="5" s="1"/>
  <c r="M25" i="5"/>
  <c r="P25" i="5" s="1"/>
  <c r="S25" i="5" s="1"/>
  <c r="M26" i="5"/>
  <c r="P26" i="5" s="1"/>
  <c r="S26" i="5" s="1"/>
  <c r="N26" i="5"/>
  <c r="Q26" i="5" s="1"/>
  <c r="M28" i="5"/>
  <c r="N28" i="5"/>
  <c r="Q28" i="5" s="1"/>
  <c r="O4" i="5"/>
  <c r="R4" i="5" s="1"/>
  <c r="M8" i="5"/>
  <c r="N8" i="5"/>
  <c r="Q8" i="5" s="1"/>
  <c r="O25" i="5"/>
  <c r="R25" i="5" s="1"/>
  <c r="CT664" i="4" l="1"/>
  <c r="L19" i="5"/>
  <c r="O19" i="5" s="1"/>
  <c r="R19" i="5" s="1"/>
  <c r="BT665" i="4"/>
  <c r="BV665" i="4" s="1"/>
  <c r="CS665" i="4"/>
  <c r="AP665" i="4"/>
  <c r="AR665" i="4" s="1"/>
  <c r="CC665" i="4"/>
  <c r="CE665" i="4" s="1"/>
  <c r="BN665" i="4"/>
  <c r="BP665" i="4" s="1"/>
  <c r="CF665" i="4"/>
  <c r="CH665" i="4" s="1"/>
  <c r="BE665" i="4"/>
  <c r="BG665" i="4" s="1"/>
  <c r="BH665" i="4"/>
  <c r="BJ665" i="4" s="1"/>
  <c r="CU665" i="4"/>
  <c r="BK665" i="4"/>
  <c r="BM665" i="4" s="1"/>
  <c r="CR665" i="4"/>
  <c r="I8" i="5" s="1"/>
  <c r="BB665" i="4"/>
  <c r="BD665" i="4" s="1"/>
  <c r="AV665" i="4"/>
  <c r="AX665" i="4" s="1"/>
  <c r="BW665" i="4"/>
  <c r="BY665" i="4" s="1"/>
  <c r="BQ665" i="4"/>
  <c r="BS665" i="4" s="1"/>
  <c r="AS665" i="4"/>
  <c r="AU665" i="4" s="1"/>
  <c r="BZ665" i="4"/>
  <c r="CB665" i="4" s="1"/>
  <c r="AY665" i="4"/>
  <c r="BA665" i="4" s="1"/>
  <c r="D3" i="12"/>
  <c r="P28" i="5"/>
  <c r="S28" i="5" s="1"/>
  <c r="J33" i="5"/>
  <c r="J34" i="5"/>
  <c r="N34" i="5"/>
  <c r="P4" i="5"/>
  <c r="S4" i="5" s="1"/>
  <c r="M29" i="5"/>
  <c r="J29" i="5"/>
  <c r="P8" i="5"/>
  <c r="S8" i="5" s="1"/>
  <c r="D4" i="12"/>
  <c r="M33" i="5"/>
  <c r="P19" i="5"/>
  <c r="S19" i="5" s="1"/>
  <c r="D5" i="12"/>
  <c r="M34" i="5"/>
  <c r="N29" i="5"/>
  <c r="Q29" i="5" s="1"/>
  <c r="CT665" i="4" l="1"/>
  <c r="L8" i="5"/>
  <c r="O8" i="5" s="1"/>
  <c r="R8" i="5" s="1"/>
  <c r="CC666" i="4"/>
  <c r="CE666" i="4" s="1"/>
  <c r="BB666" i="4"/>
  <c r="BD666" i="4" s="1"/>
  <c r="BZ666" i="4"/>
  <c r="CB666" i="4" s="1"/>
  <c r="AP666" i="4"/>
  <c r="AR666" i="4" s="1"/>
  <c r="AS666" i="4"/>
  <c r="AU666" i="4" s="1"/>
  <c r="BH666" i="4"/>
  <c r="BJ666" i="4" s="1"/>
  <c r="CF666" i="4"/>
  <c r="CH666" i="4" s="1"/>
  <c r="AY666" i="4"/>
  <c r="BA666" i="4" s="1"/>
  <c r="BQ666" i="4"/>
  <c r="BS666" i="4" s="1"/>
  <c r="CS666" i="4"/>
  <c r="BN666" i="4"/>
  <c r="BP666" i="4" s="1"/>
  <c r="BW666" i="4"/>
  <c r="BY666" i="4" s="1"/>
  <c r="CU666" i="4"/>
  <c r="BE666" i="4"/>
  <c r="BG666" i="4" s="1"/>
  <c r="BT666" i="4"/>
  <c r="BV666" i="4" s="1"/>
  <c r="CR666" i="4"/>
  <c r="I28" i="5" s="1"/>
  <c r="BK666" i="4"/>
  <c r="BM666" i="4" s="1"/>
  <c r="AV666" i="4"/>
  <c r="AX666" i="4" s="1"/>
  <c r="P29" i="5"/>
  <c r="S29" i="5" s="1"/>
  <c r="P34" i="5"/>
  <c r="CT666" i="4" l="1"/>
  <c r="L28" i="5"/>
  <c r="O28" i="5" s="1"/>
  <c r="R28" i="5" s="1"/>
  <c r="CS667" i="4"/>
  <c r="BQ667" i="4"/>
  <c r="BS667" i="4" s="1"/>
  <c r="AY667" i="4"/>
  <c r="BA667" i="4" s="1"/>
  <c r="AP667" i="4"/>
  <c r="AR667" i="4" s="1"/>
  <c r="BT667" i="4"/>
  <c r="BV667" i="4" s="1"/>
  <c r="CU667" i="4"/>
  <c r="BB667" i="4"/>
  <c r="BD667" i="4" s="1"/>
  <c r="CC667" i="4"/>
  <c r="CE667" i="4" s="1"/>
  <c r="AS667" i="4"/>
  <c r="AU667" i="4" s="1"/>
  <c r="BK667" i="4"/>
  <c r="BM667" i="4" s="1"/>
  <c r="BE667" i="4"/>
  <c r="BG667" i="4" s="1"/>
  <c r="BN667" i="4"/>
  <c r="BP667" i="4" s="1"/>
  <c r="AV667" i="4"/>
  <c r="AX667" i="4" s="1"/>
  <c r="BH667" i="4"/>
  <c r="BJ667" i="4" s="1"/>
  <c r="CR667" i="4"/>
  <c r="I6" i="5" s="1"/>
  <c r="BZ667" i="4"/>
  <c r="CB667" i="4" s="1"/>
  <c r="BW667" i="4"/>
  <c r="BY667" i="4" s="1"/>
  <c r="CF667" i="4"/>
  <c r="CH667" i="4" s="1"/>
  <c r="CT667" i="4" l="1"/>
  <c r="L6" i="5"/>
  <c r="AS668" i="4"/>
  <c r="AU668" i="4" s="1"/>
  <c r="BN668" i="4"/>
  <c r="BP668" i="4" s="1"/>
  <c r="CC668" i="4"/>
  <c r="CE668" i="4" s="1"/>
  <c r="BQ668" i="4"/>
  <c r="BS668" i="4" s="1"/>
  <c r="BK668" i="4"/>
  <c r="BM668" i="4" s="1"/>
  <c r="BT668" i="4"/>
  <c r="BV668" i="4" s="1"/>
  <c r="AP668" i="4"/>
  <c r="AR668" i="4" s="1"/>
  <c r="CU668" i="4"/>
  <c r="AV668" i="4"/>
  <c r="AX668" i="4" s="1"/>
  <c r="AY668" i="4"/>
  <c r="BA668" i="4" s="1"/>
  <c r="CS668" i="4"/>
  <c r="BB668" i="4"/>
  <c r="BD668" i="4" s="1"/>
  <c r="CR668" i="4"/>
  <c r="I11" i="5" s="1"/>
  <c r="BE668" i="4"/>
  <c r="BG668" i="4" s="1"/>
  <c r="BH668" i="4"/>
  <c r="BJ668" i="4" s="1"/>
  <c r="BW668" i="4"/>
  <c r="BY668" i="4" s="1"/>
  <c r="CF668" i="4"/>
  <c r="CH668" i="4" s="1"/>
  <c r="BZ668" i="4"/>
  <c r="CB668" i="4" s="1"/>
  <c r="CT668" i="4" l="1"/>
  <c r="L11" i="5"/>
  <c r="O11" i="5" s="1"/>
  <c r="R11" i="5" s="1"/>
  <c r="BK669" i="4"/>
  <c r="BM669" i="4" s="1"/>
  <c r="CU669" i="4"/>
  <c r="AV669" i="4"/>
  <c r="AX669" i="4" s="1"/>
  <c r="BE669" i="4"/>
  <c r="BG669" i="4" s="1"/>
  <c r="BN669" i="4"/>
  <c r="BP669" i="4" s="1"/>
  <c r="BH669" i="4"/>
  <c r="BJ669" i="4" s="1"/>
  <c r="BB669" i="4"/>
  <c r="BD669" i="4" s="1"/>
  <c r="CC669" i="4"/>
  <c r="CE669" i="4" s="1"/>
  <c r="BQ669" i="4"/>
  <c r="BS669" i="4" s="1"/>
  <c r="CS669" i="4"/>
  <c r="BT669" i="4"/>
  <c r="BV669" i="4" s="1"/>
  <c r="CF669" i="4"/>
  <c r="CH669" i="4" s="1"/>
  <c r="BW669" i="4"/>
  <c r="BY669" i="4" s="1"/>
  <c r="AP669" i="4"/>
  <c r="AR669" i="4" s="1"/>
  <c r="AY669" i="4"/>
  <c r="BA669" i="4" s="1"/>
  <c r="BZ669" i="4"/>
  <c r="CB669" i="4" s="1"/>
  <c r="AS669" i="4"/>
  <c r="AU669" i="4" s="1"/>
  <c r="CR669" i="4"/>
  <c r="O6" i="5"/>
  <c r="R6" i="5" s="1"/>
  <c r="AY670" i="4" l="1"/>
  <c r="BA670" i="4" s="1"/>
  <c r="BK670" i="4"/>
  <c r="BM670" i="4" s="1"/>
  <c r="CU670" i="4"/>
  <c r="AS670" i="4"/>
  <c r="AU670" i="4" s="1"/>
  <c r="BQ670" i="4"/>
  <c r="BS670" i="4" s="1"/>
  <c r="AV670" i="4"/>
  <c r="AX670" i="4" s="1"/>
  <c r="AP670" i="4"/>
  <c r="AR670" i="4" s="1"/>
  <c r="BB670" i="4"/>
  <c r="BD670" i="4" s="1"/>
  <c r="BZ670" i="4"/>
  <c r="CB670" i="4" s="1"/>
  <c r="CS670" i="4"/>
  <c r="BE670" i="4"/>
  <c r="BG670" i="4" s="1"/>
  <c r="BW670" i="4"/>
  <c r="BY670" i="4" s="1"/>
  <c r="CR670" i="4"/>
  <c r="CF670" i="4"/>
  <c r="CH670" i="4" s="1"/>
  <c r="BT670" i="4"/>
  <c r="BV670" i="4" s="1"/>
  <c r="BN670" i="4"/>
  <c r="BP670" i="4" s="1"/>
  <c r="CC670" i="4"/>
  <c r="CE670" i="4" s="1"/>
  <c r="BH670" i="4"/>
  <c r="BJ670" i="4" s="1"/>
  <c r="CT669" i="4"/>
  <c r="CT670" i="4" l="1"/>
  <c r="CF671" i="4"/>
  <c r="CH671" i="4" s="1"/>
  <c r="BB671" i="4"/>
  <c r="BD671" i="4" s="1"/>
  <c r="BW671" i="4"/>
  <c r="BY671" i="4" s="1"/>
  <c r="BE671" i="4"/>
  <c r="BG671" i="4" s="1"/>
  <c r="BZ671" i="4"/>
  <c r="CB671" i="4" s="1"/>
  <c r="BK671" i="4"/>
  <c r="BM671" i="4" s="1"/>
  <c r="BT671" i="4"/>
  <c r="BV671" i="4" s="1"/>
  <c r="AP671" i="4"/>
  <c r="AR671" i="4" s="1"/>
  <c r="AY671" i="4"/>
  <c r="BA671" i="4" s="1"/>
  <c r="CU671" i="4"/>
  <c r="AV671" i="4"/>
  <c r="AX671" i="4" s="1"/>
  <c r="BN671" i="4"/>
  <c r="BP671" i="4" s="1"/>
  <c r="CC671" i="4"/>
  <c r="CE671" i="4" s="1"/>
  <c r="BH671" i="4"/>
  <c r="BJ671" i="4" s="1"/>
  <c r="BQ671" i="4"/>
  <c r="BS671" i="4" s="1"/>
  <c r="AS671" i="4"/>
  <c r="AU671" i="4" s="1"/>
  <c r="CR671" i="4"/>
  <c r="I26" i="5" s="1"/>
  <c r="I29" i="5" s="1"/>
  <c r="CS671" i="4"/>
  <c r="CT671" i="4" l="1"/>
  <c r="L26" i="5"/>
  <c r="CR672" i="4"/>
  <c r="CU672" i="4"/>
  <c r="CS672" i="4"/>
  <c r="CT672" i="4" s="1"/>
  <c r="O26" i="5" l="1"/>
  <c r="R26" i="5" s="1"/>
  <c r="L29" i="5"/>
  <c r="O29" i="5" s="1"/>
  <c r="R29" i="5" s="1"/>
  <c r="CU673" i="4"/>
  <c r="CS673" i="4"/>
  <c r="CR673" i="4"/>
  <c r="CT673" i="4" l="1"/>
  <c r="CU674" i="4"/>
  <c r="CR674" i="4"/>
  <c r="CS674" i="4"/>
  <c r="CT674" i="4" l="1"/>
  <c r="CS675" i="4"/>
  <c r="CU675" i="4"/>
  <c r="CR675" i="4"/>
  <c r="CR676" i="4" l="1"/>
  <c r="CU676" i="4"/>
  <c r="CS676" i="4"/>
  <c r="CT676" i="4" s="1"/>
  <c r="CT67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V2" authorId="0" shapeId="0" xr:uid="{9FF1A5E4-E7AF-463E-A361-F335629B7310}">
      <text>
        <r>
          <rPr>
            <sz val="11"/>
            <color theme="1"/>
            <rFont val="맑은 고딕"/>
            <family val="2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1차는  X,Y만 대상</t>
        </r>
      </text>
    </comment>
    <comment ref="AB2" authorId="0" shapeId="0" xr:uid="{E75FCB3F-84B2-4AFD-A163-7583E0E7EF4E}">
      <text>
        <r>
          <rPr>
            <b/>
            <sz val="11"/>
            <color indexed="81"/>
            <rFont val="돋움"/>
            <family val="3"/>
            <charset val="129"/>
          </rPr>
          <t>만든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</t>
        </r>
        <r>
          <rPr>
            <b/>
            <sz val="11"/>
            <color indexed="81"/>
            <rFont val="Tahoma"/>
            <family val="2"/>
          </rPr>
          <t xml:space="preserve">:
1. </t>
        </r>
        <r>
          <rPr>
            <b/>
            <sz val="11"/>
            <color indexed="81"/>
            <rFont val="돋움"/>
            <family val="3"/>
            <charset val="129"/>
          </rPr>
          <t xml:space="preserve">공통코드
</t>
        </r>
        <r>
          <rPr>
            <b/>
            <sz val="11"/>
            <color indexed="81"/>
            <rFont val="Tahoma"/>
            <family val="2"/>
          </rPr>
          <t xml:space="preserve">2. </t>
        </r>
        <r>
          <rPr>
            <b/>
            <sz val="11"/>
            <color indexed="81"/>
            <rFont val="돋움"/>
            <family val="3"/>
            <charset val="129"/>
          </rPr>
          <t xml:space="preserve">원내코드
</t>
        </r>
        <r>
          <rPr>
            <b/>
            <sz val="11"/>
            <color indexed="81"/>
            <rFont val="Tahoma"/>
            <family val="2"/>
          </rPr>
          <t xml:space="preserve">3. </t>
        </r>
        <r>
          <rPr>
            <b/>
            <sz val="11"/>
            <color indexed="81"/>
            <rFont val="돋움"/>
            <family val="3"/>
            <charset val="129"/>
          </rPr>
          <t xml:space="preserve">표준코드
</t>
        </r>
        <r>
          <rPr>
            <b/>
            <sz val="11"/>
            <color indexed="81"/>
            <rFont val="Tahoma"/>
            <family val="2"/>
          </rPr>
          <t xml:space="preserve">4. </t>
        </r>
        <r>
          <rPr>
            <b/>
            <sz val="11"/>
            <color indexed="81"/>
            <rFont val="돋움"/>
            <family val="3"/>
            <charset val="129"/>
          </rPr>
          <t>기타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<sst xmlns="http://schemas.openxmlformats.org/spreadsheetml/2006/main" count="38304" uniqueCount="2901">
  <si>
    <t>항목정의서 정보</t>
    <phoneticPr fontId="2" type="noConversion"/>
  </si>
  <si>
    <t>대분류</t>
  </si>
  <si>
    <t>테이블순번</t>
  </si>
  <si>
    <t>한글테이블명</t>
    <phoneticPr fontId="5" type="noConversion"/>
  </si>
  <si>
    <t>영문테이블명</t>
    <phoneticPr fontId="5" type="noConversion"/>
  </si>
  <si>
    <t>컬럼순번</t>
  </si>
  <si>
    <t>한글컬럼명</t>
    <phoneticPr fontId="5" type="noConversion"/>
  </si>
  <si>
    <t>영문컬럼명</t>
    <phoneticPr fontId="5" type="noConversion"/>
  </si>
  <si>
    <t>데이터타입</t>
    <phoneticPr fontId="5" type="noConversion"/>
  </si>
  <si>
    <t>PK</t>
  </si>
  <si>
    <t>도메인명</t>
    <phoneticPr fontId="5" type="noConversion"/>
  </si>
  <si>
    <t>설명</t>
    <phoneticPr fontId="5" type="noConversion"/>
  </si>
  <si>
    <t>값</t>
    <phoneticPr fontId="5" type="noConversion"/>
  </si>
  <si>
    <t>항목명</t>
  </si>
  <si>
    <t>NULL 여부</t>
    <phoneticPr fontId="2" type="noConversion"/>
  </si>
  <si>
    <t>간암</t>
  </si>
  <si>
    <t>환자</t>
  </si>
  <si>
    <t>건강정보</t>
  </si>
  <si>
    <t>병원코드</t>
  </si>
  <si>
    <t>음주종류코드</t>
  </si>
  <si>
    <t>VARCHAR(20)</t>
    <phoneticPr fontId="2" type="noConversion"/>
  </si>
  <si>
    <t>퇴원상태코드</t>
  </si>
  <si>
    <t>가족력</t>
  </si>
  <si>
    <t>환자가족관계코드</t>
  </si>
  <si>
    <t>진단</t>
  </si>
  <si>
    <t>신체계측정보</t>
  </si>
  <si>
    <t>ECOG코드</t>
  </si>
  <si>
    <t>간기능평가종류코드</t>
  </si>
  <si>
    <t>진단정보</t>
  </si>
  <si>
    <t>진단코드</t>
  </si>
  <si>
    <t>전이정보</t>
  </si>
  <si>
    <t>전이부위코드</t>
  </si>
  <si>
    <t>전이양상코드</t>
  </si>
  <si>
    <t>전이진단방법코드</t>
  </si>
  <si>
    <t>병기</t>
  </si>
  <si>
    <t>임상종양특성코드</t>
  </si>
  <si>
    <t>STAGE종류코드</t>
  </si>
  <si>
    <t>검사</t>
  </si>
  <si>
    <t>진단검사종류코드</t>
  </si>
  <si>
    <t>진단검사코드</t>
  </si>
  <si>
    <t>진단검사EDI코드</t>
  </si>
  <si>
    <t>영상</t>
  </si>
  <si>
    <t>영상검사종류코드</t>
  </si>
  <si>
    <t>영상검사코드</t>
  </si>
  <si>
    <t>영상검사EDI코드</t>
  </si>
  <si>
    <t>간종양형태구분코드</t>
  </si>
  <si>
    <t>간외전이부위코드</t>
  </si>
  <si>
    <t>복수증상구분코드</t>
  </si>
  <si>
    <t>생체검사</t>
  </si>
  <si>
    <t>생체검사부위코드</t>
  </si>
  <si>
    <t>생체검사방법종류코드</t>
  </si>
  <si>
    <t>조직학적진단코드</t>
  </si>
  <si>
    <t>조직학적등급코드</t>
  </si>
  <si>
    <t>면역병리</t>
  </si>
  <si>
    <t>면역병리검사종류코드</t>
  </si>
  <si>
    <t>면역병리검사코드</t>
  </si>
  <si>
    <t>면역병리검사소견코드</t>
  </si>
  <si>
    <t>시술구분코드</t>
  </si>
  <si>
    <t>시술</t>
  </si>
  <si>
    <t>시술치료후평가구분코드</t>
  </si>
  <si>
    <t>치료</t>
  </si>
  <si>
    <t>수술</t>
  </si>
  <si>
    <t>수술종류코드</t>
  </si>
  <si>
    <t>수술코드</t>
  </si>
  <si>
    <t>수술EDI코드</t>
  </si>
  <si>
    <t>수술마취부위코드</t>
  </si>
  <si>
    <t>간암절제범위구분코드</t>
  </si>
  <si>
    <t>간이식종류코드</t>
  </si>
  <si>
    <t>수술목적코드</t>
  </si>
  <si>
    <t>수술부위코드</t>
  </si>
  <si>
    <t>ASA점수코드</t>
  </si>
  <si>
    <t>수술절개선유형코드</t>
  </si>
  <si>
    <t>수술후평가항목코드</t>
  </si>
  <si>
    <t>수혈</t>
  </si>
  <si>
    <t>혈액제제종류코드</t>
  </si>
  <si>
    <t>수술 후 외과병리</t>
  </si>
  <si>
    <t>외과병리채취부위코드</t>
  </si>
  <si>
    <t>육안확인병변형태구분코드</t>
  </si>
  <si>
    <t>외과병리조직학적등급WORST코드</t>
  </si>
  <si>
    <t>외과병리조직학적등급MAJOR코드</t>
  </si>
  <si>
    <t>수술절제면잔존코드</t>
  </si>
  <si>
    <t>간섬유화등급코드</t>
  </si>
  <si>
    <t>99</t>
  </si>
  <si>
    <t>합병증구분코드</t>
  </si>
  <si>
    <t>시술수술합병증구분코드</t>
  </si>
  <si>
    <t>합병증등급코드</t>
  </si>
  <si>
    <t>합병증치료방법코드</t>
  </si>
  <si>
    <t>약제성분종류코드</t>
  </si>
  <si>
    <t>약제성분코드</t>
  </si>
  <si>
    <t>약제EDI코드</t>
  </si>
  <si>
    <t>약제처방용량단위코드</t>
  </si>
  <si>
    <t>약제투여경로코드</t>
  </si>
  <si>
    <t>약제분류코드</t>
  </si>
  <si>
    <t>약제구분코드</t>
  </si>
  <si>
    <t>항암요법종료이유코드</t>
  </si>
  <si>
    <t>항암요법평가항목코드</t>
  </si>
  <si>
    <t>항암요법</t>
  </si>
  <si>
    <t>항암요법부작용코드</t>
  </si>
  <si>
    <t>항암요법부작용등급코드</t>
  </si>
  <si>
    <t>항암요법치료목적코드</t>
  </si>
  <si>
    <t>방사선</t>
  </si>
  <si>
    <t>방사선치료종류코드</t>
  </si>
  <si>
    <t>방사선치료코드</t>
  </si>
  <si>
    <t>방사선EDI코드</t>
  </si>
  <si>
    <t>방사선치료목적코드</t>
  </si>
  <si>
    <t>방사선치료부위코드</t>
  </si>
  <si>
    <t>방사선치료부작용시기구분코드</t>
  </si>
  <si>
    <t>방사선치료부작용종류코드</t>
  </si>
  <si>
    <t>방사선치료부작용등급코드</t>
  </si>
  <si>
    <t>방사선치료평가항목코드</t>
  </si>
  <si>
    <t>추적관찰</t>
  </si>
  <si>
    <t>재발정보</t>
  </si>
  <si>
    <t>재발부위코드</t>
  </si>
  <si>
    <t>재발진단방법코드</t>
  </si>
  <si>
    <t>재발종류코드</t>
  </si>
  <si>
    <t>대장암</t>
  </si>
  <si>
    <t>필수</t>
  </si>
  <si>
    <t>유전성대장암구분코드</t>
    <phoneticPr fontId="2" type="noConversion"/>
  </si>
  <si>
    <t>대장암진단종류코드</t>
    <phoneticPr fontId="2" type="noConversion"/>
  </si>
  <si>
    <t>영상검사</t>
  </si>
  <si>
    <t>T4B침윤장기구분코드</t>
    <phoneticPr fontId="2" type="noConversion"/>
  </si>
  <si>
    <t>전방복막종양관계코드</t>
    <phoneticPr fontId="2" type="noConversion"/>
  </si>
  <si>
    <t>종양반응등급코드</t>
    <phoneticPr fontId="2" type="noConversion"/>
  </si>
  <si>
    <t>종양환상위치구분코드</t>
    <phoneticPr fontId="2" type="noConversion"/>
  </si>
  <si>
    <t>분자병리</t>
  </si>
  <si>
    <t>분자병리검사코드</t>
  </si>
  <si>
    <t>분자병리검사종류코드</t>
  </si>
  <si>
    <t>분자병리검사소견코드</t>
  </si>
  <si>
    <t>결장종양세부위치구분코드</t>
    <phoneticPr fontId="2" type="noConversion"/>
  </si>
  <si>
    <t>종양위치구분코드</t>
    <phoneticPr fontId="2" type="noConversion"/>
  </si>
  <si>
    <t>직장종양세부위치1구분코드</t>
    <phoneticPr fontId="2" type="noConversion"/>
  </si>
  <si>
    <t>직장종양세부위치2구분코드</t>
    <phoneticPr fontId="2" type="noConversion"/>
  </si>
  <si>
    <t>폐색치료구분코드</t>
    <phoneticPr fontId="2" type="noConversion"/>
  </si>
  <si>
    <t>개복전환이유구분코드</t>
    <phoneticPr fontId="2" type="noConversion"/>
  </si>
  <si>
    <t>장루형성이유구분코드</t>
    <phoneticPr fontId="2" type="noConversion"/>
  </si>
  <si>
    <t>IMA_LIGATION위치구분코드</t>
    <phoneticPr fontId="2" type="noConversion"/>
  </si>
  <si>
    <t>복강내원격전이부위코드</t>
    <phoneticPr fontId="2" type="noConversion"/>
  </si>
  <si>
    <t>근치도코드</t>
  </si>
  <si>
    <t>타장기동시성암부위구분코드</t>
    <phoneticPr fontId="2" type="noConversion"/>
  </si>
  <si>
    <t>타장기동시성암치료방법코드</t>
    <phoneticPr fontId="2" type="noConversion"/>
  </si>
  <si>
    <t>문합방법코드</t>
    <phoneticPr fontId="2" type="noConversion"/>
  </si>
  <si>
    <t>문합방법상세구분코드</t>
    <phoneticPr fontId="2" type="noConversion"/>
  </si>
  <si>
    <t>추정실혈량구분코드</t>
    <phoneticPr fontId="2" type="noConversion"/>
  </si>
  <si>
    <t>장루복원수술구분코드</t>
    <phoneticPr fontId="2" type="noConversion"/>
  </si>
  <si>
    <t>장루복원수술위치구분코드</t>
    <phoneticPr fontId="2" type="noConversion"/>
  </si>
  <si>
    <t>외과병리종양위치구분코드</t>
    <phoneticPr fontId="2" type="noConversion"/>
  </si>
  <si>
    <t>GROSS유형코드</t>
  </si>
  <si>
    <t>종양경계형태구분코드</t>
    <phoneticPr fontId="2" type="noConversion"/>
  </si>
  <si>
    <t>침윤정도코드</t>
  </si>
  <si>
    <t>종양침착여부구분코드</t>
    <phoneticPr fontId="2" type="noConversion"/>
  </si>
  <si>
    <t>다발성종양구분코드</t>
    <phoneticPr fontId="2" type="noConversion"/>
  </si>
  <si>
    <t>TME_QUALITY정도구분코드</t>
    <phoneticPr fontId="2" type="noConversion"/>
  </si>
  <si>
    <t>수술 후 합병증</t>
  </si>
  <si>
    <t>수술후합병증분류코드</t>
  </si>
  <si>
    <t>수술후합병증코드</t>
  </si>
  <si>
    <t>수술후합병증치료방법코드</t>
    <phoneticPr fontId="2" type="noConversion"/>
  </si>
  <si>
    <t>약제</t>
  </si>
  <si>
    <t>재발치료방법코드</t>
    <phoneticPr fontId="2" type="noConversion"/>
  </si>
  <si>
    <t>코드유효값</t>
    <phoneticPr fontId="12" type="noConversion"/>
  </si>
  <si>
    <t>코드유효값정렬순서</t>
    <phoneticPr fontId="12" type="noConversion"/>
  </si>
  <si>
    <t>암등록</t>
    <phoneticPr fontId="12" type="noConversion"/>
  </si>
  <si>
    <t>위암</t>
    <phoneticPr fontId="12" type="noConversion"/>
  </si>
  <si>
    <t>유방암</t>
    <phoneticPr fontId="12" type="noConversion"/>
  </si>
  <si>
    <t>간암</t>
    <phoneticPr fontId="12" type="noConversion"/>
  </si>
  <si>
    <t>대장암</t>
    <phoneticPr fontId="12" type="noConversion"/>
  </si>
  <si>
    <t>사용여부</t>
    <phoneticPr fontId="12" type="noConversion"/>
  </si>
  <si>
    <t>비고</t>
    <phoneticPr fontId="12" type="noConversion"/>
  </si>
  <si>
    <t>최종수정일</t>
    <phoneticPr fontId="12" type="noConversion"/>
  </si>
  <si>
    <t>00010</t>
    <phoneticPr fontId="12" type="noConversion"/>
  </si>
  <si>
    <t>가천대길병원</t>
  </si>
  <si>
    <t>Y</t>
    <phoneticPr fontId="12" type="noConversion"/>
  </si>
  <si>
    <t>2023.11.01</t>
    <phoneticPr fontId="12" type="noConversion"/>
  </si>
  <si>
    <t>00020</t>
    <phoneticPr fontId="12" type="noConversion"/>
  </si>
  <si>
    <t>건양대병원</t>
  </si>
  <si>
    <t>Y</t>
    <phoneticPr fontId="12" type="noConversion"/>
  </si>
  <si>
    <t>00030</t>
  </si>
  <si>
    <t>고려대의료원</t>
  </si>
  <si>
    <t>00040</t>
  </si>
  <si>
    <t>국립암센터</t>
  </si>
  <si>
    <t>00050</t>
  </si>
  <si>
    <t>대구카톨릭대병원</t>
  </si>
  <si>
    <t>2023.11.01</t>
    <phoneticPr fontId="12" type="noConversion"/>
  </si>
  <si>
    <t>00060</t>
  </si>
  <si>
    <t>부산대병원</t>
  </si>
  <si>
    <t>Y</t>
    <phoneticPr fontId="12" type="noConversion"/>
  </si>
  <si>
    <t>00070</t>
  </si>
  <si>
    <t>분당서울대병원</t>
  </si>
  <si>
    <t>00080</t>
  </si>
  <si>
    <t>삼성서울병원</t>
  </si>
  <si>
    <t>00090</t>
  </si>
  <si>
    <t>서울대병원</t>
  </si>
  <si>
    <t>00100</t>
  </si>
  <si>
    <t>서울아산병원</t>
  </si>
  <si>
    <t>00110</t>
  </si>
  <si>
    <t>세브란스병원</t>
  </si>
  <si>
    <t>00120</t>
  </si>
  <si>
    <t>아주대병원</t>
  </si>
  <si>
    <t>Y</t>
    <phoneticPr fontId="12" type="noConversion"/>
  </si>
  <si>
    <t>00130</t>
  </si>
  <si>
    <t>전북대병원</t>
  </si>
  <si>
    <t>00140</t>
  </si>
  <si>
    <t>한림대병원</t>
  </si>
  <si>
    <t>00150</t>
  </si>
  <si>
    <t>화순전남대병원</t>
  </si>
  <si>
    <t>10010</t>
  </si>
  <si>
    <t>강남세스란스병원</t>
  </si>
  <si>
    <t>10020</t>
  </si>
  <si>
    <t>강동경희대학교병원</t>
  </si>
  <si>
    <t>2023.11.01</t>
    <phoneticPr fontId="12" type="noConversion"/>
  </si>
  <si>
    <t>10030</t>
  </si>
  <si>
    <t>강릉아산병원</t>
  </si>
  <si>
    <t>10040</t>
  </si>
  <si>
    <t>강북삼성병원</t>
  </si>
  <si>
    <t>10050</t>
  </si>
  <si>
    <t>강원대학교병원</t>
  </si>
  <si>
    <t>10060</t>
  </si>
  <si>
    <t>경북대병원</t>
  </si>
  <si>
    <t>10070</t>
  </si>
  <si>
    <t>계명대동산병원</t>
  </si>
  <si>
    <t>10080</t>
  </si>
  <si>
    <t>고려대부속안산병원</t>
  </si>
  <si>
    <t>10090</t>
  </si>
  <si>
    <t>고려대학교구로병원</t>
  </si>
  <si>
    <t>10100</t>
  </si>
  <si>
    <t>김안과병원</t>
  </si>
  <si>
    <t>10110</t>
  </si>
  <si>
    <t>동국대일산병원</t>
  </si>
  <si>
    <t>10120</t>
  </si>
  <si>
    <t>보라매병원</t>
  </si>
  <si>
    <t>10130</t>
  </si>
  <si>
    <t>삼성창원병원</t>
  </si>
  <si>
    <t>10140</t>
  </si>
  <si>
    <t>서울성모병원</t>
  </si>
  <si>
    <t>10150</t>
  </si>
  <si>
    <t>양산부산대병원</t>
  </si>
  <si>
    <t>10160</t>
  </si>
  <si>
    <t>용인세브란스병원</t>
  </si>
  <si>
    <t>10170</t>
  </si>
  <si>
    <t>울산대학교병원</t>
  </si>
  <si>
    <t>10180</t>
  </si>
  <si>
    <t>원주세브란스기독병원</t>
  </si>
  <si>
    <t>10190</t>
  </si>
  <si>
    <t>이화의대서울병원</t>
  </si>
  <si>
    <t>10200</t>
  </si>
  <si>
    <t>전남대병원</t>
  </si>
  <si>
    <t>2023.11.01</t>
    <phoneticPr fontId="12" type="noConversion"/>
  </si>
  <si>
    <t>10210</t>
  </si>
  <si>
    <t>중앙대학교병원</t>
  </si>
  <si>
    <t>10220</t>
  </si>
  <si>
    <t>충남대병원</t>
  </si>
  <si>
    <t>10230</t>
  </si>
  <si>
    <t>충북대병원</t>
  </si>
  <si>
    <t>10240</t>
  </si>
  <si>
    <t>칠곡경북대병원</t>
  </si>
  <si>
    <t>10250</t>
  </si>
  <si>
    <t>한길안과병원</t>
  </si>
  <si>
    <t>10260</t>
  </si>
  <si>
    <t>한림대학교춘천성심병원</t>
  </si>
  <si>
    <t>10270</t>
  </si>
  <si>
    <t>한양대병원</t>
  </si>
  <si>
    <t>99000</t>
    <phoneticPr fontId="12" type="noConversion"/>
  </si>
  <si>
    <t>한국보건의료정보원</t>
  </si>
  <si>
    <t>결혼상세코드</t>
    <phoneticPr fontId="12" type="noConversion"/>
  </si>
  <si>
    <t>미혼</t>
  </si>
  <si>
    <t>2023.01.30</t>
    <phoneticPr fontId="12" type="noConversion"/>
  </si>
  <si>
    <t>결혼상세코드</t>
  </si>
  <si>
    <t>기혼</t>
  </si>
  <si>
    <t>2023.01.30</t>
    <phoneticPr fontId="12" type="noConversion"/>
  </si>
  <si>
    <t>이혼</t>
  </si>
  <si>
    <t>사별</t>
  </si>
  <si>
    <t>2023.01.30</t>
    <phoneticPr fontId="12" type="noConversion"/>
  </si>
  <si>
    <t>기타</t>
  </si>
  <si>
    <t>암종류코드</t>
    <phoneticPr fontId="5" type="noConversion"/>
  </si>
  <si>
    <t>01</t>
    <phoneticPr fontId="12" type="noConversion"/>
  </si>
  <si>
    <t>간</t>
  </si>
  <si>
    <t>2023.06.30</t>
    <phoneticPr fontId="12" type="noConversion"/>
  </si>
  <si>
    <t>02</t>
    <phoneticPr fontId="12" type="noConversion"/>
  </si>
  <si>
    <t>갑상선</t>
  </si>
  <si>
    <t>03</t>
    <phoneticPr fontId="12" type="noConversion"/>
  </si>
  <si>
    <t>골육종</t>
  </si>
  <si>
    <t>04</t>
    <phoneticPr fontId="12" type="noConversion"/>
  </si>
  <si>
    <t>구강</t>
  </si>
  <si>
    <t>05</t>
    <phoneticPr fontId="12" type="noConversion"/>
  </si>
  <si>
    <t>난소</t>
  </si>
  <si>
    <t>06</t>
    <phoneticPr fontId="12" type="noConversion"/>
  </si>
  <si>
    <t>뇌</t>
  </si>
  <si>
    <t>07</t>
    <phoneticPr fontId="12" type="noConversion"/>
  </si>
  <si>
    <t>담도</t>
  </si>
  <si>
    <t>08</t>
    <phoneticPr fontId="12" type="noConversion"/>
  </si>
  <si>
    <t>대장</t>
  </si>
  <si>
    <t>09</t>
    <phoneticPr fontId="12" type="noConversion"/>
  </si>
  <si>
    <t>신장</t>
  </si>
  <si>
    <t>10</t>
    <phoneticPr fontId="12" type="noConversion"/>
  </si>
  <si>
    <t>위</t>
  </si>
  <si>
    <t>11</t>
    <phoneticPr fontId="12" type="noConversion"/>
  </si>
  <si>
    <t>유방</t>
  </si>
  <si>
    <t>2023.06.30</t>
    <phoneticPr fontId="12" type="noConversion"/>
  </si>
  <si>
    <t>12</t>
    <phoneticPr fontId="12" type="noConversion"/>
  </si>
  <si>
    <t>자궁</t>
  </si>
  <si>
    <t>13</t>
    <phoneticPr fontId="12" type="noConversion"/>
  </si>
  <si>
    <t>전립선</t>
  </si>
  <si>
    <t>14</t>
    <phoneticPr fontId="12" type="noConversion"/>
  </si>
  <si>
    <t>췌장</t>
  </si>
  <si>
    <t>15</t>
    <phoneticPr fontId="12" type="noConversion"/>
  </si>
  <si>
    <t>폐</t>
  </si>
  <si>
    <t>16</t>
    <phoneticPr fontId="12" type="noConversion"/>
  </si>
  <si>
    <t>혈액</t>
  </si>
  <si>
    <t>98</t>
    <phoneticPr fontId="12" type="noConversion"/>
  </si>
  <si>
    <t>2개 이상</t>
  </si>
  <si>
    <t>2023.08.31</t>
    <phoneticPr fontId="12" type="noConversion"/>
  </si>
  <si>
    <t>99</t>
    <phoneticPr fontId="12" type="noConversion"/>
  </si>
  <si>
    <t>2023.06.30</t>
    <phoneticPr fontId="12" type="noConversion"/>
  </si>
  <si>
    <t>여부무응답구분코드</t>
    <phoneticPr fontId="5" type="noConversion"/>
  </si>
  <si>
    <t>Y</t>
  </si>
  <si>
    <t>예</t>
  </si>
  <si>
    <t>N</t>
  </si>
  <si>
    <t>아니오</t>
  </si>
  <si>
    <t>Z</t>
    <phoneticPr fontId="5" type="noConversion"/>
  </si>
  <si>
    <t>무응답</t>
  </si>
  <si>
    <t>음주종류코드</t>
    <phoneticPr fontId="12" type="noConversion"/>
  </si>
  <si>
    <t>막걸리</t>
  </si>
  <si>
    <t>2023.06.30</t>
    <phoneticPr fontId="12" type="noConversion"/>
  </si>
  <si>
    <t>맥주</t>
  </si>
  <si>
    <t>소주</t>
  </si>
  <si>
    <t>양주</t>
  </si>
  <si>
    <t>97</t>
    <phoneticPr fontId="12" type="noConversion"/>
  </si>
  <si>
    <t>2023.08.31</t>
    <phoneticPr fontId="12" type="noConversion"/>
  </si>
  <si>
    <t>퇴원상태코드</t>
    <phoneticPr fontId="12" type="noConversion"/>
  </si>
  <si>
    <t>48시간이내 사망</t>
  </si>
  <si>
    <t>48시간이후 사망</t>
  </si>
  <si>
    <t>가망없는퇴원</t>
  </si>
  <si>
    <t>사망</t>
  </si>
  <si>
    <t>악화</t>
  </si>
  <si>
    <t>완쾌</t>
  </si>
  <si>
    <t>자의퇴원</t>
  </si>
  <si>
    <t>진단뿐</t>
  </si>
  <si>
    <t>호전</t>
  </si>
  <si>
    <t>호전안됨</t>
  </si>
  <si>
    <t>환자가족관계코드</t>
    <phoneticPr fontId="12" type="noConversion"/>
  </si>
  <si>
    <t>01</t>
  </si>
  <si>
    <t>아버지</t>
  </si>
  <si>
    <t>02</t>
  </si>
  <si>
    <t>어머니</t>
  </si>
  <si>
    <t>03</t>
  </si>
  <si>
    <t>자녀</t>
  </si>
  <si>
    <t>04</t>
  </si>
  <si>
    <t>형제자매</t>
  </si>
  <si>
    <t>05</t>
  </si>
  <si>
    <t>친척</t>
  </si>
  <si>
    <t>98</t>
  </si>
  <si>
    <t>대장질환구분코드</t>
  </si>
  <si>
    <t>No</t>
  </si>
  <si>
    <t>2023.10.16</t>
    <phoneticPr fontId="12" type="noConversion"/>
  </si>
  <si>
    <t>Colon polyp</t>
  </si>
  <si>
    <t>2023.10.16</t>
    <phoneticPr fontId="12" type="noConversion"/>
  </si>
  <si>
    <t>Crohn's disease</t>
  </si>
  <si>
    <t>Inflammatory bowel disease</t>
  </si>
  <si>
    <t>Ulcerative colitis</t>
  </si>
  <si>
    <t>2개 이상</t>
    <phoneticPr fontId="12" type="noConversion"/>
  </si>
  <si>
    <t>Unknown</t>
  </si>
  <si>
    <t>Familial adenomatous polyposis</t>
  </si>
  <si>
    <t>Hereditary nonpolyposis colorectal cancer</t>
  </si>
  <si>
    <t>간질환종류코드</t>
  </si>
  <si>
    <t>B형 간염</t>
  </si>
  <si>
    <t>C형 간염</t>
  </si>
  <si>
    <t>간경변증</t>
  </si>
  <si>
    <t>비알코올 지방간질환</t>
  </si>
  <si>
    <t>알코올 간질환</t>
  </si>
  <si>
    <t>ECOG코드</t>
    <phoneticPr fontId="12" type="noConversion"/>
  </si>
  <si>
    <t>01</t>
    <phoneticPr fontId="5" type="noConversion"/>
  </si>
  <si>
    <t>제한없이 정상적이다</t>
  </si>
  <si>
    <t>02</t>
    <phoneticPr fontId="5" type="noConversion"/>
  </si>
  <si>
    <t>증상이 있으나 스스로 활동 가능하다</t>
  </si>
  <si>
    <t>03</t>
    <phoneticPr fontId="5" type="noConversion"/>
  </si>
  <si>
    <t>증상이 있으나 누워 지내는 시간은 하루의 반보다 적다</t>
  </si>
  <si>
    <t>04</t>
    <phoneticPr fontId="5" type="noConversion"/>
  </si>
  <si>
    <t>증상이 있으며 누워 지내는 시간이 하루의 절반이상이다</t>
  </si>
  <si>
    <t>05</t>
    <phoneticPr fontId="5" type="noConversion"/>
  </si>
  <si>
    <t>계속 누워 있어야 한다</t>
  </si>
  <si>
    <t>수술후합병증분류코드</t>
    <phoneticPr fontId="12" type="noConversion"/>
  </si>
  <si>
    <t>Local complication</t>
  </si>
  <si>
    <t>Systemic complication</t>
  </si>
  <si>
    <t>3</t>
    <phoneticPr fontId="12" type="noConversion"/>
  </si>
  <si>
    <t>Medical complications</t>
  </si>
  <si>
    <t>4</t>
    <phoneticPr fontId="12" type="noConversion"/>
  </si>
  <si>
    <t>Surgical complications</t>
  </si>
  <si>
    <t>수술후합병증코드</t>
    <phoneticPr fontId="12" type="noConversion"/>
  </si>
  <si>
    <t>Anastomotic leakage</t>
  </si>
  <si>
    <t>63</t>
    <phoneticPr fontId="12" type="noConversion"/>
  </si>
  <si>
    <t>Anastomotic stricture</t>
  </si>
  <si>
    <t>Cardiovascular complications</t>
  </si>
  <si>
    <t>Central nervous system complications</t>
  </si>
  <si>
    <t>Chylous ascites</t>
  </si>
  <si>
    <t>Delayed gastric emptying (= gastric stasis)</t>
  </si>
  <si>
    <t>Duodenal stump leakage</t>
  </si>
  <si>
    <t>Endocrine system complications</t>
  </si>
  <si>
    <t>Hepatic system complications</t>
  </si>
  <si>
    <t>Intestinal obstruction (=ileus)</t>
    <phoneticPr fontId="12" type="noConversion"/>
  </si>
  <si>
    <t>Intra-abdominal bleeding</t>
  </si>
  <si>
    <t>Intra-abdominal fluid collection</t>
  </si>
  <si>
    <t>Intraluminal bleeding</t>
  </si>
  <si>
    <t>Pancreatic leakage</t>
  </si>
  <si>
    <t>Respiratory complications</t>
  </si>
  <si>
    <t>Urinary system complications</t>
  </si>
  <si>
    <t>17</t>
    <phoneticPr fontId="12" type="noConversion"/>
  </si>
  <si>
    <t>Wound complication</t>
  </si>
  <si>
    <t>18</t>
    <phoneticPr fontId="12" type="noConversion"/>
  </si>
  <si>
    <t>Acute Renal Faliure</t>
  </si>
  <si>
    <t>19</t>
    <phoneticPr fontId="12" type="noConversion"/>
  </si>
  <si>
    <t>Arm, leg nerve injury</t>
  </si>
  <si>
    <t>20</t>
    <phoneticPr fontId="12" type="noConversion"/>
  </si>
  <si>
    <t>Arrhythmia</t>
  </si>
  <si>
    <t>21</t>
    <phoneticPr fontId="12" type="noConversion"/>
  </si>
  <si>
    <t>Atelectasis</t>
  </si>
  <si>
    <t>22</t>
    <phoneticPr fontId="12" type="noConversion"/>
  </si>
  <si>
    <t>Bleeding (peritoneal)</t>
  </si>
  <si>
    <t>23</t>
    <phoneticPr fontId="12" type="noConversion"/>
  </si>
  <si>
    <t>Cardiac arrest</t>
  </si>
  <si>
    <t>24</t>
    <phoneticPr fontId="12" type="noConversion"/>
  </si>
  <si>
    <t>Central nervous complications</t>
  </si>
  <si>
    <t>25</t>
    <phoneticPr fontId="12" type="noConversion"/>
  </si>
  <si>
    <t>Cerebrovascular accident</t>
  </si>
  <si>
    <t>26</t>
    <phoneticPr fontId="12" type="noConversion"/>
  </si>
  <si>
    <t>Cholangitis</t>
  </si>
  <si>
    <t>27</t>
    <phoneticPr fontId="12" type="noConversion"/>
  </si>
  <si>
    <t>Chyle</t>
  </si>
  <si>
    <t>28</t>
    <phoneticPr fontId="12" type="noConversion"/>
  </si>
  <si>
    <t>Colicky pain</t>
  </si>
  <si>
    <t>29</t>
    <phoneticPr fontId="12" type="noConversion"/>
  </si>
  <si>
    <t>Constipation</t>
  </si>
  <si>
    <t>30</t>
    <phoneticPr fontId="12" type="noConversion"/>
  </si>
  <si>
    <t>Deep incisional infection</t>
  </si>
  <si>
    <t>31</t>
    <phoneticPr fontId="12" type="noConversion"/>
  </si>
  <si>
    <t>Deep organ infection</t>
  </si>
  <si>
    <t>32</t>
    <phoneticPr fontId="12" type="noConversion"/>
  </si>
  <si>
    <t>Delirium</t>
  </si>
  <si>
    <t>33</t>
    <phoneticPr fontId="12" type="noConversion"/>
  </si>
  <si>
    <t>Diarrhea</t>
  </si>
  <si>
    <t>34</t>
    <phoneticPr fontId="12" type="noConversion"/>
  </si>
  <si>
    <t>DVT(Deep vein thrombosis)</t>
  </si>
  <si>
    <t>35</t>
    <phoneticPr fontId="12" type="noConversion"/>
  </si>
  <si>
    <t>Entero cutaneous fistula</t>
  </si>
  <si>
    <t>36</t>
    <phoneticPr fontId="12" type="noConversion"/>
  </si>
  <si>
    <t>Heart failure</t>
  </si>
  <si>
    <t>37</t>
    <phoneticPr fontId="12" type="noConversion"/>
  </si>
  <si>
    <t>Hepatic dysfunction</t>
  </si>
  <si>
    <t>38</t>
    <phoneticPr fontId="12" type="noConversion"/>
  </si>
  <si>
    <t>Intraabdominal abscess</t>
  </si>
  <si>
    <t>39</t>
    <phoneticPr fontId="12" type="noConversion"/>
  </si>
  <si>
    <t>Loss of any bowel movement</t>
  </si>
  <si>
    <t>40</t>
    <phoneticPr fontId="12" type="noConversion"/>
  </si>
  <si>
    <t>Machanical ventilator support</t>
  </si>
  <si>
    <t>41</t>
    <phoneticPr fontId="12" type="noConversion"/>
  </si>
  <si>
    <t>Myocardial infarction</t>
  </si>
  <si>
    <t>42</t>
    <phoneticPr fontId="12" type="noConversion"/>
  </si>
  <si>
    <t>Nausea</t>
  </si>
  <si>
    <t>43</t>
    <phoneticPr fontId="12" type="noConversion"/>
  </si>
  <si>
    <t>Pancreatitis</t>
  </si>
  <si>
    <t>44</t>
    <phoneticPr fontId="12" type="noConversion"/>
  </si>
  <si>
    <t>Pleural effusion</t>
  </si>
  <si>
    <t>45</t>
    <phoneticPr fontId="12" type="noConversion"/>
  </si>
  <si>
    <t>Pneumonia</t>
  </si>
  <si>
    <t>46</t>
    <phoneticPr fontId="12" type="noConversion"/>
  </si>
  <si>
    <t>Pneumothorax</t>
  </si>
  <si>
    <t>47</t>
    <phoneticPr fontId="12" type="noConversion"/>
  </si>
  <si>
    <t>Postoperative bleeding</t>
  </si>
  <si>
    <t>48</t>
    <phoneticPr fontId="12" type="noConversion"/>
  </si>
  <si>
    <t>Pulmonary embolism</t>
  </si>
  <si>
    <t>49</t>
    <phoneticPr fontId="12" type="noConversion"/>
  </si>
  <si>
    <t>Respiratory failure requiring PCD</t>
  </si>
  <si>
    <t>50</t>
    <phoneticPr fontId="12" type="noConversion"/>
  </si>
  <si>
    <t>Sepsis</t>
  </si>
  <si>
    <t>51</t>
    <phoneticPr fontId="12" type="noConversion"/>
  </si>
  <si>
    <t>Stoma compilcation (bleeding)</t>
  </si>
  <si>
    <t>52</t>
    <phoneticPr fontId="12" type="noConversion"/>
  </si>
  <si>
    <t>Stoma compilcation (necrosis)</t>
  </si>
  <si>
    <t>53</t>
    <phoneticPr fontId="12" type="noConversion"/>
  </si>
  <si>
    <t>Stoma compilcation (prolapsed)</t>
  </si>
  <si>
    <t>54</t>
    <phoneticPr fontId="12" type="noConversion"/>
  </si>
  <si>
    <t>Stoma compilcation (retraction)</t>
  </si>
  <si>
    <t>55</t>
    <phoneticPr fontId="12" type="noConversion"/>
  </si>
  <si>
    <t>Stoma complications</t>
  </si>
  <si>
    <t>56</t>
    <phoneticPr fontId="12" type="noConversion"/>
  </si>
  <si>
    <t>Superficial incisional infection</t>
  </si>
  <si>
    <t>57</t>
    <phoneticPr fontId="12" type="noConversion"/>
  </si>
  <si>
    <t>Surgical site infection</t>
  </si>
  <si>
    <t>58</t>
    <phoneticPr fontId="12" type="noConversion"/>
  </si>
  <si>
    <t>Urinary tract infection</t>
  </si>
  <si>
    <t>59</t>
    <phoneticPr fontId="12" type="noConversion"/>
  </si>
  <si>
    <t>Urinary retension</t>
  </si>
  <si>
    <t>60</t>
    <phoneticPr fontId="12" type="noConversion"/>
  </si>
  <si>
    <t>Vomiting</t>
  </si>
  <si>
    <t>61</t>
    <phoneticPr fontId="12" type="noConversion"/>
  </si>
  <si>
    <t>Wound dehiscence</t>
  </si>
  <si>
    <t>62</t>
    <phoneticPr fontId="12" type="noConversion"/>
  </si>
  <si>
    <t>Wound seroma(without infection)</t>
  </si>
  <si>
    <t>임상종양특성코드</t>
    <phoneticPr fontId="12" type="noConversion"/>
  </si>
  <si>
    <t>1</t>
    <phoneticPr fontId="12" type="noConversion"/>
  </si>
  <si>
    <t>Primary</t>
    <phoneticPr fontId="12" type="noConversion"/>
  </si>
  <si>
    <t>2023.09.08</t>
    <phoneticPr fontId="12" type="noConversion"/>
  </si>
  <si>
    <t>2</t>
    <phoneticPr fontId="12" type="noConversion"/>
  </si>
  <si>
    <t>Recurrence</t>
  </si>
  <si>
    <t>Remnant</t>
  </si>
  <si>
    <t>Meta</t>
  </si>
  <si>
    <t>9</t>
    <phoneticPr fontId="12" type="noConversion"/>
  </si>
  <si>
    <t>전이부위코드</t>
    <phoneticPr fontId="12" type="noConversion"/>
  </si>
  <si>
    <t>Bone</t>
  </si>
  <si>
    <t>Brain</t>
  </si>
  <si>
    <t>Breast(non-OP site)</t>
  </si>
  <si>
    <t>Breast(OP site)</t>
  </si>
  <si>
    <t>Liver</t>
  </si>
  <si>
    <t>LN</t>
  </si>
  <si>
    <t>Lung</t>
  </si>
  <si>
    <t>Ovary</t>
  </si>
  <si>
    <t>Peritoneum</t>
  </si>
  <si>
    <t>Adrenal gland</t>
  </si>
  <si>
    <t>Stomach</t>
  </si>
  <si>
    <t>전이양상코드</t>
    <phoneticPr fontId="12" type="noConversion"/>
  </si>
  <si>
    <t>Single lesion</t>
  </si>
  <si>
    <t>Multiple lesion - synchronous</t>
  </si>
  <si>
    <t>Multiple lesion - metachronous</t>
  </si>
  <si>
    <t>전이진단방법코드</t>
    <phoneticPr fontId="12" type="noConversion"/>
  </si>
  <si>
    <t>조직검사</t>
  </si>
  <si>
    <t>위암진단종류코드</t>
  </si>
  <si>
    <t>위암(C16)</t>
  </si>
  <si>
    <t>상피내암(D002)</t>
  </si>
  <si>
    <t>기타암</t>
  </si>
  <si>
    <t>기타질환</t>
  </si>
  <si>
    <t>유방암진단종류코드</t>
  </si>
  <si>
    <t>유방암(C50)</t>
  </si>
  <si>
    <t>상피내암(D05)</t>
  </si>
  <si>
    <t>합병증등급코드</t>
    <phoneticPr fontId="12" type="noConversion"/>
  </si>
  <si>
    <t>Grade 1</t>
  </si>
  <si>
    <t>Grade 2</t>
  </si>
  <si>
    <t>Grade 3</t>
  </si>
  <si>
    <t>Grade 3a</t>
  </si>
  <si>
    <t>Grade 3b</t>
  </si>
  <si>
    <t>Grade 4</t>
  </si>
  <si>
    <t>Grade 4a</t>
  </si>
  <si>
    <t>Grade 4b</t>
  </si>
  <si>
    <t>Grade 5</t>
  </si>
  <si>
    <t>대장암(C18, C19, C20)</t>
  </si>
  <si>
    <t>상피내암(D01.0, D01.1, D01.2)</t>
  </si>
  <si>
    <t>8</t>
    <phoneticPr fontId="12" type="noConversion"/>
  </si>
  <si>
    <t>2023.07.07</t>
    <phoneticPr fontId="12" type="noConversion"/>
  </si>
  <si>
    <t>Conservative mangement</t>
  </si>
  <si>
    <t>Intervention</t>
  </si>
  <si>
    <t>Operation</t>
  </si>
  <si>
    <t>ALBI score</t>
  </si>
  <si>
    <t>Child-Pugh score</t>
  </si>
  <si>
    <t>Encephalopathy</t>
  </si>
  <si>
    <t>FIB-4 score</t>
  </si>
  <si>
    <t>HSI score</t>
  </si>
  <si>
    <t>MELD score</t>
  </si>
  <si>
    <t>MELD-Na score</t>
  </si>
  <si>
    <t>간성 혼수</t>
  </si>
  <si>
    <t>간암진단종류코드</t>
    <phoneticPr fontId="12" type="noConversion"/>
  </si>
  <si>
    <t>간암 (C22, 단 C221 제외)</t>
  </si>
  <si>
    <t>상피내암 (D0150)</t>
  </si>
  <si>
    <t>기타암 (간내담관암(C221) 포함)</t>
  </si>
  <si>
    <t>시술 후 합병증</t>
  </si>
  <si>
    <t>Anastomosis leakage</t>
  </si>
  <si>
    <t>Biliary fistula</t>
  </si>
  <si>
    <t>Bleeding Intraluminal (anastomosis)</t>
  </si>
  <si>
    <t>Bleeding Intraperitoneal</t>
  </si>
  <si>
    <t>Cardiovascular-AMI</t>
  </si>
  <si>
    <t>Cardiovascular-Arrhythmia</t>
  </si>
  <si>
    <t>DVT</t>
  </si>
  <si>
    <t>Ileus</t>
  </si>
  <si>
    <t>Intraperitoneal abscess</t>
  </si>
  <si>
    <t>Organ injury-Intestine</t>
  </si>
  <si>
    <t>Organ injury-Liver</t>
  </si>
  <si>
    <t>Organ injury-Pancreas</t>
  </si>
  <si>
    <t>Organ injury-Spleen</t>
  </si>
  <si>
    <t>Postoperative hemorrhage</t>
  </si>
  <si>
    <t>PTE</t>
  </si>
  <si>
    <t>Pulmonary-ARDS</t>
  </si>
  <si>
    <t>Pulmonary-Pneumonia</t>
  </si>
  <si>
    <t>감염</t>
  </si>
  <si>
    <t>담낭 또는 담관 손상</t>
  </si>
  <si>
    <t>위장관천공</t>
  </si>
  <si>
    <t>출혈</t>
  </si>
  <si>
    <t>DNA변이정보B코드</t>
    <phoneticPr fontId="12" type="noConversion"/>
  </si>
  <si>
    <t>A&gt;</t>
  </si>
  <si>
    <t>DNA변이정보B코드</t>
  </si>
  <si>
    <t>G&gt;</t>
  </si>
  <si>
    <t>C&gt;</t>
  </si>
  <si>
    <t>T&gt;</t>
  </si>
  <si>
    <t>DNA변이정보C코드</t>
    <phoneticPr fontId="12" type="noConversion"/>
  </si>
  <si>
    <t>A</t>
  </si>
  <si>
    <t>DNA변이정보C코드</t>
  </si>
  <si>
    <t>G</t>
  </si>
  <si>
    <t>C</t>
  </si>
  <si>
    <t>T</t>
  </si>
  <si>
    <t>Ins</t>
  </si>
  <si>
    <t>06</t>
  </si>
  <si>
    <t>Del</t>
  </si>
  <si>
    <t>07</t>
  </si>
  <si>
    <t>Dup</t>
  </si>
  <si>
    <t>08</t>
  </si>
  <si>
    <t>EUS_M병기코드</t>
    <phoneticPr fontId="12" type="noConversion"/>
  </si>
  <si>
    <t>M0</t>
  </si>
  <si>
    <t>EUS_M병기코드</t>
  </si>
  <si>
    <t>M1</t>
  </si>
  <si>
    <t>MX</t>
  </si>
  <si>
    <t>EUS_N병기코드</t>
    <phoneticPr fontId="12" type="noConversion"/>
  </si>
  <si>
    <t>N(+)</t>
  </si>
  <si>
    <t>EUS_N병기코드</t>
  </si>
  <si>
    <t>N0</t>
  </si>
  <si>
    <t>NX</t>
  </si>
  <si>
    <t>EUS_T병기코드</t>
    <phoneticPr fontId="12" type="noConversion"/>
  </si>
  <si>
    <t>T1a</t>
  </si>
  <si>
    <t>EUS_T병기코드</t>
  </si>
  <si>
    <t>T1b</t>
  </si>
  <si>
    <t>T2</t>
  </si>
  <si>
    <t>T3</t>
  </si>
  <si>
    <t>T4a</t>
  </si>
  <si>
    <t>T4b</t>
  </si>
  <si>
    <t>TX</t>
  </si>
  <si>
    <t>EUS합병증코드</t>
    <phoneticPr fontId="12" type="noConversion"/>
  </si>
  <si>
    <t>None</t>
  </si>
  <si>
    <t>EUS합병증코드</t>
  </si>
  <si>
    <t>Bleeding</t>
  </si>
  <si>
    <t>Perforation</t>
  </si>
  <si>
    <t>Mallory-weiss tearing</t>
  </si>
  <si>
    <t>GROSS유형코드</t>
    <phoneticPr fontId="12" type="noConversion"/>
  </si>
  <si>
    <t>EGC-I</t>
  </si>
  <si>
    <t>EGC-IIa</t>
  </si>
  <si>
    <t>EGC-IIb</t>
  </si>
  <si>
    <t>EGC-IIc</t>
  </si>
  <si>
    <t>EGC-III</t>
  </si>
  <si>
    <t>AGC-Bormann type 1</t>
  </si>
  <si>
    <t>AGC-Bormann type 2</t>
  </si>
  <si>
    <t>AGC-Bormann type 3</t>
  </si>
  <si>
    <t>AGC-Bormann type 4</t>
  </si>
  <si>
    <t>AGC-Bormann type 5</t>
  </si>
  <si>
    <t>Combination</t>
  </si>
  <si>
    <t>Fungating/polypoid</t>
  </si>
  <si>
    <t>Infiltrative</t>
  </si>
  <si>
    <t>Superficial</t>
  </si>
  <si>
    <t>Ulcerofungating</t>
  </si>
  <si>
    <t>Ulceroinfiltrative</t>
  </si>
  <si>
    <t>기타/Unclassifiable</t>
  </si>
  <si>
    <t>HPYLORI검사결과코드</t>
    <phoneticPr fontId="12" type="noConversion"/>
  </si>
  <si>
    <t>Negative</t>
  </si>
  <si>
    <t>HPYLORI검사결과코드</t>
  </si>
  <si>
    <t>Positive</t>
  </si>
  <si>
    <t>Not evaluable</t>
  </si>
  <si>
    <t>HPYLORI검사방법코드</t>
    <phoneticPr fontId="12" type="noConversion"/>
  </si>
  <si>
    <t>H.pylori IgG Ab</t>
  </si>
  <si>
    <t>HPYLORI검사방법코드</t>
  </si>
  <si>
    <t>Histology(병리검사)</t>
  </si>
  <si>
    <t>Rapid urease test(CLO test)</t>
  </si>
  <si>
    <t>Urea Breath Test</t>
  </si>
  <si>
    <t>감지여부구분코드</t>
    <phoneticPr fontId="5" type="noConversion"/>
  </si>
  <si>
    <t>Detected</t>
  </si>
  <si>
    <t>Not detected</t>
  </si>
  <si>
    <t>동반병변코드</t>
  </si>
  <si>
    <t>Apocrine differentiation</t>
  </si>
  <si>
    <t>Apocrine metaplasia</t>
  </si>
  <si>
    <t>Complex sclerosing lesion</t>
  </si>
  <si>
    <t>Fibroadenoma</t>
  </si>
  <si>
    <t>Foamy histiocytic collection</t>
  </si>
  <si>
    <t>Foreign body reaction</t>
  </si>
  <si>
    <t>Intraductal papilloma</t>
  </si>
  <si>
    <t>Medullary feature</t>
  </si>
  <si>
    <t>09</t>
  </si>
  <si>
    <t>Microcalcification</t>
  </si>
  <si>
    <t>Mucinous component</t>
  </si>
  <si>
    <t>Sclerosing adenosis</t>
  </si>
  <si>
    <t>Stromal degeneration</t>
  </si>
  <si>
    <t>Stromal fibrosis</t>
  </si>
  <si>
    <t>Usual ductal hyperplasia</t>
  </si>
  <si>
    <t>면역병리검사결과단위코드</t>
    <phoneticPr fontId="12" type="noConversion"/>
  </si>
  <si>
    <t>Score</t>
  </si>
  <si>
    <t>면역병리검사결과단위코드</t>
  </si>
  <si>
    <t>%</t>
  </si>
  <si>
    <t>면역병리검사소견코드</t>
    <phoneticPr fontId="12" type="noConversion"/>
  </si>
  <si>
    <t>Focal positive</t>
  </si>
  <si>
    <t>Equivocal</t>
  </si>
  <si>
    <t>면역병리검사종류코드</t>
    <phoneticPr fontId="12" type="noConversion"/>
  </si>
  <si>
    <t>AR</t>
  </si>
  <si>
    <t>CK5/6</t>
  </si>
  <si>
    <t>EBV</t>
  </si>
  <si>
    <t>EGFR</t>
  </si>
  <si>
    <t>ER</t>
  </si>
  <si>
    <t>HER2</t>
  </si>
  <si>
    <t>hMLH1</t>
  </si>
  <si>
    <t>hMSH2</t>
  </si>
  <si>
    <t>Ki67</t>
  </si>
  <si>
    <t>MSH6</t>
  </si>
  <si>
    <t>p53</t>
  </si>
  <si>
    <t>PD-L1</t>
  </si>
  <si>
    <t>PMS2</t>
  </si>
  <si>
    <t>PR</t>
  </si>
  <si>
    <t>TIL</t>
  </si>
  <si>
    <t>CK19</t>
  </si>
  <si>
    <t>EpCAM</t>
  </si>
  <si>
    <t>Glutamine synthetase</t>
  </si>
  <si>
    <t>Glypican-3</t>
  </si>
  <si>
    <t>Heat Shock Protein-70</t>
  </si>
  <si>
    <t>Hepatocyte</t>
  </si>
  <si>
    <t>MLH1</t>
  </si>
  <si>
    <t>MSH2</t>
  </si>
  <si>
    <t>분자병리검사결과종류코드</t>
    <phoneticPr fontId="12" type="noConversion"/>
  </si>
  <si>
    <t>검사한 종양 세포의 핵 개수</t>
  </si>
  <si>
    <t>분자병리검사결과종류코드</t>
  </si>
  <si>
    <t>핵당 HER2 평균수</t>
  </si>
  <si>
    <t>핵당 CEP17 평균수</t>
  </si>
  <si>
    <t>HER2/CEP17 비율</t>
  </si>
  <si>
    <t>분자병리검사결과코드</t>
    <phoneticPr fontId="12" type="noConversion"/>
  </si>
  <si>
    <t>분자병리검사결과코드</t>
  </si>
  <si>
    <t>분자병리검사방법코드</t>
    <phoneticPr fontId="12" type="noConversion"/>
  </si>
  <si>
    <t>SISH</t>
  </si>
  <si>
    <t>분자병리검사방법코드</t>
  </si>
  <si>
    <t>FISH</t>
  </si>
  <si>
    <t>분자병리검사소견코드</t>
    <phoneticPr fontId="12" type="noConversion"/>
  </si>
  <si>
    <t>Microsatellite instability - high (MSI-H)</t>
  </si>
  <si>
    <t>Microsatellite instability - low (MSI-L)</t>
  </si>
  <si>
    <t>Microsatellite stable (MSS)</t>
  </si>
  <si>
    <t>BRAF V600E mutation</t>
  </si>
  <si>
    <t>Mutation detected</t>
  </si>
  <si>
    <t>No mutation detected</t>
  </si>
  <si>
    <t>분자병리검사종류코드</t>
    <phoneticPr fontId="12" type="noConversion"/>
  </si>
  <si>
    <t>EBV ISH</t>
  </si>
  <si>
    <t>HER-2</t>
  </si>
  <si>
    <t>Microsatellite instability(MSI)</t>
  </si>
  <si>
    <t>BRAF</t>
  </si>
  <si>
    <t>K-RAS</t>
  </si>
  <si>
    <t>MSI PCR</t>
  </si>
  <si>
    <t>N-RAS</t>
  </si>
  <si>
    <t>상피내암핵등급코드</t>
  </si>
  <si>
    <t>G1</t>
  </si>
  <si>
    <t>G2</t>
  </si>
  <si>
    <t>G3</t>
  </si>
  <si>
    <t>Gx</t>
  </si>
  <si>
    <t>상피내암핵등급코드</t>
    <phoneticPr fontId="12" type="noConversion"/>
  </si>
  <si>
    <t>High</t>
  </si>
  <si>
    <t>Intermediate</t>
  </si>
  <si>
    <t>Low</t>
  </si>
  <si>
    <t>생식세포변이검사방법코드</t>
  </si>
  <si>
    <t>Sanger sequencing</t>
  </si>
  <si>
    <t>NGS</t>
  </si>
  <si>
    <t>생식세포변이검사유전자종류코드</t>
  </si>
  <si>
    <t>BRCA1</t>
  </si>
  <si>
    <t>BRCA2</t>
  </si>
  <si>
    <t>생체검사방법종류코드</t>
    <phoneticPr fontId="12" type="noConversion"/>
  </si>
  <si>
    <t>Biopsy</t>
  </si>
  <si>
    <t>Computed tomography and biopsy</t>
  </si>
  <si>
    <t>Endoscopic biopsy</t>
  </si>
  <si>
    <t>Excision</t>
  </si>
  <si>
    <t>Gun biopsy</t>
  </si>
  <si>
    <t>Laparoscopic biopsy</t>
  </si>
  <si>
    <t>Needle biopsy</t>
  </si>
  <si>
    <t>Percutaneous liver biopsy</t>
  </si>
  <si>
    <t>Surgical biopsy</t>
  </si>
  <si>
    <t>Transjugular biopsy</t>
  </si>
  <si>
    <t>Transjugular biopsy using fluoroscopic guidance</t>
  </si>
  <si>
    <t>Ultrasound scan and biopsy</t>
  </si>
  <si>
    <t>Vacuum Assisted Breast Biopsy(MMT)</t>
  </si>
  <si>
    <t>Wedge biopsy</t>
  </si>
  <si>
    <t>(Percutaneous) Needle biopsy</t>
  </si>
  <si>
    <t>Fine needle aspiration</t>
  </si>
  <si>
    <t>Transjugular liver biopsy</t>
  </si>
  <si>
    <t>생체검사부위코드</t>
    <phoneticPr fontId="12" type="noConversion"/>
  </si>
  <si>
    <t>Breast</t>
  </si>
  <si>
    <t>Chest</t>
  </si>
  <si>
    <t>Appendix</t>
  </si>
  <si>
    <t>Colon</t>
  </si>
  <si>
    <t>Rectum</t>
  </si>
  <si>
    <t>생체검사부위편측성코드</t>
    <phoneticPr fontId="12" type="noConversion"/>
  </si>
  <si>
    <t>Left</t>
  </si>
  <si>
    <t>생체검사부위편측성코드</t>
  </si>
  <si>
    <t>Right</t>
  </si>
  <si>
    <t>Bilateral</t>
  </si>
  <si>
    <t>R0</t>
  </si>
  <si>
    <t>R1</t>
  </si>
  <si>
    <t>R2</t>
  </si>
  <si>
    <t>수술둘레방향종양위치코드</t>
    <phoneticPr fontId="12" type="noConversion"/>
  </si>
  <si>
    <t>Lesser curvature</t>
  </si>
  <si>
    <t>Greater curvature</t>
  </si>
  <si>
    <t>Anterior wall</t>
  </si>
  <si>
    <t>Posterior wall</t>
  </si>
  <si>
    <t>Encircling</t>
  </si>
  <si>
    <t>아미노산변이정보A코드</t>
    <phoneticPr fontId="12" type="noConversion"/>
  </si>
  <si>
    <t>Ala(A)</t>
  </si>
  <si>
    <t>아미노산변이정보A코드</t>
  </si>
  <si>
    <t>Arg(R)</t>
  </si>
  <si>
    <t>Asn(N)</t>
  </si>
  <si>
    <t>Asp(D)</t>
  </si>
  <si>
    <t>Cys(C)</t>
  </si>
  <si>
    <t>Gln(Q)</t>
  </si>
  <si>
    <t>Glu(E)</t>
  </si>
  <si>
    <t>Gly(G)</t>
  </si>
  <si>
    <t>His(H)</t>
  </si>
  <si>
    <t>Ile(I)</t>
  </si>
  <si>
    <t>Leu(L)</t>
  </si>
  <si>
    <t>Lys(K)</t>
  </si>
  <si>
    <t>Met(M)</t>
  </si>
  <si>
    <t>Phe(F)</t>
  </si>
  <si>
    <t>Pro(P)</t>
  </si>
  <si>
    <t>Ser(S)</t>
  </si>
  <si>
    <t>Thr(T)</t>
  </si>
  <si>
    <t>Trp(W)</t>
  </si>
  <si>
    <t>Tyr(Y)</t>
  </si>
  <si>
    <t>Val(V)</t>
  </si>
  <si>
    <t>아미노산변이정보C코드</t>
  </si>
  <si>
    <t>del</t>
  </si>
  <si>
    <t>dup</t>
  </si>
  <si>
    <t>fs(Frame shift)</t>
  </si>
  <si>
    <t>ins</t>
  </si>
  <si>
    <t>*(Ter/Stop)</t>
  </si>
  <si>
    <t>양성여부구분코드</t>
    <phoneticPr fontId="5" type="noConversion"/>
  </si>
  <si>
    <t>Indeterminate</t>
  </si>
  <si>
    <t>여부확인불가구분코드</t>
    <phoneticPr fontId="5" type="noConversion"/>
  </si>
  <si>
    <t>Yes</t>
  </si>
  <si>
    <t>영상검사결과진단적분류코드</t>
    <phoneticPr fontId="12" type="noConversion"/>
  </si>
  <si>
    <t>영상검사결과진단적분류코드</t>
  </si>
  <si>
    <t>Benign</t>
  </si>
  <si>
    <t>Probably benign</t>
  </si>
  <si>
    <t>Suspicous</t>
  </si>
  <si>
    <t>Highly suggestive</t>
  </si>
  <si>
    <t>Proven malignancy</t>
  </si>
  <si>
    <t>영상검사종류코드</t>
    <phoneticPr fontId="12" type="noConversion"/>
  </si>
  <si>
    <t>Bone scan</t>
  </si>
  <si>
    <t>CT</t>
  </si>
  <si>
    <t>DBT</t>
  </si>
  <si>
    <t>Dexa</t>
  </si>
  <si>
    <t>MMG</t>
  </si>
  <si>
    <t>MRI</t>
  </si>
  <si>
    <t>PET</t>
  </si>
  <si>
    <t>PET-CT</t>
  </si>
  <si>
    <t>09</t>
    <phoneticPr fontId="5" type="noConversion"/>
  </si>
  <si>
    <t>SONO</t>
  </si>
  <si>
    <t>X-ray</t>
  </si>
  <si>
    <t>Fibroscan(Transient Elastography)</t>
  </si>
  <si>
    <t>외과병리채취부위코드</t>
    <phoneticPr fontId="12" type="noConversion"/>
  </si>
  <si>
    <t>위내시경검사결과유형코드</t>
    <phoneticPr fontId="12" type="noConversion"/>
  </si>
  <si>
    <t>위내시경검사결과유형코드</t>
  </si>
  <si>
    <t>위내시경검사목적코드</t>
    <phoneticPr fontId="12" type="noConversion"/>
  </si>
  <si>
    <t>공단검진</t>
  </si>
  <si>
    <t>위내시경검사목적코드</t>
  </si>
  <si>
    <t>내시경 시술 및 추적검사</t>
  </si>
  <si>
    <t>수술후 추적검사</t>
  </si>
  <si>
    <t>암예방검진센터 수검자</t>
  </si>
  <si>
    <t>위내시경합병증등급코드</t>
    <phoneticPr fontId="12" type="noConversion"/>
  </si>
  <si>
    <t>0</t>
  </si>
  <si>
    <t>위내시경합병증등급코드</t>
  </si>
  <si>
    <t>I</t>
  </si>
  <si>
    <t>II</t>
  </si>
  <si>
    <t>IIIa</t>
  </si>
  <si>
    <t>IV</t>
  </si>
  <si>
    <t>V</t>
  </si>
  <si>
    <t>Not available</t>
  </si>
  <si>
    <t>위내시경합병증코드</t>
    <phoneticPr fontId="12" type="noConversion"/>
  </si>
  <si>
    <t>위내시경합병증코드</t>
  </si>
  <si>
    <t>위식도경계부위암분류코드</t>
    <phoneticPr fontId="12" type="noConversion"/>
  </si>
  <si>
    <t>Type I</t>
  </si>
  <si>
    <t>위식도경계부위암분류코드</t>
  </si>
  <si>
    <t>Type II</t>
  </si>
  <si>
    <t>Type III</t>
  </si>
  <si>
    <t>해당없음</t>
  </si>
  <si>
    <t>유방밀도분류코드</t>
    <phoneticPr fontId="12" type="noConversion"/>
  </si>
  <si>
    <t>Extremely dense</t>
  </si>
  <si>
    <t>유방밀도분류코드</t>
  </si>
  <si>
    <t>Fatty breast</t>
  </si>
  <si>
    <t>Heterogeneously dense</t>
  </si>
  <si>
    <t>Scattered fibroglandular</t>
  </si>
  <si>
    <t>유전자발현검사결과종류코드</t>
    <phoneticPr fontId="12" type="noConversion"/>
  </si>
  <si>
    <t>EPclin score</t>
  </si>
  <si>
    <t>유전자발현검사결과종류코드</t>
  </si>
  <si>
    <t>Mammaprint Index</t>
  </si>
  <si>
    <t>Oncotype Recurrence Score (RS)</t>
  </si>
  <si>
    <t>Risk Assessment</t>
  </si>
  <si>
    <t>Risk-of-Recurrence Result</t>
  </si>
  <si>
    <t>유전자발현검사종류코드</t>
  </si>
  <si>
    <t>BCI</t>
  </si>
  <si>
    <t>Endopredict</t>
  </si>
  <si>
    <t>GenesWell BCT</t>
  </si>
  <si>
    <t>Mammaprint</t>
  </si>
  <si>
    <t>Oncofree</t>
  </si>
  <si>
    <t>Oncotype Dx</t>
  </si>
  <si>
    <t>조직학적등급코드</t>
    <phoneticPr fontId="12" type="noConversion"/>
  </si>
  <si>
    <t>5</t>
    <phoneticPr fontId="12" type="noConversion"/>
  </si>
  <si>
    <t>G4</t>
  </si>
  <si>
    <t>조직학적분화도코드</t>
    <phoneticPr fontId="12" type="noConversion"/>
  </si>
  <si>
    <t>Well differentiated</t>
  </si>
  <si>
    <t>조직학적분화도코드</t>
  </si>
  <si>
    <t>Moderately differentiated</t>
  </si>
  <si>
    <t>Poorly differentiated</t>
  </si>
  <si>
    <t>Combined</t>
  </si>
  <si>
    <t>조직학적진단코드</t>
    <phoneticPr fontId="5" type="noConversion"/>
  </si>
  <si>
    <t>Adenosquamous carcinoma</t>
  </si>
  <si>
    <t>Carcinoma with lymphoid stroma</t>
  </si>
  <si>
    <t>DCIS ; Ductal carcinoma in situ</t>
  </si>
  <si>
    <t>Gastrointestinal stromal tumor</t>
  </si>
  <si>
    <t>Hepatoid adenocarcinoma</t>
  </si>
  <si>
    <t>ILC ;Invasive lobular carcinoma</t>
  </si>
  <si>
    <t>Invasive ductal carcinoma ;IDC, micro IDC</t>
  </si>
  <si>
    <t>LCIS ; Lobular carcinoma in situ</t>
  </si>
  <si>
    <t>Lymphoma</t>
  </si>
  <si>
    <t>10</t>
  </si>
  <si>
    <t>Malignant Phyllodes tumor</t>
  </si>
  <si>
    <t>11</t>
  </si>
  <si>
    <t>Medullary carcinoma</t>
  </si>
  <si>
    <t>12</t>
  </si>
  <si>
    <t>Metaplastic carcinoma</t>
  </si>
  <si>
    <t>13</t>
  </si>
  <si>
    <t>Mixed adenocarcinoma</t>
  </si>
  <si>
    <t>14</t>
  </si>
  <si>
    <t>Mucinous adenocarcinoma</t>
  </si>
  <si>
    <t>15</t>
  </si>
  <si>
    <t>Mucinous carcinoma</t>
  </si>
  <si>
    <t>16</t>
  </si>
  <si>
    <t>Neuroendocrine tumor</t>
  </si>
  <si>
    <t>17</t>
  </si>
  <si>
    <t>Paget's disease</t>
  </si>
  <si>
    <t>18</t>
  </si>
  <si>
    <t>Papillary adenocarcinoma</t>
  </si>
  <si>
    <t>19</t>
  </si>
  <si>
    <t>Papillary carcinoma</t>
  </si>
  <si>
    <t>20</t>
  </si>
  <si>
    <t>Poorly cohesive carcinoma(signet ring cell carcinoma 포함)</t>
  </si>
  <si>
    <t>21</t>
  </si>
  <si>
    <t>Sarcoma</t>
  </si>
  <si>
    <t>22</t>
  </si>
  <si>
    <t>Squamous cell carcinoma</t>
  </si>
  <si>
    <t>23</t>
  </si>
  <si>
    <t>Tubular adenocarcinoma</t>
  </si>
  <si>
    <t>24</t>
  </si>
  <si>
    <t>Tubular carcinoma</t>
  </si>
  <si>
    <t>25</t>
  </si>
  <si>
    <t>Undifferentiated carcinoma</t>
  </si>
  <si>
    <t>Adenocarcinoma, NOS</t>
  </si>
  <si>
    <t>Combined hepatocellular carcinoma and cholangiocarcinoma</t>
  </si>
  <si>
    <t>Hepatocellular carcinoma, NOS</t>
  </si>
  <si>
    <t>Large cell neuroendocrine carcinoma</t>
  </si>
  <si>
    <t>Micropapilary adenocarcinoma</t>
  </si>
  <si>
    <t>Mixed neuroendocrine-non-neuroendocrine neoplasm</t>
  </si>
  <si>
    <t>Serrated adenocarcinoma</t>
  </si>
  <si>
    <t>Signet ring cell carcinoma</t>
  </si>
  <si>
    <t>Small cell neuroendocrine carcinoma</t>
  </si>
  <si>
    <t>Squamous cell (epidermoid) carcinoma (excluding upwardly spreading anal tumors)</t>
  </si>
  <si>
    <t>99</t>
    <phoneticPr fontId="5" type="noConversion"/>
  </si>
  <si>
    <t>존재여부구분코드</t>
    <phoneticPr fontId="5" type="noConversion"/>
  </si>
  <si>
    <t>Present</t>
  </si>
  <si>
    <t>Absent</t>
  </si>
  <si>
    <t>잔여종양코드</t>
    <phoneticPr fontId="12" type="noConversion"/>
  </si>
  <si>
    <t>No residual</t>
  </si>
  <si>
    <t>CIS only</t>
  </si>
  <si>
    <t>Residual breast tumor</t>
  </si>
  <si>
    <t>Residual LN meta</t>
  </si>
  <si>
    <t>Residual breast tumor and LN meta</t>
  </si>
  <si>
    <t>진단검사종류코드</t>
    <phoneticPr fontId="12" type="noConversion"/>
  </si>
  <si>
    <t>Albumin</t>
  </si>
  <si>
    <t>Alkaline Phosphatase</t>
  </si>
  <si>
    <t>ALT</t>
  </si>
  <si>
    <t>ANC</t>
  </si>
  <si>
    <t>Basophil</t>
  </si>
  <si>
    <t>CA 15-3</t>
  </si>
  <si>
    <t>CA-125</t>
  </si>
  <si>
    <t>CA19-9</t>
  </si>
  <si>
    <t>CA72-4</t>
  </si>
  <si>
    <t>Calcium</t>
  </si>
  <si>
    <t>CEA</t>
  </si>
  <si>
    <t>Creatinine</t>
  </si>
  <si>
    <t>CRP</t>
  </si>
  <si>
    <t>E2</t>
  </si>
  <si>
    <t>Eosinophil</t>
  </si>
  <si>
    <t>Ferritin</t>
  </si>
  <si>
    <t>FSH</t>
  </si>
  <si>
    <t>Glucose</t>
  </si>
  <si>
    <t>Hematocrit</t>
  </si>
  <si>
    <t>Hemoglobin</t>
  </si>
  <si>
    <t>Iron</t>
  </si>
  <si>
    <t>Lymphocyte</t>
  </si>
  <si>
    <t>Monocyte</t>
  </si>
  <si>
    <t>Neutrophil</t>
  </si>
  <si>
    <t>Platelets</t>
  </si>
  <si>
    <t>26</t>
  </si>
  <si>
    <t>Protein</t>
  </si>
  <si>
    <t>27</t>
  </si>
  <si>
    <t>RBC</t>
  </si>
  <si>
    <t>28</t>
  </si>
  <si>
    <t>TIBC</t>
  </si>
  <si>
    <t>29</t>
  </si>
  <si>
    <t>Total Cholesterol</t>
  </si>
  <si>
    <t>30</t>
  </si>
  <si>
    <t>Vitamin B12</t>
  </si>
  <si>
    <t>31</t>
  </si>
  <si>
    <t>WBC</t>
  </si>
  <si>
    <t>AFP</t>
  </si>
  <si>
    <t>ALP</t>
  </si>
  <si>
    <t>Anti-HAV (Total)</t>
  </si>
  <si>
    <t>Anti-HBc IgG</t>
  </si>
  <si>
    <t>Anti-HBe</t>
  </si>
  <si>
    <t>Anti-HBs</t>
  </si>
  <si>
    <t>Anti-HCV</t>
  </si>
  <si>
    <t>Anti-HDV</t>
  </si>
  <si>
    <t>Anti-HIV</t>
  </si>
  <si>
    <t>AST</t>
  </si>
  <si>
    <t>Band neutrophil</t>
  </si>
  <si>
    <t>Cholesterol</t>
  </si>
  <si>
    <t>C-peptide</t>
  </si>
  <si>
    <t>Creatinine clearance</t>
  </si>
  <si>
    <t>Direct bilirubin</t>
  </si>
  <si>
    <t>FBS</t>
  </si>
  <si>
    <t>GGT</t>
  </si>
  <si>
    <t>Growth Hormone</t>
  </si>
  <si>
    <t>HbA1c</t>
  </si>
  <si>
    <t>HBeAg</t>
  </si>
  <si>
    <t>HBsAg</t>
  </si>
  <si>
    <t>HBV DNA RT-PCR</t>
  </si>
  <si>
    <t>HCV genotype</t>
  </si>
  <si>
    <t>HCV RNA 정량</t>
  </si>
  <si>
    <t>HDL-cholesterol</t>
  </si>
  <si>
    <t>ICG15</t>
  </si>
  <si>
    <t>Insulin</t>
  </si>
  <si>
    <t>K</t>
  </si>
  <si>
    <t>LDH</t>
  </si>
  <si>
    <t>LDL-cholesterol</t>
  </si>
  <si>
    <t>Lipase</t>
  </si>
  <si>
    <t>Na</t>
  </si>
  <si>
    <t>64</t>
    <phoneticPr fontId="12" type="noConversion"/>
  </si>
  <si>
    <t>Phosphorus</t>
  </si>
  <si>
    <t>65</t>
    <phoneticPr fontId="12" type="noConversion"/>
  </si>
  <si>
    <t>PIVKA-II</t>
  </si>
  <si>
    <t>66</t>
    <phoneticPr fontId="12" type="noConversion"/>
  </si>
  <si>
    <t>Protein-C</t>
  </si>
  <si>
    <t>67</t>
    <phoneticPr fontId="12" type="noConversion"/>
  </si>
  <si>
    <t>PT (%)</t>
  </si>
  <si>
    <t>68</t>
    <phoneticPr fontId="12" type="noConversion"/>
  </si>
  <si>
    <t>PT (INR)</t>
  </si>
  <si>
    <t>69</t>
    <phoneticPr fontId="12" type="noConversion"/>
  </si>
  <si>
    <t>PT (sec)</t>
  </si>
  <si>
    <t>70</t>
    <phoneticPr fontId="12" type="noConversion"/>
  </si>
  <si>
    <t>Segmented neutrophil</t>
  </si>
  <si>
    <t>71</t>
    <phoneticPr fontId="12" type="noConversion"/>
  </si>
  <si>
    <t>TISSUE PLASMINOGEN ACTIVATOR</t>
  </si>
  <si>
    <t>72</t>
    <phoneticPr fontId="12" type="noConversion"/>
  </si>
  <si>
    <t>Total bilirubin</t>
  </si>
  <si>
    <t>73</t>
    <phoneticPr fontId="12" type="noConversion"/>
  </si>
  <si>
    <t>Total lipid</t>
  </si>
  <si>
    <t>74</t>
    <phoneticPr fontId="12" type="noConversion"/>
  </si>
  <si>
    <t>Total protein</t>
  </si>
  <si>
    <t>75</t>
    <phoneticPr fontId="12" type="noConversion"/>
  </si>
  <si>
    <t>Triglyceride</t>
  </si>
  <si>
    <t>76</t>
    <phoneticPr fontId="12" type="noConversion"/>
  </si>
  <si>
    <t>Uric acid</t>
  </si>
  <si>
    <t>침습장기코드</t>
    <phoneticPr fontId="12" type="noConversion"/>
  </si>
  <si>
    <t>Abdominal wall</t>
  </si>
  <si>
    <t>침습장기코드</t>
  </si>
  <si>
    <t>Diaphragm</t>
  </si>
  <si>
    <t>Gallbladder</t>
  </si>
  <si>
    <t>Mesocolon</t>
  </si>
  <si>
    <t>Pancreas</t>
  </si>
  <si>
    <t>Retroperitoneum</t>
  </si>
  <si>
    <t>Spleen</t>
  </si>
  <si>
    <t>침윤정도코드</t>
    <phoneticPr fontId="12" type="noConversion"/>
  </si>
  <si>
    <t>Mucosa</t>
  </si>
  <si>
    <t>Submucosa</t>
  </si>
  <si>
    <t>Proper muscle</t>
  </si>
  <si>
    <t>Subseroca</t>
  </si>
  <si>
    <t>Serosa</t>
  </si>
  <si>
    <t>Adjacent organ</t>
  </si>
  <si>
    <t>Intraepithelial carcinoma(Tis)</t>
  </si>
  <si>
    <t>Invades adjacent organ or structure or penetrate visceral peritoneum</t>
  </si>
  <si>
    <t>Lamina propria(Tis)</t>
  </si>
  <si>
    <t>Muscularis propria</t>
  </si>
  <si>
    <t>No residual tumor (s/p pre Tx)</t>
  </si>
  <si>
    <t>Subserosa or pericolic or perirectal fat tissue</t>
  </si>
  <si>
    <t>Undescribed</t>
  </si>
  <si>
    <t>포함여부구분코드</t>
    <phoneticPr fontId="5" type="noConversion"/>
  </si>
  <si>
    <t>Involved</t>
  </si>
  <si>
    <t>Not involved</t>
  </si>
  <si>
    <t>3</t>
    <phoneticPr fontId="5" type="noConversion"/>
  </si>
  <si>
    <t>No data</t>
  </si>
  <si>
    <t>수술종방향종양위치A코드</t>
    <phoneticPr fontId="12" type="noConversion"/>
  </si>
  <si>
    <t>Cardia</t>
  </si>
  <si>
    <t>Fundus</t>
  </si>
  <si>
    <t>Body</t>
  </si>
  <si>
    <t>Angle</t>
  </si>
  <si>
    <t>Antrum</t>
  </si>
  <si>
    <t>Pylorus</t>
  </si>
  <si>
    <t>수술종방향종양위치B코드</t>
    <phoneticPr fontId="12" type="noConversion"/>
  </si>
  <si>
    <t>Esophagus</t>
  </si>
  <si>
    <t>Upper (EGJ 포함)</t>
  </si>
  <si>
    <t>Middle</t>
  </si>
  <si>
    <t>Lower</t>
  </si>
  <si>
    <t>Duodenum</t>
  </si>
  <si>
    <t>Entire (Whole)</t>
  </si>
  <si>
    <t>T4B침윤장기구분코드</t>
    <phoneticPr fontId="2" type="noConversion"/>
  </si>
  <si>
    <t>Bladder</t>
  </si>
  <si>
    <t>Left external iliac vessels</t>
  </si>
  <si>
    <t>Left internal iliac vessels</t>
  </si>
  <si>
    <t>Left levator ani</t>
  </si>
  <si>
    <t>Left obturator internus</t>
  </si>
  <si>
    <t>Left ovary and adnexa</t>
  </si>
  <si>
    <t>Left piriformis</t>
  </si>
  <si>
    <t>Left seminar vesicle</t>
  </si>
  <si>
    <t>Left ureter</t>
  </si>
  <si>
    <t>Prostate</t>
  </si>
  <si>
    <t>Right external iliac vessels</t>
  </si>
  <si>
    <t>Right internal iliac vessels</t>
  </si>
  <si>
    <t>Right levator ani</t>
  </si>
  <si>
    <t>Right obturator internus</t>
  </si>
  <si>
    <t>Right ovary and adenxa</t>
  </si>
  <si>
    <t>Right piriformis</t>
  </si>
  <si>
    <t>Right seminar vesicle</t>
  </si>
  <si>
    <t>Right ureter</t>
  </si>
  <si>
    <t>Sacrum/coccyx</t>
  </si>
  <si>
    <t>Small bowel</t>
  </si>
  <si>
    <t>Uterus</t>
  </si>
  <si>
    <t>Vagina</t>
  </si>
  <si>
    <t>전방복막종양관계코드</t>
    <phoneticPr fontId="2" type="noConversion"/>
  </si>
  <si>
    <t>Entirely above anterior peritoneal reflection</t>
  </si>
  <si>
    <t>Entirely below anterior peritoneal reflection</t>
  </si>
  <si>
    <t>Straddling anterior peritoneal reflection</t>
  </si>
  <si>
    <t>종양반응등급코드</t>
    <phoneticPr fontId="2" type="noConversion"/>
  </si>
  <si>
    <t>mrTRG1</t>
  </si>
  <si>
    <t>mrTRG2</t>
  </si>
  <si>
    <t>mrTRG3</t>
  </si>
  <si>
    <t>mrTRG4</t>
  </si>
  <si>
    <t>mrTRG5</t>
  </si>
  <si>
    <t>종양환상위치구분코드</t>
    <phoneticPr fontId="2" type="noConversion"/>
  </si>
  <si>
    <t>Completely encircling the lumen</t>
  </si>
  <si>
    <t>Partially encircling</t>
  </si>
  <si>
    <t>Ascending colon</t>
  </si>
  <si>
    <t>Descending colon</t>
  </si>
  <si>
    <t>Hepatic flexure(Proximal)</t>
  </si>
  <si>
    <t>Rectosigmoid junction</t>
  </si>
  <si>
    <t>Sigmoid colon</t>
  </si>
  <si>
    <t>Splenic flexure(Distal)</t>
  </si>
  <si>
    <t>Transverse colon(distal)</t>
  </si>
  <si>
    <t>Transverse colon(mid)</t>
  </si>
  <si>
    <t>Transverse colon(proximal)</t>
  </si>
  <si>
    <t>외과병리종양위치구분코드</t>
    <phoneticPr fontId="2" type="noConversion"/>
  </si>
  <si>
    <t>직장종양세부위치1구분코드</t>
    <phoneticPr fontId="2" type="noConversion"/>
  </si>
  <si>
    <t>Rectum(RA, above the peritoneal reflection)</t>
  </si>
  <si>
    <t>Rectum(RB, below the peritoneal reflection)</t>
  </si>
  <si>
    <t>직장종양세부위치2구분코드</t>
    <phoneticPr fontId="2" type="noConversion"/>
  </si>
  <si>
    <t>Rectum(10:15cm)</t>
  </si>
  <si>
    <t>Rectum(5:10cm)</t>
  </si>
  <si>
    <t>Rectum(0:5cm)</t>
  </si>
  <si>
    <t>종양축소등급코드</t>
    <phoneticPr fontId="2" type="noConversion"/>
  </si>
  <si>
    <t>No regression</t>
  </si>
  <si>
    <t>Minimal regression</t>
  </si>
  <si>
    <t>Moderate regression</t>
  </si>
  <si>
    <t>Near total regression</t>
  </si>
  <si>
    <t>Total regression</t>
  </si>
  <si>
    <t>종양경계형태구분코드</t>
    <phoneticPr fontId="2" type="noConversion"/>
  </si>
  <si>
    <t>Expanding</t>
  </si>
  <si>
    <t>종양침착여부구분코드</t>
    <phoneticPr fontId="2" type="noConversion"/>
  </si>
  <si>
    <t>다발성종양구분코드</t>
    <phoneticPr fontId="2" type="noConversion"/>
  </si>
  <si>
    <t>Multiple</t>
  </si>
  <si>
    <t>Single</t>
  </si>
  <si>
    <t>TME_QUALITY정도구분코드</t>
    <phoneticPr fontId="2" type="noConversion"/>
  </si>
  <si>
    <t>Complete</t>
  </si>
  <si>
    <t>Incomplete</t>
  </si>
  <si>
    <t>Nearly complete</t>
  </si>
  <si>
    <t>Not assessed</t>
  </si>
  <si>
    <t>종양수구분코드</t>
  </si>
  <si>
    <t>1개</t>
  </si>
  <si>
    <t>2개</t>
  </si>
  <si>
    <t>3개</t>
  </si>
  <si>
    <t>4개</t>
  </si>
  <si>
    <t>5개 이상</t>
  </si>
  <si>
    <t>확인되는 병변 없음</t>
  </si>
  <si>
    <t>Nodular</t>
  </si>
  <si>
    <t>Massive</t>
  </si>
  <si>
    <t>Unclassifiable</t>
  </si>
  <si>
    <t>간문맥침윤수준구분코드</t>
  </si>
  <si>
    <t>Vp1 (Distal to the 2st branch of the portal vein but not in the 2st branch)</t>
  </si>
  <si>
    <t>Vp2 (2st branch)</t>
  </si>
  <si>
    <t>Vp3 (Right or left portal vein invasion, 1st branch)</t>
  </si>
  <si>
    <t>Vp4 (Main portal vein invasion)</t>
  </si>
  <si>
    <t>림프절</t>
  </si>
  <si>
    <t>복막</t>
  </si>
  <si>
    <t>부신</t>
  </si>
  <si>
    <t>뼈</t>
  </si>
  <si>
    <t>Mild</t>
  </si>
  <si>
    <t>Moderate to severe</t>
  </si>
  <si>
    <t>Cirrhotomimetic type</t>
  </si>
  <si>
    <t>Expanding nodular type</t>
  </si>
  <si>
    <t>Infiltrative type</t>
  </si>
  <si>
    <t>Intraductal growth type</t>
  </si>
  <si>
    <t>Mass forming type</t>
  </si>
  <si>
    <t>Mixed type</t>
  </si>
  <si>
    <t>Multinodular confluent type</t>
  </si>
  <si>
    <t>Nodular with perinodular extension type</t>
  </si>
  <si>
    <t>Pedunculated type</t>
  </si>
  <si>
    <t>Periductal infiltrating type</t>
  </si>
  <si>
    <t>Vaguely nodular type</t>
  </si>
  <si>
    <t>Not applicable</t>
  </si>
  <si>
    <t>Edmondson-Steiner grade Ⅰ</t>
  </si>
  <si>
    <t>Edmondson-Steiner grade Ⅱ</t>
  </si>
  <si>
    <t>Edmondson-Steiner grade Ⅲ</t>
  </si>
  <si>
    <t>Edmondson-Steiner grade Ⅳ</t>
  </si>
  <si>
    <t>Histologic grade Ⅰ</t>
  </si>
  <si>
    <t>Histologic grade Ⅱ</t>
  </si>
  <si>
    <t>Histologic grade Ⅲ</t>
  </si>
  <si>
    <t>Histologic grade Ⅳ</t>
  </si>
  <si>
    <t>분절위치구분코드</t>
  </si>
  <si>
    <t>1</t>
  </si>
  <si>
    <t>METAVIR fibrosis stage 0</t>
  </si>
  <si>
    <t>METAVIR fibrosis stage 1</t>
  </si>
  <si>
    <t>METAVIR fibrosis stage 2</t>
  </si>
  <si>
    <t>METAVIR fibrosis stage 3</t>
  </si>
  <si>
    <t>METAVIR fibrosis stage 4</t>
  </si>
  <si>
    <t>NASH CRN fibrosis stage 0</t>
  </si>
  <si>
    <t>NASH CRN fibrosis stage 1</t>
  </si>
  <si>
    <t>NASH CRN fibrosis stage 2</t>
  </si>
  <si>
    <t>NASH CRN fibrosis stage 3</t>
  </si>
  <si>
    <t>NASH CRN fibrosis stage 4</t>
  </si>
  <si>
    <t>Not aplicable</t>
  </si>
  <si>
    <t>AJCC</t>
  </si>
  <si>
    <t>BCLC</t>
  </si>
  <si>
    <t>Modified UICC</t>
  </si>
  <si>
    <t>ASA점수코드</t>
    <phoneticPr fontId="12" type="noConversion"/>
  </si>
  <si>
    <t>정상의 건강한 환자</t>
  </si>
  <si>
    <t>경도의 전신 질환을 가진 환자</t>
  </si>
  <si>
    <t>중등도의 중증 전신질환을 가진 환자</t>
  </si>
  <si>
    <t>지속적으로 생명을 위협하는 중증의 전신질환을 가진 환자</t>
  </si>
  <si>
    <t>수술하지 않으면 생명을 유지할 수 없는 정도의 중증질환을 가진 환자</t>
  </si>
  <si>
    <t>장기 공여를 위한 수술 예정인 뇌사자</t>
  </si>
  <si>
    <t>ESD결과코드</t>
    <phoneticPr fontId="12" type="noConversion"/>
  </si>
  <si>
    <t>En bloc resection</t>
  </si>
  <si>
    <t>ESD결과코드</t>
  </si>
  <si>
    <t>Piecemeal resection</t>
  </si>
  <si>
    <t>Failure</t>
  </si>
  <si>
    <t>ESD병변모양코드</t>
    <phoneticPr fontId="12" type="noConversion"/>
  </si>
  <si>
    <t>Elevated (I, IIa, IIa+IIc)</t>
  </si>
  <si>
    <t>ESD병변모양코드</t>
  </si>
  <si>
    <t>Flat (IIb)</t>
  </si>
  <si>
    <t>Depressed (IIc)</t>
  </si>
  <si>
    <t>ESD병변위치가로코드</t>
    <phoneticPr fontId="12" type="noConversion"/>
  </si>
  <si>
    <t>Lessor curvature</t>
  </si>
  <si>
    <t>ESD병변위치가로코드</t>
  </si>
  <si>
    <t>ESD병변위치세로코드</t>
    <phoneticPr fontId="12" type="noConversion"/>
  </si>
  <si>
    <t>ESD병변위치세로코드</t>
  </si>
  <si>
    <t>Lowerbody</t>
  </si>
  <si>
    <t>Midbody</t>
  </si>
  <si>
    <t>Upperbody or cardia</t>
  </si>
  <si>
    <t>ESD천공조치코드</t>
    <phoneticPr fontId="12" type="noConversion"/>
  </si>
  <si>
    <t>ESD천공조치코드</t>
  </si>
  <si>
    <t>내시경적치료 (clipping)</t>
  </si>
  <si>
    <t>내시경치료 없이 보존치료 (산소투여 등)</t>
  </si>
  <si>
    <t>감시림프절검출방법코드</t>
  </si>
  <si>
    <t>Dye</t>
  </si>
  <si>
    <t>ICG</t>
  </si>
  <si>
    <t>Indigocarmine</t>
  </si>
  <si>
    <t>Radioisotope</t>
  </si>
  <si>
    <t>그물막절제범위코드</t>
    <phoneticPr fontId="12" type="noConversion"/>
  </si>
  <si>
    <t>Total</t>
  </si>
  <si>
    <t>그물막절제범위코드</t>
  </si>
  <si>
    <t>Partial</t>
  </si>
  <si>
    <t>Not done</t>
  </si>
  <si>
    <t>근치도코드</t>
    <phoneticPr fontId="12" type="noConversion"/>
  </si>
  <si>
    <t>R0 resection</t>
  </si>
  <si>
    <t>R1 resection</t>
  </si>
  <si>
    <t>R2 resection</t>
  </si>
  <si>
    <t>림프절절제정도코드</t>
    <phoneticPr fontId="12" type="noConversion"/>
  </si>
  <si>
    <t>&lt;D1</t>
  </si>
  <si>
    <t>림프절절제정도코드</t>
  </si>
  <si>
    <t>D1</t>
  </si>
  <si>
    <t>D1+</t>
  </si>
  <si>
    <t>D2</t>
  </si>
  <si>
    <t>D2+</t>
  </si>
  <si>
    <t>Sentinel basin dissection</t>
  </si>
  <si>
    <t>방사선치료목적코드</t>
    <phoneticPr fontId="12" type="noConversion"/>
  </si>
  <si>
    <t>Curative</t>
  </si>
  <si>
    <t>Palliative</t>
  </si>
  <si>
    <t>Adjuvant</t>
  </si>
  <si>
    <t>Neoadjuvant</t>
  </si>
  <si>
    <t>Salvage</t>
  </si>
  <si>
    <t>방사선치료부위코드</t>
    <phoneticPr fontId="12" type="noConversion"/>
  </si>
  <si>
    <t>Abdomen wall</t>
  </si>
  <si>
    <t>Boost</t>
  </si>
  <si>
    <t>Distant lymph node</t>
  </si>
  <si>
    <t>Abdomen</t>
  </si>
  <si>
    <t>Pelvis</t>
  </si>
  <si>
    <t>방사선치료부작용등급코드</t>
    <phoneticPr fontId="12" type="noConversion"/>
  </si>
  <si>
    <t>방사선치료부작용시기구분코드</t>
    <phoneticPr fontId="12" type="noConversion"/>
  </si>
  <si>
    <t>급성(3개월 이내)</t>
  </si>
  <si>
    <t>만성(3개월 초과)</t>
  </si>
  <si>
    <t>방사선치료부작용종류코드</t>
    <phoneticPr fontId="12" type="noConversion"/>
  </si>
  <si>
    <t>Aches</t>
  </si>
  <si>
    <t>Fatigue</t>
  </si>
  <si>
    <t>Heart damage</t>
  </si>
  <si>
    <t>Radiation pneumonitis</t>
  </si>
  <si>
    <t>Skin irritation</t>
  </si>
  <si>
    <t>Swelling of breast</t>
  </si>
  <si>
    <t>Bowel Habit Change</t>
  </si>
  <si>
    <t>Death</t>
  </si>
  <si>
    <t>Esophagitis</t>
  </si>
  <si>
    <t>Haemorrhage of gastrointestinal tract</t>
  </si>
  <si>
    <t>Hepatitis</t>
  </si>
  <si>
    <t>Injury of gallbladder and bile ducts</t>
  </si>
  <si>
    <t>Nausea and vomiting</t>
  </si>
  <si>
    <t>Pain</t>
  </si>
  <si>
    <t>Pelvic Insufficiency Fracture</t>
  </si>
  <si>
    <t>방사선치료종류코드</t>
    <phoneticPr fontId="12" type="noConversion"/>
  </si>
  <si>
    <t>뇌 정위적 방사선수술</t>
  </si>
  <si>
    <t>밀봉소선원치료</t>
  </si>
  <si>
    <t>세기변조 방사선치료</t>
  </si>
  <si>
    <t>양성자 치료</t>
  </si>
  <si>
    <t>입체조형치료</t>
  </si>
  <si>
    <t>전신조사</t>
  </si>
  <si>
    <t>정위적 방사선 분할치료</t>
  </si>
  <si>
    <t>체부 정위적 방사선수술</t>
  </si>
  <si>
    <t>체외조사</t>
  </si>
  <si>
    <t>방사선치료평가항목코드</t>
    <phoneticPr fontId="12" type="noConversion"/>
  </si>
  <si>
    <t>CR</t>
  </si>
  <si>
    <t>PD</t>
  </si>
  <si>
    <t>SD</t>
  </si>
  <si>
    <t>NE</t>
  </si>
  <si>
    <t>수술마취부위코드</t>
    <phoneticPr fontId="5" type="noConversion"/>
  </si>
  <si>
    <t>MAC</t>
  </si>
  <si>
    <t>경막외</t>
  </si>
  <si>
    <t>국소</t>
  </si>
  <si>
    <t>신경차단</t>
  </si>
  <si>
    <t>전신</t>
  </si>
  <si>
    <t>06</t>
    <phoneticPr fontId="5" type="noConversion"/>
  </si>
  <si>
    <t>정맥</t>
  </si>
  <si>
    <t>07</t>
    <phoneticPr fontId="5" type="noConversion"/>
  </si>
  <si>
    <t>척추</t>
  </si>
  <si>
    <t>08</t>
    <phoneticPr fontId="5" type="noConversion"/>
  </si>
  <si>
    <t>척추+경막외</t>
  </si>
  <si>
    <t>수술목적코드</t>
    <phoneticPr fontId="12" type="noConversion"/>
  </si>
  <si>
    <t>위암수술방법코드</t>
    <phoneticPr fontId="12" type="noConversion"/>
  </si>
  <si>
    <t>개복</t>
  </si>
  <si>
    <t>내시경 복강경 협력 수술</t>
  </si>
  <si>
    <t>로봇 보조</t>
  </si>
  <si>
    <t>로봇-다공</t>
  </si>
  <si>
    <t>로봇-단일공</t>
  </si>
  <si>
    <t>복강경보조</t>
  </si>
  <si>
    <t>전복강경 (다공, multi-port)</t>
  </si>
  <si>
    <t>전복강경 (단일공, single port)</t>
  </si>
  <si>
    <t>수술부위코드</t>
    <phoneticPr fontId="12" type="noConversion"/>
  </si>
  <si>
    <t>수술시항암요법코드</t>
    <phoneticPr fontId="12" type="noConversion"/>
  </si>
  <si>
    <t>수술시항암요법코드</t>
  </si>
  <si>
    <t>IP chemo</t>
  </si>
  <si>
    <t>HIPEC</t>
  </si>
  <si>
    <t>LHIPEC</t>
  </si>
  <si>
    <t>PIPAC</t>
  </si>
  <si>
    <t>수술절개방법코드</t>
    <phoneticPr fontId="5" type="noConversion"/>
  </si>
  <si>
    <t>Rt upper transverse incision &amp; multi-ports</t>
  </si>
  <si>
    <t>Short upper midline &amp; multi-ports</t>
  </si>
  <si>
    <t>Single port/ single incision</t>
  </si>
  <si>
    <t>Umbilical incision &amp; multi-ports</t>
  </si>
  <si>
    <t>Upper midline</t>
  </si>
  <si>
    <t>수술절개선유형코드</t>
    <phoneticPr fontId="12" type="noConversion"/>
  </si>
  <si>
    <t>Curved linear</t>
  </si>
  <si>
    <t>Elliptical</t>
  </si>
  <si>
    <t>Inframammary</t>
  </si>
  <si>
    <t>Periareolar</t>
  </si>
  <si>
    <t>Radial</t>
  </si>
  <si>
    <t>Inverted L</t>
  </si>
  <si>
    <t>Inverted T</t>
  </si>
  <si>
    <t>Inverted Y</t>
  </si>
  <si>
    <t>Rt. Subcostal</t>
  </si>
  <si>
    <t>수술종류코드</t>
    <phoneticPr fontId="12" type="noConversion"/>
  </si>
  <si>
    <t>Augmentation Mammoplasty</t>
  </si>
  <si>
    <t>Axillary Sentinel Lymph Node Excision</t>
  </si>
  <si>
    <t>Breast conserving surgery</t>
  </si>
  <si>
    <t>Breast Reconstruction</t>
  </si>
  <si>
    <t>Dissection of Axillary Lymph Node</t>
    <phoneticPr fontId="12" type="noConversion"/>
  </si>
  <si>
    <t>Distal gastrectomy</t>
  </si>
  <si>
    <t>Excision or destruction of breast tissue</t>
  </si>
  <si>
    <t>Immediate Implant Insertion Following Mastectomy</t>
  </si>
  <si>
    <t>Local excision of lesion of breast</t>
  </si>
  <si>
    <t>Lumpectomy</t>
  </si>
  <si>
    <t>Mastectomy With Axillary L/N Dissection</t>
  </si>
  <si>
    <t>Mastectomy Without Axillary L/N Dissection</t>
  </si>
  <si>
    <t>Modified radical mastectomy</t>
  </si>
  <si>
    <t>Musculocutaneous Flap</t>
  </si>
  <si>
    <t>Open and closure with biopsy</t>
  </si>
  <si>
    <t>Other Mammoplasty</t>
  </si>
  <si>
    <t>Partial Mastectomy</t>
  </si>
  <si>
    <t>Proximal gastrectomy</t>
  </si>
  <si>
    <t>Pylorus preserving gastrectomy</t>
  </si>
  <si>
    <t>Reduction Mammoplasty</t>
  </si>
  <si>
    <t>Resection of quadrant of breast</t>
  </si>
  <si>
    <t>Revision of implant of breast</t>
  </si>
  <si>
    <t>Segmental resection</t>
  </si>
  <si>
    <t>Simple Mastectomy</t>
  </si>
  <si>
    <t>Skin sparing mastectomy</t>
  </si>
  <si>
    <t>Subcutaneous Mastectomy</t>
  </si>
  <si>
    <t>Total gastrectomy</t>
  </si>
  <si>
    <t>Wedge resection</t>
  </si>
  <si>
    <t>Abdominoperineal Resection(Miles' operation)</t>
  </si>
  <si>
    <t>Anterior Pelvic Exenteration</t>
  </si>
  <si>
    <t>Anterior Resection</t>
  </si>
  <si>
    <t>Colon Segmental Resection</t>
  </si>
  <si>
    <t>Extended hemihepatectomy (lobectomy)</t>
  </si>
  <si>
    <t>Extended Left Hemicolectomy</t>
  </si>
  <si>
    <t>Extended resection of colon</t>
  </si>
  <si>
    <t>Extended Right Hemicolectomy</t>
  </si>
  <si>
    <t>Hartmann's Procedure</t>
  </si>
  <si>
    <t>Hemihepatectomy (lobectomy)</t>
  </si>
  <si>
    <t>Hyperthermic Intraperitoneal Chemotherapy after Cytoreductive Surgery(HIPEC)</t>
  </si>
  <si>
    <t>Ileo-Cecectomy</t>
  </si>
  <si>
    <t>Ileostomy</t>
  </si>
  <si>
    <t>Intersphincteric resection</t>
  </si>
  <si>
    <t>Left Hemicolectomy</t>
  </si>
  <si>
    <t>Liver transplantation</t>
  </si>
  <si>
    <t>Low Anterior Resection</t>
  </si>
  <si>
    <t>Posterior Pelvic Exenteration</t>
  </si>
  <si>
    <t>Right Hemicolectomy</t>
  </si>
  <si>
    <t>Sectionectomy</t>
  </si>
  <si>
    <t>Segmentectomy</t>
  </si>
  <si>
    <t>Subtotal Colectomy</t>
  </si>
  <si>
    <t>T-Colostomy</t>
  </si>
  <si>
    <t>Total Colectomy</t>
  </si>
  <si>
    <t>Total Pelvic Exenteration</t>
  </si>
  <si>
    <t>Total Proctocolectomy</t>
  </si>
  <si>
    <t>Transanal Endoscopic Microsurgery(TEM)</t>
  </si>
  <si>
    <t>Transanal Excision</t>
  </si>
  <si>
    <t>Transanal Total Mesorectal Excision(TME)</t>
  </si>
  <si>
    <t>Ultralow Anterior Resection</t>
  </si>
  <si>
    <t>수술종양상세위치코드</t>
    <phoneticPr fontId="12" type="noConversion"/>
  </si>
  <si>
    <t>Central</t>
  </si>
  <si>
    <t>수술종양상세위치코드</t>
  </si>
  <si>
    <t>Lower inner</t>
  </si>
  <si>
    <t>Lower outer</t>
  </si>
  <si>
    <t>Upper inner</t>
  </si>
  <si>
    <t>Upper outer</t>
  </si>
  <si>
    <t>수술후평가항목코드</t>
    <phoneticPr fontId="12" type="noConversion"/>
  </si>
  <si>
    <t>약제구분코드</t>
    <phoneticPr fontId="12" type="noConversion"/>
  </si>
  <si>
    <t>세포독성약제</t>
  </si>
  <si>
    <t>항암표적약제</t>
  </si>
  <si>
    <t>항암내분비약제</t>
  </si>
  <si>
    <t>항암면역약제</t>
  </si>
  <si>
    <t>기타항암약제</t>
  </si>
  <si>
    <t>약제분류코드</t>
    <phoneticPr fontId="12" type="noConversion"/>
  </si>
  <si>
    <t>항암약제</t>
  </si>
  <si>
    <t>기타약제</t>
  </si>
  <si>
    <t>Abemaciclib</t>
  </si>
  <si>
    <t>Albumin-bound paclitaxel</t>
  </si>
  <si>
    <t>Anastrozole</t>
  </si>
  <si>
    <t>Bevacizumab</t>
  </si>
  <si>
    <t>Capecitabine</t>
  </si>
  <si>
    <t>Carboplatin</t>
  </si>
  <si>
    <t>Cetuximab</t>
  </si>
  <si>
    <t>Cisplatin</t>
  </si>
  <si>
    <t>Cyclophosphamide</t>
  </si>
  <si>
    <t>Docetaxel</t>
  </si>
  <si>
    <t>Doxorubicin</t>
  </si>
  <si>
    <t>Epirubicin</t>
  </si>
  <si>
    <t>Eribulin</t>
  </si>
  <si>
    <t>Etoposide</t>
  </si>
  <si>
    <t>Everolimus</t>
  </si>
  <si>
    <t>Exemestane</t>
  </si>
  <si>
    <t>Fluorouracil</t>
  </si>
  <si>
    <t>Fulvestrant</t>
  </si>
  <si>
    <t>Gemcitabine</t>
  </si>
  <si>
    <t>Goserelin</t>
  </si>
  <si>
    <t>약제성분종류코드</t>
    <phoneticPr fontId="12" type="noConversion"/>
  </si>
  <si>
    <t>Ifosfamide</t>
  </si>
  <si>
    <t>Irinotecan</t>
  </si>
  <si>
    <t>Irinotecan hydrochloride</t>
  </si>
  <si>
    <t>Lapatinib</t>
  </si>
  <si>
    <t>Letrozole</t>
  </si>
  <si>
    <t>Leucovorin</t>
  </si>
  <si>
    <t>Leuprolide</t>
  </si>
  <si>
    <t>Megestrol acetate</t>
  </si>
  <si>
    <t>Methotrexate</t>
  </si>
  <si>
    <t>Mitomycin C</t>
  </si>
  <si>
    <t>Nivolumab</t>
  </si>
  <si>
    <t>32</t>
  </si>
  <si>
    <t>Oxaliplatin</t>
  </si>
  <si>
    <t>33</t>
  </si>
  <si>
    <t>Paclitaxel</t>
  </si>
  <si>
    <t>34</t>
  </si>
  <si>
    <t>Palbociclib</t>
  </si>
  <si>
    <t>35</t>
  </si>
  <si>
    <t>Pembrolizumab</t>
  </si>
  <si>
    <t>36</t>
  </si>
  <si>
    <t>Pertuzumab</t>
  </si>
  <si>
    <t>37</t>
  </si>
  <si>
    <t>Ramucirumab</t>
  </si>
  <si>
    <t>38</t>
  </si>
  <si>
    <t>Ribociclib</t>
  </si>
  <si>
    <t>39</t>
  </si>
  <si>
    <t>Tamoxifen</t>
  </si>
  <si>
    <t>40</t>
  </si>
  <si>
    <t>Tegafur/gimeracil/oteracil(S-1)</t>
  </si>
  <si>
    <t>41</t>
  </si>
  <si>
    <t>Toremifene</t>
  </si>
  <si>
    <t>42</t>
  </si>
  <si>
    <t>Trastuzumab</t>
  </si>
  <si>
    <t>43</t>
  </si>
  <si>
    <t>Trastuzumab emtansine</t>
  </si>
  <si>
    <t>44</t>
  </si>
  <si>
    <t>Trifluridine-tipiracil</t>
  </si>
  <si>
    <t>45</t>
  </si>
  <si>
    <t>Vinorelbine</t>
  </si>
  <si>
    <t>Adefovir</t>
  </si>
  <si>
    <t>Aflibercept</t>
  </si>
  <si>
    <t>Asunaprevir</t>
  </si>
  <si>
    <t>Atezolizumab</t>
  </si>
  <si>
    <t>Avelumab</t>
  </si>
  <si>
    <t>Besifovir</t>
  </si>
  <si>
    <t>Cabozantinib</t>
  </si>
  <si>
    <t>Clevudine</t>
  </si>
  <si>
    <t>Daclatasvir</t>
  </si>
  <si>
    <t>Dasabuvir</t>
  </si>
  <si>
    <t>Durvalumab</t>
  </si>
  <si>
    <t>Elbasvir/grazoprevir(Zepatier)</t>
  </si>
  <si>
    <t>Entecavir</t>
  </si>
  <si>
    <t>Glecaprevir/pibrentasvir(Mavyret)</t>
  </si>
  <si>
    <t>Grazoprevir</t>
  </si>
  <si>
    <t>Ipilimumab</t>
  </si>
  <si>
    <t>Lamivudine</t>
  </si>
  <si>
    <t>Lenvatinib</t>
  </si>
  <si>
    <t>Ombitasvir/paritaprevir/ritonavir(Viekira)</t>
  </si>
  <si>
    <t>Peginterferon</t>
  </si>
  <si>
    <t>Regorafenib</t>
  </si>
  <si>
    <t>Ribavirin</t>
  </si>
  <si>
    <t>Sofosbuvir</t>
  </si>
  <si>
    <t>Sofosbuvir/ledipasvir(Harvoni)</t>
  </si>
  <si>
    <t>sofosbuvir/velpatasvir(Epclusa)</t>
  </si>
  <si>
    <t>Sofosbuvir/velpatasvir/voxilaprevir(Vosevi)</t>
  </si>
  <si>
    <t>Sorafenib</t>
  </si>
  <si>
    <t>Telbivudine</t>
  </si>
  <si>
    <t>Tenofovir Alafenamide HemiFumarate</t>
  </si>
  <si>
    <t>Tenofovir Disoproxil Fumarate</t>
  </si>
  <si>
    <t>Tremelimumab</t>
  </si>
  <si>
    <t>77</t>
    <phoneticPr fontId="12" type="noConversion"/>
  </si>
  <si>
    <t>Vincristine</t>
  </si>
  <si>
    <t>약제처방용량단위코드</t>
    <phoneticPr fontId="12" type="noConversion"/>
  </si>
  <si>
    <t>amp</t>
  </si>
  <si>
    <t>cap</t>
  </si>
  <si>
    <t>dos</t>
  </si>
  <si>
    <t>ea</t>
  </si>
  <si>
    <t>g</t>
  </si>
  <si>
    <t>g/kg</t>
  </si>
  <si>
    <t>g/m2</t>
  </si>
  <si>
    <t>ke</t>
  </si>
  <si>
    <t>kit</t>
  </si>
  <si>
    <t>mcg</t>
  </si>
  <si>
    <t>mcg/kg</t>
  </si>
  <si>
    <t>mcg/m2</t>
  </si>
  <si>
    <t>mg</t>
  </si>
  <si>
    <t>mg/kg</t>
  </si>
  <si>
    <t>mg/m2</t>
  </si>
  <si>
    <t>ml</t>
  </si>
  <si>
    <t>pfu</t>
  </si>
  <si>
    <t>pkg</t>
  </si>
  <si>
    <t>set</t>
  </si>
  <si>
    <t>tab</t>
  </si>
  <si>
    <t>unit</t>
  </si>
  <si>
    <t>약제투여경로코드</t>
    <phoneticPr fontId="12" type="noConversion"/>
  </si>
  <si>
    <t>경구</t>
  </si>
  <si>
    <t>근육주사</t>
  </si>
  <si>
    <t>정맥내주사</t>
  </si>
  <si>
    <t>척수강내주사</t>
  </si>
  <si>
    <t>피내주사</t>
  </si>
  <si>
    <t>피하주사</t>
  </si>
  <si>
    <t>동맥내주사</t>
  </si>
  <si>
    <t>수술방법코드</t>
    <phoneticPr fontId="12" type="noConversion"/>
  </si>
  <si>
    <t>Open</t>
  </si>
  <si>
    <t>Endoscopic</t>
  </si>
  <si>
    <t>Robotic</t>
  </si>
  <si>
    <t>Laparoscopic</t>
  </si>
  <si>
    <t>재건술방법코드</t>
    <phoneticPr fontId="12" type="noConversion"/>
  </si>
  <si>
    <t>Advanced glandular</t>
  </si>
  <si>
    <t>재건술방법코드</t>
  </si>
  <si>
    <t>Direct to implant</t>
  </si>
  <si>
    <t>Hand-sewing</t>
  </si>
  <si>
    <t>LD flap</t>
  </si>
  <si>
    <t>Stapler</t>
  </si>
  <si>
    <t>Tissue expander</t>
  </si>
  <si>
    <t>TRAM/DIEP</t>
  </si>
  <si>
    <t>Vicryl mesh</t>
  </si>
  <si>
    <t>재건성형술분류코드</t>
    <phoneticPr fontId="12" type="noConversion"/>
  </si>
  <si>
    <t>Immediate reconstruction</t>
  </si>
  <si>
    <t>Delayed reconstruction</t>
  </si>
  <si>
    <t>Oncoplastic</t>
  </si>
  <si>
    <t>재건술접근법코드</t>
    <phoneticPr fontId="5" type="noConversion"/>
  </si>
  <si>
    <t>Intracorporeal</t>
  </si>
  <si>
    <t>2</t>
  </si>
  <si>
    <t>Extracorporeal</t>
  </si>
  <si>
    <t>3</t>
  </si>
  <si>
    <t>9</t>
  </si>
  <si>
    <t>재건술종류코드</t>
    <phoneticPr fontId="5" type="noConversion"/>
  </si>
  <si>
    <t>Billroth I</t>
  </si>
  <si>
    <t>Billroth II</t>
  </si>
  <si>
    <t>Double tract method</t>
  </si>
  <si>
    <t>Esophagogastrostomy</t>
  </si>
  <si>
    <t>Gastrogastrostomy</t>
  </si>
  <si>
    <t>Primary repair</t>
  </si>
  <si>
    <t>Roux-en-Y</t>
  </si>
  <si>
    <t>합병절제부위코드</t>
    <phoneticPr fontId="12" type="noConversion"/>
  </si>
  <si>
    <t>합병절제부위코드</t>
  </si>
  <si>
    <t>Gall Baldder</t>
  </si>
  <si>
    <t>항암요법부작용등급코드</t>
    <phoneticPr fontId="12" type="noConversion"/>
  </si>
  <si>
    <t>III</t>
  </si>
  <si>
    <t>항암요법부작용코드</t>
    <phoneticPr fontId="12" type="noConversion"/>
  </si>
  <si>
    <t>Alopecia</t>
  </si>
  <si>
    <t>Anorexia</t>
  </si>
  <si>
    <t>Dry skin</t>
  </si>
  <si>
    <t>Hand-foot syndrome</t>
  </si>
  <si>
    <t>Leukopenia</t>
  </si>
  <si>
    <t>Mucositis</t>
  </si>
  <si>
    <t>Nausea/vomiting</t>
  </si>
  <si>
    <t>Neuropathy</t>
  </si>
  <si>
    <t>Skin rash</t>
  </si>
  <si>
    <t>Abnormal ALP</t>
    <phoneticPr fontId="12" type="noConversion"/>
  </si>
  <si>
    <t>Abnormal ALT</t>
  </si>
  <si>
    <t>Abnormal AST</t>
  </si>
  <si>
    <t>Abnormal Bilirubin</t>
  </si>
  <si>
    <t>Abnormal Creatinine</t>
  </si>
  <si>
    <t>Anaemia</t>
  </si>
  <si>
    <t>Edema</t>
  </si>
  <si>
    <t>Febrile neutropenia</t>
  </si>
  <si>
    <t>Hyperbilirubinemia</t>
  </si>
  <si>
    <t>Hypertension</t>
  </si>
  <si>
    <t>Hypothyroidism</t>
  </si>
  <si>
    <t>Myalgia</t>
  </si>
  <si>
    <t>Neutropenia</t>
  </si>
  <si>
    <t>Other haemorrhage</t>
  </si>
  <si>
    <t>Perforation of Haemorrhage of gastrointestinal tract</t>
  </si>
  <si>
    <t>Peripheral neuropathy</t>
  </si>
  <si>
    <t>proteinuria</t>
  </si>
  <si>
    <t>Skin toxicity</t>
  </si>
  <si>
    <t>Stomatitis</t>
  </si>
  <si>
    <t>Thrombocytopenia</t>
  </si>
  <si>
    <t>Thrombosis</t>
  </si>
  <si>
    <t>항암요법종료이유코드</t>
    <phoneticPr fontId="12" type="noConversion"/>
  </si>
  <si>
    <t>Tumor progression</t>
  </si>
  <si>
    <t>추적관찰 소실</t>
  </si>
  <si>
    <t>항암제 부작용</t>
  </si>
  <si>
    <t>항암요법치료목적코드</t>
    <phoneticPr fontId="12" type="noConversion"/>
  </si>
  <si>
    <t>Concurrent</t>
  </si>
  <si>
    <t>Consolidation</t>
  </si>
  <si>
    <t>Induction</t>
  </si>
  <si>
    <t>Maintenance</t>
  </si>
  <si>
    <t>항암요법평가항목코드</t>
    <phoneticPr fontId="12" type="noConversion"/>
  </si>
  <si>
    <t>혈액제제종류코드</t>
    <phoneticPr fontId="12" type="noConversion"/>
  </si>
  <si>
    <t>Apheresis platelet</t>
  </si>
  <si>
    <t>Autotransfusion</t>
  </si>
  <si>
    <t>Cryoprecipitate</t>
  </si>
  <si>
    <t>Fresh frozen plasma</t>
  </si>
  <si>
    <t>Platelet</t>
  </si>
  <si>
    <t>Plateletpheresis (혈액원)</t>
  </si>
  <si>
    <t>Pre-storage Leukocyte Filtered Red Blood Cells</t>
  </si>
  <si>
    <t>Red blood cell</t>
  </si>
  <si>
    <t>10</t>
    <phoneticPr fontId="5" type="noConversion"/>
  </si>
  <si>
    <t>Washed red blood cell</t>
  </si>
  <si>
    <t>종양위치구분코드</t>
    <phoneticPr fontId="2" type="noConversion"/>
  </si>
  <si>
    <t>폐색치료구분코드</t>
    <phoneticPr fontId="2" type="noConversion"/>
  </si>
  <si>
    <t>Diversion</t>
  </si>
  <si>
    <t>Stent</t>
  </si>
  <si>
    <t>개복전환이유구분코드</t>
    <phoneticPr fontId="2" type="noConversion"/>
  </si>
  <si>
    <t>Severe adhesion</t>
  </si>
  <si>
    <t>장루형성이유구분코드</t>
    <phoneticPr fontId="2" type="noConversion"/>
  </si>
  <si>
    <t>Lower anastomosis</t>
  </si>
  <si>
    <t>Positive leakage test</t>
  </si>
  <si>
    <t>Preop Chemoradiotherapy</t>
  </si>
  <si>
    <t>Preop intestinal obstruction</t>
  </si>
  <si>
    <t>IMA_LIGATION위치구분코드</t>
    <phoneticPr fontId="2" type="noConversion"/>
  </si>
  <si>
    <t>High ligation</t>
  </si>
  <si>
    <t>Low ligation</t>
  </si>
  <si>
    <t>복강내원격전이부위코드</t>
    <phoneticPr fontId="2" type="noConversion"/>
  </si>
  <si>
    <t>Distant LN other than PALN/ACLN/LPLN</t>
  </si>
  <si>
    <t>Lateral Lymph Node_Both</t>
  </si>
  <si>
    <t>Lateral Lymph Node_Left</t>
  </si>
  <si>
    <t>Lateral Lymph Node_Right</t>
  </si>
  <si>
    <t>Liver_multiple</t>
  </si>
  <si>
    <t>Liver_single</t>
  </si>
  <si>
    <t>Lung_multiple</t>
  </si>
  <si>
    <t>Lung_single</t>
  </si>
  <si>
    <t>PALN or ACLN</t>
  </si>
  <si>
    <t>Peritonem_extensive</t>
  </si>
  <si>
    <t>Peritonem_localized</t>
  </si>
  <si>
    <t>Gynecologic organ</t>
  </si>
  <si>
    <t>HBP oragn</t>
  </si>
  <si>
    <t>Urinary organ</t>
  </si>
  <si>
    <t>타장기동시성암치료방법코드</t>
    <phoneticPr fontId="2" type="noConversion"/>
  </si>
  <si>
    <t>Chemotherapy</t>
  </si>
  <si>
    <t>Radiotherapy</t>
  </si>
  <si>
    <t>문합방법코드</t>
    <phoneticPr fontId="2" type="noConversion"/>
  </si>
  <si>
    <t>Hand sewn anastomosis</t>
  </si>
  <si>
    <t>Stapled anastomosis</t>
  </si>
  <si>
    <t>문합방법상세구분코드</t>
    <phoneticPr fontId="2" type="noConversion"/>
  </si>
  <si>
    <t>Double stapling</t>
  </si>
  <si>
    <t>E-E(end to end)</t>
  </si>
  <si>
    <t>E-S(end to side)</t>
  </si>
  <si>
    <t>Functional E-E(end to end)</t>
  </si>
  <si>
    <t>Pull through (manual)</t>
  </si>
  <si>
    <t>S-E(side to end)</t>
  </si>
  <si>
    <t>S-S(side to side)</t>
  </si>
  <si>
    <t>추정실혈량구분코드</t>
    <phoneticPr fontId="2" type="noConversion"/>
  </si>
  <si>
    <t>minimal(10cc미만)</t>
  </si>
  <si>
    <t>10~100cc</t>
  </si>
  <si>
    <t>장루복원수술구분코드</t>
    <phoneticPr fontId="2" type="noConversion"/>
  </si>
  <si>
    <t>Colostomy</t>
  </si>
  <si>
    <t>Diverting loop ileostomy</t>
  </si>
  <si>
    <t>LLQ(Left lower quadrant)</t>
  </si>
  <si>
    <t>RLQ(Right lower quadrant)</t>
  </si>
  <si>
    <t>RUQ(Right upper quadrant)</t>
  </si>
  <si>
    <t>간동맥주입화학요법</t>
  </si>
  <si>
    <t>경동맥방사선색전술</t>
  </si>
  <si>
    <t>경동맥화학색전술</t>
  </si>
  <si>
    <t>고주파열치료술</t>
  </si>
  <si>
    <t>극초단파열치료술</t>
  </si>
  <si>
    <t>냉동소작술</t>
  </si>
  <si>
    <t>에탄올주입술</t>
  </si>
  <si>
    <t>간암의 부분적 절제</t>
  </si>
  <si>
    <t>간암의 완전절제</t>
  </si>
  <si>
    <t>전이 병소의 부분적 절제</t>
  </si>
  <si>
    <t>전이 병소의 완전절제</t>
  </si>
  <si>
    <t>뇌사자 간이식</t>
  </si>
  <si>
    <t>생체 간이식</t>
  </si>
  <si>
    <t>장기절제부위구분코드</t>
  </si>
  <si>
    <t>Bile duct</t>
  </si>
  <si>
    <t>Jejunum</t>
    <phoneticPr fontId="12" type="noConversion"/>
  </si>
  <si>
    <t>Omentum</t>
  </si>
  <si>
    <t>Spleen</t>
    <phoneticPr fontId="12" type="noConversion"/>
  </si>
  <si>
    <t>재발부위코드</t>
    <phoneticPr fontId="12" type="noConversion"/>
  </si>
  <si>
    <t>Distans LN</t>
  </si>
  <si>
    <t>Anastomosis</t>
  </si>
  <si>
    <t>Lymph node(Locoregional)</t>
  </si>
  <si>
    <t>Lymph node(Systemic)</t>
  </si>
  <si>
    <t>Pelvis</t>
    <phoneticPr fontId="12" type="noConversion"/>
  </si>
  <si>
    <t>재발종류코드</t>
    <phoneticPr fontId="12" type="noConversion"/>
  </si>
  <si>
    <t>Both Local &amp; Distant</t>
  </si>
  <si>
    <t>Distant(Systemic)</t>
  </si>
  <si>
    <t>Locoregional</t>
  </si>
  <si>
    <t>재발증상코드</t>
    <phoneticPr fontId="12" type="noConversion"/>
  </si>
  <si>
    <t>Palpable mass</t>
  </si>
  <si>
    <t>재발증상코드</t>
  </si>
  <si>
    <t>Skin change</t>
  </si>
  <si>
    <t>Palpable Lymph node</t>
  </si>
  <si>
    <t>재발진단방법코드</t>
    <phoneticPr fontId="12" type="noConversion"/>
  </si>
  <si>
    <t>Gamma knife</t>
  </si>
  <si>
    <t>Radiation therapy</t>
  </si>
  <si>
    <t>RFA</t>
  </si>
  <si>
    <t>성별코드</t>
    <phoneticPr fontId="12" type="noConversion"/>
  </si>
  <si>
    <t>남</t>
  </si>
  <si>
    <t>여</t>
  </si>
  <si>
    <t>모집단구분코드</t>
  </si>
  <si>
    <t>신장암</t>
  </si>
  <si>
    <t>위암</t>
  </si>
  <si>
    <t>유방암</t>
  </si>
  <si>
    <t>자궁경부암</t>
  </si>
  <si>
    <t>췌장암</t>
  </si>
  <si>
    <t>폐암</t>
  </si>
  <si>
    <t>혈액암</t>
  </si>
  <si>
    <t>외국인코드</t>
  </si>
  <si>
    <t>외국인</t>
  </si>
  <si>
    <t>내국인</t>
  </si>
  <si>
    <t>모름</t>
  </si>
  <si>
    <t>환자구분코드</t>
    <phoneticPr fontId="12" type="noConversion"/>
  </si>
  <si>
    <t>행려환자</t>
  </si>
  <si>
    <t>일반환자</t>
  </si>
  <si>
    <t>직업분류코드</t>
  </si>
  <si>
    <t>전문·기술직</t>
  </si>
  <si>
    <t>행정 및 관리직</t>
  </si>
  <si>
    <t>사무직</t>
  </si>
  <si>
    <t>판매종사직</t>
  </si>
  <si>
    <t>서비스직</t>
  </si>
  <si>
    <t>농업, 어업, 축산업, 임업</t>
  </si>
  <si>
    <t>생산직</t>
  </si>
  <si>
    <t>운수업</t>
  </si>
  <si>
    <t>단순노무직</t>
  </si>
  <si>
    <t>분류불능</t>
  </si>
  <si>
    <t>학생</t>
  </si>
  <si>
    <t>군인</t>
  </si>
  <si>
    <t>주부</t>
  </si>
  <si>
    <t>무직</t>
  </si>
  <si>
    <t>직업 모름</t>
  </si>
  <si>
    <t>진단경로코드</t>
  </si>
  <si>
    <t>검진</t>
  </si>
  <si>
    <t>우연한 발견(수술 시 검사하면서)</t>
  </si>
  <si>
    <t>증상발현(임상적 발현)</t>
  </si>
  <si>
    <t>미상</t>
  </si>
  <si>
    <t>편측성코드</t>
  </si>
  <si>
    <t>Not a paired site</t>
  </si>
  <si>
    <t>Right: origin of primary</t>
  </si>
  <si>
    <t>Left: origin of primary</t>
  </si>
  <si>
    <t>Only one side involved, right or left origin unspecified</t>
  </si>
  <si>
    <t>Bilateral involvement at time of diagnosis, lateral origin unknown for a single primary</t>
  </si>
  <si>
    <t>Paired site: midline tumor</t>
  </si>
  <si>
    <t>Paired site, but no information concerning laterality</t>
  </si>
  <si>
    <t>분화도코드</t>
    <phoneticPr fontId="12" type="noConversion"/>
  </si>
  <si>
    <t>Grade I</t>
  </si>
  <si>
    <t>Grade II</t>
  </si>
  <si>
    <t>Grade III</t>
  </si>
  <si>
    <t>Grade IV</t>
  </si>
  <si>
    <t>T-cell</t>
  </si>
  <si>
    <t>B-Cell</t>
  </si>
  <si>
    <t>Null cell</t>
  </si>
  <si>
    <t>NK cell</t>
  </si>
  <si>
    <t>진단방법코드</t>
  </si>
  <si>
    <t>임상진단</t>
  </si>
  <si>
    <t>임상검사</t>
  </si>
  <si>
    <t>조직검사없는 진단적 수술/부검</t>
  </si>
  <si>
    <t>특수 생화학적 또는 면역학적 검사</t>
  </si>
  <si>
    <t>세포학적 또는 혈액학적 검사</t>
  </si>
  <si>
    <t>전이부위 조직검사</t>
  </si>
  <si>
    <t>원발부위 조직검사</t>
    <phoneticPr fontId="12" type="noConversion"/>
  </si>
  <si>
    <t>부검</t>
  </si>
  <si>
    <t>치료시행여부코드</t>
    <phoneticPr fontId="12" type="noConversion"/>
  </si>
  <si>
    <t>1</t>
    <phoneticPr fontId="5" type="noConversion"/>
  </si>
  <si>
    <t>시행</t>
  </si>
  <si>
    <t>치료시행여부코드</t>
  </si>
  <si>
    <t>시행하지 않음</t>
  </si>
  <si>
    <t>SEER코드</t>
    <phoneticPr fontId="12" type="noConversion"/>
  </si>
  <si>
    <t>In situ</t>
  </si>
  <si>
    <t>Localized only</t>
  </si>
  <si>
    <t>Regional by direct extension only</t>
  </si>
  <si>
    <t>Regional lymph nodes involved only</t>
  </si>
  <si>
    <t>Regional by BOTH direct extension AND lymph node involvement</t>
  </si>
  <si>
    <t>Regional, NOS (Not Otherwise Specified)</t>
  </si>
  <si>
    <t>Distant site(s)/node(s) involved</t>
  </si>
  <si>
    <t>Unknown if extension or metastasis (unstaged, unknown, or unspecified) Death certification only case</t>
  </si>
  <si>
    <t>코드분류코드</t>
    <phoneticPr fontId="5" type="noConversion"/>
  </si>
  <si>
    <t>공통코드</t>
  </si>
  <si>
    <t>원내코드</t>
  </si>
  <si>
    <t>표준코드(EDI코드, SNOMEDCT코드, LOINC코드)</t>
  </si>
  <si>
    <t>테이블대분류코드</t>
    <phoneticPr fontId="5" type="noConversion"/>
  </si>
  <si>
    <t>암등록</t>
  </si>
  <si>
    <t>Clinical Data</t>
  </si>
  <si>
    <t>Health Syatem Data</t>
  </si>
  <si>
    <t>Health Economics data</t>
  </si>
  <si>
    <t>Standardized Derived Elements</t>
  </si>
  <si>
    <t>Metadata</t>
  </si>
  <si>
    <t>Vocabulary</t>
  </si>
  <si>
    <t>테이블중분류코드</t>
    <phoneticPr fontId="5" type="noConversion"/>
  </si>
  <si>
    <t>H.pylori 감염여부</t>
  </si>
  <si>
    <t>위내시경</t>
  </si>
  <si>
    <t>내시경초음파(EUS)</t>
  </si>
  <si>
    <t>산과정보</t>
  </si>
  <si>
    <t>생식세포 변이검사</t>
  </si>
  <si>
    <t>예후예측 유전자 발현검사</t>
  </si>
  <si>
    <t>2. 진단규칙 정의</t>
    <phoneticPr fontId="2" type="noConversion"/>
  </si>
  <si>
    <t>진단기준</t>
    <phoneticPr fontId="5" type="noConversion"/>
  </si>
  <si>
    <t>공통항목 여부</t>
    <phoneticPr fontId="5" type="noConversion"/>
  </si>
  <si>
    <t>진단NO</t>
    <phoneticPr fontId="5" type="noConversion"/>
  </si>
  <si>
    <t>진단대상
 여부</t>
    <phoneticPr fontId="5" type="noConversion"/>
  </si>
  <si>
    <t>진단대상 제외사유/특이사항</t>
    <phoneticPr fontId="5" type="noConversion"/>
  </si>
  <si>
    <t>진단방법</t>
    <phoneticPr fontId="5" type="noConversion"/>
  </si>
  <si>
    <t>업무규칙ID</t>
    <phoneticPr fontId="5" type="noConversion"/>
  </si>
  <si>
    <t>진단유형</t>
    <phoneticPr fontId="5" type="noConversion"/>
  </si>
  <si>
    <t>CD_CLCD
( 코드분류코드)</t>
    <phoneticPr fontId="5" type="noConversion"/>
  </si>
  <si>
    <t>CD_ID
(코드ID)</t>
    <phoneticPr fontId="5" type="noConversion"/>
  </si>
  <si>
    <t>CD_NM
(관련코드그룹컬럼명)</t>
    <phoneticPr fontId="5" type="noConversion"/>
  </si>
  <si>
    <t>코드명
관리여부</t>
    <phoneticPr fontId="5" type="noConversion"/>
  </si>
  <si>
    <t>코드테이블</t>
    <phoneticPr fontId="5" type="noConversion"/>
  </si>
  <si>
    <t>코드명
(참조)</t>
    <phoneticPr fontId="5" type="noConversion"/>
  </si>
  <si>
    <t>코드값
(참조)</t>
    <phoneticPr fontId="5" type="noConversion"/>
  </si>
  <si>
    <t>참조테이블명</t>
    <phoneticPr fontId="5" type="noConversion"/>
  </si>
  <si>
    <t>참조컬럼명</t>
    <phoneticPr fontId="5" type="noConversion"/>
  </si>
  <si>
    <t>최소값</t>
    <phoneticPr fontId="5" type="noConversion"/>
  </si>
  <si>
    <t>최대값</t>
    <phoneticPr fontId="5" type="noConversion"/>
  </si>
  <si>
    <t>진단규칙 내용</t>
    <phoneticPr fontId="5" type="noConversion"/>
  </si>
  <si>
    <t>오류제외 데이터
(기본값)</t>
    <phoneticPr fontId="5" type="noConversion"/>
  </si>
  <si>
    <t>오류데이터</t>
    <phoneticPr fontId="5" type="noConversion"/>
  </si>
  <si>
    <t>UNION ALL</t>
    <phoneticPr fontId="5" type="noConversion"/>
  </si>
  <si>
    <t>SAP HANA</t>
    <phoneticPr fontId="5" type="noConversion"/>
  </si>
  <si>
    <t>총건수</t>
    <phoneticPr fontId="5" type="noConversion"/>
  </si>
  <si>
    <t>오류건수</t>
    <phoneticPr fontId="5" type="noConversion"/>
  </si>
  <si>
    <t>MSSQL</t>
    <phoneticPr fontId="5" type="noConversion"/>
  </si>
  <si>
    <t>postgreSQL</t>
    <phoneticPr fontId="5" type="noConversion"/>
  </si>
  <si>
    <t>MariaDB</t>
    <phoneticPr fontId="5" type="noConversion"/>
  </si>
  <si>
    <t>oracle</t>
    <phoneticPr fontId="5" type="noConversion"/>
  </si>
  <si>
    <t>코드 유효성</t>
    <phoneticPr fontId="5" type="noConversion"/>
  </si>
  <si>
    <t>Y</t>
    <phoneticPr fontId="2" type="noConversion"/>
  </si>
  <si>
    <t>Y</t>
    <phoneticPr fontId="5" type="noConversion"/>
  </si>
  <si>
    <t>참조무결성</t>
    <phoneticPr fontId="5" type="noConversion"/>
  </si>
  <si>
    <t>참조관계</t>
    <phoneticPr fontId="5" type="noConversion"/>
  </si>
  <si>
    <t>N</t>
    <phoneticPr fontId="5" type="noConversion"/>
  </si>
  <si>
    <t>숫자형 일련번호</t>
    <phoneticPr fontId="5" type="noConversion"/>
  </si>
  <si>
    <t>비정형 텍스트</t>
    <phoneticPr fontId="5" type="noConversion"/>
  </si>
  <si>
    <t>코드분류</t>
    <phoneticPr fontId="12" type="noConversion"/>
  </si>
  <si>
    <t>도메인명</t>
  </si>
  <si>
    <t>코드ID</t>
    <phoneticPr fontId="12" type="noConversion"/>
  </si>
  <si>
    <t>환자</t>
    <phoneticPr fontId="2" type="noConversion"/>
  </si>
  <si>
    <t>공통코드(1)</t>
    <phoneticPr fontId="12" type="noConversion"/>
  </si>
  <si>
    <t>병원코드</t>
    <phoneticPr fontId="12" type="noConversion"/>
  </si>
  <si>
    <t>암종류코드</t>
    <phoneticPr fontId="5" type="noConversion"/>
  </si>
  <si>
    <t>여부무응답구분코드</t>
    <phoneticPr fontId="5" type="noConversion"/>
  </si>
  <si>
    <t>대장질환구분코드</t>
    <phoneticPr fontId="2" type="noConversion"/>
  </si>
  <si>
    <t>유전성대장암구분코드</t>
    <phoneticPr fontId="2" type="noConversion"/>
  </si>
  <si>
    <t>간질환종류코드</t>
    <phoneticPr fontId="2" type="noConversion"/>
  </si>
  <si>
    <t>표준코드(3)</t>
    <phoneticPr fontId="12" type="noConversion"/>
  </si>
  <si>
    <t>KCD코드</t>
    <phoneticPr fontId="5" type="noConversion"/>
  </si>
  <si>
    <t>수술후합병증분류코드</t>
    <phoneticPr fontId="5" type="noConversion"/>
  </si>
  <si>
    <t>전이양상코드</t>
    <phoneticPr fontId="12" type="noConversion"/>
  </si>
  <si>
    <t>위암진단종류코드</t>
    <phoneticPr fontId="12" type="noConversion"/>
  </si>
  <si>
    <t>유방암진단종류코드</t>
    <phoneticPr fontId="12" type="noConversion"/>
  </si>
  <si>
    <t>원내코드(2)</t>
    <phoneticPr fontId="12" type="noConversion"/>
  </si>
  <si>
    <t>진단</t>
    <phoneticPr fontId="2" type="noConversion"/>
  </si>
  <si>
    <t>대장암진단종류코드</t>
    <phoneticPr fontId="2" type="noConversion"/>
  </si>
  <si>
    <t>수술후합병증치료방법코드</t>
    <phoneticPr fontId="2" type="noConversion"/>
  </si>
  <si>
    <t>간기능평가종류코드</t>
    <phoneticPr fontId="2" type="noConversion"/>
  </si>
  <si>
    <t>간암진단종류코드</t>
    <phoneticPr fontId="2" type="noConversion"/>
  </si>
  <si>
    <t>합병증구분코드</t>
    <phoneticPr fontId="2" type="noConversion"/>
  </si>
  <si>
    <t>시술수술합병증구분코드</t>
    <phoneticPr fontId="2" type="noConversion"/>
  </si>
  <si>
    <t>합병증치료방법코드</t>
    <phoneticPr fontId="2" type="noConversion"/>
  </si>
  <si>
    <t>검사</t>
    <phoneticPr fontId="2" type="noConversion"/>
  </si>
  <si>
    <t>DNA변이정보C코드</t>
    <phoneticPr fontId="5" type="noConversion"/>
  </si>
  <si>
    <t>공통코드(1)</t>
    <phoneticPr fontId="12" type="noConversion"/>
  </si>
  <si>
    <t>GROSS유형코드</t>
    <phoneticPr fontId="5" type="noConversion"/>
  </si>
  <si>
    <t>표준코드(3)</t>
    <phoneticPr fontId="12" type="noConversion"/>
  </si>
  <si>
    <t>LOINC코드</t>
    <phoneticPr fontId="5" type="noConversion"/>
  </si>
  <si>
    <t>SNOMEDCT코드</t>
    <phoneticPr fontId="5" type="noConversion"/>
  </si>
  <si>
    <t>검사</t>
    <phoneticPr fontId="2" type="noConversion"/>
  </si>
  <si>
    <t>감지여부구분코드</t>
    <phoneticPr fontId="5" type="noConversion"/>
  </si>
  <si>
    <t>원내코드(2)</t>
    <phoneticPr fontId="12" type="noConversion"/>
  </si>
  <si>
    <t>상피내암핵등급코드</t>
    <phoneticPr fontId="12" type="noConversion"/>
  </si>
  <si>
    <t>생식세포변이검사코드</t>
    <phoneticPr fontId="5" type="noConversion"/>
  </si>
  <si>
    <t>생체검사방법코드</t>
    <phoneticPr fontId="12" type="noConversion"/>
  </si>
  <si>
    <t>수술둘레방향종양위치코드</t>
  </si>
  <si>
    <t>아미노산변이정보C코드</t>
    <phoneticPr fontId="5" type="noConversion"/>
  </si>
  <si>
    <t>여부확인불가구분코드</t>
    <phoneticPr fontId="5" type="noConversion"/>
  </si>
  <si>
    <t>잔여종양코드</t>
    <phoneticPr fontId="5" type="noConversion"/>
  </si>
  <si>
    <t>수술종방향종양위치B코드</t>
    <phoneticPr fontId="12" type="noConversion"/>
  </si>
  <si>
    <t>결장종양세부위치구분코드</t>
    <phoneticPr fontId="2" type="noConversion"/>
  </si>
  <si>
    <t>종양수구분코드</t>
    <phoneticPr fontId="2" type="noConversion"/>
  </si>
  <si>
    <t>간종양형태구분코드</t>
    <phoneticPr fontId="2" type="noConversion"/>
  </si>
  <si>
    <t>간문맥침윤수준구분코드</t>
    <phoneticPr fontId="2" type="noConversion"/>
  </si>
  <si>
    <t>간외전이부위코드</t>
    <phoneticPr fontId="2" type="noConversion"/>
  </si>
  <si>
    <t>복수증상구분코드</t>
    <phoneticPr fontId="2" type="noConversion"/>
  </si>
  <si>
    <t>육안확인병변형태구분코드</t>
    <phoneticPr fontId="2" type="noConversion"/>
  </si>
  <si>
    <t>외과병리조직학적등급WORST코드</t>
    <phoneticPr fontId="2" type="noConversion"/>
  </si>
  <si>
    <t>외과병리조직학적등급MAJOR코드</t>
    <phoneticPr fontId="2" type="noConversion"/>
  </si>
  <si>
    <t>분절위치구분코드</t>
    <phoneticPr fontId="2" type="noConversion"/>
  </si>
  <si>
    <t>간섬유화등급코드</t>
    <phoneticPr fontId="2" type="noConversion"/>
  </si>
  <si>
    <t>STAGE종류코드</t>
    <phoneticPr fontId="2" type="noConversion"/>
  </si>
  <si>
    <t>RXNORM코드</t>
    <phoneticPr fontId="5" type="noConversion"/>
  </si>
  <si>
    <t>감시림프절검출방법코드</t>
    <phoneticPr fontId="5" type="noConversion"/>
  </si>
  <si>
    <t>수술ICD9CM코드</t>
    <phoneticPr fontId="5" type="noConversion"/>
  </si>
  <si>
    <t>수술절개방법코드</t>
  </si>
  <si>
    <t>약제ATC코드</t>
    <phoneticPr fontId="5" type="noConversion"/>
  </si>
  <si>
    <t>약제코드</t>
    <phoneticPr fontId="12" type="noConversion"/>
  </si>
  <si>
    <t>수술방법코드</t>
    <phoneticPr fontId="12" type="noConversion"/>
  </si>
  <si>
    <t>재건성형술분류코드</t>
    <phoneticPr fontId="12" type="noConversion"/>
  </si>
  <si>
    <t>재건술접근법코드</t>
  </si>
  <si>
    <t>재건술종류코드</t>
  </si>
  <si>
    <t>치료</t>
    <phoneticPr fontId="2" type="noConversion"/>
  </si>
  <si>
    <t>혈액제제코드</t>
    <phoneticPr fontId="2" type="noConversion"/>
  </si>
  <si>
    <t>시술구분코드</t>
    <phoneticPr fontId="2" type="noConversion"/>
  </si>
  <si>
    <t>시술치료후평가구분코드</t>
    <phoneticPr fontId="2" type="noConversion"/>
  </si>
  <si>
    <t>간암절제범위구분코드</t>
    <phoneticPr fontId="2" type="noConversion"/>
  </si>
  <si>
    <t>간이식종류코드</t>
    <phoneticPr fontId="2" type="noConversion"/>
  </si>
  <si>
    <t>장기절제부위구분코드</t>
    <phoneticPr fontId="2" type="noConversion"/>
  </si>
  <si>
    <t>장루복원수술코드</t>
    <phoneticPr fontId="2" type="noConversion"/>
  </si>
  <si>
    <t>추적관찰</t>
    <phoneticPr fontId="2" type="noConversion"/>
  </si>
  <si>
    <t>암등록</t>
    <phoneticPr fontId="12" type="noConversion"/>
  </si>
  <si>
    <t>병원번호</t>
    <phoneticPr fontId="12" type="noConversion"/>
  </si>
  <si>
    <t>성별코드</t>
    <phoneticPr fontId="12" type="noConversion"/>
  </si>
  <si>
    <t>분화도코드</t>
    <phoneticPr fontId="12" type="noConversion"/>
  </si>
  <si>
    <t>SEER코드</t>
    <phoneticPr fontId="12" type="noConversion"/>
  </si>
  <si>
    <t>원발부위코드</t>
  </si>
  <si>
    <t>조직학적진단명코드</t>
  </si>
  <si>
    <t>사망원인구분코드</t>
  </si>
  <si>
    <t>STAGE코드</t>
  </si>
  <si>
    <t>원격전이코드</t>
  </si>
  <si>
    <t>기타</t>
    <phoneticPr fontId="12" type="noConversion"/>
  </si>
  <si>
    <t>코드분류코드</t>
    <phoneticPr fontId="5" type="noConversion"/>
  </si>
  <si>
    <t>테이블대분류코드</t>
    <phoneticPr fontId="5" type="noConversion"/>
  </si>
  <si>
    <t>테이블중분류코드</t>
    <phoneticPr fontId="5" type="noConversion"/>
  </si>
  <si>
    <t>N</t>
    <phoneticPr fontId="2" type="noConversion"/>
  </si>
  <si>
    <t>날짜 유효성</t>
    <phoneticPr fontId="5" type="noConversion"/>
  </si>
  <si>
    <t>날짜(년월일)</t>
  </si>
  <si>
    <t>범위 유효성</t>
    <phoneticPr fontId="5" type="noConversion"/>
  </si>
  <si>
    <t>선후관계 유효성</t>
  </si>
  <si>
    <t>상세지표</t>
    <phoneticPr fontId="5" type="noConversion"/>
  </si>
  <si>
    <t>UNION ALL</t>
    <phoneticPr fontId="2" type="noConversion"/>
  </si>
  <si>
    <t>3.진단 결과</t>
    <phoneticPr fontId="5" type="noConversion"/>
  </si>
  <si>
    <t>오류율(%)</t>
    <phoneticPr fontId="5" type="noConversion"/>
  </si>
  <si>
    <t>오류데이터(최대 3개)</t>
    <phoneticPr fontId="5" type="noConversion"/>
  </si>
  <si>
    <t>RULE_ID</t>
  </si>
  <si>
    <t>TB_NM</t>
  </si>
  <si>
    <t>COL_NM</t>
  </si>
  <si>
    <t>TOT_CNT</t>
  </si>
  <si>
    <t>ERR_CNT</t>
  </si>
  <si>
    <t>ERR_VALUE</t>
  </si>
  <si>
    <t>1. 품질진단 결과 종합</t>
    <phoneticPr fontId="5" type="noConversion"/>
  </si>
  <si>
    <t xml:space="preserve">2. 품질진단 대상 </t>
    <phoneticPr fontId="5" type="noConversion"/>
  </si>
  <si>
    <t>품질지표</t>
    <phoneticPr fontId="5" type="noConversion"/>
  </si>
  <si>
    <t>상세지표</t>
    <phoneticPr fontId="5" type="noConversion"/>
  </si>
  <si>
    <t>진단유형</t>
    <phoneticPr fontId="5" type="noConversion"/>
  </si>
  <si>
    <t>대상컬럼수</t>
    <phoneticPr fontId="5" type="noConversion"/>
  </si>
  <si>
    <t>총건수</t>
    <phoneticPr fontId="5" type="noConversion"/>
  </si>
  <si>
    <t>오류건수</t>
  </si>
  <si>
    <t>오류율(%)</t>
    <phoneticPr fontId="5" type="noConversion"/>
  </si>
  <si>
    <t>품질수준(%)</t>
    <phoneticPr fontId="5" type="noConversion"/>
  </si>
  <si>
    <t>구분</t>
    <phoneticPr fontId="5" type="noConversion"/>
  </si>
  <si>
    <t>전체</t>
    <phoneticPr fontId="5" type="noConversion"/>
  </si>
  <si>
    <t>1차</t>
    <phoneticPr fontId="5" type="noConversion"/>
  </si>
  <si>
    <t>2차</t>
    <phoneticPr fontId="5" type="noConversion"/>
  </si>
  <si>
    <t>합계</t>
    <phoneticPr fontId="5" type="noConversion"/>
  </si>
  <si>
    <t>합계</t>
    <phoneticPr fontId="5" type="noConversion"/>
  </si>
  <si>
    <t>합계</t>
    <phoneticPr fontId="5" type="noConversion"/>
  </si>
  <si>
    <t>일관성</t>
    <phoneticPr fontId="5" type="noConversion"/>
  </si>
  <si>
    <t>참조무결성</t>
    <phoneticPr fontId="5" type="noConversion"/>
  </si>
  <si>
    <t>진단대상</t>
    <phoneticPr fontId="5" type="noConversion"/>
  </si>
  <si>
    <t>제외대상</t>
    <phoneticPr fontId="5" type="noConversion"/>
  </si>
  <si>
    <t>중복 일관성</t>
  </si>
  <si>
    <t>중복데이터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</si>
  <si>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</si>
  <si>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</si>
  <si>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</si>
  <si>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</si>
  <si>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</si>
  <si>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</si>
  <si>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</si>
  <si>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</si>
  <si>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정확성</t>
    <phoneticPr fontId="5" type="noConversion"/>
  </si>
  <si>
    <t>논리관계 정확성</t>
  </si>
  <si>
    <t>논리관계일관성</t>
    <phoneticPr fontId="5" type="noConversion"/>
  </si>
  <si>
    <t>암등록</t>
    <phoneticPr fontId="5" type="noConversion"/>
  </si>
  <si>
    <t>진행예정</t>
    <phoneticPr fontId="5" type="noConversion"/>
  </si>
  <si>
    <t>파생항목 정확성</t>
  </si>
  <si>
    <t>계산식</t>
    <phoneticPr fontId="5" type="noConversion"/>
  </si>
  <si>
    <t>위암</t>
    <phoneticPr fontId="5" type="noConversion"/>
  </si>
  <si>
    <t>완전성</t>
    <phoneticPr fontId="5" type="noConversion"/>
  </si>
  <si>
    <t>단독 완전성</t>
  </si>
  <si>
    <t>필수값</t>
    <phoneticPr fontId="5" type="noConversion"/>
  </si>
  <si>
    <t>유방암</t>
    <phoneticPr fontId="5" type="noConversion"/>
  </si>
  <si>
    <t>조건 완전성</t>
    <phoneticPr fontId="5" type="noConversion"/>
  </si>
  <si>
    <t>조건필수값</t>
    <phoneticPr fontId="5" type="noConversion"/>
  </si>
  <si>
    <t>총합</t>
    <phoneticPr fontId="5" type="noConversion"/>
  </si>
  <si>
    <t>유효성</t>
    <phoneticPr fontId="5" type="noConversion"/>
  </si>
  <si>
    <t>범위 유효성</t>
  </si>
  <si>
    <t>금액</t>
    <phoneticPr fontId="5" type="noConversion"/>
  </si>
  <si>
    <t>수량(숫자형)</t>
    <phoneticPr fontId="5" type="noConversion"/>
  </si>
  <si>
    <t>수량(개수_숫자형)</t>
    <phoneticPr fontId="5" type="noConversion"/>
  </si>
  <si>
    <t>수량(문자형)</t>
    <phoneticPr fontId="5" type="noConversion"/>
  </si>
  <si>
    <t>수량(개수_문자형)</t>
    <phoneticPr fontId="5" type="noConversion"/>
  </si>
  <si>
    <t>수량(나이_문자형)</t>
    <phoneticPr fontId="5" type="noConversion"/>
  </si>
  <si>
    <t>율</t>
    <phoneticPr fontId="5" type="noConversion"/>
  </si>
  <si>
    <t>날짜 유효성</t>
  </si>
  <si>
    <t>날짜(년도)</t>
    <phoneticPr fontId="5" type="noConversion"/>
  </si>
  <si>
    <t>날짜(년월)</t>
    <phoneticPr fontId="5" type="noConversion"/>
  </si>
  <si>
    <t>날짜(년월일)</t>
    <phoneticPr fontId="5" type="noConversion"/>
  </si>
  <si>
    <t>날짜(시:분:초)</t>
    <phoneticPr fontId="5" type="noConversion"/>
  </si>
  <si>
    <t>형식 유효성</t>
  </si>
  <si>
    <t>번호</t>
    <phoneticPr fontId="5" type="noConversion"/>
  </si>
  <si>
    <t>코드 유효성</t>
  </si>
  <si>
    <t>공통코드</t>
    <phoneticPr fontId="5" type="noConversion"/>
  </si>
  <si>
    <t>공통코드명</t>
    <phoneticPr fontId="5" type="noConversion"/>
  </si>
  <si>
    <t>원내코드</t>
    <phoneticPr fontId="5" type="noConversion"/>
  </si>
  <si>
    <t>표준코드</t>
    <phoneticPr fontId="5" type="noConversion"/>
  </si>
  <si>
    <t>여부 유효성</t>
    <phoneticPr fontId="5" type="noConversion"/>
  </si>
  <si>
    <t>여부</t>
    <phoneticPr fontId="5" type="noConversion"/>
  </si>
  <si>
    <t>선후관계유효성</t>
    <phoneticPr fontId="5" type="noConversion"/>
  </si>
  <si>
    <t>종합</t>
    <phoneticPr fontId="5" type="noConversion"/>
  </si>
  <si>
    <r>
      <rPr>
        <b/>
        <sz val="11"/>
        <color theme="1"/>
        <rFont val="맑은 고딕"/>
        <family val="3"/>
        <charset val="129"/>
      </rPr>
      <t>※ [</t>
    </r>
    <r>
      <rPr>
        <b/>
        <sz val="11"/>
        <color theme="1"/>
        <rFont val="맑은 고딕"/>
        <family val="3"/>
        <charset val="129"/>
        <scheme val="minor"/>
      </rPr>
      <t>Ⅲ.진단 컬럼_규칙_결과 &gt; 3. 품질진단 내역]입력시 자동으로 입력됨</t>
    </r>
    <phoneticPr fontId="5" type="noConversion"/>
  </si>
  <si>
    <t>수량</t>
    <phoneticPr fontId="5" type="noConversion"/>
  </si>
  <si>
    <t>날짜</t>
    <phoneticPr fontId="5" type="noConversion"/>
  </si>
  <si>
    <t>유효성</t>
    <phoneticPr fontId="5" type="noConversion"/>
  </si>
  <si>
    <t>개정 이력</t>
    <phoneticPr fontId="5" type="noConversion"/>
  </si>
  <si>
    <t>버전</t>
    <phoneticPr fontId="5" type="noConversion"/>
  </si>
  <si>
    <t>변경일</t>
    <phoneticPr fontId="5" type="noConversion"/>
  </si>
  <si>
    <t>변경 사유</t>
    <phoneticPr fontId="5" type="noConversion"/>
  </si>
  <si>
    <t>관련시트</t>
    <phoneticPr fontId="5" type="noConversion"/>
  </si>
  <si>
    <t>변경 내용</t>
    <phoneticPr fontId="5" type="noConversion"/>
  </si>
  <si>
    <t>작성자</t>
    <phoneticPr fontId="5" type="noConversion"/>
  </si>
  <si>
    <t>승인</t>
    <phoneticPr fontId="5" type="noConversion"/>
  </si>
  <si>
    <t>1.0</t>
    <phoneticPr fontId="5" type="noConversion"/>
  </si>
  <si>
    <t>최초 작성 및 배포</t>
    <phoneticPr fontId="5" type="noConversion"/>
  </si>
  <si>
    <t>사업단</t>
    <phoneticPr fontId="5" type="noConversion"/>
  </si>
  <si>
    <t>품질진단 기준</t>
    <phoneticPr fontId="5" type="noConversion"/>
  </si>
  <si>
    <t>품질진단을 위한 기준</t>
    <phoneticPr fontId="5" type="noConversion"/>
  </si>
  <si>
    <t>N</t>
    <phoneticPr fontId="5" type="noConversion"/>
  </si>
  <si>
    <t>Ⅱ.품질진단 테이블</t>
    <phoneticPr fontId="5" type="noConversion"/>
  </si>
  <si>
    <t>1.테이블 정의</t>
    <phoneticPr fontId="5" type="noConversion"/>
  </si>
  <si>
    <t>데이터 분류</t>
    <phoneticPr fontId="5" type="noConversion"/>
  </si>
  <si>
    <t>대분류</t>
    <phoneticPr fontId="5" type="noConversion"/>
  </si>
  <si>
    <t>테이블 한글명</t>
  </si>
  <si>
    <t>테이블 영문명</t>
  </si>
  <si>
    <t>진단 정보</t>
    <phoneticPr fontId="5" type="noConversion"/>
  </si>
  <si>
    <t>진단대상여부</t>
    <phoneticPr fontId="5" type="noConversion"/>
  </si>
  <si>
    <t>테이블의 품질진단 대상 선정 여부 (예- Y, N)</t>
    <phoneticPr fontId="5" type="noConversion"/>
  </si>
  <si>
    <t>진단범위</t>
    <phoneticPr fontId="5" type="noConversion"/>
  </si>
  <si>
    <t>테이블에 대한 진단 범위 (예: 전수, 부분</t>
    <phoneticPr fontId="5" type="noConversion"/>
  </si>
  <si>
    <t>DBMS 종류</t>
    <phoneticPr fontId="5" type="noConversion"/>
  </si>
  <si>
    <t xml:space="preserve">DBMS 종류(예 Oracle, MySql, DB2 등), NoSQL(MongGo DB, Neo4j, Redis 등) </t>
    <phoneticPr fontId="5" type="noConversion"/>
  </si>
  <si>
    <t>Y</t>
    <phoneticPr fontId="5" type="noConversion"/>
  </si>
  <si>
    <r>
      <t>Ⅲ.품질진단 컬럼_규칙_</t>
    </r>
    <r>
      <rPr>
        <b/>
        <sz val="12"/>
        <color theme="1"/>
        <rFont val="맑은 고딕"/>
        <family val="3"/>
        <charset val="129"/>
      </rPr>
      <t>결과</t>
    </r>
    <phoneticPr fontId="5" type="noConversion"/>
  </si>
  <si>
    <t>1.컬럼 정의</t>
    <phoneticPr fontId="5" type="noConversion"/>
  </si>
  <si>
    <t>컬럼 정보</t>
    <phoneticPr fontId="5" type="noConversion"/>
  </si>
  <si>
    <t>컬럼타입(길이)</t>
    <phoneticPr fontId="5" type="noConversion"/>
  </si>
  <si>
    <t>PK</t>
    <phoneticPr fontId="5" type="noConversion"/>
  </si>
  <si>
    <t>컬럼의 도메인 명</t>
    <phoneticPr fontId="5" type="noConversion"/>
  </si>
  <si>
    <t>컬럼의 설명</t>
    <phoneticPr fontId="5" type="noConversion"/>
  </si>
  <si>
    <t>NOT NULL 여부</t>
    <phoneticPr fontId="5" type="noConversion"/>
  </si>
  <si>
    <t>Not Null 여부  (Not Null -&gt; Y  , Null -&gt; N)</t>
    <phoneticPr fontId="5" type="noConversion"/>
  </si>
  <si>
    <t>(샘플)컬럼의 데이터 값</t>
    <phoneticPr fontId="5" type="noConversion"/>
  </si>
  <si>
    <t>2.진단규칙 정의</t>
    <phoneticPr fontId="5" type="noConversion"/>
  </si>
  <si>
    <t>진단대상 정보</t>
    <phoneticPr fontId="5" type="noConversion"/>
  </si>
  <si>
    <t>컬럼별 적용 품질상세지표</t>
    <phoneticPr fontId="5" type="noConversion"/>
  </si>
  <si>
    <t>진단대상 여부④</t>
    <phoneticPr fontId="5" type="noConversion"/>
  </si>
  <si>
    <t>컬럼의 품질진단 대상 여부 (예- Y, N)</t>
  </si>
  <si>
    <t>필요시</t>
    <phoneticPr fontId="5" type="noConversion"/>
  </si>
  <si>
    <t>진단대상 제외사유⑤</t>
    <phoneticPr fontId="5" type="noConversion"/>
  </si>
  <si>
    <t>진단대상 제외사유</t>
  </si>
  <si>
    <t>컬럼별 적용 진단유형</t>
    <phoneticPr fontId="5" type="noConversion"/>
  </si>
  <si>
    <t>진단규칙내용</t>
    <phoneticPr fontId="5" type="noConversion"/>
  </si>
  <si>
    <t>품질진단을 수행 할 내용. 이 내용을 기반으로 진단SQL(스크립트)을 작성</t>
    <phoneticPr fontId="5" type="noConversion"/>
  </si>
  <si>
    <t>오류제외 데이터</t>
    <phoneticPr fontId="5" type="noConversion"/>
  </si>
  <si>
    <t>오류데이터에서 제외되는 기본값(예 : 99999999)</t>
    <phoneticPr fontId="5" type="noConversion"/>
  </si>
  <si>
    <t>진단 SQL(예시)②</t>
    <phoneticPr fontId="5" type="noConversion"/>
  </si>
  <si>
    <t>총건수</t>
    <phoneticPr fontId="5" type="noConversion"/>
  </si>
  <si>
    <t>총건수를 구할 수 있는 진단SQL</t>
    <phoneticPr fontId="5" type="noConversion"/>
  </si>
  <si>
    <t>오류건수</t>
    <phoneticPr fontId="5" type="noConversion"/>
  </si>
  <si>
    <t>오류데이터</t>
    <phoneticPr fontId="5" type="noConversion"/>
  </si>
  <si>
    <t>병원</t>
    <phoneticPr fontId="5" type="noConversion"/>
  </si>
  <si>
    <t>3.품질진단 결과①</t>
    <phoneticPr fontId="5" type="noConversion"/>
  </si>
  <si>
    <t>진단 컬럼의 진단전체 데이터 거수 대비 오류 데이터 건수 백분율 ( 오류건수/전체데이터건수 %)</t>
    <phoneticPr fontId="5" type="noConversion"/>
  </si>
  <si>
    <t>오류데이터(최대 3건)</t>
    <phoneticPr fontId="5" type="noConversion"/>
  </si>
  <si>
    <t>사업단
(자동입력)</t>
    <phoneticPr fontId="5" type="noConversion"/>
  </si>
  <si>
    <t>Ⅳ.품질진단 결과 종합③</t>
    <phoneticPr fontId="5" type="noConversion"/>
  </si>
  <si>
    <t>지표</t>
  </si>
  <si>
    <t>정의</t>
  </si>
  <si>
    <t>상세지표</t>
  </si>
  <si>
    <t>진단대상</t>
  </si>
  <si>
    <t>진단방법</t>
  </si>
  <si>
    <t>적용단계</t>
  </si>
  <si>
    <t>일관성
(Consistency)</t>
    <phoneticPr fontId="5" type="noConversion"/>
  </si>
  <si>
    <t xml:space="preserve">같은 의미를 갖는 데이터는 표준을 준수하여 동일한 용어와 도메인으로 정의하고 중복 ,연계 데이터의 값이 서로 일치하는지 진단하는 지표 </t>
  </si>
  <si>
    <t>참조무결성</t>
  </si>
  <si>
    <t>FK 관계에 있는 테이블 간 참조무결성이 유지되는지 진단하는 지표</t>
  </si>
  <si>
    <t>값</t>
  </si>
  <si>
    <t>업무규칙진단, 체크리스트</t>
  </si>
  <si>
    <t>구축단계</t>
  </si>
  <si>
    <t xml:space="preserve">업무 목적에 따라 중복 데이터를 생성한 경우 각각의 중복 컬럼 값이 일치하는지 진단하는 지표 </t>
  </si>
  <si>
    <t>표준 일관성</t>
  </si>
  <si>
    <t>동일한 데이터가 표준을 준수하여  형식(도메인)과 명칭(표준용어)이 일치하는지 진단하는 지표</t>
  </si>
  <si>
    <t>구조</t>
  </si>
  <si>
    <t>연계 일관성</t>
  </si>
  <si>
    <t>원천 테이블과 연계 목적의 복제테이블이 같은 시점에  데이터 값이 일치하는지 진단하는 지표</t>
  </si>
  <si>
    <t>체크리스트</t>
  </si>
  <si>
    <t>정확성
(Anccuracy)</t>
    <phoneticPr fontId="5" type="noConversion"/>
  </si>
  <si>
    <t>데이터가 실 세계 사실 및 업무규칙에 따라 정해진 유효범위를 충족하며, 정확한 값이 저장되어 있는지를 진단하는 지표</t>
  </si>
  <si>
    <t>논리관계가 있는 항목에 대해 논리에 맞게 값이 관리되고 있는지 진단하는 지표</t>
    <phoneticPr fontId="5" type="noConversion"/>
  </si>
  <si>
    <t>원천항목값과 파생된 항목값이 정확하게 일치하는지 진단하는 지표</t>
    <phoneticPr fontId="5" type="noConversion"/>
  </si>
  <si>
    <t>메타 정확성</t>
  </si>
  <si>
    <t>이미지, 동영상 등 비정형 데이터의 메터 속성데이터가 실체 콘텐츠의 정보와 일치하는지 진단하는 지표</t>
  </si>
  <si>
    <t>업무규칙진단(별도의 비정형 진단 도구 필요), 체크리스트</t>
    <phoneticPr fontId="5" type="noConversion"/>
  </si>
  <si>
    <t>보안성
(Security)</t>
    <phoneticPr fontId="5" type="noConversion"/>
  </si>
  <si>
    <t>데이터 관리 주체가 관리되고 외부 및 내부 요인으로부터 데이터를 보호하기 위해 접근이 적절히 통제되며 개인정보 등 주요 데이터에 대하여 보호 조치가 이루어져 있는지 진단하는 지표</t>
  </si>
  <si>
    <t>정보 보호성</t>
  </si>
  <si>
    <t>개인정보보호(비식별화조치)와 외부의 침입 및 정보 훼손을 방지하는 절차와 규정을 수립하고 수행하고 있는지 진단하는 지표</t>
  </si>
  <si>
    <t>관리체계</t>
  </si>
  <si>
    <t>통제성</t>
  </si>
  <si>
    <t>단일 테이블 내에서 시계열적 선후관계가 업무 규칙으로 정의된 경우 발생 업무 규칙을 준수하는지 진단하는 지표</t>
    <phoneticPr fontId="5" type="noConversion"/>
  </si>
  <si>
    <t>데이터 관리 책임성</t>
  </si>
  <si>
    <t>사용자 접근 권한과 책임을 명확히 부여하고 관리하는지 진단하는 지표</t>
  </si>
  <si>
    <t>완전성
(Completeness)</t>
    <phoneticPr fontId="5" type="noConversion"/>
  </si>
  <si>
    <t>데이터의 저장소인 데이터베이스를 구축함에 있어 논리적인 설계와 물리적인 구조를 갖추고, 업무 요건에 맞게 데이터가 저장되는지를 진단하는 지표</t>
  </si>
  <si>
    <t>데이터가 업무 요건에 맞게 항상 채워져 있는지 진단하는 지표</t>
  </si>
  <si>
    <t>조건 완전성</t>
  </si>
  <si>
    <t>데이터가 다른 데이터 항목의 업무 조건에 따라 항상 채워져 있는지 진단하는 지표 (Conditional Not Null)</t>
  </si>
  <si>
    <t>구조 완전성</t>
  </si>
  <si>
    <t>데이터모델이 데이터구조 관리 지침을 준수하고 있는지 진단하는 지표</t>
  </si>
  <si>
    <t>유효성
(Validity)</t>
    <phoneticPr fontId="5" type="noConversion"/>
  </si>
  <si>
    <t>데이터가 의도한 범위와 형식으로 구성되어 해당 범위와 형식에 벗어나지 않고 본래의 효과를 제공하며 추적 가능한지 진단하는 지표</t>
  </si>
  <si>
    <t>값이 특정 리스트 내에 존재하여야 하거나, 정해진 범위 내에 존재하는지 진단하는 지표</t>
  </si>
  <si>
    <t>프로파일링진단, 체크리스트</t>
  </si>
  <si>
    <t>항목이 일자일 경우 값은 유효한 일시의 값을 갖는지 진단하는 지표</t>
  </si>
  <si>
    <t>정해진 형식(Format)에 맞게 값이 존재하고 있는지 진단하는 지표</t>
  </si>
  <si>
    <t>표준코드에 정의된 유효 코드값을 갖는지 진단하는 지표</t>
  </si>
  <si>
    <t>여부 항목의 값이 정해진 값의 범위에서 관리되고 있는지 진단하는 지표</t>
    <phoneticPr fontId="5" type="noConversion"/>
  </si>
  <si>
    <t>복수의 컬럼값이 선후 관계에 있을 경우 발생업무 규칙을 지키는지 진단하는 지표</t>
    <phoneticPr fontId="5" type="noConversion"/>
  </si>
  <si>
    <t>준비성
(Preparation)</t>
    <phoneticPr fontId="5" type="noConversion"/>
  </si>
  <si>
    <t>데이터 품질관리를 위해 기본적으로 관리해야 하는 정책, 규정, 조직, 절차 등을 마련하고, 최신의 내용으로 충실하게 관리되는지를 진단하는 지표</t>
  </si>
  <si>
    <t>체계 구비성</t>
  </si>
  <si>
    <t>데이터 품질 관리를 위한 기본적인 요소들이 체계적으로 수립되어 관리되는지 진단하는 지표</t>
  </si>
  <si>
    <t>체계 준수성</t>
  </si>
  <si>
    <t>수립된 데이터 품질관리 기준 요소들이 체계적으로 수행하는지 진단하는 지표</t>
  </si>
  <si>
    <t>유용성
(Relevance)</t>
    <phoneticPr fontId="5" type="noConversion"/>
  </si>
  <si>
    <t>사용자가 만족하는 수준의 충분한 정보가 수집되고 제공되는지, 사용자의 정보 이용에 만족도를 충족하는지, 데이터의 범위와 상세화 정도를 충족시키는지를 진단하는 지표</t>
  </si>
  <si>
    <t>충분성</t>
  </si>
  <si>
    <t>사용자의 요구 사항을 충분히 충족 시킬 수 있는지 진단하는 지표</t>
  </si>
  <si>
    <t>운영단계</t>
  </si>
  <si>
    <t>유연성</t>
  </si>
  <si>
    <t>사용자의 요구 사항을 수용할 수 있는지 진단하는 지표</t>
  </si>
  <si>
    <t>활용성</t>
  </si>
  <si>
    <t>실제 공급되는 데이터를 사용자가 활용하는지를 진단하는 지표</t>
    <phoneticPr fontId="5" type="noConversion"/>
  </si>
  <si>
    <t>추적성</t>
  </si>
  <si>
    <t>데이터의 변경 내역이 관리되고 있음</t>
  </si>
  <si>
    <t>접근성
(Accessibility)</t>
    <phoneticPr fontId="5" type="noConversion"/>
  </si>
  <si>
    <t>사용자가 원하는 데이터를 손쉽게 사용할 수 있는지 진단하는 지표</t>
  </si>
  <si>
    <t>검색 용이성</t>
  </si>
  <si>
    <t>사용자가 원하는 데이터를 검색할 때 데이터 로딩속도, 원하는 데이터 획득, 용이한 데이터 접근 등 데이터 검색 만족도를 진단하는 지표</t>
    <phoneticPr fontId="5" type="noConversion"/>
  </si>
  <si>
    <t>사용 편의성</t>
    <phoneticPr fontId="5" type="noConversion"/>
  </si>
  <si>
    <t>사용자 데이터를 사용할 때, 다양한 요구사항을 만족 시킬 수 있는 서비스 및 데이터 유형이 제공되고 있는지 진단하는 지표</t>
    <phoneticPr fontId="5" type="noConversion"/>
  </si>
  <si>
    <t>적시성
(Timeliness)</t>
    <phoneticPr fontId="5" type="noConversion"/>
  </si>
  <si>
    <t>사용자가 원하는 시점에 데이터의 주기에 따른 가장 최신 데이터를 유지하는지 진단하는 지표</t>
  </si>
  <si>
    <t>데이터 최신성</t>
  </si>
  <si>
    <t>데이터의 수집, 갱신 주기에 따라 최신의 값을 유지하는지 진단하는 지표</t>
  </si>
  <si>
    <t>테이블 정보</t>
    <phoneticPr fontId="5" type="noConversion"/>
  </si>
  <si>
    <t>한글테이블명</t>
  </si>
  <si>
    <t>영문테이블명</t>
  </si>
  <si>
    <t>적재기간</t>
  </si>
  <si>
    <t>수집기준일자 컬럼명</t>
  </si>
  <si>
    <t>수집기준일자 영문컬럼명</t>
  </si>
  <si>
    <t>컬럼 수</t>
  </si>
  <si>
    <t>대상제외사유</t>
    <phoneticPr fontId="5" type="noConversion"/>
  </si>
  <si>
    <t>DBMS 종류 버전</t>
    <phoneticPr fontId="5" type="noConversion"/>
  </si>
  <si>
    <t>2010년~현재</t>
  </si>
  <si>
    <t>전체</t>
    <phoneticPr fontId="5" type="noConversion"/>
  </si>
  <si>
    <t>예)SAP HANA 2.0</t>
    <phoneticPr fontId="5" type="noConversion"/>
  </si>
  <si>
    <t>예)SAP HANA 2.0</t>
    <phoneticPr fontId="5" type="noConversion"/>
  </si>
  <si>
    <t>Owner Ship</t>
    <phoneticPr fontId="5" type="noConversion"/>
  </si>
  <si>
    <t>Sheet명</t>
    <phoneticPr fontId="5" type="noConversion"/>
  </si>
  <si>
    <t>항목명</t>
    <phoneticPr fontId="5" type="noConversion"/>
  </si>
  <si>
    <t>설명</t>
    <phoneticPr fontId="5" type="noConversion"/>
  </si>
  <si>
    <t>병원별
입력필요</t>
    <phoneticPr fontId="5" type="noConversion"/>
  </si>
  <si>
    <t>Ⅰ.품질진단 기준</t>
    <phoneticPr fontId="5" type="noConversion"/>
  </si>
  <si>
    <t>N</t>
    <phoneticPr fontId="5" type="noConversion"/>
  </si>
  <si>
    <t>N</t>
    <phoneticPr fontId="5" type="noConversion"/>
  </si>
  <si>
    <t>진단 정보</t>
    <phoneticPr fontId="5" type="noConversion"/>
  </si>
  <si>
    <t>품질진단 대상 제외 사유 (예: 로그, 백업, 시스템관리용)</t>
    <phoneticPr fontId="5" type="noConversion"/>
  </si>
  <si>
    <t>사업단/병원</t>
    <phoneticPr fontId="5" type="noConversion"/>
  </si>
  <si>
    <t>컬럼의 한글명</t>
    <phoneticPr fontId="5" type="noConversion"/>
  </si>
  <si>
    <t>컬럼의 영문명</t>
    <phoneticPr fontId="5" type="noConversion"/>
  </si>
  <si>
    <t>컬럼의 데이터 타입과 길이</t>
    <phoneticPr fontId="5" type="noConversion"/>
  </si>
  <si>
    <t>PK정의(예: PK1, PK2)</t>
    <phoneticPr fontId="5" type="noConversion"/>
  </si>
  <si>
    <t xml:space="preserve"> 설명</t>
    <phoneticPr fontId="5" type="noConversion"/>
  </si>
  <si>
    <t>오류건수를 구할 수 있는 진단SQL</t>
    <phoneticPr fontId="5" type="noConversion"/>
  </si>
  <si>
    <t>오류데이터의 상세 조회 진단SQL</t>
    <phoneticPr fontId="5" type="noConversion"/>
  </si>
  <si>
    <t>총건수</t>
    <phoneticPr fontId="5" type="noConversion"/>
  </si>
  <si>
    <t>Y</t>
    <phoneticPr fontId="5" type="noConversion"/>
  </si>
  <si>
    <t>오류건수</t>
    <phoneticPr fontId="5" type="noConversion"/>
  </si>
  <si>
    <t>수집동의</t>
    <phoneticPr fontId="2" type="noConversion"/>
  </si>
  <si>
    <t>코드분류명</t>
    <phoneticPr fontId="12" type="noConversion"/>
  </si>
  <si>
    <t>코드분류값</t>
    <phoneticPr fontId="12" type="noConversion"/>
  </si>
  <si>
    <t>코드ID</t>
    <phoneticPr fontId="12" type="noConversion"/>
  </si>
  <si>
    <t>코드명</t>
    <phoneticPr fontId="12" type="noConversion"/>
  </si>
  <si>
    <t>코드유효값명</t>
    <phoneticPr fontId="12" type="noConversion"/>
  </si>
  <si>
    <t>코드유효값개수</t>
    <phoneticPr fontId="12" type="noConversion"/>
  </si>
  <si>
    <t>공통코드</t>
    <phoneticPr fontId="5" type="noConversion"/>
  </si>
  <si>
    <t>주제분류</t>
    <phoneticPr fontId="5" type="noConversion"/>
  </si>
  <si>
    <t>Baseline DB</t>
    <phoneticPr fontId="2" type="noConversion"/>
  </si>
  <si>
    <t>버전</t>
    <phoneticPr fontId="2" type="noConversion"/>
  </si>
  <si>
    <t>5.3.1</t>
    <phoneticPr fontId="2" type="noConversion"/>
  </si>
  <si>
    <t>Clinical Data</t>
    <phoneticPr fontId="2" type="noConversion"/>
  </si>
  <si>
    <t>PERSON</t>
    <phoneticPr fontId="2" type="noConversion"/>
  </si>
  <si>
    <t>OBSERVATION_PERIOD</t>
    <phoneticPr fontId="2" type="noConversion"/>
  </si>
  <si>
    <t>VISIT_OCCURRENCE</t>
    <phoneticPr fontId="2" type="noConversion"/>
  </si>
  <si>
    <t>VISIT_DETAIL</t>
    <phoneticPr fontId="2" type="noConversion"/>
  </si>
  <si>
    <t>CONDITION_OCCURRENCE</t>
    <phoneticPr fontId="2" type="noConversion"/>
  </si>
  <si>
    <t>DRUG_EXPOSURE</t>
    <phoneticPr fontId="2" type="noConversion"/>
  </si>
  <si>
    <t>PROCEDURE_OCCURRENCE</t>
    <phoneticPr fontId="2" type="noConversion"/>
  </si>
  <si>
    <t>DEVICE_EXPOSURE</t>
  </si>
  <si>
    <t>MEASUREMENT</t>
    <phoneticPr fontId="2" type="noConversion"/>
  </si>
  <si>
    <t>OBSERVATION</t>
    <phoneticPr fontId="2" type="noConversion"/>
  </si>
  <si>
    <t>DEATH</t>
    <phoneticPr fontId="2" type="noConversion"/>
  </si>
  <si>
    <t>NOTE</t>
    <phoneticPr fontId="2" type="noConversion"/>
  </si>
  <si>
    <t>NOTE_NLP</t>
    <phoneticPr fontId="2" type="noConversion"/>
  </si>
  <si>
    <t>SPECIMEN</t>
    <phoneticPr fontId="2" type="noConversion"/>
  </si>
  <si>
    <t>CONCEPT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</si>
  <si>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</si>
  <si>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</si>
  <si>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</si>
  <si>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</si>
  <si>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</si>
  <si>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</si>
  <si>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</si>
  <si>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</si>
  <si>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</si>
  <si>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</si>
  <si>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</si>
  <si>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</si>
  <si>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수량</t>
    <phoneticPr fontId="2" type="noConversion"/>
  </si>
  <si>
    <t>PERSON_ID</t>
    <phoneticPr fontId="2" type="noConversion"/>
  </si>
  <si>
    <t>GENDER_CONCEPT_ID</t>
    <phoneticPr fontId="2" type="noConversion"/>
  </si>
  <si>
    <t>YEAR_OF_BIRTH</t>
    <phoneticPr fontId="2" type="noConversion"/>
  </si>
  <si>
    <t>MONTH_OF_BIRTH</t>
    <phoneticPr fontId="2" type="noConversion"/>
  </si>
  <si>
    <t>DAY_OF_BIRTH</t>
    <phoneticPr fontId="2" type="noConversion"/>
  </si>
  <si>
    <t>BIRTH_DATETIME</t>
    <phoneticPr fontId="2" type="noConversion"/>
  </si>
  <si>
    <t>RACE_CONCEPT_ID</t>
    <phoneticPr fontId="2" type="noConversion"/>
  </si>
  <si>
    <t>ETHNICITY_CONCEPT_ID</t>
    <phoneticPr fontId="2" type="noConversion"/>
  </si>
  <si>
    <t>LOCATION_ID</t>
    <phoneticPr fontId="2" type="noConversion"/>
  </si>
  <si>
    <t>PROVIDER_ID</t>
    <phoneticPr fontId="2" type="noConversion"/>
  </si>
  <si>
    <t>CARE_SITE_ID</t>
    <phoneticPr fontId="2" type="noConversion"/>
  </si>
  <si>
    <t>PERSON_SOURCE_VALUE</t>
    <phoneticPr fontId="2" type="noConversion"/>
  </si>
  <si>
    <t>GENDER_SOURCE_VALUE</t>
    <phoneticPr fontId="2" type="noConversion"/>
  </si>
  <si>
    <t>GENDER_SOURCE_CONCEPT_ID</t>
    <phoneticPr fontId="2" type="noConversion"/>
  </si>
  <si>
    <t>RACE_SOURCE_VALUE</t>
    <phoneticPr fontId="2" type="noConversion"/>
  </si>
  <si>
    <t>RACE_SOURCE_CONCEPT_ID</t>
    <phoneticPr fontId="2" type="noConversion"/>
  </si>
  <si>
    <t>ETHNICITY_SOURCE_VALUE</t>
    <phoneticPr fontId="2" type="noConversion"/>
  </si>
  <si>
    <t>ETHNICITY_SOURCE_CONCEPT_ID</t>
    <phoneticPr fontId="2" type="noConversion"/>
  </si>
  <si>
    <t>OBSERVATION_PERIOD_ID</t>
    <phoneticPr fontId="2" type="noConversion"/>
  </si>
  <si>
    <t>OBSERVATION_PERIOD_START_DATE</t>
    <phoneticPr fontId="2" type="noConversion"/>
  </si>
  <si>
    <t>OBSERVATION_PERIOD_END_DATE</t>
    <phoneticPr fontId="2" type="noConversion"/>
  </si>
  <si>
    <t>PERIOD_TYPE_CONCEPT_ID</t>
    <phoneticPr fontId="2" type="noConversion"/>
  </si>
  <si>
    <t>VISIT_OCCURRENCE_ID</t>
    <phoneticPr fontId="2" type="noConversion"/>
  </si>
  <si>
    <t>VISIT_CONCEPT_ID</t>
    <phoneticPr fontId="2" type="noConversion"/>
  </si>
  <si>
    <t>VISIT_START_DATE</t>
    <phoneticPr fontId="2" type="noConversion"/>
  </si>
  <si>
    <t>VISIT_START_DATETIME</t>
    <phoneticPr fontId="2" type="noConversion"/>
  </si>
  <si>
    <t>VISIT_END_DATE</t>
    <phoneticPr fontId="2" type="noConversion"/>
  </si>
  <si>
    <t>VISIT_END_DATETIME</t>
    <phoneticPr fontId="2" type="noConversion"/>
  </si>
  <si>
    <t>VISIT_TYPE_CONCEPT_ID</t>
    <phoneticPr fontId="2" type="noConversion"/>
  </si>
  <si>
    <t>VISIT_SOURCE_VALUE</t>
    <phoneticPr fontId="2" type="noConversion"/>
  </si>
  <si>
    <t>VISIT_SOURCE_CONCEPT_ID</t>
    <phoneticPr fontId="2" type="noConversion"/>
  </si>
  <si>
    <t>ADMITTING_SOURCE_CONCEPT_ID</t>
  </si>
  <si>
    <t>DISCHARGE_TO_CONCEPT_ID</t>
    <phoneticPr fontId="2" type="noConversion"/>
  </si>
  <si>
    <t>DISCHARGE_TO_SOURCE_VALUE</t>
    <phoneticPr fontId="2" type="noConversion"/>
  </si>
  <si>
    <t>PRECEDING_VISIT_OCCURRENCE_ID</t>
    <phoneticPr fontId="2" type="noConversion"/>
  </si>
  <si>
    <t>VISIT_DETAIL_ID</t>
    <phoneticPr fontId="2" type="noConversion"/>
  </si>
  <si>
    <t>VISIT_DETAIL_CONCEPT_ID</t>
    <phoneticPr fontId="2" type="noConversion"/>
  </si>
  <si>
    <t>VISIT_DETAIL_START_DATE</t>
    <phoneticPr fontId="2" type="noConversion"/>
  </si>
  <si>
    <t>VISIT_DETAIL_START_DATETIME</t>
    <phoneticPr fontId="2" type="noConversion"/>
  </si>
  <si>
    <t>VISIT_DETAIL_END_DATE</t>
    <phoneticPr fontId="2" type="noConversion"/>
  </si>
  <si>
    <t>VISIT_DETAIL_END_DATETIME</t>
    <phoneticPr fontId="2" type="noConversion"/>
  </si>
  <si>
    <t>VISIT_DETAIL_TYPE_CONCEPT_ID</t>
    <phoneticPr fontId="2" type="noConversion"/>
  </si>
  <si>
    <t>VISIT_DETAIL_SOURCE_VALUE</t>
    <phoneticPr fontId="2" type="noConversion"/>
  </si>
  <si>
    <t>VISIT_DETAIL_SOURCE_CONCEPT_ID</t>
    <phoneticPr fontId="2" type="noConversion"/>
  </si>
  <si>
    <t>ADMITTING_SOURCE_VALUE</t>
    <phoneticPr fontId="2" type="noConversion"/>
  </si>
  <si>
    <t>ADMITTING_SOURCE_CONCEPT_ID</t>
    <phoneticPr fontId="2" type="noConversion"/>
  </si>
  <si>
    <t>VISIT_DETAIL_PARENT_ID</t>
    <phoneticPr fontId="2" type="noConversion"/>
  </si>
  <si>
    <t>CONDITION_OCCURRENCE_ID</t>
    <phoneticPr fontId="2" type="noConversion"/>
  </si>
  <si>
    <t>CONDITION_CONCEPT_ID</t>
    <phoneticPr fontId="2" type="noConversion"/>
  </si>
  <si>
    <t>CONDITION_START_DATE</t>
    <phoneticPr fontId="2" type="noConversion"/>
  </si>
  <si>
    <t>CONDITION_START_DATETIME</t>
    <phoneticPr fontId="2" type="noConversion"/>
  </si>
  <si>
    <t>CONDITION_END_DATE</t>
    <phoneticPr fontId="2" type="noConversion"/>
  </si>
  <si>
    <t>CONDITION_END_DATETIME</t>
    <phoneticPr fontId="2" type="noConversion"/>
  </si>
  <si>
    <t>CONDITION_TYPE_CONCEPT_ID</t>
    <phoneticPr fontId="2" type="noConversion"/>
  </si>
  <si>
    <t>CONDITION_STATUS_CONCEPT_ID</t>
    <phoneticPr fontId="2" type="noConversion"/>
  </si>
  <si>
    <t>STOP_REASON</t>
    <phoneticPr fontId="2" type="noConversion"/>
  </si>
  <si>
    <t>CONDITION_SOURCE_VALUE</t>
    <phoneticPr fontId="2" type="noConversion"/>
  </si>
  <si>
    <t>CONDITION_SOURCE_CONCEPT_ID</t>
    <phoneticPr fontId="2" type="noConversion"/>
  </si>
  <si>
    <t>CONDITION_STATUS_SOURCE_VALUE</t>
    <phoneticPr fontId="2" type="noConversion"/>
  </si>
  <si>
    <t>DRUG_EXPOSURE_ID</t>
    <phoneticPr fontId="2" type="noConversion"/>
  </si>
  <si>
    <t>DRUG_CONCEPT_ID</t>
    <phoneticPr fontId="2" type="noConversion"/>
  </si>
  <si>
    <t>DRUG_EXPOSURE_START_DATE</t>
    <phoneticPr fontId="2" type="noConversion"/>
  </si>
  <si>
    <t>DRUG_EXPOSURE_START_DATETIME</t>
    <phoneticPr fontId="2" type="noConversion"/>
  </si>
  <si>
    <t>DRUG_EXPOSURE_END_DATE</t>
    <phoneticPr fontId="2" type="noConversion"/>
  </si>
  <si>
    <t>DRUG_EXPOSURE_END_DATETIME</t>
    <phoneticPr fontId="2" type="noConversion"/>
  </si>
  <si>
    <t>VERBATIM_END_DATE</t>
    <phoneticPr fontId="2" type="noConversion"/>
  </si>
  <si>
    <t>DRUG_TYPE_CONCEPT_ID</t>
    <phoneticPr fontId="2" type="noConversion"/>
  </si>
  <si>
    <t>REFILLS</t>
    <phoneticPr fontId="2" type="noConversion"/>
  </si>
  <si>
    <t>QUANTITY</t>
    <phoneticPr fontId="2" type="noConversion"/>
  </si>
  <si>
    <t>DAYS_SUPPLY</t>
    <phoneticPr fontId="2" type="noConversion"/>
  </si>
  <si>
    <t>SIG</t>
    <phoneticPr fontId="2" type="noConversion"/>
  </si>
  <si>
    <t>ROUTE_CONCEPT_ID</t>
    <phoneticPr fontId="2" type="noConversion"/>
  </si>
  <si>
    <t>LOT_NUMBER</t>
    <phoneticPr fontId="2" type="noConversion"/>
  </si>
  <si>
    <t>DRUG_SOURCE_VALUE</t>
    <phoneticPr fontId="2" type="noConversion"/>
  </si>
  <si>
    <t>DRUG_SOURCE_CONCEPT_ID</t>
    <phoneticPr fontId="2" type="noConversion"/>
  </si>
  <si>
    <t>ROUTE_SOURCE_VALUE</t>
    <phoneticPr fontId="2" type="noConversion"/>
  </si>
  <si>
    <t>DOSE_UNIT_SOURCE_VALUE</t>
    <phoneticPr fontId="2" type="noConversion"/>
  </si>
  <si>
    <t>PROCEDURE_OCCURRENCE_ID</t>
    <phoneticPr fontId="2" type="noConversion"/>
  </si>
  <si>
    <t>PROCEDURE_CONCEPT_ID</t>
    <phoneticPr fontId="2" type="noConversion"/>
  </si>
  <si>
    <t>PROCEDURE_DATE</t>
    <phoneticPr fontId="2" type="noConversion"/>
  </si>
  <si>
    <t>PROCEDURE_DATETIME</t>
    <phoneticPr fontId="2" type="noConversion"/>
  </si>
  <si>
    <t>PROCEDURE_TYPE_CONCEPT_ID</t>
    <phoneticPr fontId="2" type="noConversion"/>
  </si>
  <si>
    <t>MODIFIER_CONCEPT_ID</t>
    <phoneticPr fontId="2" type="noConversion"/>
  </si>
  <si>
    <t>PROCEDURE_SOURCE_VALUE</t>
    <phoneticPr fontId="2" type="noConversion"/>
  </si>
  <si>
    <t>PROCEDURE_SOURCE_CONCEPT_ID</t>
    <phoneticPr fontId="2" type="noConversion"/>
  </si>
  <si>
    <t>MODIFIER_SOURCE_VALUE</t>
    <phoneticPr fontId="2" type="noConversion"/>
  </si>
  <si>
    <t>DEVICE_EXPOSURE_ID</t>
    <phoneticPr fontId="2" type="noConversion"/>
  </si>
  <si>
    <t>DEVICE_CONCEPT_ID</t>
    <phoneticPr fontId="2" type="noConversion"/>
  </si>
  <si>
    <t>DEVICE_EXPOSURE_START_DATE</t>
    <phoneticPr fontId="2" type="noConversion"/>
  </si>
  <si>
    <t>DEVICE_EXPOSURE_START_DATETIME</t>
    <phoneticPr fontId="2" type="noConversion"/>
  </si>
  <si>
    <t>DEVICE_EXPOSURE_END_DATE</t>
    <phoneticPr fontId="2" type="noConversion"/>
  </si>
  <si>
    <t>DEVICE_EXPOSURE_END_DATETIME</t>
    <phoneticPr fontId="2" type="noConversion"/>
  </si>
  <si>
    <t>DEVICE_TYPE_CONCEPT_ID</t>
    <phoneticPr fontId="2" type="noConversion"/>
  </si>
  <si>
    <t>UNIQUE_DEVICE_ID</t>
    <phoneticPr fontId="2" type="noConversion"/>
  </si>
  <si>
    <t>DEVICE_SOURCE_VALUE</t>
    <phoneticPr fontId="2" type="noConversion"/>
  </si>
  <si>
    <t>DEVICE_SOURCE_CONCEPT_ID</t>
    <phoneticPr fontId="2" type="noConversion"/>
  </si>
  <si>
    <t>MEASUREMENT_ID</t>
    <phoneticPr fontId="2" type="noConversion"/>
  </si>
  <si>
    <t>MEASUREMENT_CONCEPT_ID</t>
    <phoneticPr fontId="2" type="noConversion"/>
  </si>
  <si>
    <t>MEASUREMENT_DATE</t>
    <phoneticPr fontId="2" type="noConversion"/>
  </si>
  <si>
    <t>MEASUREMENT_DATETIME</t>
    <phoneticPr fontId="2" type="noConversion"/>
  </si>
  <si>
    <t>MEASUREMENT_TIME</t>
    <phoneticPr fontId="2" type="noConversion"/>
  </si>
  <si>
    <t>MEASUREMENT_TYPE_CONCEPT_ID</t>
    <phoneticPr fontId="2" type="noConversion"/>
  </si>
  <si>
    <t>OPERATOR_CONCEPT_ID</t>
    <phoneticPr fontId="2" type="noConversion"/>
  </si>
  <si>
    <t>VALUE_AS_NUMBER</t>
    <phoneticPr fontId="2" type="noConversion"/>
  </si>
  <si>
    <t>VALUE_AS_CONCEPT_ID</t>
    <phoneticPr fontId="2" type="noConversion"/>
  </si>
  <si>
    <t>UNIT_CONCEPT_ID</t>
    <phoneticPr fontId="2" type="noConversion"/>
  </si>
  <si>
    <t>RANGE_LOW</t>
    <phoneticPr fontId="2" type="noConversion"/>
  </si>
  <si>
    <t>RANGE_HIGH</t>
    <phoneticPr fontId="2" type="noConversion"/>
  </si>
  <si>
    <t>MEASUREMENT_SOURCE_VALUE</t>
    <phoneticPr fontId="2" type="noConversion"/>
  </si>
  <si>
    <t>MEASUREMENT_SOURCE_CONCEPT_ID</t>
    <phoneticPr fontId="2" type="noConversion"/>
  </si>
  <si>
    <t>UNIT_SOURCE_VALUE</t>
    <phoneticPr fontId="2" type="noConversion"/>
  </si>
  <si>
    <t>VALUE_SOURCE_VALUE</t>
    <phoneticPr fontId="2" type="noConversion"/>
  </si>
  <si>
    <t>OBSERVATION_ID</t>
    <phoneticPr fontId="2" type="noConversion"/>
  </si>
  <si>
    <t>OBSERVATION_CONCEPT_ID</t>
    <phoneticPr fontId="2" type="noConversion"/>
  </si>
  <si>
    <t>OBSERVATION_DATE</t>
    <phoneticPr fontId="2" type="noConversion"/>
  </si>
  <si>
    <t>OBSERVATION_DATETIME</t>
    <phoneticPr fontId="2" type="noConversion"/>
  </si>
  <si>
    <t>OBSERVATION_TYPE_CONCEPT_ID</t>
    <phoneticPr fontId="2" type="noConversion"/>
  </si>
  <si>
    <t>VALUE_AS_STRING</t>
    <phoneticPr fontId="2" type="noConversion"/>
  </si>
  <si>
    <t>QUALIFIER_CONCEPT_ID</t>
    <phoneticPr fontId="2" type="noConversion"/>
  </si>
  <si>
    <t>OBSERVATION_SOURCE_VALUE</t>
    <phoneticPr fontId="2" type="noConversion"/>
  </si>
  <si>
    <t>OBSERVATION_SOURCE_CONCEPT_ID</t>
    <phoneticPr fontId="2" type="noConversion"/>
  </si>
  <si>
    <t>QUALIFIER_SOURCE_VALUE</t>
    <phoneticPr fontId="2" type="noConversion"/>
  </si>
  <si>
    <t>DEATH_DATE</t>
    <phoneticPr fontId="2" type="noConversion"/>
  </si>
  <si>
    <t>DEATH_DATETIME</t>
    <phoneticPr fontId="2" type="noConversion"/>
  </si>
  <si>
    <t>DEATH_TYPE_CONCEPT_ID</t>
    <phoneticPr fontId="2" type="noConversion"/>
  </si>
  <si>
    <t>CAUSE_CONCEPT_ID</t>
    <phoneticPr fontId="2" type="noConversion"/>
  </si>
  <si>
    <t>CAUSE_SOURCE_VALUE</t>
    <phoneticPr fontId="2" type="noConversion"/>
  </si>
  <si>
    <t>CAUSE_SOURCE_CONCEPT_ID</t>
    <phoneticPr fontId="2" type="noConversion"/>
  </si>
  <si>
    <t>NOTE_ID</t>
    <phoneticPr fontId="2" type="noConversion"/>
  </si>
  <si>
    <t>NOTE_DATE</t>
    <phoneticPr fontId="2" type="noConversion"/>
  </si>
  <si>
    <t>NOTE_DATETIME</t>
    <phoneticPr fontId="2" type="noConversion"/>
  </si>
  <si>
    <t>NOTE_TYPE_CONCEPT_ID</t>
    <phoneticPr fontId="2" type="noConversion"/>
  </si>
  <si>
    <t>NOTE_CLASS_CONCEPT_ID</t>
    <phoneticPr fontId="2" type="noConversion"/>
  </si>
  <si>
    <t>NOTE_TITLE</t>
    <phoneticPr fontId="2" type="noConversion"/>
  </si>
  <si>
    <t>NOTE_TEXT</t>
    <phoneticPr fontId="2" type="noConversion"/>
  </si>
  <si>
    <t>ENCODING_CONCEPT_ID</t>
    <phoneticPr fontId="2" type="noConversion"/>
  </si>
  <si>
    <t>LANGUAGE_CONCEPT_ID</t>
    <phoneticPr fontId="2" type="noConversion"/>
  </si>
  <si>
    <t>NOTE_SOURCE_VALUE</t>
    <phoneticPr fontId="2" type="noConversion"/>
  </si>
  <si>
    <t>NOTE_NLP_ID</t>
    <phoneticPr fontId="2" type="noConversion"/>
  </si>
  <si>
    <t>SECTION_CONCEPT_ID</t>
    <phoneticPr fontId="2" type="noConversion"/>
  </si>
  <si>
    <t>SNIPPET</t>
    <phoneticPr fontId="2" type="noConversion"/>
  </si>
  <si>
    <t>OFFSET</t>
    <phoneticPr fontId="2" type="noConversion"/>
  </si>
  <si>
    <t>LEXICAL_VARIANT</t>
    <phoneticPr fontId="2" type="noConversion"/>
  </si>
  <si>
    <t>NOTE_NLP_CONCEPT_ID</t>
  </si>
  <si>
    <t>NOTE_NLP_SOURCE_CONCEPT_ID</t>
  </si>
  <si>
    <t>NLP_SYSTEM</t>
  </si>
  <si>
    <t>NLP_DATE</t>
  </si>
  <si>
    <t>NLP_DATETIME</t>
  </si>
  <si>
    <t>TERM_EXISTS</t>
    <phoneticPr fontId="2" type="noConversion"/>
  </si>
  <si>
    <t>TERM_TEMPORAL</t>
    <phoneticPr fontId="2" type="noConversion"/>
  </si>
  <si>
    <t>TERM_MODIFIERS</t>
    <phoneticPr fontId="2" type="noConversion"/>
  </si>
  <si>
    <t>SPECIMEN_ID</t>
    <phoneticPr fontId="2" type="noConversion"/>
  </si>
  <si>
    <t>SPECIMEN_CONCEPT_ID</t>
    <phoneticPr fontId="2" type="noConversion"/>
  </si>
  <si>
    <t>SPECIMEN_TYPE_CONCEPT_ID</t>
    <phoneticPr fontId="2" type="noConversion"/>
  </si>
  <si>
    <t>SPECIMEN_DATE</t>
    <phoneticPr fontId="2" type="noConversion"/>
  </si>
  <si>
    <t>SPECIMEN_DATETIME</t>
    <phoneticPr fontId="2" type="noConversion"/>
  </si>
  <si>
    <t>ANATOMIC_SITE_CONCEPT_ID</t>
    <phoneticPr fontId="2" type="noConversion"/>
  </si>
  <si>
    <t>DISEASE_STATUS_CONCEPT_ID</t>
    <phoneticPr fontId="2" type="noConversion"/>
  </si>
  <si>
    <t>SPECIMEN_SOURCE_ID</t>
    <phoneticPr fontId="2" type="noConversion"/>
  </si>
  <si>
    <t>SPECIMEN_SOURCE_VALUE</t>
    <phoneticPr fontId="2" type="noConversion"/>
  </si>
  <si>
    <t>ANATOMIC_SITE_SOURCE_VALUE</t>
    <phoneticPr fontId="2" type="noConversion"/>
  </si>
  <si>
    <t>DISEASE_STATUS_SOURCE_VALUE</t>
    <phoneticPr fontId="2" type="noConversion"/>
  </si>
  <si>
    <t>CONCEPT_ID</t>
    <phoneticPr fontId="2" type="noConversion"/>
  </si>
  <si>
    <t>INTEGER</t>
    <phoneticPr fontId="2" type="noConversion"/>
  </si>
  <si>
    <t>DATETIME</t>
    <phoneticPr fontId="2" type="noConversion"/>
  </si>
  <si>
    <t>VARCHAR(50)</t>
    <phoneticPr fontId="2" type="noConversion"/>
  </si>
  <si>
    <t>DATE</t>
    <phoneticPr fontId="2" type="noConversion"/>
  </si>
  <si>
    <t>FLOAT</t>
    <phoneticPr fontId="2" type="noConversion"/>
  </si>
  <si>
    <t>VARCHAR(MAX)</t>
    <phoneticPr fontId="2" type="noConversion"/>
  </si>
  <si>
    <t>INTGER</t>
    <phoneticPr fontId="2" type="noConversion"/>
  </si>
  <si>
    <t>VARCHAR(60)</t>
    <phoneticPr fontId="2" type="noConversion"/>
  </si>
  <si>
    <t>VARCHAR(250)</t>
    <phoneticPr fontId="2" type="noConversion"/>
  </si>
  <si>
    <t>VARCHAR(1)</t>
    <phoneticPr fontId="2" type="noConversion"/>
  </si>
  <si>
    <t>VARCHAR(2000)</t>
    <phoneticPr fontId="2" type="noConversion"/>
  </si>
  <si>
    <t>INTEGER</t>
  </si>
  <si>
    <t>VARCHAR(255)</t>
    <phoneticPr fontId="2" type="noConversion"/>
  </si>
  <si>
    <t>NOT NULL</t>
  </si>
  <si>
    <t>-</t>
  </si>
  <si>
    <t>주제분류</t>
    <phoneticPr fontId="2" type="noConversion"/>
  </si>
  <si>
    <t>DEVICE_EXPOSURE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</si>
  <si>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</si>
  <si>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</si>
  <si>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</si>
  <si>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</si>
  <si>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</si>
  <si>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</si>
  <si>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</si>
  <si>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</si>
  <si>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</si>
  <si>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</si>
  <si>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</si>
  <si>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</si>
  <si>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5.3.1</t>
    <phoneticPr fontId="5" type="noConversion"/>
  </si>
  <si>
    <t>비고</t>
    <phoneticPr fontId="2" type="noConversion"/>
  </si>
  <si>
    <t>표준코드</t>
  </si>
  <si>
    <r>
      <rPr>
        <b/>
        <sz val="11"/>
        <color theme="1"/>
        <rFont val="맑은 고딕"/>
        <family val="3"/>
        <charset val="129"/>
      </rPr>
      <t xml:space="preserve">※ 기타사항 </t>
    </r>
    <r>
      <rPr>
        <b/>
        <sz val="11"/>
        <color theme="1"/>
        <rFont val="맑은 고딕"/>
        <family val="3"/>
        <charset val="129"/>
        <scheme val="minor"/>
      </rPr>
      <t xml:space="preserve">
①[NIA]데이터 품질지표를 기본으로 2023년 공공데이터 품질관리 수준진단·평가 매뉴얼의 붙임2 DB대상을 참고하여 추가/변경함
②진단유형 선정기준 - 컬럼 영문명/도메인명
</t>
    </r>
    <r>
      <rPr>
        <b/>
        <sz val="11"/>
        <color rgb="FFFF0000"/>
        <rFont val="맑은 고딕"/>
        <family val="3"/>
        <charset val="129"/>
        <scheme val="minor"/>
      </rPr>
      <t xml:space="preserve">③코드진단은 코드테이블(예: COM_CODE)을 사용하고 개별 병원 정책(명명규칙/코드정책 등)에 따라 정의가능(단, 모든 코드값/코드명은 DB입력 필요)
</t>
    </r>
    <r>
      <rPr>
        <b/>
        <sz val="11"/>
        <color theme="1"/>
        <rFont val="맑은 고딕"/>
        <family val="3"/>
        <charset val="129"/>
        <scheme val="minor"/>
      </rPr>
      <t>④(기타)업무규칙 - 진단유형에 포함되지 않는 경우 별도의 진단SQL 추가(향후 진행예정)</t>
    </r>
    <phoneticPr fontId="5" type="noConversion"/>
  </si>
  <si>
    <t>수량(개수_숫자형)</t>
  </si>
  <si>
    <t>범위 유효성</t>
    <phoneticPr fontId="2" type="noConversion"/>
  </si>
  <si>
    <t>율</t>
    <phoneticPr fontId="2" type="noConversion"/>
  </si>
  <si>
    <t>수량(숫자형)</t>
  </si>
  <si>
    <t>참조관계</t>
  </si>
  <si>
    <t>홍수민</t>
    <phoneticPr fontId="2" type="noConversion"/>
  </si>
  <si>
    <t>기준</t>
    <phoneticPr fontId="2" type="noConversion"/>
  </si>
  <si>
    <t>정합성</t>
    <phoneticPr fontId="2" type="noConversion"/>
  </si>
  <si>
    <t>완결성</t>
    <phoneticPr fontId="2" type="noConversion"/>
  </si>
  <si>
    <t>유효성</t>
    <phoneticPr fontId="2" type="noConversion"/>
  </si>
  <si>
    <t>총 건수</t>
    <phoneticPr fontId="2" type="noConversion"/>
  </si>
  <si>
    <t>통과</t>
    <phoneticPr fontId="2" type="noConversion"/>
  </si>
  <si>
    <t>실패</t>
    <phoneticPr fontId="2" type="noConversion"/>
  </si>
  <si>
    <t>품질수준</t>
    <phoneticPr fontId="2" type="noConversion"/>
  </si>
  <si>
    <t>참조무결성</t>
    <phoneticPr fontId="2" type="noConversion"/>
  </si>
  <si>
    <t>스키마명</t>
    <phoneticPr fontId="2" type="noConversion"/>
  </si>
  <si>
    <t>CDM</t>
    <phoneticPr fontId="2" type="noConversion"/>
  </si>
  <si>
    <t>미사용 예정 필드</t>
    <phoneticPr fontId="2" type="noConversion"/>
  </si>
  <si>
    <t>검사 및 측정 식별 ID</t>
    <phoneticPr fontId="2" type="noConversion"/>
  </si>
  <si>
    <t>CDM 환자ID</t>
    <phoneticPr fontId="2" type="noConversion"/>
  </si>
  <si>
    <t>의료진이 시행한 검사 및 측정 정보에 대한 concept ID</t>
    <phoneticPr fontId="2" type="noConversion"/>
  </si>
  <si>
    <t>검사 및 측정 일자</t>
    <phoneticPr fontId="2" type="noConversion"/>
  </si>
  <si>
    <t>검사 및 측정 시간</t>
    <phoneticPr fontId="2" type="noConversion"/>
  </si>
  <si>
    <t>검사 및 측정 정보를 추출한 출처에 대한 concept ID</t>
    <phoneticPr fontId="2" type="noConversion"/>
  </si>
  <si>
    <t>부등호 ID</t>
    <phoneticPr fontId="2" type="noConversion"/>
  </si>
  <si>
    <t>검사 및 측정 결과값</t>
    <phoneticPr fontId="2" type="noConversion"/>
  </si>
  <si>
    <t>결과값 ID</t>
    <phoneticPr fontId="2" type="noConversion"/>
  </si>
  <si>
    <t>단위 ID</t>
    <phoneticPr fontId="2" type="noConversion"/>
  </si>
  <si>
    <t>시행된 검사 혹은 측정의 정상 범위 중 하한값</t>
    <phoneticPr fontId="2" type="noConversion"/>
  </si>
  <si>
    <t>시행된 검사 혹은 측정의 정상 범위 중 상한값</t>
    <phoneticPr fontId="2" type="noConversion"/>
  </si>
  <si>
    <t>의료진 ID</t>
    <phoneticPr fontId="2" type="noConversion"/>
  </si>
  <si>
    <t>검사 및 측정 당시 내원 유형에 대한 ID</t>
    <phoneticPr fontId="2" type="noConversion"/>
  </si>
  <si>
    <t>내원 상세기록 ID</t>
    <phoneticPr fontId="2" type="noConversion"/>
  </si>
  <si>
    <t>원내에서 기록한 검사 및 측정 정보에 대한 원내기록값</t>
    <phoneticPr fontId="2" type="noConversion"/>
  </si>
  <si>
    <t>원내에서 기록한 검사 및 측정 정보에 대한 원내기록값에 대한 concept ID</t>
    <phoneticPr fontId="2" type="noConversion"/>
  </si>
  <si>
    <t>검사 및 측정 결과치에 대한 단위의 원내 기록값</t>
    <phoneticPr fontId="2" type="noConversion"/>
  </si>
  <si>
    <t>검사 및 측정 단위에 대한 concept ID</t>
    <phoneticPr fontId="2" type="noConversion"/>
  </si>
  <si>
    <t>원내에서 기록한 검사 및 측정 결과에 대한 원내기록값</t>
    <phoneticPr fontId="2" type="noConversion"/>
  </si>
  <si>
    <t>측정 이벤트 ID</t>
    <phoneticPr fontId="2" type="noConversion"/>
  </si>
  <si>
    <t>측정 이벤트 필드 ID</t>
    <phoneticPr fontId="2" type="noConversion"/>
  </si>
  <si>
    <t>NULL</t>
    <phoneticPr fontId="2" type="noConversion"/>
  </si>
  <si>
    <t>B1040</t>
    <phoneticPr fontId="2" type="noConversion"/>
  </si>
  <si>
    <t>uL</t>
    <phoneticPr fontId="2" type="noConversion"/>
  </si>
  <si>
    <t>UNIT_SOURCE_CONCEPT_ID</t>
    <phoneticPr fontId="2" type="noConversion"/>
  </si>
  <si>
    <t>MEASUREMENT_EVENT_ID</t>
    <phoneticPr fontId="2" type="noConversion"/>
  </si>
  <si>
    <t>MEAS_EVENT_FIELD_CONCEPT_ID</t>
    <phoneticPr fontId="2" type="noConversion"/>
  </si>
  <si>
    <t>검사 및 측정 concept ID</t>
    <phoneticPr fontId="2" type="noConversion"/>
  </si>
  <si>
    <t>검사 및 측정 정보 출처 concept ID</t>
    <phoneticPr fontId="2" type="noConversion"/>
  </si>
  <si>
    <t>정상 범위 중 하한값</t>
    <phoneticPr fontId="2" type="noConversion"/>
  </si>
  <si>
    <t>정상 범위 중 상한값</t>
    <phoneticPr fontId="2" type="noConversion"/>
  </si>
  <si>
    <t>내원 유형 ID</t>
    <phoneticPr fontId="2" type="noConversion"/>
  </si>
  <si>
    <t>검사 및 측정정보_원내기록값</t>
    <phoneticPr fontId="2" type="noConversion"/>
  </si>
  <si>
    <t>검사 및 측정정보_원내기록값_concept ID</t>
    <phoneticPr fontId="2" type="noConversion"/>
  </si>
  <si>
    <t>검사 및 측정 단위_concept ID</t>
    <phoneticPr fontId="2" type="noConversion"/>
  </si>
  <si>
    <t>검사 및 측정 결과_원내기록값</t>
    <phoneticPr fontId="2" type="noConversion"/>
  </si>
  <si>
    <t>int</t>
    <phoneticPr fontId="2" type="noConversion"/>
  </si>
  <si>
    <t>varchar(10)</t>
  </si>
  <si>
    <t>numeric</t>
    <phoneticPr fontId="2" type="noConversion"/>
  </si>
  <si>
    <t>varchar(50)</t>
    <phoneticPr fontId="2" type="noConversion"/>
  </si>
  <si>
    <t>데이터 없음</t>
    <phoneticPr fontId="5" type="noConversion"/>
  </si>
  <si>
    <t>현재 사용안함</t>
    <phoneticPr fontId="2" type="noConversion"/>
  </si>
  <si>
    <t>-</t>
    <phoneticPr fontId="2" type="noConversion"/>
  </si>
  <si>
    <t>LOT34657</t>
    <phoneticPr fontId="2" type="noConversion"/>
  </si>
  <si>
    <t>A13150981</t>
    <phoneticPr fontId="2" type="noConversion"/>
  </si>
  <si>
    <t>O</t>
    <phoneticPr fontId="2" type="noConversion"/>
  </si>
  <si>
    <t>mg</t>
    <phoneticPr fontId="2" type="noConversion"/>
  </si>
  <si>
    <t>투약 기록번호</t>
    <phoneticPr fontId="2" type="noConversion"/>
  </si>
  <si>
    <t>환자가 투약한 약품 정보에 대한 concept ID</t>
    <phoneticPr fontId="2" type="noConversion"/>
  </si>
  <si>
    <t>투약 시작일자</t>
    <phoneticPr fontId="2" type="noConversion"/>
  </si>
  <si>
    <t>투약 시작시간</t>
    <phoneticPr fontId="2" type="noConversion"/>
  </si>
  <si>
    <t>투약 종료일자</t>
    <phoneticPr fontId="2" type="noConversion"/>
  </si>
  <si>
    <t>투약 종료시간</t>
    <phoneticPr fontId="2" type="noConversion"/>
  </si>
  <si>
    <t>있는 그대로의 투약 종료일자</t>
    <phoneticPr fontId="2" type="noConversion"/>
  </si>
  <si>
    <t>투약 출처정보</t>
    <phoneticPr fontId="2" type="noConversion"/>
  </si>
  <si>
    <t>투약 종료사유</t>
    <phoneticPr fontId="2" type="noConversion"/>
  </si>
  <si>
    <t>리필</t>
    <phoneticPr fontId="2" type="noConversion"/>
  </si>
  <si>
    <t>1회 처방량과 1일 처방 횟수의 곱</t>
    <phoneticPr fontId="2" type="noConversion"/>
  </si>
  <si>
    <t>처방전에 명시된 1일당 투약 일수</t>
    <phoneticPr fontId="2" type="noConversion"/>
  </si>
  <si>
    <t>투약 비고</t>
    <phoneticPr fontId="2" type="noConversion"/>
  </si>
  <si>
    <t>약품 투여방법에 대한 concept ID</t>
    <phoneticPr fontId="2" type="noConversion"/>
  </si>
  <si>
    <t>약품 LOT번호</t>
    <phoneticPr fontId="2" type="noConversion"/>
  </si>
  <si>
    <t>처방의 ID</t>
    <phoneticPr fontId="2" type="noConversion"/>
  </si>
  <si>
    <t>약 처방시 내원 유형 ID</t>
    <phoneticPr fontId="2" type="noConversion"/>
  </si>
  <si>
    <t>투약 시 내원기록 상세내용</t>
    <phoneticPr fontId="2" type="noConversion"/>
  </si>
  <si>
    <t>약품정보_원내기록값</t>
    <phoneticPr fontId="2" type="noConversion"/>
  </si>
  <si>
    <t>원내에서 기록한 약품정보 원내기록값에 대한 Concept ID</t>
    <phoneticPr fontId="2" type="noConversion"/>
  </si>
  <si>
    <t>원내에서 기록한 약품투여방법에 대한 원내기록값</t>
    <phoneticPr fontId="2" type="noConversion"/>
  </si>
  <si>
    <t>원내에서 해당 약품에 사용하는 용량 단위</t>
    <phoneticPr fontId="2" type="noConversion"/>
  </si>
  <si>
    <t>투약 기록 번호</t>
    <phoneticPr fontId="2" type="noConversion"/>
  </si>
  <si>
    <t>투약 약품정보 concept ID</t>
    <phoneticPr fontId="2" type="noConversion"/>
  </si>
  <si>
    <t>1일당 투약 약품량</t>
    <phoneticPr fontId="2" type="noConversion"/>
  </si>
  <si>
    <t>투약 일수</t>
    <phoneticPr fontId="2" type="noConversion"/>
  </si>
  <si>
    <t>약품 투여방법_concept ID</t>
    <phoneticPr fontId="2" type="noConversion"/>
  </si>
  <si>
    <t>약품정보_원내기록값_concept ID</t>
    <phoneticPr fontId="2" type="noConversion"/>
  </si>
  <si>
    <t>약품 투여방법_원내기록값</t>
    <phoneticPr fontId="2" type="noConversion"/>
  </si>
  <si>
    <t>약품 용량 단위의 원내기록값</t>
    <phoneticPr fontId="2" type="noConversion"/>
  </si>
  <si>
    <t>선후관계 유효성</t>
    <phoneticPr fontId="2" type="noConversion"/>
  </si>
  <si>
    <t>선후관계유효성</t>
  </si>
  <si>
    <t>DRUG_EXPOSURE_START_DATE</t>
  </si>
  <si>
    <t>코드테이블 스키마명</t>
    <phoneticPr fontId="2" type="noConversion"/>
  </si>
  <si>
    <t>OMOP코드</t>
  </si>
  <si>
    <t>성별_concept ID</t>
    <phoneticPr fontId="2" type="noConversion"/>
  </si>
  <si>
    <t>출생 년도</t>
    <phoneticPr fontId="2" type="noConversion"/>
  </si>
  <si>
    <t>출생 월</t>
    <phoneticPr fontId="2" type="noConversion"/>
  </si>
  <si>
    <t>출생 일</t>
    <phoneticPr fontId="2" type="noConversion"/>
  </si>
  <si>
    <t>출생 시각</t>
    <phoneticPr fontId="2" type="noConversion"/>
  </si>
  <si>
    <t>민족 concept ID</t>
    <phoneticPr fontId="2" type="noConversion"/>
  </si>
  <si>
    <t>히스패닉 여부</t>
    <phoneticPr fontId="2" type="noConversion"/>
  </si>
  <si>
    <t>주소 ID</t>
    <phoneticPr fontId="2" type="noConversion"/>
  </si>
  <si>
    <t>주치의 ID</t>
    <phoneticPr fontId="2" type="noConversion"/>
  </si>
  <si>
    <t>원내 주 진료과 ID</t>
    <phoneticPr fontId="2" type="noConversion"/>
  </si>
  <si>
    <t>비식별화된 환자번호</t>
    <phoneticPr fontId="2" type="noConversion"/>
  </si>
  <si>
    <t>성별 _원내기록</t>
    <phoneticPr fontId="2" type="noConversion"/>
  </si>
  <si>
    <t>성별 _원내기록_concept id</t>
    <phoneticPr fontId="2" type="noConversion"/>
  </si>
  <si>
    <t>인종_원내 기록값</t>
    <phoneticPr fontId="2" type="noConversion"/>
  </si>
  <si>
    <t>인종_원내 기록값_concept_id</t>
    <phoneticPr fontId="2" type="noConversion"/>
  </si>
  <si>
    <t>민족_원내기록값</t>
    <phoneticPr fontId="2" type="noConversion"/>
  </si>
  <si>
    <t>민족_원내기록값_concpet_id</t>
    <phoneticPr fontId="2" type="noConversion"/>
  </si>
  <si>
    <t>주민등록상 성별에 대한 concept ID</t>
    <phoneticPr fontId="2" type="noConversion"/>
  </si>
  <si>
    <t>히스패닉 계열에 해당하는지에 대한 여부</t>
    <phoneticPr fontId="2" type="noConversion"/>
  </si>
  <si>
    <t>기관 환자번호에서 비식별화된 환자번호</t>
    <phoneticPr fontId="2" type="noConversion"/>
  </si>
  <si>
    <t>성별에 대한 원내 기록값</t>
    <phoneticPr fontId="2" type="noConversion"/>
  </si>
  <si>
    <t>원내에서 기록한 성별에 대한 concept ID</t>
    <phoneticPr fontId="2" type="noConversion"/>
  </si>
  <si>
    <t>원내에서 기록한 민족에 대한 값</t>
    <phoneticPr fontId="2" type="noConversion"/>
  </si>
  <si>
    <t>원내에서 기록한 민족에 대한 값의 concept_id</t>
    <phoneticPr fontId="2" type="noConversion"/>
  </si>
  <si>
    <t>SN0000001</t>
    <phoneticPr fontId="2" type="noConversion"/>
  </si>
  <si>
    <t>M</t>
    <phoneticPr fontId="2" type="noConversion"/>
  </si>
  <si>
    <t>관찰 기록 ID</t>
    <phoneticPr fontId="2" type="noConversion"/>
  </si>
  <si>
    <t>최초 관찰 기록일자</t>
    <phoneticPr fontId="2" type="noConversion"/>
  </si>
  <si>
    <t>최종 관찰 기록일자</t>
    <phoneticPr fontId="2" type="noConversion"/>
  </si>
  <si>
    <t>관찰기록 출처</t>
    <phoneticPr fontId="2" type="noConversion"/>
  </si>
  <si>
    <t>내원 유형_concept ID</t>
    <phoneticPr fontId="2" type="noConversion"/>
  </si>
  <si>
    <t>내원 시작일</t>
    <phoneticPr fontId="2" type="noConversion"/>
  </si>
  <si>
    <t>내원 시작시간</t>
    <phoneticPr fontId="2" type="noConversion"/>
  </si>
  <si>
    <t>내원 종료일</t>
    <phoneticPr fontId="2" type="noConversion"/>
  </si>
  <si>
    <t>내원 종료시간</t>
    <phoneticPr fontId="2" type="noConversion"/>
  </si>
  <si>
    <t>내원 출처정보</t>
    <phoneticPr fontId="2" type="noConversion"/>
  </si>
  <si>
    <t>내원 진료의ID</t>
    <phoneticPr fontId="2" type="noConversion"/>
  </si>
  <si>
    <t>내원 진료과 ID</t>
    <phoneticPr fontId="2" type="noConversion"/>
  </si>
  <si>
    <t>내원 유형_원내기록</t>
    <phoneticPr fontId="2" type="noConversion"/>
  </si>
  <si>
    <t>내원 유형_원내기록_concept id</t>
    <phoneticPr fontId="2" type="noConversion"/>
  </si>
  <si>
    <t>입원 전 관리기관 concept ID</t>
    <phoneticPr fontId="2" type="noConversion"/>
  </si>
  <si>
    <t>입원 전 관리기관 원내 기록값</t>
    <phoneticPr fontId="2" type="noConversion"/>
  </si>
  <si>
    <t>퇴원 후 관리기관 concept ID</t>
    <phoneticPr fontId="2" type="noConversion"/>
  </si>
  <si>
    <t>퇴원 후 관리기관 원내 기록값</t>
    <phoneticPr fontId="2" type="noConversion"/>
  </si>
  <si>
    <t>이전 내원 기록 ID</t>
    <phoneticPr fontId="2" type="noConversion"/>
  </si>
  <si>
    <t>내원 유형 concept ID</t>
    <phoneticPr fontId="2" type="noConversion"/>
  </si>
  <si>
    <t>내원유형에 대하여 원내에서 기록한 값</t>
    <phoneticPr fontId="2" type="noConversion"/>
  </si>
  <si>
    <t>원내에서 기록한 내원 유형에 대한 concept ID</t>
    <phoneticPr fontId="2" type="noConversion"/>
  </si>
  <si>
    <t>?</t>
    <phoneticPr fontId="2" type="noConversion"/>
  </si>
  <si>
    <t>01</t>
    <phoneticPr fontId="2" type="noConversion"/>
  </si>
  <si>
    <t>내원 상세 기록번호</t>
    <phoneticPr fontId="2" type="noConversion"/>
  </si>
  <si>
    <t>환자번호</t>
    <phoneticPr fontId="2" type="noConversion"/>
  </si>
  <si>
    <t>내원 상세 방법 ID</t>
    <phoneticPr fontId="2" type="noConversion"/>
  </si>
  <si>
    <t>내원 상세 시작일자</t>
    <phoneticPr fontId="2" type="noConversion"/>
  </si>
  <si>
    <t>내원 상세 시작시간</t>
    <phoneticPr fontId="2" type="noConversion"/>
  </si>
  <si>
    <t>내원 상세 종료일자</t>
    <phoneticPr fontId="2" type="noConversion"/>
  </si>
  <si>
    <t>내원 상세 종료시간</t>
    <phoneticPr fontId="2" type="noConversion"/>
  </si>
  <si>
    <t>내원 상세 기록유형 ID</t>
    <phoneticPr fontId="2" type="noConversion"/>
  </si>
  <si>
    <t>내원 상세 소스 값</t>
    <phoneticPr fontId="2" type="noConversion"/>
  </si>
  <si>
    <t>내원 상세 소스 ID</t>
    <phoneticPr fontId="2" type="noConversion"/>
  </si>
  <si>
    <t>입원 ID</t>
    <phoneticPr fontId="2" type="noConversion"/>
  </si>
  <si>
    <t>입원 소스 값</t>
    <phoneticPr fontId="2" type="noConversion"/>
  </si>
  <si>
    <t>퇴원 소스 값</t>
    <phoneticPr fontId="2" type="noConversion"/>
  </si>
  <si>
    <t>퇴원 정보 ID</t>
    <phoneticPr fontId="2" type="noConversion"/>
  </si>
  <si>
    <t>이전 내원 상세 ID</t>
    <phoneticPr fontId="2" type="noConversion"/>
  </si>
  <si>
    <t>parent 내원 상세 ID</t>
    <phoneticPr fontId="2" type="noConversion"/>
  </si>
  <si>
    <t>내원 기록번호</t>
    <phoneticPr fontId="2" type="noConversion"/>
  </si>
  <si>
    <t>상병 기록 ID</t>
    <phoneticPr fontId="2" type="noConversion"/>
  </si>
  <si>
    <t>상병 기록_concept ID</t>
    <phoneticPr fontId="2" type="noConversion"/>
  </si>
  <si>
    <t>상병기록 시작일자</t>
    <phoneticPr fontId="2" type="noConversion"/>
  </si>
  <si>
    <t>상병 시작시간</t>
    <phoneticPr fontId="2" type="noConversion"/>
  </si>
  <si>
    <t>상병기록 종료일자</t>
    <phoneticPr fontId="2" type="noConversion"/>
  </si>
  <si>
    <t>상병 종료시간</t>
    <phoneticPr fontId="2" type="noConversion"/>
  </si>
  <si>
    <t>상병기록 유형_주/부상병</t>
    <phoneticPr fontId="2" type="noConversion"/>
  </si>
  <si>
    <t>상병 상태 ID</t>
    <phoneticPr fontId="2" type="noConversion"/>
  </si>
  <si>
    <t>중지 사유</t>
    <phoneticPr fontId="2" type="noConversion"/>
  </si>
  <si>
    <t>내원 기록 ID</t>
    <phoneticPr fontId="2" type="noConversion"/>
  </si>
  <si>
    <t>상병 코드_원내기록</t>
    <phoneticPr fontId="2" type="noConversion"/>
  </si>
  <si>
    <t>상병코드_원내기록_concept ID</t>
    <phoneticPr fontId="2" type="noConversion"/>
  </si>
  <si>
    <t>상병상태_원내기록</t>
    <phoneticPr fontId="2" type="noConversion"/>
  </si>
  <si>
    <t>진단 받은 상병 기록에 대한 concept ID</t>
    <phoneticPr fontId="2" type="noConversion"/>
  </si>
  <si>
    <t>상병기록의 주상병/부상병 정보</t>
    <phoneticPr fontId="2" type="noConversion"/>
  </si>
  <si>
    <t>해당 상병 발생시 내원 기록 ID</t>
    <phoneticPr fontId="2" type="noConversion"/>
  </si>
  <si>
    <t>원내에서 사용하는 상병코드값</t>
    <phoneticPr fontId="2" type="noConversion"/>
  </si>
  <si>
    <t>원내에서 기록한 상병코드에 대한 concept ID</t>
    <phoneticPr fontId="2" type="noConversion"/>
  </si>
  <si>
    <t>임상적 추정/최종진단에 대한 원내기록 값</t>
    <phoneticPr fontId="2" type="noConversion"/>
  </si>
  <si>
    <t>C50.12</t>
    <phoneticPr fontId="2" type="noConversion"/>
  </si>
  <si>
    <t xml:space="preserve">C50.1 </t>
    <phoneticPr fontId="2" type="noConversion"/>
  </si>
  <si>
    <t>행위처방 기록ID</t>
    <phoneticPr fontId="2" type="noConversion"/>
  </si>
  <si>
    <t>행위처방 concept ID</t>
    <phoneticPr fontId="2" type="noConversion"/>
  </si>
  <si>
    <t>행위처방 일자</t>
    <phoneticPr fontId="2" type="noConversion"/>
  </si>
  <si>
    <t>행위처방 시간</t>
    <phoneticPr fontId="2" type="noConversion"/>
  </si>
  <si>
    <t>처방 종료일자</t>
    <phoneticPr fontId="2" type="noConversion"/>
  </si>
  <si>
    <t>처방 종료시간</t>
    <phoneticPr fontId="2" type="noConversion"/>
  </si>
  <si>
    <t>행위처방 기록 출처 ID</t>
    <phoneticPr fontId="2" type="noConversion"/>
  </si>
  <si>
    <t>수정자 concept ID</t>
    <phoneticPr fontId="2" type="noConversion"/>
  </si>
  <si>
    <t>시행 횟수</t>
    <phoneticPr fontId="2" type="noConversion"/>
  </si>
  <si>
    <t>행위처방_원내기록 값</t>
    <phoneticPr fontId="2" type="noConversion"/>
  </si>
  <si>
    <t>행위처방_원내기록값_concept ID</t>
    <phoneticPr fontId="2" type="noConversion"/>
  </si>
  <si>
    <t>수정자 원내기록값</t>
    <phoneticPr fontId="2" type="noConversion"/>
  </si>
  <si>
    <t>PROCEDURE_END_DATE</t>
    <phoneticPr fontId="2" type="noConversion"/>
  </si>
  <si>
    <t>PROCEDURE_END_DATETIME</t>
    <phoneticPr fontId="2" type="noConversion"/>
  </si>
  <si>
    <t>의료진이 지시한 행위처방정보에 대한 concept ID</t>
    <phoneticPr fontId="2" type="noConversion"/>
  </si>
  <si>
    <t>행위처방정보를 추출한 출처 ID</t>
    <phoneticPr fontId="2" type="noConversion"/>
  </si>
  <si>
    <t>행위 처방 당시 내원 유형에 대한 ID</t>
    <phoneticPr fontId="2" type="noConversion"/>
  </si>
  <si>
    <t>원내에서 기록한 행위처방정보에 대한 원내기록값</t>
    <phoneticPr fontId="2" type="noConversion"/>
  </si>
  <si>
    <t>원내에서 기록한 행위처방정보에 대한 원내기록값의 concept ID</t>
    <phoneticPr fontId="2" type="noConversion"/>
  </si>
  <si>
    <t>수정자가 기록한 원내기록값</t>
    <phoneticPr fontId="2" type="noConversion"/>
  </si>
  <si>
    <t>처치도구 혹은 재료 ID</t>
    <phoneticPr fontId="2" type="noConversion"/>
  </si>
  <si>
    <t>처치도구 혹은 재료 concept ID</t>
    <phoneticPr fontId="2" type="noConversion"/>
  </si>
  <si>
    <t>처치재료 시작일자</t>
    <phoneticPr fontId="2" type="noConversion"/>
  </si>
  <si>
    <t>처치재료 시작시간</t>
    <phoneticPr fontId="2" type="noConversion"/>
  </si>
  <si>
    <t>처치재료 종료일자</t>
    <phoneticPr fontId="2" type="noConversion"/>
  </si>
  <si>
    <t>처치재료 종료시간</t>
    <phoneticPr fontId="2" type="noConversion"/>
  </si>
  <si>
    <t>처치재료 처방출처ID</t>
    <phoneticPr fontId="2" type="noConversion"/>
  </si>
  <si>
    <t>FDA 기기 ID</t>
    <phoneticPr fontId="2" type="noConversion"/>
  </si>
  <si>
    <t>FDA 기기 시리얼 번호</t>
    <phoneticPr fontId="2" type="noConversion"/>
  </si>
  <si>
    <t>처방 량</t>
    <phoneticPr fontId="2" type="noConversion"/>
  </si>
  <si>
    <t>내원 상세기록번호</t>
    <phoneticPr fontId="2" type="noConversion"/>
  </si>
  <si>
    <t>기기 소스 값</t>
    <phoneticPr fontId="2" type="noConversion"/>
  </si>
  <si>
    <t>기기 소스 ID</t>
    <phoneticPr fontId="2" type="noConversion"/>
  </si>
  <si>
    <t>단위 원내기록값</t>
    <phoneticPr fontId="2" type="noConversion"/>
  </si>
  <si>
    <t>단위 소스 ID</t>
    <phoneticPr fontId="2" type="noConversion"/>
  </si>
  <si>
    <t>PRODUCTION_ID</t>
    <phoneticPr fontId="2" type="noConversion"/>
  </si>
  <si>
    <t>UNIT__SOURCE_VALUE</t>
    <phoneticPr fontId="2" type="noConversion"/>
  </si>
  <si>
    <t>처치재료</t>
    <phoneticPr fontId="2" type="noConversion"/>
  </si>
  <si>
    <t>OBSERVATION_EVENT_ID</t>
    <phoneticPr fontId="2" type="noConversion"/>
  </si>
  <si>
    <t>OBS_EVENT_FIELD_CONCEPT_ID</t>
    <phoneticPr fontId="2" type="noConversion"/>
  </si>
  <si>
    <t>관찰 정보 concept ID</t>
    <phoneticPr fontId="2" type="noConversion"/>
  </si>
  <si>
    <t>관찰 일자</t>
    <phoneticPr fontId="2" type="noConversion"/>
  </si>
  <si>
    <t>관찰 시간</t>
    <phoneticPr fontId="2" type="noConversion"/>
  </si>
  <si>
    <t>관찰 정보 출처 concept ID</t>
    <phoneticPr fontId="2" type="noConversion"/>
  </si>
  <si>
    <t>관찰 결과값_수치</t>
    <phoneticPr fontId="2" type="noConversion"/>
  </si>
  <si>
    <t>관찰 결과값_범주</t>
    <phoneticPr fontId="2" type="noConversion"/>
  </si>
  <si>
    <t>관찰 결과값_concept ID</t>
    <phoneticPr fontId="2" type="noConversion"/>
  </si>
  <si>
    <t xml:space="preserve">입력자_concept ID </t>
    <phoneticPr fontId="2" type="noConversion"/>
  </si>
  <si>
    <t>단위_concept ID</t>
    <phoneticPr fontId="2" type="noConversion"/>
  </si>
  <si>
    <t>관찰정보_원내기록값</t>
    <phoneticPr fontId="2" type="noConversion"/>
  </si>
  <si>
    <t>관찰정보_원내기록값_concept ID</t>
    <phoneticPr fontId="2" type="noConversion"/>
  </si>
  <si>
    <t>관찰정보 결과치의 단위 원내값</t>
    <phoneticPr fontId="2" type="noConversion"/>
  </si>
  <si>
    <t>입력자정보_원내기록값</t>
    <phoneticPr fontId="2" type="noConversion"/>
  </si>
  <si>
    <t>관찰 결과값_원내기록값</t>
    <phoneticPr fontId="2" type="noConversion"/>
  </si>
  <si>
    <t>관찰 이벤트 ID</t>
    <phoneticPr fontId="2" type="noConversion"/>
  </si>
  <si>
    <t>관찰 이벤트 필드 ID</t>
    <phoneticPr fontId="2" type="noConversion"/>
  </si>
  <si>
    <t>관찰 정보에 해당하는 concept ID</t>
    <phoneticPr fontId="2" type="noConversion"/>
  </si>
  <si>
    <t>관찰 정보를 추출한 출처에 대한 concept ID</t>
    <phoneticPr fontId="2" type="noConversion"/>
  </si>
  <si>
    <t>관찰 결과에 대한 수치값</t>
    <phoneticPr fontId="2" type="noConversion"/>
  </si>
  <si>
    <t>관찰 결과에 대한 범주형 값</t>
    <phoneticPr fontId="2" type="noConversion"/>
  </si>
  <si>
    <t xml:space="preserve">원내 입력자의 concept ID </t>
    <phoneticPr fontId="2" type="noConversion"/>
  </si>
  <si>
    <t>관찰 당시 내원 유형에 대한 ID</t>
    <phoneticPr fontId="2" type="noConversion"/>
  </si>
  <si>
    <t>원내에서 기록한 관찰정보에 대한 원내기록값</t>
    <phoneticPr fontId="2" type="noConversion"/>
  </si>
  <si>
    <t>원내에서 기록한 관찰정보에 대한 원내기록값 대한 concept ID</t>
    <phoneticPr fontId="2" type="noConversion"/>
  </si>
  <si>
    <t>원내에서 사용하는 관찰정보 단위</t>
    <phoneticPr fontId="2" type="noConversion"/>
  </si>
  <si>
    <t>입력자 정보에  대한 원내기록값</t>
    <phoneticPr fontId="2" type="noConversion"/>
  </si>
  <si>
    <t>원내에서 기록한 관찰 결과에 대한 원내기록값</t>
    <phoneticPr fontId="2" type="noConversion"/>
  </si>
  <si>
    <t>kg</t>
    <phoneticPr fontId="2" type="noConversion"/>
  </si>
  <si>
    <t>BIGINT</t>
    <phoneticPr fontId="2" type="noConversion"/>
  </si>
  <si>
    <t>사망 일자</t>
    <phoneticPr fontId="2" type="noConversion"/>
  </si>
  <si>
    <t>사망 시간</t>
    <phoneticPr fontId="2" type="noConversion"/>
  </si>
  <si>
    <t>사망정보 출처_concept ID</t>
    <phoneticPr fontId="2" type="noConversion"/>
  </si>
  <si>
    <t>사망 원인_concept ID</t>
    <phoneticPr fontId="2" type="noConversion"/>
  </si>
  <si>
    <t>사망 원인_원내기록 값</t>
    <phoneticPr fontId="2" type="noConversion"/>
  </si>
  <si>
    <t>사망 원인__코드concept ID</t>
    <phoneticPr fontId="2" type="noConversion"/>
  </si>
  <si>
    <t>사망 정보 출처에 대한 concept ID</t>
    <phoneticPr fontId="2" type="noConversion"/>
  </si>
  <si>
    <t>사망 원인에 대한 concept ID</t>
    <phoneticPr fontId="2" type="noConversion"/>
  </si>
  <si>
    <t>원내에서 기록한 사망 원인에 대한 원내기록값</t>
    <phoneticPr fontId="2" type="noConversion"/>
  </si>
  <si>
    <t>사망 원인_원내기록값_concept_id</t>
    <phoneticPr fontId="2" type="noConversion"/>
  </si>
  <si>
    <t>상세불명의 폐렴</t>
    <phoneticPr fontId="2" type="noConversion"/>
  </si>
  <si>
    <t>NOTE_EVENT_ID</t>
    <phoneticPr fontId="2" type="noConversion"/>
  </si>
  <si>
    <t>NOTE_EVENT_FIELD_CONCEPT_ID</t>
    <phoneticPr fontId="2" type="noConversion"/>
  </si>
  <si>
    <t>노트 기록 ID</t>
    <phoneticPr fontId="2" type="noConversion"/>
  </si>
  <si>
    <t>노트 기록일자</t>
    <phoneticPr fontId="2" type="noConversion"/>
  </si>
  <si>
    <t>노트 기록시간</t>
    <phoneticPr fontId="2" type="noConversion"/>
  </si>
  <si>
    <t>노트 기록 출처_concpet ID</t>
    <phoneticPr fontId="2" type="noConversion"/>
  </si>
  <si>
    <t>노트 분류 ID</t>
    <phoneticPr fontId="2" type="noConversion"/>
  </si>
  <si>
    <t>노트기록 제목</t>
    <phoneticPr fontId="2" type="noConversion"/>
  </si>
  <si>
    <t>노트 내용</t>
    <phoneticPr fontId="2" type="noConversion"/>
  </si>
  <si>
    <t>문자 인코딩 ID</t>
    <phoneticPr fontId="2" type="noConversion"/>
  </si>
  <si>
    <t>언어 ID</t>
    <phoneticPr fontId="2" type="noConversion"/>
  </si>
  <si>
    <t>의료진ID</t>
    <phoneticPr fontId="2" type="noConversion"/>
  </si>
  <si>
    <t>노트기록_원내기록값</t>
    <phoneticPr fontId="2" type="noConversion"/>
  </si>
  <si>
    <t>노트기록 이벤트 ID</t>
    <phoneticPr fontId="2" type="noConversion"/>
  </si>
  <si>
    <t>노트기록 이벤트 필드 ID</t>
    <phoneticPr fontId="2" type="noConversion"/>
  </si>
  <si>
    <t>노트기록을 추출한 출처에 대한 concept ID</t>
    <phoneticPr fontId="2" type="noConversion"/>
  </si>
  <si>
    <t>노트 내용 - 노트 내용 그대로 추출 (구조화 불필요)</t>
    <phoneticPr fontId="2" type="noConversion"/>
  </si>
  <si>
    <t>문자 인코딩 유형에 해당하는 concept ID</t>
    <phoneticPr fontId="2" type="noConversion"/>
  </si>
  <si>
    <t>노트기록 당시 환자의 내원 유형에 대한 ID</t>
    <phoneticPr fontId="2" type="noConversion"/>
  </si>
  <si>
    <t>원내에서 기록한 노트기록에 대한 원내기록값 - 노트 내용 그대로 추출 (구조화 불필요)</t>
    <phoneticPr fontId="2" type="noConversion"/>
  </si>
  <si>
    <t>노트NLP</t>
    <phoneticPr fontId="2" type="noConversion"/>
  </si>
  <si>
    <t>노트 NLP 기록번호</t>
    <phoneticPr fontId="2" type="noConversion"/>
  </si>
  <si>
    <t>노트 ID</t>
    <phoneticPr fontId="2" type="noConversion"/>
  </si>
  <si>
    <t>섹션 ID</t>
    <phoneticPr fontId="2" type="noConversion"/>
  </si>
  <si>
    <t>정보</t>
    <phoneticPr fontId="2" type="noConversion"/>
  </si>
  <si>
    <t>"오프셋"</t>
    <phoneticPr fontId="2" type="noConversion"/>
  </si>
  <si>
    <t>변종 어휘</t>
    <phoneticPr fontId="2" type="noConversion"/>
  </si>
  <si>
    <t>노트 NLP 컨셉 ID</t>
    <phoneticPr fontId="2" type="noConversion"/>
  </si>
  <si>
    <t>노트 NLP 소스 ID</t>
    <phoneticPr fontId="2" type="noConversion"/>
  </si>
  <si>
    <t>NLP 시스템</t>
    <phoneticPr fontId="2" type="noConversion"/>
  </si>
  <si>
    <t>NLP 일자</t>
    <phoneticPr fontId="2" type="noConversion"/>
  </si>
  <si>
    <t>NLP 시간</t>
    <phoneticPr fontId="2" type="noConversion"/>
  </si>
  <si>
    <t>존재하는 기간</t>
    <phoneticPr fontId="2" type="noConversion"/>
  </si>
  <si>
    <t>일시적 기간</t>
    <phoneticPr fontId="2" type="noConversion"/>
  </si>
  <si>
    <t>수정자 기간</t>
    <phoneticPr fontId="2" type="noConversion"/>
  </si>
  <si>
    <t>표본 기록정보</t>
    <phoneticPr fontId="2" type="noConversion"/>
  </si>
  <si>
    <t>표본 컨셉 ID</t>
    <phoneticPr fontId="2" type="noConversion"/>
  </si>
  <si>
    <t>표본 유형 ID</t>
    <phoneticPr fontId="2" type="noConversion"/>
  </si>
  <si>
    <t>표본 일자</t>
    <phoneticPr fontId="2" type="noConversion"/>
  </si>
  <si>
    <t>표본 시간</t>
    <phoneticPr fontId="2" type="noConversion"/>
  </si>
  <si>
    <t>해부학적 위치 ID</t>
    <phoneticPr fontId="2" type="noConversion"/>
  </si>
  <si>
    <t>질병 상태 ID</t>
    <phoneticPr fontId="2" type="noConversion"/>
  </si>
  <si>
    <t>표본 소스 ID</t>
    <phoneticPr fontId="2" type="noConversion"/>
  </si>
  <si>
    <t>표본 소스 값</t>
    <phoneticPr fontId="2" type="noConversion"/>
  </si>
  <si>
    <t>검체검사 결과치의 단위 원내값</t>
    <phoneticPr fontId="2" type="noConversion"/>
  </si>
  <si>
    <t>해부학적 위치 소스 값</t>
    <phoneticPr fontId="2" type="noConversion"/>
  </si>
  <si>
    <t>질병 상태 소스 값</t>
    <phoneticPr fontId="2" type="noConversion"/>
  </si>
  <si>
    <t>원내에서 사용하는 검체검사 단위</t>
    <phoneticPr fontId="2" type="noConversion"/>
  </si>
  <si>
    <t>날짜(년도)</t>
  </si>
  <si>
    <t>선후관계 유효성</t>
    <phoneticPr fontId="5" type="noConversion"/>
  </si>
  <si>
    <t>사용안함</t>
    <phoneticPr fontId="5" type="noConversion"/>
  </si>
  <si>
    <t>데이터 없음</t>
    <phoneticPr fontId="2" type="noConversion"/>
  </si>
  <si>
    <t>기록NLP</t>
    <phoneticPr fontId="2" type="noConversion"/>
  </si>
  <si>
    <t>처치재료</t>
    <phoneticPr fontId="2" type="noConversion"/>
  </si>
  <si>
    <t>중복데이터</t>
  </si>
  <si>
    <t>중복 일관성</t>
    <phoneticPr fontId="5" type="noConversion"/>
  </si>
  <si>
    <t>PRECEDING_VISIT_DETAIL_ID</t>
    <phoneticPr fontId="2" type="noConversion"/>
  </si>
  <si>
    <t>ADMITTED_FROM_CONCEPT_ID</t>
    <phoneticPr fontId="2" type="noConversion"/>
  </si>
  <si>
    <t>ADMITTED_FROM_SOURCE_VALUE</t>
    <phoneticPr fontId="2" type="noConversion"/>
  </si>
  <si>
    <t>DISCHARGED_TO_CONCEPT_ID</t>
    <phoneticPr fontId="2" type="noConversion"/>
  </si>
  <si>
    <t>DISCHARGED_TO_SOURCE_VALUE</t>
    <phoneticPr fontId="2" type="noConversion"/>
  </si>
  <si>
    <t>PARENT_VISIT_DETAIL_ID</t>
    <phoneticPr fontId="2" type="noConversion"/>
  </si>
  <si>
    <t>논리관계일관성</t>
  </si>
  <si>
    <t>논리관계 정확성</t>
    <phoneticPr fontId="2" type="noConversion"/>
  </si>
  <si>
    <t>논리관계 정확성</t>
    <phoneticPr fontId="5" type="noConversion"/>
  </si>
  <si>
    <t>날짜 유효성</t>
    <phoneticPr fontId="2" type="noConversion"/>
  </si>
  <si>
    <t>PRECEDING_VISIT_DETAIL_ID</t>
  </si>
  <si>
    <t>and lower(domain_id) = 'unit' and lower(standard_concept) = 'standard'</t>
    <phoneticPr fontId="2" type="noConversion"/>
  </si>
  <si>
    <t>and concept_id = 32678</t>
    <phoneticPr fontId="2" type="noConversion"/>
  </si>
  <si>
    <t>수량(개수_숫자형)</t>
    <phoneticPr fontId="2" type="noConversion"/>
  </si>
  <si>
    <t>NUMERIC</t>
    <phoneticPr fontId="2" type="noConversion"/>
  </si>
  <si>
    <t>Sybase IQ</t>
    <phoneticPr fontId="5" type="noConversion"/>
  </si>
  <si>
    <t>외래키 테이블 없음</t>
    <phoneticPr fontId="2" type="noConversion"/>
  </si>
  <si>
    <t>허용 데이터 타입</t>
    <phoneticPr fontId="5" type="noConversion"/>
  </si>
  <si>
    <t>진단 SQL</t>
    <phoneticPr fontId="5" type="noConversion"/>
  </si>
  <si>
    <t>중복허용 여부</t>
    <phoneticPr fontId="2" type="noConversion"/>
  </si>
  <si>
    <t>'DATE'</t>
  </si>
  <si>
    <t>'INTEGER'</t>
  </si>
  <si>
    <t>통과여부</t>
    <phoneticPr fontId="2" type="noConversion"/>
  </si>
  <si>
    <t>'INT', 'INTEGER'</t>
  </si>
  <si>
    <t>'BIGINT', 'INTEGER', 'INT'</t>
    <phoneticPr fontId="2" type="noConversion"/>
  </si>
  <si>
    <t>'NUMERIC', 'DECIMAL', 'FLOAT', 'DOUBLE', 'REAL'</t>
  </si>
  <si>
    <t>'DATETIME', 'TIMESTAMP', 'TIMESTAMP(6)', 'TIMESTAMP WITHOUT TIME ZONE'</t>
  </si>
  <si>
    <t>'CHARACTER VARYING', 'VARCHAR', 'VARCHAR2'</t>
  </si>
  <si>
    <t>'CHARACTER VARYING', 'VARCHAR', 'VARCHAR2', 'CLOB', 'TEXT'</t>
  </si>
  <si>
    <t>PASS_CHECK</t>
    <phoneticPr fontId="2" type="noConversion"/>
  </si>
  <si>
    <t>and lower(domain_id) = 'gender' and lower(standard_concept) in ('standard', 's')</t>
  </si>
  <si>
    <t>and lower(domain_id) = 'race' and lower(standard_concept) in ('standard', 's')</t>
  </si>
  <si>
    <t>and lower(domain_id) = 'type concept' and lower(concept_class_id) = 'type concept' and lower(standard_concept) in ('standard', 's')</t>
  </si>
  <si>
    <t>and lower(domain_id) = 'visit' and lower(standard_concept) in ('standard', 's')</t>
  </si>
  <si>
    <t>and lower(domain_id) = 'condition' and lower(standard_concept) in ('standard', 's')</t>
  </si>
  <si>
    <t>and lower(domain_id) = 'condition status' and lower(standard_concept) in ('standard', 's')</t>
  </si>
  <si>
    <t>and lower(domain_id) = 'drug' and lower(standard_concept) in ('standard', 's')</t>
  </si>
  <si>
    <t>and lower(domain_id) = 'route' and lower(standard_concept) in ('standard', 's')</t>
  </si>
  <si>
    <t>and lower(domain_id) = 'procedure' and lower(standard_concept) in ('standard', 's')</t>
  </si>
  <si>
    <t>and lower(domain_id) = 'device' and lower(standard_concept) in ('standard', 's')</t>
  </si>
  <si>
    <t>and lower(domain_id) = 'measurement' and lower(standard_concept) in ('standard', 's')</t>
  </si>
  <si>
    <t>and lower(domain_id) = 'meas value operator' and lower(standard_concept) in ('standard', 's')</t>
  </si>
  <si>
    <t>and lower(domain_id) = 'unit' and lower(standard_concept) in ('standard', 's')</t>
  </si>
  <si>
    <t>and lower(domain_id) = 'specimen' and lower(standard_concept) in ('standard', 's')</t>
  </si>
  <si>
    <t>and lower(domain_id) = 'spec anatomic site' and lower(concept_class_id) = 'body structure' and lower(standard_concept) in ('standard', 's')</t>
  </si>
  <si>
    <t>'INTEGER', 'INT', 'NUMBER', 'BIGINT'</t>
  </si>
  <si>
    <t>※ 최종 수정일자(2024-08-06)</t>
    <phoneticPr fontId="5" type="noConversion"/>
  </si>
  <si>
    <t>CDM 버전(예: 5.3.1, 5.4 등)</t>
    <phoneticPr fontId="5" type="noConversion"/>
  </si>
  <si>
    <t>테이블의 대분류(예: Baseline DB 등)</t>
    <phoneticPr fontId="5" type="noConversion"/>
  </si>
  <si>
    <t>테이블의 중분류(예: Clinical Data 등)</t>
    <phoneticPr fontId="5" type="noConversion"/>
  </si>
  <si>
    <t>스키마명</t>
    <phoneticPr fontId="5" type="noConversion"/>
  </si>
  <si>
    <t>테이블 스키마명</t>
    <phoneticPr fontId="2" type="noConversion"/>
  </si>
  <si>
    <t>테이블 한글명</t>
    <phoneticPr fontId="2" type="noConversion"/>
  </si>
  <si>
    <t>항목정의서의 항목명</t>
    <phoneticPr fontId="5" type="noConversion"/>
  </si>
  <si>
    <t>데이터의 필수/필수아님 여부</t>
    <phoneticPr fontId="2" type="noConversion"/>
  </si>
  <si>
    <t>품질진단 일련번호</t>
    <phoneticPr fontId="5" type="noConversion"/>
  </si>
  <si>
    <t xml:space="preserve">코드테이블의 스키마명 </t>
    <phoneticPr fontId="2" type="noConversion"/>
  </si>
  <si>
    <t>코드테이블명</t>
    <phoneticPr fontId="2" type="noConversion"/>
  </si>
  <si>
    <t>코드명(참조)</t>
    <phoneticPr fontId="2" type="noConversion"/>
  </si>
  <si>
    <t>코드값(참조)</t>
    <phoneticPr fontId="2" type="noConversion"/>
  </si>
  <si>
    <t>참조테이블명</t>
    <phoneticPr fontId="2" type="noConversion"/>
  </si>
  <si>
    <t>참조컬럼명</t>
    <phoneticPr fontId="2" type="noConversion"/>
  </si>
  <si>
    <t>최소값</t>
    <phoneticPr fontId="2" type="noConversion"/>
  </si>
  <si>
    <t>최대값</t>
    <phoneticPr fontId="2" type="noConversion"/>
  </si>
  <si>
    <t>진단규칙 내용</t>
    <phoneticPr fontId="2" type="noConversion"/>
  </si>
  <si>
    <t>코드테이블의 컬럼명</t>
    <phoneticPr fontId="2" type="noConversion"/>
  </si>
  <si>
    <t>코드테이블 컬럼의 검색 SQL 규칙</t>
    <phoneticPr fontId="2" type="noConversion"/>
  </si>
  <si>
    <t>FK 참조 테이블명</t>
    <phoneticPr fontId="2" type="noConversion"/>
  </si>
  <si>
    <t>FK 참조 테이블의 컬럼명</t>
    <phoneticPr fontId="2" type="noConversion"/>
  </si>
  <si>
    <t>정상 허용범위 최소값</t>
    <phoneticPr fontId="2" type="noConversion"/>
  </si>
  <si>
    <t>정상 허용범위 최대값</t>
    <phoneticPr fontId="2" type="noConversion"/>
  </si>
  <si>
    <r>
      <t xml:space="preserve">※ 기타사항
①자체 품질진단도구(QualityStream, WDQ 등) 사용시 (Ⅲ.2)진단규칙 적용 후 진단결과 제출 필요
②진단 SQL(예시)은 SAP HANA DB 기준으로 DBMS별 수정 후 진단 필요
③[Ⅳ.품질진단 결과 종합)은 [Ⅲ.진단 컬럼_규칙_결과 &gt; 3. 품질진단 내역]입력시 자동으로 입력됨
</t>
    </r>
    <r>
      <rPr>
        <b/>
        <sz val="11"/>
        <color rgb="FFFF0000"/>
        <rFont val="맑은 고딕"/>
        <family val="3"/>
        <charset val="129"/>
      </rPr>
      <t>④병원 별 진단대상 제외가 필요한 경우 진단대상 제외사유⑤ 입력 필요</t>
    </r>
    <phoneticPr fontId="5" type="noConversion"/>
  </si>
  <si>
    <t>Ⅵ.품질진단 테이블 기본검증</t>
    <phoneticPr fontId="5" type="noConversion"/>
  </si>
  <si>
    <t>3.품질진단 결과</t>
    <phoneticPr fontId="5" type="noConversion"/>
  </si>
  <si>
    <t>PASS_CHECK</t>
    <phoneticPr fontId="5" type="noConversion"/>
  </si>
  <si>
    <t>품질진단 테이블 기본검증 통과여부</t>
    <phoneticPr fontId="5" type="noConversion"/>
  </si>
  <si>
    <t>2.진단규칙 정의</t>
    <phoneticPr fontId="2" type="noConversion"/>
  </si>
  <si>
    <t>허용 데이터 타입</t>
    <phoneticPr fontId="2" type="noConversion"/>
  </si>
  <si>
    <t>데이터 중복 허용 여부</t>
    <phoneticPr fontId="2" type="noConversion"/>
  </si>
  <si>
    <t>품질진단을 수행 할 내용. 이 내용을 기반으로 진단SQL(스크립트)을 작성</t>
    <phoneticPr fontId="2" type="noConversion"/>
  </si>
  <si>
    <t>허용할 데이터 타입</t>
    <phoneticPr fontId="2" type="noConversion"/>
  </si>
  <si>
    <t xml:space="preserve">진단 SQL </t>
    <phoneticPr fontId="5" type="noConversion"/>
  </si>
  <si>
    <t>오류여부의 상세 조회 진단SQL</t>
    <phoneticPr fontId="5" type="noConversion"/>
  </si>
  <si>
    <t>진단기준 필수 테이블 아님</t>
    <phoneticPr fontId="2" type="noConversion"/>
  </si>
  <si>
    <t>and lower(domain_id) = 'ethnicity' and lower(standard_concept) in ('standard', 's')</t>
    <phoneticPr fontId="2" type="noConversion"/>
  </si>
  <si>
    <t>and lower(vocabulary_id) in ('cpt4', 'hcpcs') and lower(concept_class_id) in ('cpt4 modifier', 'hcpcs modifier') and lower(standard_concept) in ('standard', 's')</t>
    <phoneticPr fontId="2" type="noConversion"/>
  </si>
  <si>
    <t>and lower(domain_id) = 'meas value' and lower(concept_class_id) in ('doc kind', 'doc role', 'doc setting', 'doc subject matter', 'doc type of service')</t>
    <phoneticPr fontId="2" type="noConversion"/>
  </si>
  <si>
    <t>and concept_id = 4182347</t>
    <phoneticPr fontId="2" type="noConversion"/>
  </si>
  <si>
    <t>offset</t>
    <phoneticPr fontId="2" type="noConversion"/>
  </si>
  <si>
    <t>비정형 코드</t>
    <phoneticPr fontId="2" type="noConversion"/>
  </si>
  <si>
    <t>Sybase IQ(확인필요)</t>
    <phoneticPr fontId="5" type="noConversion"/>
  </si>
  <si>
    <t>필수여부</t>
    <phoneticPr fontId="2" type="noConversion"/>
  </si>
  <si>
    <t>-</t>
    <phoneticPr fontId="5" type="noConversion"/>
  </si>
  <si>
    <t>YourSchemaName</t>
  </si>
  <si>
    <t>YourSchemaName</t>
    <phoneticPr fontId="2" type="noConversion"/>
  </si>
  <si>
    <t>프로시저</t>
    <phoneticPr fontId="2" type="noConversion"/>
  </si>
  <si>
    <t>프로시저</t>
  </si>
  <si>
    <t>OMOP코드</t>
    <phoneticPr fontId="2" type="noConversion"/>
  </si>
  <si>
    <t>필수값</t>
  </si>
  <si>
    <t>단독 완전성</t>
    <phoneticPr fontId="5" type="noConversion"/>
  </si>
  <si>
    <t>현재날짜</t>
    <phoneticPr fontId="2" type="noConversion"/>
  </si>
  <si>
    <t>현재년도</t>
    <phoneticPr fontId="2" type="noConversion"/>
  </si>
  <si>
    <t>조건 완전성</t>
    <phoneticPr fontId="2" type="noConversion"/>
  </si>
  <si>
    <t>조건필수값</t>
  </si>
  <si>
    <t>'1950-01-01'</t>
    <phoneticPr fontId="2" type="noConversion"/>
  </si>
  <si>
    <t>2024.09.10</t>
    <phoneticPr fontId="5" type="noConversion"/>
  </si>
  <si>
    <t>CONCEPT_ANCESTOR</t>
    <phoneticPr fontId="2" type="noConversion"/>
  </si>
  <si>
    <t>DESCENDANT_CONCEPT_ID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</si>
</sst>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0.000%"/>
    <numFmt numFmtId="178" formatCode="#,##0_);[Red]\(#,##0\)"/>
    <numFmt numFmtId="179" formatCode="yyyy/mm/dd\ hh:mm:ss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Tahoma"/>
      <family val="2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2D2DB9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333333"/>
      <name val="Source Sans Pro"/>
      <family val="2"/>
    </font>
    <font>
      <sz val="9"/>
      <color rgb="FF00000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9"/>
      </patternFill>
    </fill>
    <fill>
      <patternFill patternType="solid">
        <fgColor theme="3" tint="-0.249977111117893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/>
    <xf numFmtId="41" fontId="1" fillId="0" borderId="0" applyFont="0" applyFill="0" applyBorder="0" applyAlignment="0" applyProtection="0">
      <alignment vertical="center"/>
    </xf>
    <xf numFmtId="0" fontId="25" fillId="15" borderId="0"/>
  </cellStyleXfs>
  <cellXfs count="353"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0" fontId="7" fillId="6" borderId="1" xfId="0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 applyAlignment="1"/>
    <xf numFmtId="0" fontId="15" fillId="6" borderId="1" xfId="0" applyFont="1" applyFill="1" applyBorder="1" applyAlignment="1">
      <alignment horizontal="left" vertical="center"/>
    </xf>
    <xf numFmtId="49" fontId="15" fillId="6" borderId="1" xfId="0" applyNumberFormat="1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right" vertical="center"/>
    </xf>
    <xf numFmtId="49" fontId="15" fillId="6" borderId="1" xfId="0" applyNumberFormat="1" applyFont="1" applyFill="1" applyBorder="1" applyAlignment="1">
      <alignment horizontal="left"/>
    </xf>
    <xf numFmtId="0" fontId="15" fillId="6" borderId="1" xfId="0" applyFont="1" applyFill="1" applyBorder="1" applyAlignment="1">
      <alignment horizontal="right"/>
    </xf>
    <xf numFmtId="49" fontId="15" fillId="6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>
      <alignment vertical="center"/>
    </xf>
    <xf numFmtId="0" fontId="15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left"/>
    </xf>
    <xf numFmtId="49" fontId="15" fillId="6" borderId="1" xfId="1" applyNumberFormat="1" applyFont="1" applyFill="1" applyBorder="1" applyAlignment="1">
      <alignment horizontal="left" vertical="center"/>
    </xf>
    <xf numFmtId="49" fontId="15" fillId="6" borderId="1" xfId="0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16" fillId="0" borderId="0" xfId="0" applyFont="1" applyAlignment="1"/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left" vertical="center"/>
    </xf>
    <xf numFmtId="0" fontId="16" fillId="0" borderId="1" xfId="3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6" borderId="1" xfId="0" applyFont="1" applyFill="1" applyBorder="1">
      <alignment vertical="center"/>
    </xf>
    <xf numFmtId="0" fontId="7" fillId="6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49" fontId="7" fillId="6" borderId="1" xfId="0" applyNumberFormat="1" applyFont="1" applyFill="1" applyBorder="1">
      <alignment vertical="center"/>
    </xf>
    <xf numFmtId="0" fontId="22" fillId="0" borderId="0" xfId="0" applyFont="1" applyAlignment="1"/>
    <xf numFmtId="176" fontId="0" fillId="0" borderId="0" xfId="0" applyNumberFormat="1" applyAlignment="1"/>
    <xf numFmtId="0" fontId="3" fillId="0" borderId="0" xfId="0" applyFont="1" applyAlignment="1">
      <alignment horizontal="left"/>
    </xf>
    <xf numFmtId="0" fontId="3" fillId="10" borderId="9" xfId="6" applyFont="1" applyFill="1" applyBorder="1" applyAlignment="1">
      <alignment horizontal="center" vertical="center"/>
    </xf>
    <xf numFmtId="0" fontId="3" fillId="17" borderId="9" xfId="6" applyFont="1" applyFill="1" applyBorder="1" applyAlignment="1">
      <alignment horizontal="center" vertical="center"/>
    </xf>
    <xf numFmtId="0" fontId="3" fillId="16" borderId="9" xfId="6" applyFont="1" applyFill="1" applyBorder="1" applyAlignment="1">
      <alignment horizontal="center" vertical="center"/>
    </xf>
    <xf numFmtId="0" fontId="26" fillId="17" borderId="9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24" fillId="14" borderId="15" xfId="0" applyFont="1" applyFill="1" applyBorder="1" applyAlignment="1">
      <alignment horizontal="center" vertical="center" wrapText="1" readingOrder="1"/>
    </xf>
    <xf numFmtId="178" fontId="27" fillId="18" borderId="17" xfId="0" applyNumberFormat="1" applyFont="1" applyFill="1" applyBorder="1" applyAlignment="1">
      <alignment horizontal="right" vertical="center" wrapText="1"/>
    </xf>
    <xf numFmtId="178" fontId="27" fillId="17" borderId="17" xfId="0" applyNumberFormat="1" applyFont="1" applyFill="1" applyBorder="1" applyAlignment="1">
      <alignment horizontal="right" vertical="center" wrapText="1"/>
    </xf>
    <xf numFmtId="178" fontId="6" fillId="18" borderId="17" xfId="5" applyNumberFormat="1" applyFont="1" applyFill="1" applyBorder="1" applyAlignment="1">
      <alignment horizontal="right" vertical="center"/>
    </xf>
    <xf numFmtId="178" fontId="28" fillId="17" borderId="17" xfId="0" applyNumberFormat="1" applyFont="1" applyFill="1" applyBorder="1" applyAlignment="1">
      <alignment horizontal="right" vertical="center" wrapText="1"/>
    </xf>
    <xf numFmtId="10" fontId="6" fillId="18" borderId="17" xfId="0" applyNumberFormat="1" applyFont="1" applyFill="1" applyBorder="1" applyAlignment="1">
      <alignment horizontal="right" vertical="center"/>
    </xf>
    <xf numFmtId="10" fontId="28" fillId="17" borderId="1" xfId="0" applyNumberFormat="1" applyFont="1" applyFill="1" applyBorder="1" applyAlignment="1">
      <alignment horizontal="right" vertical="center"/>
    </xf>
    <xf numFmtId="10" fontId="6" fillId="18" borderId="17" xfId="0" applyNumberFormat="1" applyFont="1" applyFill="1" applyBorder="1" applyAlignment="1"/>
    <xf numFmtId="10" fontId="6" fillId="17" borderId="18" xfId="0" applyNumberFormat="1" applyFont="1" applyFill="1" applyBorder="1" applyAlignment="1"/>
    <xf numFmtId="0" fontId="24" fillId="14" borderId="20" xfId="0" applyFont="1" applyFill="1" applyBorder="1" applyAlignment="1">
      <alignment horizontal="center" vertical="center" wrapText="1" readingOrder="1"/>
    </xf>
    <xf numFmtId="10" fontId="6" fillId="18" borderId="4" xfId="0" applyNumberFormat="1" applyFont="1" applyFill="1" applyBorder="1" applyAlignment="1">
      <alignment horizontal="right" vertical="center"/>
    </xf>
    <xf numFmtId="10" fontId="6" fillId="18" borderId="22" xfId="0" applyNumberFormat="1" applyFont="1" applyFill="1" applyBorder="1" applyAlignment="1"/>
    <xf numFmtId="0" fontId="3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176" fontId="0" fillId="18" borderId="1" xfId="0" applyNumberFormat="1" applyFill="1" applyBorder="1" applyAlignment="1">
      <alignment horizontal="right" vertical="center"/>
    </xf>
    <xf numFmtId="176" fontId="0" fillId="12" borderId="1" xfId="0" applyNumberFormat="1" applyFill="1" applyBorder="1" applyAlignment="1">
      <alignment horizontal="right" vertical="center"/>
    </xf>
    <xf numFmtId="10" fontId="6" fillId="18" borderId="26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/>
    <xf numFmtId="0" fontId="24" fillId="14" borderId="32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/>
    <xf numFmtId="0" fontId="24" fillId="14" borderId="19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>
      <alignment horizontal="right" vertical="center"/>
    </xf>
    <xf numFmtId="178" fontId="6" fillId="18" borderId="4" xfId="0" applyNumberFormat="1" applyFont="1" applyFill="1" applyBorder="1" applyAlignment="1"/>
    <xf numFmtId="178" fontId="6" fillId="17" borderId="4" xfId="0" applyNumberFormat="1" applyFont="1" applyFill="1" applyBorder="1" applyAlignment="1"/>
    <xf numFmtId="178" fontId="28" fillId="17" borderId="4" xfId="0" applyNumberFormat="1" applyFont="1" applyFill="1" applyBorder="1" applyAlignment="1"/>
    <xf numFmtId="10" fontId="6" fillId="18" borderId="4" xfId="0" applyNumberFormat="1" applyFont="1" applyFill="1" applyBorder="1" applyAlignme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8" fontId="3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3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9" fontId="3" fillId="14" borderId="39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40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49" fontId="0" fillId="0" borderId="0" xfId="0" applyNumberFormat="1" applyAlignment="1">
      <alignment horizontal="center"/>
    </xf>
    <xf numFmtId="0" fontId="3" fillId="1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3" fillId="21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18" borderId="10" xfId="0" applyFont="1" applyFill="1" applyBorder="1" applyAlignment="1">
      <alignment vertical="center" wrapText="1"/>
    </xf>
    <xf numFmtId="0" fontId="3" fillId="18" borderId="12" xfId="0" applyFont="1" applyFill="1" applyBorder="1" applyAlignment="1">
      <alignment vertical="center" wrapText="1"/>
    </xf>
    <xf numFmtId="0" fontId="3" fillId="18" borderId="23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6" fillId="22" borderId="41" xfId="0" applyFont="1" applyFill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left" vertical="center" wrapText="1" readingOrder="1"/>
    </xf>
    <xf numFmtId="0" fontId="39" fillId="0" borderId="41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center" vertical="center" wrapText="1" readingOrder="1"/>
    </xf>
    <xf numFmtId="0" fontId="39" fillId="0" borderId="42" xfId="0" applyFont="1" applyBorder="1" applyAlignment="1">
      <alignment horizontal="center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21" fillId="18" borderId="48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0" fillId="14" borderId="48" xfId="0" applyFill="1" applyBorder="1" applyAlignment="1">
      <alignment horizontal="center" vertical="center"/>
    </xf>
    <xf numFmtId="0" fontId="0" fillId="14" borderId="1" xfId="0" applyFill="1" applyBorder="1" applyAlignment="1"/>
    <xf numFmtId="0" fontId="0" fillId="14" borderId="1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6" fillId="14" borderId="4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0" fillId="20" borderId="17" xfId="0" applyFill="1" applyBorder="1" applyAlignment="1"/>
    <xf numFmtId="0" fontId="0" fillId="20" borderId="47" xfId="0" applyFill="1" applyBorder="1" applyAlignment="1"/>
    <xf numFmtId="0" fontId="0" fillId="20" borderId="15" xfId="0" applyFill="1" applyBorder="1" applyAlignment="1"/>
    <xf numFmtId="0" fontId="29" fillId="14" borderId="48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2" xfId="0" applyFont="1" applyBorder="1">
      <alignment vertical="center"/>
    </xf>
    <xf numFmtId="49" fontId="6" fillId="0" borderId="1" xfId="0" applyNumberFormat="1" applyFont="1" applyBorder="1">
      <alignment vertical="center"/>
    </xf>
    <xf numFmtId="0" fontId="8" fillId="0" borderId="1" xfId="0" applyFont="1" applyBorder="1" applyAlignment="1">
      <alignment horizontal="left" vertical="center"/>
    </xf>
    <xf numFmtId="176" fontId="0" fillId="14" borderId="1" xfId="0" applyNumberFormat="1" applyFill="1" applyBorder="1" applyAlignment="1"/>
    <xf numFmtId="176" fontId="0" fillId="0" borderId="1" xfId="0" applyNumberFormat="1" applyBorder="1" applyAlignment="1"/>
    <xf numFmtId="3" fontId="0" fillId="0" borderId="1" xfId="0" applyNumberFormat="1" applyBorder="1" applyAlignment="1"/>
    <xf numFmtId="177" fontId="0" fillId="0" borderId="0" xfId="0" applyNumberFormat="1">
      <alignment vertical="center"/>
    </xf>
    <xf numFmtId="176" fontId="3" fillId="13" borderId="4" xfId="0" applyNumberFormat="1" applyFont="1" applyFill="1" applyBorder="1" applyAlignment="1">
      <alignment horizontal="center" vertical="center"/>
    </xf>
    <xf numFmtId="177" fontId="3" fillId="13" borderId="4" xfId="0" applyNumberFormat="1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>
      <alignment vertical="center"/>
    </xf>
    <xf numFmtId="0" fontId="6" fillId="6" borderId="1" xfId="0" applyFont="1" applyFill="1" applyBorder="1" applyAlignment="1"/>
    <xf numFmtId="0" fontId="6" fillId="6" borderId="1" xfId="0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left" vertical="center"/>
    </xf>
    <xf numFmtId="0" fontId="3" fillId="25" borderId="50" xfId="0" applyFont="1" applyFill="1" applyBorder="1">
      <alignment vertical="center"/>
    </xf>
    <xf numFmtId="176" fontId="3" fillId="13" borderId="39" xfId="0" applyNumberFormat="1" applyFont="1" applyFill="1" applyBorder="1" applyAlignment="1">
      <alignment horizontal="center" vertical="center"/>
    </xf>
    <xf numFmtId="0" fontId="0" fillId="0" borderId="1" xfId="0" quotePrefix="1" applyBorder="1" applyAlignment="1"/>
    <xf numFmtId="3" fontId="0" fillId="0" borderId="1" xfId="0" quotePrefix="1" applyNumberFormat="1" applyBorder="1" applyAlignment="1"/>
    <xf numFmtId="0" fontId="41" fillId="0" borderId="1" xfId="0" applyFont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1" fillId="0" borderId="1" xfId="0" applyFont="1" applyBorder="1">
      <alignment vertical="center"/>
    </xf>
    <xf numFmtId="0" fontId="41" fillId="6" borderId="1" xfId="0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0" fontId="29" fillId="14" borderId="18" xfId="0" applyFont="1" applyFill="1" applyBorder="1" applyAlignment="1">
      <alignment horizontal="center"/>
    </xf>
    <xf numFmtId="178" fontId="0" fillId="0" borderId="0" xfId="0" applyNumberFormat="1">
      <alignment vertical="center"/>
    </xf>
    <xf numFmtId="0" fontId="41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1" fillId="0" borderId="1" xfId="1" applyFont="1" applyBorder="1" applyAlignment="1">
      <alignment vertical="center" wrapText="1"/>
    </xf>
    <xf numFmtId="0" fontId="41" fillId="0" borderId="1" xfId="0" applyFont="1" applyBorder="1" applyAlignment="1">
      <alignment horizontal="left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22" fontId="43" fillId="6" borderId="1" xfId="0" applyNumberFormat="1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9" fillId="6" borderId="48" xfId="0" applyFont="1" applyFill="1" applyBorder="1">
      <alignment vertical="center"/>
    </xf>
    <xf numFmtId="0" fontId="29" fillId="6" borderId="18" xfId="0" applyFont="1" applyFill="1" applyBorder="1" applyAlignment="1">
      <alignment horizontal="center"/>
    </xf>
    <xf numFmtId="0" fontId="0" fillId="6" borderId="48" xfId="0" applyFill="1" applyBorder="1" applyAlignment="1">
      <alignment horizontal="center" vertical="center"/>
    </xf>
    <xf numFmtId="0" fontId="0" fillId="6" borderId="1" xfId="0" applyFill="1" applyBorder="1" applyAlignment="1"/>
    <xf numFmtId="0" fontId="0" fillId="6" borderId="1" xfId="0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49" fontId="41" fillId="0" borderId="1" xfId="0" quotePrefix="1" applyNumberFormat="1" applyFont="1" applyBorder="1" applyAlignment="1">
      <alignment horizontal="left" vertical="center"/>
    </xf>
    <xf numFmtId="49" fontId="41" fillId="6" borderId="1" xfId="0" quotePrefix="1" applyNumberFormat="1" applyFont="1" applyFill="1" applyBorder="1" applyAlignment="1">
      <alignment horizontal="left" vertical="center"/>
    </xf>
    <xf numFmtId="49" fontId="42" fillId="0" borderId="1" xfId="0" quotePrefix="1" applyNumberFormat="1" applyFont="1" applyBorder="1" applyAlignment="1">
      <alignment horizontal="left" vertical="center" wrapText="1"/>
    </xf>
    <xf numFmtId="49" fontId="23" fillId="0" borderId="1" xfId="0" quotePrefix="1" applyNumberFormat="1" applyFont="1" applyBorder="1" applyAlignment="1">
      <alignment horizontal="left" vertical="center" wrapText="1"/>
    </xf>
    <xf numFmtId="0" fontId="41" fillId="0" borderId="1" xfId="0" quotePrefix="1" applyFont="1" applyBorder="1">
      <alignment vertical="center"/>
    </xf>
    <xf numFmtId="0" fontId="20" fillId="6" borderId="6" xfId="0" applyFont="1" applyFill="1" applyBorder="1" applyAlignment="1">
      <alignment horizontal="center" vertical="center"/>
    </xf>
    <xf numFmtId="0" fontId="3" fillId="25" borderId="52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6" fillId="6" borderId="0" xfId="0" applyFont="1" applyFill="1">
      <alignment vertical="center"/>
    </xf>
    <xf numFmtId="0" fontId="41" fillId="6" borderId="1" xfId="0" applyFont="1" applyFill="1" applyBorder="1" applyAlignment="1">
      <alignment horizontal="left" vertical="center" wrapText="1"/>
    </xf>
    <xf numFmtId="0" fontId="0" fillId="6" borderId="48" xfId="0" applyFill="1" applyBorder="1">
      <alignment vertical="center"/>
    </xf>
    <xf numFmtId="0" fontId="0" fillId="6" borderId="1" xfId="0" applyFill="1" applyBorder="1">
      <alignment vertical="center"/>
    </xf>
    <xf numFmtId="177" fontId="0" fillId="6" borderId="1" xfId="0" applyNumberFormat="1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>
      <alignment vertical="center"/>
    </xf>
    <xf numFmtId="0" fontId="41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/>
    </xf>
    <xf numFmtId="14" fontId="6" fillId="6" borderId="1" xfId="0" quotePrefix="1" applyNumberFormat="1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7" fillId="6" borderId="2" xfId="0" applyFont="1" applyFill="1" applyBorder="1">
      <alignment vertical="center"/>
    </xf>
    <xf numFmtId="0" fontId="4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7" fillId="6" borderId="2" xfId="0" applyFont="1" applyFill="1" applyBorder="1" applyAlignment="1">
      <alignment horizontal="left" vertical="center"/>
    </xf>
    <xf numFmtId="0" fontId="41" fillId="6" borderId="1" xfId="1" applyFont="1" applyFill="1" applyBorder="1" applyAlignment="1">
      <alignment vertical="center" wrapText="1"/>
    </xf>
    <xf numFmtId="49" fontId="3" fillId="0" borderId="32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0" fontId="26" fillId="18" borderId="9" xfId="0" applyFont="1" applyFill="1" applyBorder="1" applyAlignment="1">
      <alignment horizontal="center" vertical="center" wrapText="1"/>
    </xf>
    <xf numFmtId="0" fontId="26" fillId="18" borderId="3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32" fillId="20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left" vertical="center" wrapText="1"/>
    </xf>
    <xf numFmtId="0" fontId="3" fillId="20" borderId="13" xfId="0" applyFont="1" applyFill="1" applyBorder="1" applyAlignment="1">
      <alignment horizontal="left" vertical="center" wrapText="1"/>
    </xf>
    <xf numFmtId="0" fontId="3" fillId="20" borderId="24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2" fillId="20" borderId="9" xfId="0" applyFont="1" applyFill="1" applyBorder="1" applyAlignment="1">
      <alignment horizontal="center" vertical="center" wrapText="1"/>
    </xf>
    <xf numFmtId="0" fontId="32" fillId="20" borderId="4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37" fillId="23" borderId="42" xfId="0" applyFont="1" applyFill="1" applyBorder="1" applyAlignment="1">
      <alignment horizontal="center" vertical="center" wrapText="1" readingOrder="1"/>
    </xf>
    <xf numFmtId="0" fontId="37" fillId="23" borderId="43" xfId="0" applyFont="1" applyFill="1" applyBorder="1" applyAlignment="1">
      <alignment horizontal="center" vertical="center" wrapText="1" readingOrder="1"/>
    </xf>
    <xf numFmtId="0" fontId="37" fillId="23" borderId="44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38" fillId="0" borderId="43" xfId="0" applyFont="1" applyBorder="1" applyAlignment="1">
      <alignment horizontal="left" vertical="center" wrapText="1" readingOrder="1"/>
    </xf>
    <xf numFmtId="0" fontId="38" fillId="0" borderId="44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top" wrapText="1"/>
    </xf>
    <xf numFmtId="0" fontId="37" fillId="0" borderId="42" xfId="0" applyFont="1" applyBorder="1" applyAlignment="1">
      <alignment horizontal="center" vertical="center" wrapText="1" readingOrder="1"/>
    </xf>
    <xf numFmtId="0" fontId="37" fillId="0" borderId="43" xfId="0" applyFont="1" applyBorder="1" applyAlignment="1">
      <alignment horizontal="center" vertical="center" wrapText="1" readingOrder="1"/>
    </xf>
    <xf numFmtId="0" fontId="37" fillId="0" borderId="44" xfId="0" applyFont="1" applyBorder="1" applyAlignment="1">
      <alignment horizontal="center" vertical="center" wrapText="1" readingOrder="1"/>
    </xf>
    <xf numFmtId="0" fontId="3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0" borderId="45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20" borderId="46" xfId="0" applyFill="1" applyBorder="1" applyAlignment="1">
      <alignment horizontal="center"/>
    </xf>
    <xf numFmtId="0" fontId="26" fillId="24" borderId="47" xfId="0" applyFont="1" applyFill="1" applyBorder="1" applyAlignment="1">
      <alignment horizontal="center" vertical="center"/>
    </xf>
    <xf numFmtId="0" fontId="26" fillId="24" borderId="17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0" fillId="10" borderId="49" xfId="0" applyFont="1" applyFill="1" applyBorder="1" applyAlignment="1">
      <alignment horizontal="center" vertical="center"/>
    </xf>
    <xf numFmtId="0" fontId="20" fillId="10" borderId="34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/>
    </xf>
    <xf numFmtId="0" fontId="29" fillId="14" borderId="5" xfId="0" applyFont="1" applyFill="1" applyBorder="1" applyAlignment="1">
      <alignment horizontal="center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27" fillId="14" borderId="35" xfId="0" applyFont="1" applyFill="1" applyBorder="1" applyAlignment="1">
      <alignment horizontal="center" vertical="center" wrapText="1"/>
    </xf>
    <xf numFmtId="0" fontId="27" fillId="14" borderId="33" xfId="0" applyFont="1" applyFill="1" applyBorder="1" applyAlignment="1">
      <alignment horizontal="center" vertical="center" wrapText="1"/>
    </xf>
    <xf numFmtId="0" fontId="6" fillId="14" borderId="36" xfId="0" applyFont="1" applyFill="1" applyBorder="1" applyAlignment="1">
      <alignment horizontal="center" vertical="center"/>
    </xf>
    <xf numFmtId="0" fontId="6" fillId="14" borderId="37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24" fillId="14" borderId="14" xfId="0" applyFont="1" applyFill="1" applyBorder="1" applyAlignment="1">
      <alignment horizontal="center" vertical="center" wrapText="1" readingOrder="1"/>
    </xf>
    <xf numFmtId="0" fontId="24" fillId="14" borderId="30" xfId="0" applyFont="1" applyFill="1" applyBorder="1" applyAlignment="1">
      <alignment horizontal="center" vertical="center" wrapText="1" readingOrder="1"/>
    </xf>
    <xf numFmtId="0" fontId="24" fillId="14" borderId="19" xfId="0" applyFont="1" applyFill="1" applyBorder="1" applyAlignment="1">
      <alignment horizontal="center" vertical="center" wrapText="1" readingOrder="1"/>
    </xf>
    <xf numFmtId="0" fontId="29" fillId="14" borderId="17" xfId="0" applyFont="1" applyFill="1" applyBorder="1" applyAlignment="1">
      <alignment horizontal="center" vertical="center" wrapText="1"/>
    </xf>
    <xf numFmtId="0" fontId="29" fillId="14" borderId="29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9" fillId="14" borderId="22" xfId="0" applyFont="1" applyFill="1" applyBorder="1" applyAlignment="1">
      <alignment horizontal="center" vertical="center" wrapText="1"/>
    </xf>
    <xf numFmtId="0" fontId="29" fillId="14" borderId="31" xfId="0" applyFont="1" applyFill="1" applyBorder="1" applyAlignment="1">
      <alignment horizontal="center" vertical="center" wrapText="1"/>
    </xf>
    <xf numFmtId="0" fontId="28" fillId="14" borderId="12" xfId="0" applyFont="1" applyFill="1" applyBorder="1" applyAlignment="1">
      <alignment horizontal="center" vertical="center"/>
    </xf>
    <xf numFmtId="0" fontId="28" fillId="14" borderId="23" xfId="0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 wrapText="1" readingOrder="1"/>
    </xf>
    <xf numFmtId="0" fontId="24" fillId="14" borderId="27" xfId="0" applyFont="1" applyFill="1" applyBorder="1" applyAlignment="1">
      <alignment horizontal="center" vertical="center" wrapText="1" readingOrder="1"/>
    </xf>
    <xf numFmtId="0" fontId="24" fillId="14" borderId="28" xfId="0" applyFont="1" applyFill="1" applyBorder="1" applyAlignment="1">
      <alignment horizontal="center" vertical="center" wrapText="1" readingOrder="1"/>
    </xf>
    <xf numFmtId="0" fontId="27" fillId="14" borderId="6" xfId="0" applyFont="1" applyFill="1" applyBorder="1" applyAlignment="1">
      <alignment horizontal="center" vertical="center" wrapText="1"/>
    </xf>
    <xf numFmtId="0" fontId="27" fillId="14" borderId="21" xfId="0" applyFont="1" applyFill="1" applyBorder="1" applyAlignment="1">
      <alignment horizontal="center" vertical="center" wrapText="1"/>
    </xf>
    <xf numFmtId="0" fontId="27" fillId="14" borderId="29" xfId="0" applyFont="1" applyFill="1" applyBorder="1" applyAlignment="1">
      <alignment horizontal="center" vertical="center" wrapText="1"/>
    </xf>
    <xf numFmtId="0" fontId="27" fillId="14" borderId="16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center" vertical="center" wrapText="1"/>
    </xf>
    <xf numFmtId="0" fontId="27" fillId="14" borderId="31" xfId="0" applyFont="1" applyFill="1" applyBorder="1" applyAlignment="1">
      <alignment horizontal="center" vertical="center" wrapText="1"/>
    </xf>
    <xf numFmtId="0" fontId="27" fillId="14" borderId="34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/>
    </xf>
    <xf numFmtId="0" fontId="28" fillId="14" borderId="19" xfId="0" applyFont="1" applyFill="1" applyBorder="1" applyAlignment="1">
      <alignment horizontal="center"/>
    </xf>
    <xf numFmtId="0" fontId="6" fillId="14" borderId="16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 vertical="center"/>
    </xf>
    <xf numFmtId="0" fontId="28" fillId="14" borderId="19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0" fillId="14" borderId="9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26" fillId="14" borderId="10" xfId="6" applyFont="1" applyFill="1" applyBorder="1" applyAlignment="1">
      <alignment horizontal="center" vertical="center"/>
    </xf>
    <xf numFmtId="0" fontId="26" fillId="14" borderId="11" xfId="6" applyFont="1" applyFill="1" applyBorder="1" applyAlignment="1">
      <alignment horizontal="center" vertical="center"/>
    </xf>
    <xf numFmtId="0" fontId="26" fillId="14" borderId="12" xfId="6" applyFont="1" applyFill="1" applyBorder="1" applyAlignment="1">
      <alignment horizontal="center" vertical="center"/>
    </xf>
    <xf numFmtId="0" fontId="26" fillId="14" borderId="13" xfId="6" applyFont="1" applyFill="1" applyBorder="1" applyAlignment="1">
      <alignment horizontal="center" vertical="center"/>
    </xf>
    <xf numFmtId="0" fontId="26" fillId="10" borderId="5" xfId="6" applyFont="1" applyFill="1" applyBorder="1" applyAlignment="1">
      <alignment horizontal="center" vertical="center"/>
    </xf>
    <xf numFmtId="0" fontId="26" fillId="10" borderId="6" xfId="6" applyFont="1" applyFill="1" applyBorder="1" applyAlignment="1">
      <alignment horizontal="center" vertical="center"/>
    </xf>
    <xf numFmtId="0" fontId="26" fillId="10" borderId="7" xfId="6" applyFont="1" applyFill="1" applyBorder="1" applyAlignment="1">
      <alignment horizontal="center" vertical="center"/>
    </xf>
    <xf numFmtId="0" fontId="26" fillId="16" borderId="5" xfId="6" applyFont="1" applyFill="1" applyBorder="1" applyAlignment="1">
      <alignment horizontal="center" vertical="center"/>
    </xf>
    <xf numFmtId="0" fontId="26" fillId="16" borderId="6" xfId="6" applyFont="1" applyFill="1" applyBorder="1" applyAlignment="1">
      <alignment horizontal="center" vertical="center"/>
    </xf>
    <xf numFmtId="0" fontId="26" fillId="16" borderId="7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3" fillId="10" borderId="5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</cellXfs>
  <cellStyles count="7">
    <cellStyle name="headerStyle" xfId="6" xr:uid="{00000000-0005-0000-0000-000000000000}"/>
    <cellStyle name="쉼표 [0]" xfId="5" builtinId="6"/>
    <cellStyle name="표준" xfId="0" builtinId="0"/>
    <cellStyle name="표준 3 4" xfId="3" xr:uid="{00000000-0005-0000-0000-000004000000}"/>
    <cellStyle name="표준 6" xfId="4" xr:uid="{00000000-0005-0000-0000-000005000000}"/>
    <cellStyle name="표준 7 2 2" xfId="1" xr:uid="{00000000-0005-0000-0000-000006000000}"/>
    <cellStyle name="표준 7 3 2 2" xfId="2" xr:uid="{00000000-0005-0000-0000-000007000000}"/>
  </cellStyles>
  <dxfs count="76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9900"/>
      <color rgb="FF458A00"/>
      <color rgb="FF99CC00"/>
      <color rgb="FF006600"/>
      <color rgb="FF339933"/>
      <color rgb="FF000099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9" sqref="G9"/>
    </sheetView>
  </sheetViews>
  <sheetFormatPr defaultColWidth="9" defaultRowHeight="16.5"/>
  <cols>
    <col min="1" max="1" width="5.125" style="94" bestFit="1" customWidth="1"/>
    <col min="2" max="2" width="10.125" style="82" bestFit="1" customWidth="1"/>
    <col min="3" max="3" width="26.625" style="27" bestFit="1" customWidth="1"/>
    <col min="4" max="4" width="26.625" style="27" customWidth="1"/>
    <col min="5" max="5" width="58.625" style="27" bestFit="1" customWidth="1"/>
    <col min="6" max="6" width="14.125" style="82" bestFit="1" customWidth="1"/>
    <col min="7" max="7" width="9" style="82"/>
    <col min="8" max="16384" width="9" style="27"/>
  </cols>
  <sheetData>
    <row r="1" spans="1:7" ht="17.25" thickBot="1">
      <c r="A1" s="232" t="s">
        <v>2056</v>
      </c>
      <c r="B1" s="233"/>
      <c r="C1" s="233"/>
      <c r="D1" s="233"/>
      <c r="E1" s="233"/>
      <c r="F1" s="233"/>
      <c r="G1" s="234"/>
    </row>
    <row r="2" spans="1:7">
      <c r="A2" s="88" t="s">
        <v>2057</v>
      </c>
      <c r="B2" s="89" t="s">
        <v>2058</v>
      </c>
      <c r="C2" s="89" t="s">
        <v>2059</v>
      </c>
      <c r="D2" s="89" t="s">
        <v>2060</v>
      </c>
      <c r="E2" s="89" t="s">
        <v>2061</v>
      </c>
      <c r="F2" s="89" t="s">
        <v>2062</v>
      </c>
      <c r="G2" s="90" t="s">
        <v>2063</v>
      </c>
    </row>
    <row r="3" spans="1:7">
      <c r="A3" s="91" t="s">
        <v>2064</v>
      </c>
      <c r="B3" s="92" t="s">
        <v>2898</v>
      </c>
      <c r="C3" s="93" t="s">
        <v>2065</v>
      </c>
      <c r="D3" s="93"/>
      <c r="E3" s="93" t="s">
        <v>2065</v>
      </c>
      <c r="F3" s="92" t="s">
        <v>2473</v>
      </c>
      <c r="G3" s="92"/>
    </row>
    <row r="4" spans="1:7">
      <c r="A4" s="91"/>
      <c r="B4" s="92"/>
      <c r="C4" s="93"/>
      <c r="D4" s="93"/>
      <c r="E4" s="93"/>
      <c r="F4" s="92"/>
      <c r="G4" s="92"/>
    </row>
    <row r="5" spans="1:7">
      <c r="A5" s="91"/>
      <c r="B5" s="92"/>
      <c r="C5" s="93"/>
      <c r="D5" s="93"/>
      <c r="E5" s="93"/>
      <c r="F5" s="92"/>
      <c r="G5" s="92"/>
    </row>
    <row r="6" spans="1:7">
      <c r="A6" s="91"/>
      <c r="B6" s="92"/>
      <c r="C6" s="93"/>
      <c r="D6" s="93"/>
      <c r="E6" s="93"/>
      <c r="F6" s="92"/>
      <c r="G6" s="92"/>
    </row>
    <row r="7" spans="1:7">
      <c r="A7" s="91"/>
      <c r="B7" s="92"/>
      <c r="C7" s="93"/>
      <c r="D7" s="93"/>
      <c r="E7" s="93"/>
      <c r="F7" s="92"/>
      <c r="G7" s="92"/>
    </row>
    <row r="8" spans="1:7">
      <c r="A8" s="91"/>
      <c r="B8" s="92"/>
      <c r="C8" s="93"/>
      <c r="D8" s="93"/>
      <c r="E8" s="93"/>
      <c r="F8" s="92"/>
      <c r="G8" s="92"/>
    </row>
    <row r="9" spans="1:7">
      <c r="A9" s="91"/>
      <c r="B9" s="92"/>
      <c r="C9" s="93"/>
      <c r="D9" s="93"/>
      <c r="E9" s="93"/>
      <c r="F9" s="92"/>
      <c r="G9" s="92"/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zoomScale="70" zoomScaleNormal="70" workbookViewId="0">
      <selection activeCell="M27" sqref="M27"/>
    </sheetView>
  </sheetViews>
  <sheetFormatPr defaultColWidth="8.625" defaultRowHeight="16.5"/>
  <cols>
    <col min="1" max="1" width="14.5" style="106" customWidth="1"/>
    <col min="2" max="2" width="21.375" style="106" bestFit="1" customWidth="1"/>
    <col min="3" max="3" width="16.625" style="106" bestFit="1" customWidth="1"/>
    <col min="4" max="4" width="24" style="106" bestFit="1" customWidth="1"/>
    <col min="5" max="5" width="22" style="106" customWidth="1"/>
    <col min="6" max="6" width="72.375" style="106" customWidth="1"/>
    <col min="7" max="7" width="8.625" style="114"/>
    <col min="8" max="16384" width="8.625" style="106"/>
  </cols>
  <sheetData>
    <row r="1" spans="1:7" s="97" customFormat="1" ht="33">
      <c r="A1" s="95" t="s">
        <v>2210</v>
      </c>
      <c r="B1" s="95" t="s">
        <v>2211</v>
      </c>
      <c r="C1" s="254" t="s">
        <v>2212</v>
      </c>
      <c r="D1" s="255"/>
      <c r="E1" s="256"/>
      <c r="F1" s="95" t="s">
        <v>2213</v>
      </c>
      <c r="G1" s="96" t="s">
        <v>2214</v>
      </c>
    </row>
    <row r="2" spans="1:7" s="97" customFormat="1">
      <c r="A2" s="98" t="s">
        <v>2066</v>
      </c>
      <c r="B2" s="99" t="s">
        <v>2215</v>
      </c>
      <c r="C2" s="100" t="s">
        <v>2067</v>
      </c>
      <c r="D2" s="101"/>
      <c r="E2" s="102"/>
      <c r="F2" s="10" t="s">
        <v>2068</v>
      </c>
      <c r="G2" s="103" t="s">
        <v>2216</v>
      </c>
    </row>
    <row r="3" spans="1:7" ht="17.100000000000001" customHeight="1">
      <c r="A3" s="239" t="s">
        <v>2066</v>
      </c>
      <c r="B3" s="244" t="s">
        <v>2070</v>
      </c>
      <c r="C3" s="245" t="s">
        <v>2071</v>
      </c>
      <c r="D3" s="247" t="s">
        <v>2072</v>
      </c>
      <c r="E3" s="104" t="s">
        <v>2073</v>
      </c>
      <c r="F3" s="105" t="s">
        <v>2841</v>
      </c>
      <c r="G3" s="103" t="s">
        <v>2069</v>
      </c>
    </row>
    <row r="4" spans="1:7" ht="17.100000000000001" customHeight="1">
      <c r="A4" s="239"/>
      <c r="B4" s="244"/>
      <c r="C4" s="238"/>
      <c r="D4" s="247"/>
      <c r="E4" s="104" t="s">
        <v>2057</v>
      </c>
      <c r="F4" s="105" t="s">
        <v>2840</v>
      </c>
      <c r="G4" s="96" t="s">
        <v>1870</v>
      </c>
    </row>
    <row r="5" spans="1:7" ht="17.100000000000001" customHeight="1">
      <c r="A5" s="239"/>
      <c r="B5" s="244"/>
      <c r="C5" s="238"/>
      <c r="D5" s="247"/>
      <c r="E5" s="104" t="s">
        <v>2239</v>
      </c>
      <c r="F5" s="105" t="s">
        <v>2842</v>
      </c>
      <c r="G5" s="103" t="s">
        <v>2217</v>
      </c>
    </row>
    <row r="6" spans="1:7" ht="17.100000000000001" customHeight="1">
      <c r="A6" s="239"/>
      <c r="B6" s="244"/>
      <c r="C6" s="238"/>
      <c r="D6" s="235" t="s">
        <v>2197</v>
      </c>
      <c r="E6" s="104" t="s">
        <v>3</v>
      </c>
      <c r="F6" s="105" t="s">
        <v>2074</v>
      </c>
      <c r="G6" s="103" t="s">
        <v>2069</v>
      </c>
    </row>
    <row r="7" spans="1:7" ht="17.100000000000001" customHeight="1">
      <c r="A7" s="239"/>
      <c r="B7" s="244"/>
      <c r="C7" s="238"/>
      <c r="D7" s="236"/>
      <c r="E7" s="104" t="s">
        <v>4</v>
      </c>
      <c r="F7" s="105" t="s">
        <v>2075</v>
      </c>
      <c r="G7" s="96" t="s">
        <v>2099</v>
      </c>
    </row>
    <row r="8" spans="1:7" ht="17.100000000000001" customHeight="1">
      <c r="A8" s="239"/>
      <c r="B8" s="244"/>
      <c r="C8" s="238"/>
      <c r="D8" s="247" t="s">
        <v>2218</v>
      </c>
      <c r="E8" s="104" t="s">
        <v>2077</v>
      </c>
      <c r="F8" s="105" t="s">
        <v>2078</v>
      </c>
      <c r="G8" s="103" t="s">
        <v>2069</v>
      </c>
    </row>
    <row r="9" spans="1:7" ht="17.100000000000001" customHeight="1">
      <c r="A9" s="239"/>
      <c r="B9" s="244"/>
      <c r="C9" s="238"/>
      <c r="D9" s="247"/>
      <c r="E9" s="104" t="s">
        <v>2204</v>
      </c>
      <c r="F9" s="105" t="s">
        <v>2219</v>
      </c>
      <c r="G9" s="103" t="s">
        <v>2069</v>
      </c>
    </row>
    <row r="10" spans="1:7" ht="17.100000000000001" customHeight="1">
      <c r="A10" s="239"/>
      <c r="B10" s="244"/>
      <c r="C10" s="238"/>
      <c r="D10" s="247"/>
      <c r="E10" s="104" t="s">
        <v>2079</v>
      </c>
      <c r="F10" s="105" t="s">
        <v>2080</v>
      </c>
      <c r="G10" s="103" t="s">
        <v>2216</v>
      </c>
    </row>
    <row r="11" spans="1:7" ht="30.75" customHeight="1">
      <c r="A11" s="239"/>
      <c r="B11" s="244"/>
      <c r="C11" s="246"/>
      <c r="D11" s="247"/>
      <c r="E11" s="104" t="s">
        <v>2081</v>
      </c>
      <c r="F11" s="105" t="s">
        <v>2082</v>
      </c>
      <c r="G11" s="96" t="s">
        <v>2099</v>
      </c>
    </row>
    <row r="12" spans="1:7" ht="17.100000000000001" customHeight="1">
      <c r="A12" s="248" t="s">
        <v>2220</v>
      </c>
      <c r="B12" s="251" t="s">
        <v>2084</v>
      </c>
      <c r="C12" s="245" t="s">
        <v>2085</v>
      </c>
      <c r="D12" s="235" t="s">
        <v>2072</v>
      </c>
      <c r="E12" s="104" t="s">
        <v>2057</v>
      </c>
      <c r="F12" s="105" t="s">
        <v>2840</v>
      </c>
      <c r="G12" s="96" t="s">
        <v>1870</v>
      </c>
    </row>
    <row r="13" spans="1:7" ht="17.100000000000001" customHeight="1">
      <c r="A13" s="249"/>
      <c r="B13" s="252"/>
      <c r="C13" s="238"/>
      <c r="D13" s="236"/>
      <c r="E13" s="104" t="s">
        <v>2073</v>
      </c>
      <c r="F13" s="105" t="s">
        <v>2841</v>
      </c>
      <c r="G13" s="103" t="s">
        <v>1873</v>
      </c>
    </row>
    <row r="14" spans="1:7" ht="17.100000000000001" customHeight="1">
      <c r="A14" s="249"/>
      <c r="B14" s="252"/>
      <c r="C14" s="238"/>
      <c r="D14" s="237"/>
      <c r="E14" s="104" t="s">
        <v>2239</v>
      </c>
      <c r="F14" s="105" t="s">
        <v>2842</v>
      </c>
      <c r="G14" s="103" t="s">
        <v>1873</v>
      </c>
    </row>
    <row r="15" spans="1:7" ht="17.100000000000001" customHeight="1">
      <c r="A15" s="249"/>
      <c r="B15" s="252"/>
      <c r="C15" s="238"/>
      <c r="D15" s="236" t="s">
        <v>2197</v>
      </c>
      <c r="E15" s="104" t="s">
        <v>2843</v>
      </c>
      <c r="F15" s="105" t="s">
        <v>2844</v>
      </c>
      <c r="G15" s="96" t="s">
        <v>1870</v>
      </c>
    </row>
    <row r="16" spans="1:7" ht="17.100000000000001" customHeight="1">
      <c r="A16" s="249"/>
      <c r="B16" s="252"/>
      <c r="C16" s="238"/>
      <c r="D16" s="236"/>
      <c r="E16" s="104" t="s">
        <v>3</v>
      </c>
      <c r="F16" s="105" t="s">
        <v>2845</v>
      </c>
      <c r="G16" s="103" t="s">
        <v>1873</v>
      </c>
    </row>
    <row r="17" spans="1:7" ht="17.100000000000001" customHeight="1">
      <c r="A17" s="249"/>
      <c r="B17" s="252"/>
      <c r="C17" s="238"/>
      <c r="D17" s="237"/>
      <c r="E17" s="104" t="s">
        <v>4</v>
      </c>
      <c r="F17" s="105" t="s">
        <v>2075</v>
      </c>
      <c r="G17" s="96" t="s">
        <v>2099</v>
      </c>
    </row>
    <row r="18" spans="1:7" ht="17.100000000000001" customHeight="1">
      <c r="A18" s="249"/>
      <c r="B18" s="252"/>
      <c r="C18" s="238"/>
      <c r="D18" s="235" t="s">
        <v>2086</v>
      </c>
      <c r="E18" s="104" t="s">
        <v>6</v>
      </c>
      <c r="F18" s="105" t="s">
        <v>2221</v>
      </c>
      <c r="G18" s="103" t="s">
        <v>2069</v>
      </c>
    </row>
    <row r="19" spans="1:7" ht="17.100000000000001" customHeight="1">
      <c r="A19" s="249"/>
      <c r="B19" s="252"/>
      <c r="C19" s="238"/>
      <c r="D19" s="236"/>
      <c r="E19" s="104" t="s">
        <v>7</v>
      </c>
      <c r="F19" s="105" t="s">
        <v>2222</v>
      </c>
      <c r="G19" s="103" t="s">
        <v>2216</v>
      </c>
    </row>
    <row r="20" spans="1:7" ht="17.100000000000001" customHeight="1">
      <c r="A20" s="249"/>
      <c r="B20" s="252"/>
      <c r="C20" s="238"/>
      <c r="D20" s="236"/>
      <c r="E20" s="104" t="s">
        <v>2087</v>
      </c>
      <c r="F20" s="105" t="s">
        <v>2223</v>
      </c>
      <c r="G20" s="103" t="s">
        <v>2069</v>
      </c>
    </row>
    <row r="21" spans="1:7" ht="17.100000000000001" customHeight="1">
      <c r="A21" s="249"/>
      <c r="B21" s="252"/>
      <c r="C21" s="238"/>
      <c r="D21" s="236"/>
      <c r="E21" s="104" t="s">
        <v>2088</v>
      </c>
      <c r="F21" s="105" t="s">
        <v>2224</v>
      </c>
      <c r="G21" s="103" t="s">
        <v>2069</v>
      </c>
    </row>
    <row r="22" spans="1:7" ht="17.100000000000001" customHeight="1">
      <c r="A22" s="249"/>
      <c r="B22" s="252"/>
      <c r="C22" s="238"/>
      <c r="D22" s="236"/>
      <c r="E22" s="104" t="s">
        <v>10</v>
      </c>
      <c r="F22" s="105" t="s">
        <v>2089</v>
      </c>
      <c r="G22" s="103" t="s">
        <v>2216</v>
      </c>
    </row>
    <row r="23" spans="1:7" ht="17.100000000000001" customHeight="1">
      <c r="A23" s="249"/>
      <c r="B23" s="252"/>
      <c r="C23" s="238"/>
      <c r="D23" s="236"/>
      <c r="E23" s="104" t="s">
        <v>2225</v>
      </c>
      <c r="F23" s="105" t="s">
        <v>2090</v>
      </c>
      <c r="G23" s="103" t="s">
        <v>2069</v>
      </c>
    </row>
    <row r="24" spans="1:7" ht="17.100000000000001" customHeight="1">
      <c r="A24" s="249"/>
      <c r="B24" s="252"/>
      <c r="C24" s="238"/>
      <c r="D24" s="236"/>
      <c r="E24" s="104" t="s">
        <v>12</v>
      </c>
      <c r="F24" s="105" t="s">
        <v>2093</v>
      </c>
      <c r="G24" s="103" t="s">
        <v>2069</v>
      </c>
    </row>
    <row r="25" spans="1:7" ht="17.100000000000001" customHeight="1">
      <c r="A25" s="249"/>
      <c r="B25" s="252"/>
      <c r="C25" s="238"/>
      <c r="D25" s="236"/>
      <c r="E25" s="104" t="s">
        <v>2212</v>
      </c>
      <c r="F25" s="105" t="s">
        <v>2846</v>
      </c>
      <c r="G25" s="103" t="s">
        <v>2069</v>
      </c>
    </row>
    <row r="26" spans="1:7" ht="17.100000000000001" customHeight="1">
      <c r="A26" s="249"/>
      <c r="B26" s="252"/>
      <c r="C26" s="238"/>
      <c r="D26" s="236"/>
      <c r="E26" s="104" t="s">
        <v>2465</v>
      </c>
      <c r="F26" s="105" t="s">
        <v>2847</v>
      </c>
      <c r="G26" s="103" t="s">
        <v>1873</v>
      </c>
    </row>
    <row r="27" spans="1:7" ht="17.100000000000001" customHeight="1">
      <c r="A27" s="249"/>
      <c r="B27" s="252"/>
      <c r="C27" s="246"/>
      <c r="D27" s="236"/>
      <c r="E27" s="104" t="s">
        <v>2091</v>
      </c>
      <c r="F27" s="105" t="s">
        <v>2092</v>
      </c>
      <c r="G27" s="103" t="s">
        <v>1873</v>
      </c>
    </row>
    <row r="28" spans="1:7" ht="16.5" customHeight="1">
      <c r="A28" s="249"/>
      <c r="B28" s="252"/>
      <c r="C28" s="245" t="s">
        <v>2094</v>
      </c>
      <c r="D28" s="235" t="s">
        <v>2095</v>
      </c>
      <c r="E28" s="104" t="s">
        <v>1840</v>
      </c>
      <c r="F28" s="105" t="s">
        <v>2848</v>
      </c>
      <c r="G28" s="103" t="s">
        <v>2069</v>
      </c>
    </row>
    <row r="29" spans="1:7" ht="16.5" customHeight="1">
      <c r="A29" s="249"/>
      <c r="B29" s="252"/>
      <c r="C29" s="238"/>
      <c r="D29" s="236"/>
      <c r="E29" s="104" t="s">
        <v>1970</v>
      </c>
      <c r="F29" s="105" t="s">
        <v>2096</v>
      </c>
      <c r="G29" s="103" t="s">
        <v>1873</v>
      </c>
    </row>
    <row r="30" spans="1:7" ht="16.5" customHeight="1">
      <c r="A30" s="249"/>
      <c r="B30" s="252"/>
      <c r="C30" s="238"/>
      <c r="D30" s="236"/>
      <c r="E30" s="104" t="s">
        <v>2097</v>
      </c>
      <c r="F30" s="105" t="s">
        <v>2098</v>
      </c>
      <c r="G30" s="96" t="s">
        <v>2099</v>
      </c>
    </row>
    <row r="31" spans="1:7" ht="16.5" customHeight="1">
      <c r="A31" s="249"/>
      <c r="B31" s="252"/>
      <c r="C31" s="238"/>
      <c r="D31" s="237"/>
      <c r="E31" s="104" t="s">
        <v>2100</v>
      </c>
      <c r="F31" s="105" t="s">
        <v>2101</v>
      </c>
      <c r="G31" s="96" t="s">
        <v>2099</v>
      </c>
    </row>
    <row r="32" spans="1:7" ht="16.5" customHeight="1">
      <c r="A32" s="249"/>
      <c r="B32" s="252"/>
      <c r="C32" s="238"/>
      <c r="D32" s="235" t="s">
        <v>2076</v>
      </c>
      <c r="E32" s="104" t="s">
        <v>1845</v>
      </c>
      <c r="F32" s="105" t="s">
        <v>2102</v>
      </c>
      <c r="G32" s="103" t="s">
        <v>2217</v>
      </c>
    </row>
    <row r="33" spans="1:7">
      <c r="A33" s="249"/>
      <c r="B33" s="252"/>
      <c r="C33" s="238"/>
      <c r="D33" s="236"/>
      <c r="E33" s="104" t="s">
        <v>2103</v>
      </c>
      <c r="F33" s="105" t="s">
        <v>2104</v>
      </c>
      <c r="G33" s="103" t="s">
        <v>2069</v>
      </c>
    </row>
    <row r="34" spans="1:7" ht="16.5" customHeight="1">
      <c r="A34" s="249"/>
      <c r="B34" s="252"/>
      <c r="C34" s="238"/>
      <c r="D34" s="236"/>
      <c r="E34" s="104" t="s">
        <v>2567</v>
      </c>
      <c r="F34" s="105" t="s">
        <v>2849</v>
      </c>
      <c r="G34" s="96" t="s">
        <v>1870</v>
      </c>
    </row>
    <row r="35" spans="1:7" ht="16.5" customHeight="1">
      <c r="A35" s="249"/>
      <c r="B35" s="252"/>
      <c r="C35" s="238"/>
      <c r="D35" s="236"/>
      <c r="E35" s="104" t="s">
        <v>2850</v>
      </c>
      <c r="F35" s="105" t="s">
        <v>2850</v>
      </c>
      <c r="G35" s="96" t="s">
        <v>2099</v>
      </c>
    </row>
    <row r="36" spans="1:7" ht="16.5" customHeight="1">
      <c r="A36" s="249"/>
      <c r="B36" s="252"/>
      <c r="C36" s="238"/>
      <c r="D36" s="236"/>
      <c r="E36" s="104" t="s">
        <v>2851</v>
      </c>
      <c r="F36" s="105" t="s">
        <v>2858</v>
      </c>
      <c r="G36" s="103" t="s">
        <v>1873</v>
      </c>
    </row>
    <row r="37" spans="1:7" ht="16.5" customHeight="1">
      <c r="A37" s="249"/>
      <c r="B37" s="252"/>
      <c r="C37" s="238"/>
      <c r="D37" s="236"/>
      <c r="E37" s="104" t="s">
        <v>2852</v>
      </c>
      <c r="F37" s="105" t="s">
        <v>2859</v>
      </c>
      <c r="G37" s="103" t="s">
        <v>1873</v>
      </c>
    </row>
    <row r="38" spans="1:7" ht="16.5" customHeight="1">
      <c r="A38" s="249"/>
      <c r="B38" s="252"/>
      <c r="C38" s="238"/>
      <c r="D38" s="236"/>
      <c r="E38" s="104" t="s">
        <v>2853</v>
      </c>
      <c r="F38" s="105" t="s">
        <v>2860</v>
      </c>
      <c r="G38" s="103" t="s">
        <v>2069</v>
      </c>
    </row>
    <row r="39" spans="1:7" ht="16.5" customHeight="1">
      <c r="A39" s="249"/>
      <c r="B39" s="252"/>
      <c r="C39" s="238"/>
      <c r="D39" s="236"/>
      <c r="E39" s="104" t="s">
        <v>2854</v>
      </c>
      <c r="F39" s="105" t="s">
        <v>2861</v>
      </c>
      <c r="G39" s="103" t="s">
        <v>1873</v>
      </c>
    </row>
    <row r="40" spans="1:7" ht="16.5" customHeight="1">
      <c r="A40" s="249"/>
      <c r="B40" s="252"/>
      <c r="C40" s="238"/>
      <c r="D40" s="236"/>
      <c r="E40" s="104" t="s">
        <v>2855</v>
      </c>
      <c r="F40" s="105" t="s">
        <v>2862</v>
      </c>
      <c r="G40" s="103" t="s">
        <v>1873</v>
      </c>
    </row>
    <row r="41" spans="1:7" ht="16.5" customHeight="1">
      <c r="A41" s="249"/>
      <c r="B41" s="252"/>
      <c r="C41" s="238"/>
      <c r="D41" s="236"/>
      <c r="E41" s="104" t="s">
        <v>2856</v>
      </c>
      <c r="F41" s="105" t="s">
        <v>2863</v>
      </c>
      <c r="G41" s="103" t="s">
        <v>1873</v>
      </c>
    </row>
    <row r="42" spans="1:7" ht="16.5" customHeight="1">
      <c r="A42" s="249"/>
      <c r="B42" s="252"/>
      <c r="C42" s="238"/>
      <c r="D42" s="237"/>
      <c r="E42" s="104" t="s">
        <v>2105</v>
      </c>
      <c r="F42" s="105" t="s">
        <v>2106</v>
      </c>
      <c r="G42" s="103" t="s">
        <v>1873</v>
      </c>
    </row>
    <row r="43" spans="1:7" ht="16.5" customHeight="1">
      <c r="A43" s="249"/>
      <c r="B43" s="252"/>
      <c r="C43" s="238"/>
      <c r="D43" s="247" t="s">
        <v>2107</v>
      </c>
      <c r="E43" s="104" t="s">
        <v>2108</v>
      </c>
      <c r="F43" s="105" t="s">
        <v>2109</v>
      </c>
      <c r="G43" s="103" t="s">
        <v>2069</v>
      </c>
    </row>
    <row r="44" spans="1:7" ht="16.5" customHeight="1">
      <c r="A44" s="249"/>
      <c r="B44" s="252"/>
      <c r="C44" s="238"/>
      <c r="D44" s="247"/>
      <c r="E44" s="104" t="s">
        <v>2110</v>
      </c>
      <c r="F44" s="105" t="s">
        <v>2226</v>
      </c>
      <c r="G44" s="103" t="s">
        <v>2069</v>
      </c>
    </row>
    <row r="45" spans="1:7" ht="16.5" customHeight="1">
      <c r="A45" s="250"/>
      <c r="B45" s="252"/>
      <c r="C45" s="246"/>
      <c r="D45" s="247"/>
      <c r="E45" s="104" t="s">
        <v>2111</v>
      </c>
      <c r="F45" s="105" t="s">
        <v>2227</v>
      </c>
      <c r="G45" s="103" t="s">
        <v>2069</v>
      </c>
    </row>
    <row r="46" spans="1:7">
      <c r="A46" s="239" t="s">
        <v>2112</v>
      </c>
      <c r="B46" s="252"/>
      <c r="C46" s="240" t="s">
        <v>2113</v>
      </c>
      <c r="D46" s="107"/>
      <c r="E46" s="104" t="s">
        <v>2108</v>
      </c>
      <c r="F46" s="105" t="s">
        <v>2228</v>
      </c>
      <c r="G46" s="96" t="s">
        <v>2229</v>
      </c>
    </row>
    <row r="47" spans="1:7">
      <c r="A47" s="239"/>
      <c r="B47" s="252"/>
      <c r="C47" s="241"/>
      <c r="D47" s="108"/>
      <c r="E47" s="104" t="s">
        <v>2110</v>
      </c>
      <c r="F47" s="105" t="s">
        <v>2230</v>
      </c>
      <c r="G47" s="96" t="s">
        <v>2083</v>
      </c>
    </row>
    <row r="48" spans="1:7" ht="16.5" customHeight="1">
      <c r="A48" s="239"/>
      <c r="B48" s="252"/>
      <c r="C48" s="241"/>
      <c r="D48" s="108"/>
      <c r="E48" s="104" t="s">
        <v>1989</v>
      </c>
      <c r="F48" s="42" t="s">
        <v>2114</v>
      </c>
      <c r="G48" s="96" t="s">
        <v>2083</v>
      </c>
    </row>
    <row r="49" spans="1:7">
      <c r="A49" s="239"/>
      <c r="B49" s="253"/>
      <c r="C49" s="242"/>
      <c r="D49" s="109"/>
      <c r="E49" s="104" t="s">
        <v>2111</v>
      </c>
      <c r="F49" s="42" t="s">
        <v>2115</v>
      </c>
      <c r="G49" s="96" t="s">
        <v>2083</v>
      </c>
    </row>
    <row r="50" spans="1:7" ht="105.75" customHeight="1">
      <c r="A50" s="110" t="s">
        <v>2116</v>
      </c>
      <c r="B50" s="111" t="s">
        <v>2117</v>
      </c>
      <c r="C50" s="112"/>
      <c r="D50" s="113"/>
      <c r="E50" s="104"/>
      <c r="F50" s="42"/>
      <c r="G50" s="103" t="s">
        <v>2069</v>
      </c>
    </row>
    <row r="51" spans="1:7" ht="17.100000000000001" customHeight="1">
      <c r="A51" s="248" t="s">
        <v>2220</v>
      </c>
      <c r="B51" s="251" t="s">
        <v>2865</v>
      </c>
      <c r="C51" s="245" t="s">
        <v>2085</v>
      </c>
      <c r="D51" s="235" t="s">
        <v>2072</v>
      </c>
      <c r="E51" s="104" t="s">
        <v>2057</v>
      </c>
      <c r="F51" s="105" t="s">
        <v>2840</v>
      </c>
      <c r="G51" s="96" t="s">
        <v>2099</v>
      </c>
    </row>
    <row r="52" spans="1:7" ht="17.100000000000001" customHeight="1">
      <c r="A52" s="249"/>
      <c r="B52" s="252"/>
      <c r="C52" s="238"/>
      <c r="D52" s="236"/>
      <c r="E52" s="104" t="s">
        <v>2073</v>
      </c>
      <c r="F52" s="105" t="s">
        <v>2841</v>
      </c>
      <c r="G52" s="103" t="s">
        <v>1873</v>
      </c>
    </row>
    <row r="53" spans="1:7" ht="17.100000000000001" customHeight="1">
      <c r="A53" s="249"/>
      <c r="B53" s="252"/>
      <c r="C53" s="238"/>
      <c r="D53" s="237"/>
      <c r="E53" s="104" t="s">
        <v>2239</v>
      </c>
      <c r="F53" s="105" t="s">
        <v>2842</v>
      </c>
      <c r="G53" s="103" t="s">
        <v>1873</v>
      </c>
    </row>
    <row r="54" spans="1:7" ht="17.100000000000001" customHeight="1">
      <c r="A54" s="249"/>
      <c r="B54" s="252"/>
      <c r="C54" s="238"/>
      <c r="D54" s="236" t="s">
        <v>2197</v>
      </c>
      <c r="E54" s="104" t="s">
        <v>2843</v>
      </c>
      <c r="F54" s="105" t="s">
        <v>2844</v>
      </c>
      <c r="G54" s="96" t="s">
        <v>1870</v>
      </c>
    </row>
    <row r="55" spans="1:7" ht="17.100000000000001" customHeight="1">
      <c r="A55" s="249"/>
      <c r="B55" s="252"/>
      <c r="C55" s="238"/>
      <c r="D55" s="236"/>
      <c r="E55" s="104" t="s">
        <v>3</v>
      </c>
      <c r="F55" s="105" t="s">
        <v>2845</v>
      </c>
      <c r="G55" s="103" t="s">
        <v>1873</v>
      </c>
    </row>
    <row r="56" spans="1:7" ht="17.100000000000001" customHeight="1">
      <c r="A56" s="249"/>
      <c r="B56" s="252"/>
      <c r="C56" s="238"/>
      <c r="D56" s="237"/>
      <c r="E56" s="104" t="s">
        <v>4</v>
      </c>
      <c r="F56" s="105" t="s">
        <v>2075</v>
      </c>
      <c r="G56" s="96" t="s">
        <v>2099</v>
      </c>
    </row>
    <row r="57" spans="1:7" ht="17.100000000000001" customHeight="1">
      <c r="A57" s="249"/>
      <c r="B57" s="252"/>
      <c r="C57" s="238"/>
      <c r="D57" s="235" t="s">
        <v>2086</v>
      </c>
      <c r="E57" s="104" t="s">
        <v>6</v>
      </c>
      <c r="F57" s="105" t="s">
        <v>2221</v>
      </c>
      <c r="G57" s="103" t="s">
        <v>1873</v>
      </c>
    </row>
    <row r="58" spans="1:7" ht="17.100000000000001" customHeight="1">
      <c r="A58" s="249"/>
      <c r="B58" s="252"/>
      <c r="C58" s="238"/>
      <c r="D58" s="236"/>
      <c r="E58" s="104" t="s">
        <v>7</v>
      </c>
      <c r="F58" s="105" t="s">
        <v>2222</v>
      </c>
      <c r="G58" s="103" t="s">
        <v>1873</v>
      </c>
    </row>
    <row r="59" spans="1:7" ht="17.100000000000001" customHeight="1">
      <c r="A59" s="249"/>
      <c r="B59" s="252"/>
      <c r="C59" s="238"/>
      <c r="D59" s="236"/>
      <c r="E59" s="104" t="s">
        <v>2087</v>
      </c>
      <c r="F59" s="105" t="s">
        <v>2223</v>
      </c>
      <c r="G59" s="103" t="s">
        <v>1873</v>
      </c>
    </row>
    <row r="60" spans="1:7" ht="17.100000000000001" customHeight="1">
      <c r="A60" s="249"/>
      <c r="B60" s="252"/>
      <c r="C60" s="238"/>
      <c r="D60" s="236"/>
      <c r="E60" s="104" t="s">
        <v>2088</v>
      </c>
      <c r="F60" s="105" t="s">
        <v>2224</v>
      </c>
      <c r="G60" s="103" t="s">
        <v>1873</v>
      </c>
    </row>
    <row r="61" spans="1:7" ht="17.100000000000001" customHeight="1">
      <c r="A61" s="249"/>
      <c r="B61" s="252"/>
      <c r="C61" s="238"/>
      <c r="D61" s="236"/>
      <c r="E61" s="104" t="s">
        <v>10</v>
      </c>
      <c r="F61" s="105" t="s">
        <v>2089</v>
      </c>
      <c r="G61" s="103" t="s">
        <v>1873</v>
      </c>
    </row>
    <row r="62" spans="1:7" ht="17.100000000000001" customHeight="1">
      <c r="A62" s="249"/>
      <c r="B62" s="252"/>
      <c r="C62" s="238"/>
      <c r="D62" s="236"/>
      <c r="E62" s="104" t="s">
        <v>2225</v>
      </c>
      <c r="F62" s="105" t="s">
        <v>2090</v>
      </c>
      <c r="G62" s="103" t="s">
        <v>1873</v>
      </c>
    </row>
    <row r="63" spans="1:7" ht="17.100000000000001" customHeight="1">
      <c r="A63" s="249"/>
      <c r="B63" s="252"/>
      <c r="C63" s="238"/>
      <c r="D63" s="236"/>
      <c r="E63" s="104" t="s">
        <v>12</v>
      </c>
      <c r="F63" s="105" t="s">
        <v>2093</v>
      </c>
      <c r="G63" s="103" t="s">
        <v>1873</v>
      </c>
    </row>
    <row r="64" spans="1:7" ht="17.100000000000001" customHeight="1">
      <c r="A64" s="249"/>
      <c r="B64" s="252"/>
      <c r="C64" s="238"/>
      <c r="D64" s="236"/>
      <c r="E64" s="104" t="s">
        <v>2212</v>
      </c>
      <c r="F64" s="105" t="s">
        <v>2846</v>
      </c>
      <c r="G64" s="103" t="s">
        <v>1873</v>
      </c>
    </row>
    <row r="65" spans="1:7" ht="17.100000000000001" customHeight="1">
      <c r="A65" s="249"/>
      <c r="B65" s="252"/>
      <c r="C65" s="238"/>
      <c r="D65" s="236"/>
      <c r="E65" s="104" t="s">
        <v>2465</v>
      </c>
      <c r="F65" s="105" t="s">
        <v>2847</v>
      </c>
      <c r="G65" s="103" t="s">
        <v>1873</v>
      </c>
    </row>
    <row r="66" spans="1:7" ht="17.100000000000001" customHeight="1">
      <c r="A66" s="249"/>
      <c r="B66" s="252"/>
      <c r="C66" s="246"/>
      <c r="D66" s="236"/>
      <c r="E66" s="104" t="s">
        <v>2091</v>
      </c>
      <c r="F66" s="105" t="s">
        <v>2092</v>
      </c>
      <c r="G66" s="103" t="s">
        <v>1873</v>
      </c>
    </row>
    <row r="67" spans="1:7" ht="16.5" customHeight="1">
      <c r="A67" s="249"/>
      <c r="B67" s="252"/>
      <c r="C67" s="238" t="s">
        <v>2869</v>
      </c>
      <c r="D67" s="235" t="s">
        <v>2076</v>
      </c>
      <c r="E67" s="104" t="s">
        <v>2870</v>
      </c>
      <c r="F67" s="105" t="s">
        <v>2873</v>
      </c>
      <c r="G67" s="103" t="s">
        <v>1873</v>
      </c>
    </row>
    <row r="68" spans="1:7">
      <c r="A68" s="249"/>
      <c r="B68" s="252"/>
      <c r="C68" s="238"/>
      <c r="D68" s="236"/>
      <c r="E68" s="104" t="s">
        <v>2812</v>
      </c>
      <c r="F68" s="105" t="s">
        <v>2871</v>
      </c>
      <c r="G68" s="103" t="s">
        <v>1873</v>
      </c>
    </row>
    <row r="69" spans="1:7" ht="16.5" customHeight="1">
      <c r="A69" s="249"/>
      <c r="B69" s="252"/>
      <c r="C69" s="238"/>
      <c r="D69" s="236"/>
      <c r="E69" s="104" t="s">
        <v>2857</v>
      </c>
      <c r="F69" s="105" t="s">
        <v>2872</v>
      </c>
      <c r="G69" s="103" t="s">
        <v>1873</v>
      </c>
    </row>
    <row r="70" spans="1:7" ht="16.5" customHeight="1">
      <c r="A70" s="249"/>
      <c r="B70" s="252"/>
      <c r="C70" s="238"/>
      <c r="D70" s="213" t="s">
        <v>2107</v>
      </c>
      <c r="E70" s="104" t="s">
        <v>2874</v>
      </c>
      <c r="F70" s="105" t="s">
        <v>2875</v>
      </c>
      <c r="G70" s="103" t="s">
        <v>1873</v>
      </c>
    </row>
    <row r="71" spans="1:7">
      <c r="A71" s="103" t="s">
        <v>2112</v>
      </c>
      <c r="B71" s="252"/>
      <c r="C71" s="212" t="s">
        <v>2866</v>
      </c>
      <c r="D71" s="113" t="s">
        <v>2815</v>
      </c>
      <c r="E71" s="104" t="s">
        <v>2867</v>
      </c>
      <c r="F71" s="105" t="s">
        <v>2868</v>
      </c>
      <c r="G71" s="96" t="s">
        <v>1870</v>
      </c>
    </row>
    <row r="72" spans="1:7" ht="91.5" customHeight="1">
      <c r="A72" s="243" t="s">
        <v>2864</v>
      </c>
      <c r="B72" s="244"/>
      <c r="C72" s="244"/>
      <c r="D72" s="244"/>
      <c r="E72" s="244"/>
      <c r="F72" s="244"/>
      <c r="G72" s="244"/>
    </row>
  </sheetData>
  <mergeCells count="28">
    <mergeCell ref="C1:E1"/>
    <mergeCell ref="D3:D5"/>
    <mergeCell ref="A3:A11"/>
    <mergeCell ref="B3:B11"/>
    <mergeCell ref="C3:C11"/>
    <mergeCell ref="D6:D7"/>
    <mergeCell ref="D8:D11"/>
    <mergeCell ref="A46:A49"/>
    <mergeCell ref="C46:C49"/>
    <mergeCell ref="A72:G72"/>
    <mergeCell ref="C12:C27"/>
    <mergeCell ref="D18:D27"/>
    <mergeCell ref="C28:C45"/>
    <mergeCell ref="D28:D31"/>
    <mergeCell ref="D43:D45"/>
    <mergeCell ref="A12:A45"/>
    <mergeCell ref="B12:B49"/>
    <mergeCell ref="D15:D17"/>
    <mergeCell ref="D12:D14"/>
    <mergeCell ref="D32:D42"/>
    <mergeCell ref="A51:A70"/>
    <mergeCell ref="B51:B71"/>
    <mergeCell ref="C51:C66"/>
    <mergeCell ref="D51:D53"/>
    <mergeCell ref="D54:D56"/>
    <mergeCell ref="D57:D66"/>
    <mergeCell ref="C67:C70"/>
    <mergeCell ref="D67:D6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zoomScale="85" zoomScaleNormal="85" workbookViewId="0">
      <selection activeCell="A30" sqref="A30:G30"/>
    </sheetView>
  </sheetViews>
  <sheetFormatPr defaultColWidth="8.625" defaultRowHeight="16.5"/>
  <cols>
    <col min="1" max="1" width="11.125" style="27" customWidth="1"/>
    <col min="2" max="2" width="32.375" style="27" customWidth="1"/>
    <col min="3" max="3" width="13.125" style="27" customWidth="1"/>
    <col min="4" max="4" width="39.875" style="27" customWidth="1"/>
    <col min="5" max="5" width="8.625" style="27"/>
    <col min="6" max="6" width="21.375" style="27" customWidth="1"/>
    <col min="7" max="16384" width="8.625" style="27"/>
  </cols>
  <sheetData>
    <row r="1" spans="1:7">
      <c r="A1" s="115" t="s">
        <v>2118</v>
      </c>
      <c r="B1" s="115" t="s">
        <v>2119</v>
      </c>
      <c r="C1" s="115" t="s">
        <v>2120</v>
      </c>
      <c r="D1" s="115" t="s">
        <v>2119</v>
      </c>
      <c r="E1" s="115" t="s">
        <v>2121</v>
      </c>
      <c r="F1" s="115" t="s">
        <v>2122</v>
      </c>
      <c r="G1" s="115" t="s">
        <v>2123</v>
      </c>
    </row>
    <row r="2" spans="1:7" ht="22.5">
      <c r="A2" s="264" t="s">
        <v>2124</v>
      </c>
      <c r="B2" s="260" t="s">
        <v>2125</v>
      </c>
      <c r="C2" s="116" t="s">
        <v>2126</v>
      </c>
      <c r="D2" s="117" t="s">
        <v>2127</v>
      </c>
      <c r="E2" s="116" t="s">
        <v>2128</v>
      </c>
      <c r="F2" s="116" t="s">
        <v>2129</v>
      </c>
      <c r="G2" s="118" t="s">
        <v>2130</v>
      </c>
    </row>
    <row r="3" spans="1:7" ht="22.5">
      <c r="A3" s="265"/>
      <c r="B3" s="261"/>
      <c r="C3" s="116" t="s">
        <v>2002</v>
      </c>
      <c r="D3" s="117" t="s">
        <v>2131</v>
      </c>
      <c r="E3" s="116" t="s">
        <v>2128</v>
      </c>
      <c r="F3" s="116" t="s">
        <v>2129</v>
      </c>
      <c r="G3" s="118" t="s">
        <v>2130</v>
      </c>
    </row>
    <row r="4" spans="1:7" ht="22.5">
      <c r="A4" s="265"/>
      <c r="B4" s="261"/>
      <c r="C4" s="116" t="s">
        <v>2132</v>
      </c>
      <c r="D4" s="117" t="s">
        <v>2133</v>
      </c>
      <c r="E4" s="116" t="s">
        <v>2134</v>
      </c>
      <c r="F4" s="116" t="s">
        <v>2129</v>
      </c>
      <c r="G4" s="118" t="s">
        <v>2130</v>
      </c>
    </row>
    <row r="5" spans="1:7" ht="22.5">
      <c r="A5" s="266"/>
      <c r="B5" s="262"/>
      <c r="C5" s="116" t="s">
        <v>2135</v>
      </c>
      <c r="D5" s="117" t="s">
        <v>2136</v>
      </c>
      <c r="E5" s="116" t="s">
        <v>2128</v>
      </c>
      <c r="F5" s="116" t="s">
        <v>2137</v>
      </c>
      <c r="G5" s="118" t="s">
        <v>2130</v>
      </c>
    </row>
    <row r="6" spans="1:7" ht="22.5">
      <c r="A6" s="264" t="s">
        <v>2138</v>
      </c>
      <c r="B6" s="260" t="s">
        <v>2139</v>
      </c>
      <c r="C6" s="116" t="s">
        <v>2013</v>
      </c>
      <c r="D6" s="117" t="s">
        <v>2140</v>
      </c>
      <c r="E6" s="116" t="s">
        <v>2128</v>
      </c>
      <c r="F6" s="116" t="s">
        <v>2129</v>
      </c>
      <c r="G6" s="118" t="s">
        <v>2130</v>
      </c>
    </row>
    <row r="7" spans="1:7" ht="22.5">
      <c r="A7" s="265"/>
      <c r="B7" s="261"/>
      <c r="C7" s="116" t="s">
        <v>2017</v>
      </c>
      <c r="D7" s="117" t="s">
        <v>2141</v>
      </c>
      <c r="E7" s="116" t="s">
        <v>2128</v>
      </c>
      <c r="F7" s="116" t="s">
        <v>2129</v>
      </c>
      <c r="G7" s="118" t="s">
        <v>2130</v>
      </c>
    </row>
    <row r="8" spans="1:7" ht="22.5">
      <c r="A8" s="265"/>
      <c r="B8" s="261"/>
      <c r="C8" s="119" t="s">
        <v>2142</v>
      </c>
      <c r="D8" s="117" t="s">
        <v>2143</v>
      </c>
      <c r="E8" s="119" t="s">
        <v>2128</v>
      </c>
      <c r="F8" s="119" t="s">
        <v>2144</v>
      </c>
      <c r="G8" s="120" t="s">
        <v>2130</v>
      </c>
    </row>
    <row r="9" spans="1:7" ht="22.5">
      <c r="A9" s="264" t="s">
        <v>2145</v>
      </c>
      <c r="B9" s="260" t="s">
        <v>2146</v>
      </c>
      <c r="C9" s="116" t="s">
        <v>2147</v>
      </c>
      <c r="D9" s="117" t="s">
        <v>2148</v>
      </c>
      <c r="E9" s="116" t="s">
        <v>2149</v>
      </c>
      <c r="F9" s="116" t="s">
        <v>2137</v>
      </c>
      <c r="G9" s="118" t="s">
        <v>2130</v>
      </c>
    </row>
    <row r="10" spans="1:7" ht="22.5">
      <c r="A10" s="265"/>
      <c r="B10" s="261"/>
      <c r="C10" s="116" t="s">
        <v>2150</v>
      </c>
      <c r="D10" s="117" t="s">
        <v>2151</v>
      </c>
      <c r="E10" s="116" t="s">
        <v>2149</v>
      </c>
      <c r="F10" s="116" t="s">
        <v>2137</v>
      </c>
      <c r="G10" s="118" t="s">
        <v>2130</v>
      </c>
    </row>
    <row r="11" spans="1:7" ht="22.5">
      <c r="A11" s="266"/>
      <c r="B11" s="262"/>
      <c r="C11" s="116" t="s">
        <v>2152</v>
      </c>
      <c r="D11" s="117" t="s">
        <v>2153</v>
      </c>
      <c r="E11" s="116" t="s">
        <v>2149</v>
      </c>
      <c r="F11" s="116" t="s">
        <v>2137</v>
      </c>
      <c r="G11" s="118" t="s">
        <v>2130</v>
      </c>
    </row>
    <row r="12" spans="1:7">
      <c r="A12" s="264" t="s">
        <v>2154</v>
      </c>
      <c r="B12" s="260" t="s">
        <v>2155</v>
      </c>
      <c r="C12" s="116" t="s">
        <v>2021</v>
      </c>
      <c r="D12" s="117" t="s">
        <v>2156</v>
      </c>
      <c r="E12" s="116" t="s">
        <v>2128</v>
      </c>
      <c r="F12" s="116" t="s">
        <v>2129</v>
      </c>
      <c r="G12" s="118" t="s">
        <v>2130</v>
      </c>
    </row>
    <row r="13" spans="1:7" ht="22.5">
      <c r="A13" s="265"/>
      <c r="B13" s="261"/>
      <c r="C13" s="116" t="s">
        <v>2157</v>
      </c>
      <c r="D13" s="117" t="s">
        <v>2158</v>
      </c>
      <c r="E13" s="116" t="s">
        <v>2128</v>
      </c>
      <c r="F13" s="116" t="s">
        <v>2129</v>
      </c>
      <c r="G13" s="118" t="s">
        <v>2130</v>
      </c>
    </row>
    <row r="14" spans="1:7" ht="22.5">
      <c r="A14" s="266"/>
      <c r="B14" s="262"/>
      <c r="C14" s="116" t="s">
        <v>2159</v>
      </c>
      <c r="D14" s="117" t="s">
        <v>2160</v>
      </c>
      <c r="E14" s="116" t="s">
        <v>2134</v>
      </c>
      <c r="F14" s="116" t="s">
        <v>2137</v>
      </c>
      <c r="G14" s="118" t="s">
        <v>2130</v>
      </c>
    </row>
    <row r="15" spans="1:7" ht="22.5">
      <c r="A15" s="264" t="s">
        <v>2161</v>
      </c>
      <c r="B15" s="260" t="s">
        <v>2162</v>
      </c>
      <c r="C15" s="116" t="s">
        <v>2028</v>
      </c>
      <c r="D15" s="117" t="s">
        <v>2163</v>
      </c>
      <c r="E15" s="116" t="s">
        <v>2128</v>
      </c>
      <c r="F15" s="116" t="s">
        <v>2164</v>
      </c>
      <c r="G15" s="118" t="s">
        <v>2130</v>
      </c>
    </row>
    <row r="16" spans="1:7" ht="22.5">
      <c r="A16" s="265"/>
      <c r="B16" s="261"/>
      <c r="C16" s="116" t="s">
        <v>2036</v>
      </c>
      <c r="D16" s="117" t="s">
        <v>2165</v>
      </c>
      <c r="E16" s="116" t="s">
        <v>2128</v>
      </c>
      <c r="F16" s="116" t="s">
        <v>2164</v>
      </c>
      <c r="G16" s="118" t="s">
        <v>2130</v>
      </c>
    </row>
    <row r="17" spans="1:7" ht="22.5">
      <c r="A17" s="265"/>
      <c r="B17" s="261"/>
      <c r="C17" s="116" t="s">
        <v>2041</v>
      </c>
      <c r="D17" s="117" t="s">
        <v>2166</v>
      </c>
      <c r="E17" s="116" t="s">
        <v>2128</v>
      </c>
      <c r="F17" s="116" t="s">
        <v>2164</v>
      </c>
      <c r="G17" s="118" t="s">
        <v>2130</v>
      </c>
    </row>
    <row r="18" spans="1:7">
      <c r="A18" s="265"/>
      <c r="B18" s="261"/>
      <c r="C18" s="116" t="s">
        <v>2043</v>
      </c>
      <c r="D18" s="117" t="s">
        <v>2167</v>
      </c>
      <c r="E18" s="116" t="s">
        <v>2128</v>
      </c>
      <c r="F18" s="116" t="s">
        <v>2164</v>
      </c>
      <c r="G18" s="118" t="s">
        <v>2130</v>
      </c>
    </row>
    <row r="19" spans="1:7" ht="22.5">
      <c r="A19" s="265"/>
      <c r="B19" s="261"/>
      <c r="C19" s="116" t="s">
        <v>2048</v>
      </c>
      <c r="D19" s="117" t="s">
        <v>2168</v>
      </c>
      <c r="E19" s="116" t="s">
        <v>2128</v>
      </c>
      <c r="F19" s="116" t="s">
        <v>2164</v>
      </c>
      <c r="G19" s="118" t="s">
        <v>2130</v>
      </c>
    </row>
    <row r="20" spans="1:7" ht="22.5">
      <c r="A20" s="266"/>
      <c r="B20" s="262"/>
      <c r="C20" s="116" t="s">
        <v>1969</v>
      </c>
      <c r="D20" s="117" t="s">
        <v>2169</v>
      </c>
      <c r="E20" s="116" t="s">
        <v>2128</v>
      </c>
      <c r="F20" s="116" t="s">
        <v>2164</v>
      </c>
      <c r="G20" s="118" t="s">
        <v>2130</v>
      </c>
    </row>
    <row r="21" spans="1:7" ht="22.5">
      <c r="A21" s="264" t="s">
        <v>2170</v>
      </c>
      <c r="B21" s="260" t="s">
        <v>2171</v>
      </c>
      <c r="C21" s="116" t="s">
        <v>2172</v>
      </c>
      <c r="D21" s="117" t="s">
        <v>2173</v>
      </c>
      <c r="E21" s="116" t="s">
        <v>2149</v>
      </c>
      <c r="F21" s="116" t="s">
        <v>2137</v>
      </c>
      <c r="G21" s="118" t="s">
        <v>2130</v>
      </c>
    </row>
    <row r="22" spans="1:7" ht="22.5">
      <c r="A22" s="266"/>
      <c r="B22" s="262"/>
      <c r="C22" s="116" t="s">
        <v>2174</v>
      </c>
      <c r="D22" s="117" t="s">
        <v>2175</v>
      </c>
      <c r="E22" s="116" t="s">
        <v>2149</v>
      </c>
      <c r="F22" s="116" t="s">
        <v>2137</v>
      </c>
      <c r="G22" s="118" t="s">
        <v>2130</v>
      </c>
    </row>
    <row r="23" spans="1:7" ht="22.5">
      <c r="A23" s="257" t="s">
        <v>2176</v>
      </c>
      <c r="B23" s="260" t="s">
        <v>2177</v>
      </c>
      <c r="C23" s="116" t="s">
        <v>2178</v>
      </c>
      <c r="D23" s="117" t="s">
        <v>2179</v>
      </c>
      <c r="E23" s="116" t="s">
        <v>2149</v>
      </c>
      <c r="F23" s="116" t="s">
        <v>2137</v>
      </c>
      <c r="G23" s="116" t="s">
        <v>2180</v>
      </c>
    </row>
    <row r="24" spans="1:7">
      <c r="A24" s="258"/>
      <c r="B24" s="261"/>
      <c r="C24" s="116" t="s">
        <v>2181</v>
      </c>
      <c r="D24" s="117" t="s">
        <v>2182</v>
      </c>
      <c r="E24" s="116" t="s">
        <v>2149</v>
      </c>
      <c r="F24" s="116" t="s">
        <v>2137</v>
      </c>
      <c r="G24" s="116" t="s">
        <v>2180</v>
      </c>
    </row>
    <row r="25" spans="1:7">
      <c r="A25" s="258"/>
      <c r="B25" s="261"/>
      <c r="C25" s="116" t="s">
        <v>2183</v>
      </c>
      <c r="D25" s="117" t="s">
        <v>2184</v>
      </c>
      <c r="E25" s="116" t="s">
        <v>2149</v>
      </c>
      <c r="F25" s="116" t="s">
        <v>2137</v>
      </c>
      <c r="G25" s="116" t="s">
        <v>2180</v>
      </c>
    </row>
    <row r="26" spans="1:7">
      <c r="A26" s="259"/>
      <c r="B26" s="262"/>
      <c r="C26" s="116" t="s">
        <v>2185</v>
      </c>
      <c r="D26" s="117" t="s">
        <v>2186</v>
      </c>
      <c r="E26" s="116" t="s">
        <v>2149</v>
      </c>
      <c r="F26" s="116" t="s">
        <v>2137</v>
      </c>
      <c r="G26" s="116" t="s">
        <v>2180</v>
      </c>
    </row>
    <row r="27" spans="1:7" ht="33.75">
      <c r="A27" s="257" t="s">
        <v>2187</v>
      </c>
      <c r="B27" s="260" t="s">
        <v>2188</v>
      </c>
      <c r="C27" s="116" t="s">
        <v>2189</v>
      </c>
      <c r="D27" s="117" t="s">
        <v>2190</v>
      </c>
      <c r="E27" s="116" t="s">
        <v>2149</v>
      </c>
      <c r="F27" s="116" t="s">
        <v>2137</v>
      </c>
      <c r="G27" s="116" t="s">
        <v>2180</v>
      </c>
    </row>
    <row r="28" spans="1:7" ht="22.5">
      <c r="A28" s="259"/>
      <c r="B28" s="262"/>
      <c r="C28" s="116" t="s">
        <v>2191</v>
      </c>
      <c r="D28" s="117" t="s">
        <v>2192</v>
      </c>
      <c r="E28" s="116" t="s">
        <v>2149</v>
      </c>
      <c r="F28" s="116" t="s">
        <v>2137</v>
      </c>
      <c r="G28" s="116" t="s">
        <v>2180</v>
      </c>
    </row>
    <row r="29" spans="1:7" ht="22.5">
      <c r="A29" s="121" t="s">
        <v>2193</v>
      </c>
      <c r="B29" s="122" t="s">
        <v>2194</v>
      </c>
      <c r="C29" s="119" t="s">
        <v>2195</v>
      </c>
      <c r="D29" s="122" t="s">
        <v>2196</v>
      </c>
      <c r="E29" s="119" t="s">
        <v>2149</v>
      </c>
      <c r="F29" s="119" t="s">
        <v>2137</v>
      </c>
      <c r="G29" s="119" t="s">
        <v>2180</v>
      </c>
    </row>
    <row r="30" spans="1:7" ht="101.25" customHeight="1">
      <c r="A30" s="263" t="s">
        <v>2467</v>
      </c>
      <c r="B30" s="263"/>
      <c r="C30" s="263"/>
      <c r="D30" s="263"/>
      <c r="E30" s="263"/>
      <c r="F30" s="263"/>
      <c r="G30" s="263"/>
    </row>
  </sheetData>
  <mergeCells count="17">
    <mergeCell ref="A2:A5"/>
    <mergeCell ref="B2:B5"/>
    <mergeCell ref="A6:A8"/>
    <mergeCell ref="B6:B8"/>
    <mergeCell ref="A9:A11"/>
    <mergeCell ref="B9:B11"/>
    <mergeCell ref="A12:A14"/>
    <mergeCell ref="B12:B14"/>
    <mergeCell ref="A15:A20"/>
    <mergeCell ref="B15:B20"/>
    <mergeCell ref="A21:A22"/>
    <mergeCell ref="B21:B22"/>
    <mergeCell ref="A23:A26"/>
    <mergeCell ref="B23:B26"/>
    <mergeCell ref="A27:A28"/>
    <mergeCell ref="B27:B28"/>
    <mergeCell ref="A30:G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31"/>
  <sheetViews>
    <sheetView zoomScale="70" zoomScaleNormal="70" workbookViewId="0">
      <selection activeCell="S37" sqref="S37"/>
    </sheetView>
  </sheetViews>
  <sheetFormatPr defaultColWidth="9" defaultRowHeight="16.5"/>
  <cols>
    <col min="1" max="1" width="11.125" style="27" bestFit="1" customWidth="1"/>
    <col min="2" max="2" width="9.125" style="27" bestFit="1" customWidth="1"/>
    <col min="3" max="3" width="11" style="27" customWidth="1"/>
    <col min="4" max="4" width="25.125" style="27" bestFit="1" customWidth="1"/>
    <col min="5" max="5" width="34.375" style="27" customWidth="1"/>
    <col min="6" max="6" width="24.125" style="27" customWidth="1"/>
    <col min="7" max="7" width="13" style="82" hidden="1" customWidth="1"/>
    <col min="8" max="8" width="25.125" style="27" hidden="1" customWidth="1"/>
    <col min="9" max="9" width="23.625" style="27" hidden="1" customWidth="1"/>
    <col min="10" max="10" width="10.375" style="27" customWidth="1"/>
    <col min="11" max="11" width="17" style="123" customWidth="1"/>
    <col min="12" max="12" width="15.5" style="27" customWidth="1"/>
    <col min="13" max="13" width="14.125" style="27" customWidth="1"/>
    <col min="14" max="14" width="9" style="82"/>
    <col min="15" max="15" width="20" style="123" customWidth="1"/>
    <col min="16" max="16384" width="9" style="27"/>
  </cols>
  <sheetData>
    <row r="1" spans="1:15" ht="17.25" thickBot="1">
      <c r="A1" s="267" t="s">
        <v>2839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46"/>
    </row>
    <row r="2" spans="1:15">
      <c r="A2" s="269" t="s">
        <v>2197</v>
      </c>
      <c r="B2" s="270"/>
      <c r="C2" s="270"/>
      <c r="D2" s="270"/>
      <c r="E2" s="270"/>
      <c r="F2" s="271"/>
      <c r="G2" s="138"/>
      <c r="H2" s="137"/>
      <c r="I2" s="137"/>
      <c r="J2" s="139"/>
      <c r="K2" s="272" t="s">
        <v>2076</v>
      </c>
      <c r="L2" s="273"/>
      <c r="M2" s="273"/>
      <c r="N2" s="273"/>
      <c r="O2" s="274"/>
    </row>
    <row r="3" spans="1:15">
      <c r="A3" s="124" t="s">
        <v>2073</v>
      </c>
      <c r="B3" s="1" t="s">
        <v>2241</v>
      </c>
      <c r="C3" s="1" t="s">
        <v>2</v>
      </c>
      <c r="D3" s="1" t="s">
        <v>2450</v>
      </c>
      <c r="E3" s="1" t="s">
        <v>2198</v>
      </c>
      <c r="F3" s="125" t="s">
        <v>2199</v>
      </c>
      <c r="G3" s="124" t="s">
        <v>2200</v>
      </c>
      <c r="H3" s="1" t="s">
        <v>2201</v>
      </c>
      <c r="I3" s="1" t="s">
        <v>2202</v>
      </c>
      <c r="J3" s="125" t="s">
        <v>2203</v>
      </c>
      <c r="K3" s="126" t="s">
        <v>2077</v>
      </c>
      <c r="L3" s="127" t="s">
        <v>2204</v>
      </c>
      <c r="M3" s="127" t="s">
        <v>2884</v>
      </c>
      <c r="N3" s="128" t="s">
        <v>2079</v>
      </c>
      <c r="O3" s="129" t="s">
        <v>2205</v>
      </c>
    </row>
    <row r="4" spans="1:15">
      <c r="A4" s="134" t="s">
        <v>2240</v>
      </c>
      <c r="B4" s="135" t="s">
        <v>2242</v>
      </c>
      <c r="C4" s="178">
        <v>1</v>
      </c>
      <c r="D4" s="179" t="s">
        <v>2243</v>
      </c>
      <c r="E4" s="135" t="s">
        <v>2452</v>
      </c>
      <c r="F4" s="179" t="s">
        <v>2244</v>
      </c>
      <c r="G4" s="140" t="s">
        <v>2206</v>
      </c>
      <c r="H4" s="136"/>
      <c r="I4" s="136"/>
      <c r="J4" s="180">
        <v>18</v>
      </c>
      <c r="K4" s="130" t="s">
        <v>2083</v>
      </c>
      <c r="L4" s="131"/>
      <c r="M4" s="130" t="s">
        <v>1870</v>
      </c>
      <c r="N4" s="132" t="s">
        <v>2207</v>
      </c>
      <c r="O4" s="133" t="s">
        <v>2208</v>
      </c>
    </row>
    <row r="5" spans="1:15">
      <c r="A5" s="134" t="s">
        <v>2240</v>
      </c>
      <c r="B5" s="135" t="s">
        <v>2242</v>
      </c>
      <c r="C5" s="178">
        <v>2</v>
      </c>
      <c r="D5" s="179" t="s">
        <v>2243</v>
      </c>
      <c r="E5" s="135" t="s">
        <v>2453</v>
      </c>
      <c r="F5" s="179" t="s">
        <v>2245</v>
      </c>
      <c r="G5" s="140" t="s">
        <v>2206</v>
      </c>
      <c r="H5" s="136"/>
      <c r="I5" s="136"/>
      <c r="J5" s="180">
        <v>5</v>
      </c>
      <c r="K5" s="130" t="s">
        <v>2083</v>
      </c>
      <c r="L5" s="131"/>
      <c r="M5" s="130" t="s">
        <v>1870</v>
      </c>
      <c r="N5" s="132" t="s">
        <v>2207</v>
      </c>
      <c r="O5" s="133" t="s">
        <v>2208</v>
      </c>
    </row>
    <row r="6" spans="1:15">
      <c r="A6" s="134" t="s">
        <v>2240</v>
      </c>
      <c r="B6" s="135" t="s">
        <v>2242</v>
      </c>
      <c r="C6" s="178">
        <v>3</v>
      </c>
      <c r="D6" s="179" t="s">
        <v>2243</v>
      </c>
      <c r="E6" s="135" t="s">
        <v>2454</v>
      </c>
      <c r="F6" s="179" t="s">
        <v>2246</v>
      </c>
      <c r="G6" s="140" t="s">
        <v>2206</v>
      </c>
      <c r="H6" s="136"/>
      <c r="I6" s="136"/>
      <c r="J6" s="180">
        <v>17</v>
      </c>
      <c r="K6" s="130" t="s">
        <v>2083</v>
      </c>
      <c r="L6" s="131"/>
      <c r="M6" s="130" t="s">
        <v>1870</v>
      </c>
      <c r="N6" s="132" t="s">
        <v>2207</v>
      </c>
      <c r="O6" s="133" t="s">
        <v>2208</v>
      </c>
    </row>
    <row r="7" spans="1:15">
      <c r="A7" s="134" t="s">
        <v>2240</v>
      </c>
      <c r="B7" s="135" t="s">
        <v>2242</v>
      </c>
      <c r="C7" s="178">
        <v>4</v>
      </c>
      <c r="D7" s="179" t="s">
        <v>2243</v>
      </c>
      <c r="E7" s="135" t="s">
        <v>2455</v>
      </c>
      <c r="F7" s="179" t="s">
        <v>2247</v>
      </c>
      <c r="G7" s="140" t="s">
        <v>2206</v>
      </c>
      <c r="H7" s="136"/>
      <c r="I7" s="136"/>
      <c r="J7" s="180">
        <v>19</v>
      </c>
      <c r="K7" s="130" t="s">
        <v>2083</v>
      </c>
      <c r="L7" s="131"/>
      <c r="M7" s="130" t="s">
        <v>2529</v>
      </c>
      <c r="N7" s="132" t="s">
        <v>2207</v>
      </c>
      <c r="O7" s="133" t="s">
        <v>2208</v>
      </c>
    </row>
    <row r="8" spans="1:15">
      <c r="A8" s="134" t="s">
        <v>2240</v>
      </c>
      <c r="B8" s="135" t="s">
        <v>2242</v>
      </c>
      <c r="C8" s="178">
        <v>5</v>
      </c>
      <c r="D8" s="179" t="s">
        <v>2243</v>
      </c>
      <c r="E8" s="135" t="s">
        <v>2456</v>
      </c>
      <c r="F8" s="179" t="s">
        <v>2248</v>
      </c>
      <c r="G8" s="140" t="s">
        <v>2206</v>
      </c>
      <c r="H8" s="136"/>
      <c r="I8" s="136"/>
      <c r="J8" s="180">
        <v>16</v>
      </c>
      <c r="K8" s="130" t="s">
        <v>2083</v>
      </c>
      <c r="L8" s="131"/>
      <c r="M8" s="130" t="s">
        <v>1870</v>
      </c>
      <c r="N8" s="132" t="s">
        <v>2207</v>
      </c>
      <c r="O8" s="133" t="s">
        <v>2208</v>
      </c>
    </row>
    <row r="9" spans="1:15">
      <c r="A9" s="134" t="s">
        <v>2240</v>
      </c>
      <c r="B9" s="135" t="s">
        <v>2242</v>
      </c>
      <c r="C9" s="178">
        <v>6</v>
      </c>
      <c r="D9" s="179" t="s">
        <v>2243</v>
      </c>
      <c r="E9" s="135" t="s">
        <v>2457</v>
      </c>
      <c r="F9" s="179" t="s">
        <v>2249</v>
      </c>
      <c r="G9" s="140" t="s">
        <v>2206</v>
      </c>
      <c r="H9" s="136"/>
      <c r="I9" s="136"/>
      <c r="J9" s="180">
        <v>23</v>
      </c>
      <c r="K9" s="130" t="s">
        <v>2083</v>
      </c>
      <c r="L9" s="131"/>
      <c r="M9" s="130" t="s">
        <v>1870</v>
      </c>
      <c r="N9" s="132" t="s">
        <v>2207</v>
      </c>
      <c r="O9" s="133" t="s">
        <v>2208</v>
      </c>
    </row>
    <row r="10" spans="1:15">
      <c r="A10" s="134" t="s">
        <v>2240</v>
      </c>
      <c r="B10" s="135" t="s">
        <v>2242</v>
      </c>
      <c r="C10" s="178">
        <v>7</v>
      </c>
      <c r="D10" s="179" t="s">
        <v>2243</v>
      </c>
      <c r="E10" s="135" t="s">
        <v>2458</v>
      </c>
      <c r="F10" s="179" t="s">
        <v>2250</v>
      </c>
      <c r="G10" s="140" t="s">
        <v>2206</v>
      </c>
      <c r="H10" s="136"/>
      <c r="I10" s="136"/>
      <c r="J10" s="180">
        <v>14</v>
      </c>
      <c r="K10" s="130" t="s">
        <v>2083</v>
      </c>
      <c r="L10" s="131"/>
      <c r="M10" s="130" t="s">
        <v>1870</v>
      </c>
      <c r="N10" s="132" t="s">
        <v>2207</v>
      </c>
      <c r="O10" s="133" t="s">
        <v>2208</v>
      </c>
    </row>
    <row r="11" spans="1:15">
      <c r="A11" s="134" t="s">
        <v>2240</v>
      </c>
      <c r="B11" s="135" t="s">
        <v>2242</v>
      </c>
      <c r="C11" s="178">
        <v>8</v>
      </c>
      <c r="D11" s="179" t="s">
        <v>2243</v>
      </c>
      <c r="E11" s="135" t="s">
        <v>2790</v>
      </c>
      <c r="F11" s="179" t="s">
        <v>2451</v>
      </c>
      <c r="G11" s="140" t="s">
        <v>2206</v>
      </c>
      <c r="H11" s="136"/>
      <c r="I11" s="136"/>
      <c r="J11" s="180">
        <v>15</v>
      </c>
      <c r="K11" s="130" t="s">
        <v>2083</v>
      </c>
      <c r="L11" s="131"/>
      <c r="M11" s="130" t="s">
        <v>2885</v>
      </c>
      <c r="N11" s="132" t="s">
        <v>2207</v>
      </c>
      <c r="O11" s="133" t="s">
        <v>2208</v>
      </c>
    </row>
    <row r="12" spans="1:15">
      <c r="A12" s="134" t="s">
        <v>2240</v>
      </c>
      <c r="B12" s="135" t="s">
        <v>2242</v>
      </c>
      <c r="C12" s="178">
        <v>9</v>
      </c>
      <c r="D12" s="179" t="s">
        <v>2243</v>
      </c>
      <c r="E12" s="135" t="s">
        <v>2459</v>
      </c>
      <c r="F12" s="179" t="s">
        <v>2252</v>
      </c>
      <c r="G12" s="140" t="s">
        <v>2206</v>
      </c>
      <c r="H12" s="136"/>
      <c r="I12" s="136"/>
      <c r="J12" s="180">
        <v>20</v>
      </c>
      <c r="K12" s="130" t="s">
        <v>2083</v>
      </c>
      <c r="L12" s="131"/>
      <c r="M12" s="130" t="s">
        <v>1870</v>
      </c>
      <c r="N12" s="132" t="s">
        <v>2207</v>
      </c>
      <c r="O12" s="133" t="s">
        <v>2208</v>
      </c>
    </row>
    <row r="13" spans="1:15">
      <c r="A13" s="134" t="s">
        <v>2240</v>
      </c>
      <c r="B13" s="135" t="s">
        <v>2242</v>
      </c>
      <c r="C13" s="178">
        <v>10</v>
      </c>
      <c r="D13" s="179" t="s">
        <v>2243</v>
      </c>
      <c r="E13" s="135" t="s">
        <v>2460</v>
      </c>
      <c r="F13" s="179" t="s">
        <v>2253</v>
      </c>
      <c r="G13" s="140" t="s">
        <v>2206</v>
      </c>
      <c r="H13" s="136"/>
      <c r="I13" s="136"/>
      <c r="J13" s="180">
        <v>18</v>
      </c>
      <c r="K13" s="130" t="s">
        <v>2083</v>
      </c>
      <c r="L13" s="131"/>
      <c r="M13" s="130" t="s">
        <v>1870</v>
      </c>
      <c r="N13" s="132" t="s">
        <v>2207</v>
      </c>
      <c r="O13" s="133" t="s">
        <v>2208</v>
      </c>
    </row>
    <row r="14" spans="1:15">
      <c r="A14" s="134" t="s">
        <v>2240</v>
      </c>
      <c r="B14" s="135" t="s">
        <v>2242</v>
      </c>
      <c r="C14" s="178">
        <v>11</v>
      </c>
      <c r="D14" s="179" t="s">
        <v>2243</v>
      </c>
      <c r="E14" s="135" t="s">
        <v>2461</v>
      </c>
      <c r="F14" s="179" t="s">
        <v>2254</v>
      </c>
      <c r="G14" s="140" t="s">
        <v>2206</v>
      </c>
      <c r="H14" s="136"/>
      <c r="I14" s="136"/>
      <c r="J14" s="180">
        <v>7</v>
      </c>
      <c r="K14" s="130" t="s">
        <v>2083</v>
      </c>
      <c r="L14" s="131"/>
      <c r="M14" s="130" t="s">
        <v>1870</v>
      </c>
      <c r="N14" s="132" t="s">
        <v>2207</v>
      </c>
      <c r="O14" s="133" t="s">
        <v>2208</v>
      </c>
    </row>
    <row r="15" spans="1:15">
      <c r="A15" s="134" t="s">
        <v>2240</v>
      </c>
      <c r="B15" s="135" t="s">
        <v>2242</v>
      </c>
      <c r="C15" s="178">
        <v>12</v>
      </c>
      <c r="D15" s="179" t="s">
        <v>2243</v>
      </c>
      <c r="E15" s="135" t="s">
        <v>2462</v>
      </c>
      <c r="F15" s="179" t="s">
        <v>2255</v>
      </c>
      <c r="G15" s="140" t="s">
        <v>2206</v>
      </c>
      <c r="H15" s="136"/>
      <c r="I15" s="136"/>
      <c r="J15" s="180">
        <v>14</v>
      </c>
      <c r="K15" s="130" t="s">
        <v>2083</v>
      </c>
      <c r="L15" s="131"/>
      <c r="M15" s="130" t="s">
        <v>1870</v>
      </c>
      <c r="N15" s="132" t="s">
        <v>2207</v>
      </c>
      <c r="O15" s="133" t="s">
        <v>2209</v>
      </c>
    </row>
    <row r="16" spans="1:15">
      <c r="A16" s="134" t="s">
        <v>2240</v>
      </c>
      <c r="B16" s="135" t="s">
        <v>2242</v>
      </c>
      <c r="C16" s="178">
        <v>13</v>
      </c>
      <c r="D16" s="179" t="s">
        <v>2243</v>
      </c>
      <c r="E16" s="135" t="s">
        <v>2789</v>
      </c>
      <c r="F16" s="179" t="s">
        <v>2256</v>
      </c>
      <c r="G16" s="140" t="s">
        <v>2206</v>
      </c>
      <c r="H16" s="136"/>
      <c r="I16" s="136"/>
      <c r="J16" s="180">
        <v>14</v>
      </c>
      <c r="K16" s="130" t="s">
        <v>2083</v>
      </c>
      <c r="L16" s="131"/>
      <c r="M16" s="130" t="s">
        <v>2885</v>
      </c>
      <c r="N16" s="132" t="s">
        <v>2207</v>
      </c>
      <c r="O16" s="133" t="s">
        <v>2208</v>
      </c>
    </row>
    <row r="17" spans="1:15">
      <c r="A17" s="134" t="s">
        <v>2240</v>
      </c>
      <c r="B17" s="135" t="s">
        <v>2242</v>
      </c>
      <c r="C17" s="178">
        <v>14</v>
      </c>
      <c r="D17" s="179" t="s">
        <v>2243</v>
      </c>
      <c r="E17" s="135" t="s">
        <v>2463</v>
      </c>
      <c r="F17" s="179" t="s">
        <v>2257</v>
      </c>
      <c r="G17" s="140" t="s">
        <v>2206</v>
      </c>
      <c r="H17" s="136"/>
      <c r="I17" s="136"/>
      <c r="J17" s="180">
        <v>15</v>
      </c>
      <c r="K17" s="130" t="s">
        <v>2083</v>
      </c>
      <c r="L17" s="131"/>
      <c r="M17" s="130" t="s">
        <v>2885</v>
      </c>
      <c r="N17" s="132" t="s">
        <v>2207</v>
      </c>
      <c r="O17" s="133" t="s">
        <v>2208</v>
      </c>
    </row>
    <row r="18" spans="1:15" hidden="1">
      <c r="A18" s="194" t="s">
        <v>2240</v>
      </c>
      <c r="B18" s="164">
        <v>5.4</v>
      </c>
      <c r="C18" s="195">
        <v>1</v>
      </c>
      <c r="D18" s="175" t="s">
        <v>2243</v>
      </c>
      <c r="E18" s="164" t="s">
        <v>2265</v>
      </c>
      <c r="F18" s="175" t="s">
        <v>2244</v>
      </c>
      <c r="G18" s="196" t="s">
        <v>2206</v>
      </c>
      <c r="H18" s="165"/>
      <c r="I18" s="165"/>
      <c r="J18" s="197">
        <v>18</v>
      </c>
      <c r="K18" s="198" t="s">
        <v>1870</v>
      </c>
      <c r="L18" s="199"/>
      <c r="M18" s="198" t="s">
        <v>1870</v>
      </c>
      <c r="N18" s="200" t="s">
        <v>1992</v>
      </c>
      <c r="O18" s="133" t="s">
        <v>2208</v>
      </c>
    </row>
    <row r="19" spans="1:15" hidden="1">
      <c r="A19" s="194" t="s">
        <v>2240</v>
      </c>
      <c r="B19" s="164">
        <v>5.4</v>
      </c>
      <c r="C19" s="195">
        <v>2</v>
      </c>
      <c r="D19" s="175" t="s">
        <v>2243</v>
      </c>
      <c r="E19" s="164" t="s">
        <v>2266</v>
      </c>
      <c r="F19" s="175" t="s">
        <v>2245</v>
      </c>
      <c r="G19" s="196" t="s">
        <v>2206</v>
      </c>
      <c r="H19" s="165"/>
      <c r="I19" s="165"/>
      <c r="J19" s="197">
        <v>5</v>
      </c>
      <c r="K19" s="198" t="s">
        <v>1870</v>
      </c>
      <c r="L19" s="199"/>
      <c r="M19" s="198" t="s">
        <v>1870</v>
      </c>
      <c r="N19" s="200" t="s">
        <v>1992</v>
      </c>
      <c r="O19" s="133" t="s">
        <v>2208</v>
      </c>
    </row>
    <row r="20" spans="1:15" hidden="1">
      <c r="A20" s="194" t="s">
        <v>2240</v>
      </c>
      <c r="B20" s="164">
        <v>5.4</v>
      </c>
      <c r="C20" s="195">
        <v>3</v>
      </c>
      <c r="D20" s="175" t="s">
        <v>2243</v>
      </c>
      <c r="E20" s="164" t="s">
        <v>2267</v>
      </c>
      <c r="F20" s="175" t="s">
        <v>2246</v>
      </c>
      <c r="G20" s="196" t="s">
        <v>2206</v>
      </c>
      <c r="H20" s="165"/>
      <c r="I20" s="165"/>
      <c r="J20" s="197">
        <v>17</v>
      </c>
      <c r="K20" s="198" t="s">
        <v>1870</v>
      </c>
      <c r="L20" s="199"/>
      <c r="M20" s="198" t="s">
        <v>1870</v>
      </c>
      <c r="N20" s="200" t="s">
        <v>1992</v>
      </c>
      <c r="O20" s="133" t="s">
        <v>2208</v>
      </c>
    </row>
    <row r="21" spans="1:15" hidden="1">
      <c r="A21" s="194" t="s">
        <v>2240</v>
      </c>
      <c r="B21" s="164">
        <v>5.4</v>
      </c>
      <c r="C21" s="195">
        <v>4</v>
      </c>
      <c r="D21" s="175" t="s">
        <v>2243</v>
      </c>
      <c r="E21" s="164" t="s">
        <v>2268</v>
      </c>
      <c r="F21" s="175" t="s">
        <v>2247</v>
      </c>
      <c r="G21" s="196" t="s">
        <v>2206</v>
      </c>
      <c r="H21" s="165"/>
      <c r="I21" s="165"/>
      <c r="J21" s="197">
        <v>19</v>
      </c>
      <c r="K21" s="198" t="s">
        <v>1870</v>
      </c>
      <c r="L21" s="199"/>
      <c r="M21" s="198" t="s">
        <v>2885</v>
      </c>
      <c r="N21" s="200" t="s">
        <v>1992</v>
      </c>
      <c r="O21" s="133" t="s">
        <v>2208</v>
      </c>
    </row>
    <row r="22" spans="1:15" hidden="1">
      <c r="A22" s="194" t="s">
        <v>2240</v>
      </c>
      <c r="B22" s="164">
        <v>5.4</v>
      </c>
      <c r="C22" s="195">
        <v>5</v>
      </c>
      <c r="D22" s="175" t="s">
        <v>2243</v>
      </c>
      <c r="E22" s="164" t="s">
        <v>2269</v>
      </c>
      <c r="F22" s="175" t="s">
        <v>2248</v>
      </c>
      <c r="G22" s="196" t="s">
        <v>2206</v>
      </c>
      <c r="H22" s="165"/>
      <c r="I22" s="165"/>
      <c r="J22" s="197">
        <v>16</v>
      </c>
      <c r="K22" s="198" t="s">
        <v>1870</v>
      </c>
      <c r="L22" s="199"/>
      <c r="M22" s="198" t="s">
        <v>1870</v>
      </c>
      <c r="N22" s="200" t="s">
        <v>1992</v>
      </c>
      <c r="O22" s="133" t="s">
        <v>2208</v>
      </c>
    </row>
    <row r="23" spans="1:15" hidden="1">
      <c r="A23" s="194" t="s">
        <v>2240</v>
      </c>
      <c r="B23" s="164">
        <v>5.4</v>
      </c>
      <c r="C23" s="195">
        <v>6</v>
      </c>
      <c r="D23" s="175" t="s">
        <v>2243</v>
      </c>
      <c r="E23" s="164" t="s">
        <v>2270</v>
      </c>
      <c r="F23" s="175" t="s">
        <v>2249</v>
      </c>
      <c r="G23" s="196" t="s">
        <v>2206</v>
      </c>
      <c r="H23" s="165"/>
      <c r="I23" s="165"/>
      <c r="J23" s="197">
        <v>23</v>
      </c>
      <c r="K23" s="198" t="s">
        <v>1870</v>
      </c>
      <c r="L23" s="199"/>
      <c r="M23" s="198" t="s">
        <v>1870</v>
      </c>
      <c r="N23" s="200" t="s">
        <v>1992</v>
      </c>
      <c r="O23" s="133" t="s">
        <v>2208</v>
      </c>
    </row>
    <row r="24" spans="1:15" hidden="1">
      <c r="A24" s="194" t="s">
        <v>2240</v>
      </c>
      <c r="B24" s="164">
        <v>5.4</v>
      </c>
      <c r="C24" s="195">
        <v>7</v>
      </c>
      <c r="D24" s="175" t="s">
        <v>2243</v>
      </c>
      <c r="E24" s="164" t="s">
        <v>2259</v>
      </c>
      <c r="F24" s="175" t="s">
        <v>2250</v>
      </c>
      <c r="G24" s="196" t="s">
        <v>2206</v>
      </c>
      <c r="H24" s="165"/>
      <c r="I24" s="165"/>
      <c r="J24" s="197">
        <v>16</v>
      </c>
      <c r="K24" s="198" t="s">
        <v>1870</v>
      </c>
      <c r="L24" s="199"/>
      <c r="M24" s="198" t="s">
        <v>1870</v>
      </c>
      <c r="N24" s="200" t="s">
        <v>1992</v>
      </c>
      <c r="O24" s="133" t="s">
        <v>2208</v>
      </c>
    </row>
    <row r="25" spans="1:15" hidden="1">
      <c r="A25" s="194" t="s">
        <v>2240</v>
      </c>
      <c r="B25" s="164">
        <v>5.4</v>
      </c>
      <c r="C25" s="195">
        <v>8</v>
      </c>
      <c r="D25" s="175" t="s">
        <v>2243</v>
      </c>
      <c r="E25" s="164" t="s">
        <v>2790</v>
      </c>
      <c r="F25" s="175" t="s">
        <v>2451</v>
      </c>
      <c r="G25" s="196" t="s">
        <v>2206</v>
      </c>
      <c r="H25" s="165"/>
      <c r="I25" s="165"/>
      <c r="J25" s="197">
        <v>19</v>
      </c>
      <c r="K25" s="198" t="s">
        <v>1870</v>
      </c>
      <c r="L25" s="199"/>
      <c r="M25" s="198" t="s">
        <v>2885</v>
      </c>
      <c r="N25" s="200" t="s">
        <v>1992</v>
      </c>
      <c r="O25" s="133" t="s">
        <v>2208</v>
      </c>
    </row>
    <row r="26" spans="1:15" hidden="1">
      <c r="A26" s="194" t="s">
        <v>2240</v>
      </c>
      <c r="B26" s="164">
        <v>5.4</v>
      </c>
      <c r="C26" s="195">
        <v>9</v>
      </c>
      <c r="D26" s="175" t="s">
        <v>2243</v>
      </c>
      <c r="E26" s="164" t="s">
        <v>2260</v>
      </c>
      <c r="F26" s="175" t="s">
        <v>2252</v>
      </c>
      <c r="G26" s="196" t="s">
        <v>2206</v>
      </c>
      <c r="H26" s="165"/>
      <c r="I26" s="165"/>
      <c r="J26" s="197">
        <v>23</v>
      </c>
      <c r="K26" s="198" t="s">
        <v>1870</v>
      </c>
      <c r="L26" s="199"/>
      <c r="M26" s="198" t="s">
        <v>1870</v>
      </c>
      <c r="N26" s="200" t="s">
        <v>1992</v>
      </c>
      <c r="O26" s="133" t="s">
        <v>2208</v>
      </c>
    </row>
    <row r="27" spans="1:15" hidden="1">
      <c r="A27" s="194" t="s">
        <v>2240</v>
      </c>
      <c r="B27" s="164">
        <v>5.4</v>
      </c>
      <c r="C27" s="195">
        <v>10</v>
      </c>
      <c r="D27" s="175" t="s">
        <v>2243</v>
      </c>
      <c r="E27" s="164" t="s">
        <v>2261</v>
      </c>
      <c r="F27" s="175" t="s">
        <v>2253</v>
      </c>
      <c r="G27" s="196" t="s">
        <v>2206</v>
      </c>
      <c r="H27" s="165"/>
      <c r="I27" s="165"/>
      <c r="J27" s="197">
        <v>21</v>
      </c>
      <c r="K27" s="198" t="s">
        <v>1870</v>
      </c>
      <c r="L27" s="199"/>
      <c r="M27" s="198" t="s">
        <v>1870</v>
      </c>
      <c r="N27" s="200" t="s">
        <v>1992</v>
      </c>
      <c r="O27" s="133" t="s">
        <v>2208</v>
      </c>
    </row>
    <row r="28" spans="1:15" hidden="1">
      <c r="A28" s="194" t="s">
        <v>2240</v>
      </c>
      <c r="B28" s="164">
        <v>5.4</v>
      </c>
      <c r="C28" s="195">
        <v>11</v>
      </c>
      <c r="D28" s="175" t="s">
        <v>2243</v>
      </c>
      <c r="E28" s="164" t="s">
        <v>2262</v>
      </c>
      <c r="F28" s="175" t="s">
        <v>2254</v>
      </c>
      <c r="G28" s="196" t="s">
        <v>2206</v>
      </c>
      <c r="H28" s="165"/>
      <c r="I28" s="165"/>
      <c r="J28" s="197">
        <v>7</v>
      </c>
      <c r="K28" s="198" t="s">
        <v>1870</v>
      </c>
      <c r="L28" s="199"/>
      <c r="M28" s="198" t="s">
        <v>1870</v>
      </c>
      <c r="N28" s="200" t="s">
        <v>1992</v>
      </c>
      <c r="O28" s="133" t="s">
        <v>2208</v>
      </c>
    </row>
    <row r="29" spans="1:15" hidden="1">
      <c r="A29" s="194" t="s">
        <v>2240</v>
      </c>
      <c r="B29" s="164">
        <v>5.4</v>
      </c>
      <c r="C29" s="195">
        <v>12</v>
      </c>
      <c r="D29" s="175" t="s">
        <v>2243</v>
      </c>
      <c r="E29" s="164" t="s">
        <v>2263</v>
      </c>
      <c r="F29" s="175" t="s">
        <v>2255</v>
      </c>
      <c r="G29" s="196" t="s">
        <v>2206</v>
      </c>
      <c r="H29" s="165"/>
      <c r="I29" s="165"/>
      <c r="J29" s="197">
        <v>16</v>
      </c>
      <c r="K29" s="198" t="s">
        <v>1870</v>
      </c>
      <c r="L29" s="199"/>
      <c r="M29" s="198" t="s">
        <v>1870</v>
      </c>
      <c r="N29" s="200" t="s">
        <v>1992</v>
      </c>
      <c r="O29" s="133" t="s">
        <v>2208</v>
      </c>
    </row>
    <row r="30" spans="1:15" hidden="1">
      <c r="A30" s="194" t="s">
        <v>2240</v>
      </c>
      <c r="B30" s="164">
        <v>5.4</v>
      </c>
      <c r="C30" s="195">
        <v>13</v>
      </c>
      <c r="D30" s="175" t="s">
        <v>2243</v>
      </c>
      <c r="E30" s="164" t="s">
        <v>2789</v>
      </c>
      <c r="F30" s="175" t="s">
        <v>2256</v>
      </c>
      <c r="G30" s="196" t="s">
        <v>2206</v>
      </c>
      <c r="H30" s="165"/>
      <c r="I30" s="165"/>
      <c r="J30" s="197">
        <v>14</v>
      </c>
      <c r="K30" s="198" t="s">
        <v>1870</v>
      </c>
      <c r="L30" s="199"/>
      <c r="M30" s="198" t="s">
        <v>2885</v>
      </c>
      <c r="N30" s="200" t="s">
        <v>1992</v>
      </c>
      <c r="O30" s="133" t="s">
        <v>2208</v>
      </c>
    </row>
    <row r="31" spans="1:15" hidden="1">
      <c r="A31" s="194" t="s">
        <v>2240</v>
      </c>
      <c r="B31" s="164">
        <v>5.4</v>
      </c>
      <c r="C31" s="195">
        <v>14</v>
      </c>
      <c r="D31" s="175" t="s">
        <v>2243</v>
      </c>
      <c r="E31" s="164" t="s">
        <v>2264</v>
      </c>
      <c r="F31" s="175" t="s">
        <v>2257</v>
      </c>
      <c r="G31" s="196" t="s">
        <v>2206</v>
      </c>
      <c r="H31" s="165"/>
      <c r="I31" s="165"/>
      <c r="J31" s="197">
        <v>15</v>
      </c>
      <c r="K31" s="198" t="s">
        <v>1870</v>
      </c>
      <c r="L31" s="199"/>
      <c r="M31" s="198" t="s">
        <v>2885</v>
      </c>
      <c r="N31" s="200" t="s">
        <v>1992</v>
      </c>
      <c r="O31" s="133" t="s">
        <v>2208</v>
      </c>
    </row>
  </sheetData>
  <autoFilter ref="A3:O31" xr:uid="{00000000-0001-0000-0300-000000000000}">
    <filterColumn colId="1">
      <filters>
        <filter val="5.3.1"/>
      </filters>
    </filterColumn>
  </autoFilter>
  <mergeCells count="3">
    <mergeCell ref="A1:L1"/>
    <mergeCell ref="A2:F2"/>
    <mergeCell ref="K2:O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5" tint="0.39997558519241921"/>
  </sheetPr>
  <dimension ref="A1:DP676"/>
  <sheetViews>
    <sheetView topLeftCell="AO630" zoomScaleNormal="100" workbookViewId="0">
      <selection activeCell="CH334" sqref="CH334:CH671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16.5" customWidth="1"/>
    <col min="16" max="16" width="42.625" customWidth="1"/>
    <col min="17" max="17" width="6.875" customWidth="1"/>
    <col min="18" max="18" width="23.625" customWidth="1"/>
    <col min="19" max="19" width="13.125" customWidth="1"/>
    <col min="20" max="20" width="18" customWidth="1"/>
    <col min="21" max="22" width="14.625" customWidth="1"/>
    <col min="23" max="23" width="29.375" customWidth="1"/>
    <col min="24" max="24" width="13.625" customWidth="1"/>
    <col min="25" max="25" width="14" customWidth="1"/>
    <col min="26" max="26" width="16.125" style="123" customWidth="1"/>
    <col min="27" max="27" width="17.375" style="123" customWidth="1"/>
    <col min="28" max="28" width="29.625" customWidth="1"/>
    <col min="29" max="29" width="20.625" customWidth="1"/>
    <col min="30" max="30" width="38.125" customWidth="1"/>
    <col min="31" max="31" width="44" customWidth="1"/>
    <col min="32" max="32" width="20" customWidth="1"/>
    <col min="33" max="33" width="19.125" customWidth="1"/>
    <col min="34" max="34" width="34.5" customWidth="1"/>
    <col min="35" max="35" width="22.125" customWidth="1"/>
    <col min="36" max="36" width="27" bestFit="1" customWidth="1"/>
    <col min="37" max="37" width="26.125" customWidth="1"/>
    <col min="38" max="38" width="17" customWidth="1"/>
    <col min="39" max="39" width="18.125" customWidth="1"/>
    <col min="40" max="40" width="134.125" customWidth="1"/>
    <col min="41" max="41" width="25.625" customWidth="1"/>
    <col min="42" max="42" width="39.25" hidden="1" customWidth="1" outlineLevel="1"/>
    <col min="43" max="43" width="12.875" hidden="1" customWidth="1" outlineLevel="1"/>
    <col min="44" max="44" width="19.875" hidden="1" customWidth="1" outlineLevel="1"/>
    <col min="45" max="45" width="42.625" hidden="1" customWidth="1" outlineLevel="1"/>
    <col min="46" max="47" width="12.875" hidden="1" customWidth="1" outlineLevel="1"/>
    <col min="48" max="48" width="17.625" hidden="1" customWidth="1" outlineLevel="1"/>
    <col min="49" max="50" width="11.625" hidden="1" customWidth="1" outlineLevel="1"/>
    <col min="51" max="51" width="36.75" hidden="1" customWidth="1" outlineLevel="1"/>
    <col min="52" max="53" width="12.875" hidden="1" customWidth="1" outlineLevel="1"/>
    <col min="54" max="54" width="38.75" hidden="1" customWidth="1" outlineLevel="1"/>
    <col min="55" max="56" width="12.875" hidden="1" customWidth="1" outlineLevel="1"/>
    <col min="57" max="57" width="33.625" hidden="1" customWidth="1" outlineLevel="1"/>
    <col min="58" max="59" width="12.875" hidden="1" customWidth="1" outlineLevel="1"/>
    <col min="60" max="60" width="41.375" hidden="1" customWidth="1" outlineLevel="1"/>
    <col min="61" max="62" width="16.5" hidden="1" customWidth="1" outlineLevel="1"/>
    <col min="63" max="63" width="23.125" hidden="1" customWidth="1" outlineLevel="1"/>
    <col min="64" max="65" width="16.5" hidden="1" customWidth="1" outlineLevel="1"/>
    <col min="66" max="66" width="24.375" hidden="1" customWidth="1" outlineLevel="1"/>
    <col min="67" max="68" width="17.125" hidden="1" customWidth="1" outlineLevel="1"/>
    <col min="69" max="69" width="32.125" hidden="1" customWidth="1" collapsed="1"/>
    <col min="70" max="71" width="16.5" hidden="1" customWidth="1"/>
    <col min="72" max="72" width="32.125" hidden="1" customWidth="1"/>
    <col min="73" max="74" width="16.5" hidden="1" customWidth="1"/>
    <col min="75" max="75" width="30.625" hidden="1" customWidth="1"/>
    <col min="76" max="77" width="16.5" hidden="1" customWidth="1"/>
    <col min="78" max="78" width="30.625" customWidth="1"/>
    <col min="79" max="80" width="12.625" customWidth="1"/>
    <col min="81" max="81" width="32.75" customWidth="1"/>
    <col min="82" max="83" width="12.125" customWidth="1"/>
    <col min="84" max="84" width="30.625" customWidth="1"/>
    <col min="85" max="86" width="13.125" customWidth="1"/>
    <col min="87" max="87" width="30.625" hidden="1" customWidth="1"/>
    <col min="88" max="89" width="13.375" hidden="1" customWidth="1"/>
    <col min="90" max="90" width="30.625" hidden="1" customWidth="1"/>
    <col min="91" max="92" width="12.5" hidden="1" customWidth="1"/>
    <col min="93" max="93" width="30.625" hidden="1" customWidth="1"/>
    <col min="94" max="95" width="12.625" hidden="1" customWidth="1"/>
    <col min="96" max="96" width="7.625" bestFit="1" customWidth="1"/>
    <col min="97" max="97" width="9.375" bestFit="1" customWidth="1"/>
    <col min="98" max="98" width="10.625" style="154" bestFit="1" customWidth="1"/>
    <col min="99" max="99" width="21.125" bestFit="1" customWidth="1"/>
    <col min="100" max="100" width="15.375" bestFit="1" customWidth="1"/>
  </cols>
  <sheetData>
    <row r="1" spans="1:120" ht="18" thickBot="1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284" t="s">
        <v>1837</v>
      </c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  <c r="AO1" s="286"/>
      <c r="AP1" s="287" t="s">
        <v>1861</v>
      </c>
      <c r="AQ1" s="288"/>
      <c r="AR1" s="288"/>
      <c r="AS1" s="288"/>
      <c r="AT1" s="288"/>
      <c r="AU1" s="288"/>
      <c r="AV1" s="288"/>
      <c r="AW1" s="288"/>
      <c r="AX1" s="288"/>
      <c r="AY1" s="290" t="s">
        <v>1864</v>
      </c>
      <c r="AZ1" s="291"/>
      <c r="BA1" s="291"/>
      <c r="BB1" s="291"/>
      <c r="BC1" s="291"/>
      <c r="BD1" s="291"/>
      <c r="BE1" s="291"/>
      <c r="BF1" s="291"/>
      <c r="BG1" s="291"/>
      <c r="BH1" s="288" t="s">
        <v>1865</v>
      </c>
      <c r="BI1" s="288"/>
      <c r="BJ1" s="288"/>
      <c r="BK1" s="288"/>
      <c r="BL1" s="288"/>
      <c r="BM1" s="288"/>
      <c r="BN1" s="288"/>
      <c r="BO1" s="288"/>
      <c r="BP1" s="288"/>
      <c r="BQ1" s="289" t="s">
        <v>1866</v>
      </c>
      <c r="BR1" s="289"/>
      <c r="BS1" s="289"/>
      <c r="BT1" s="289"/>
      <c r="BU1" s="289"/>
      <c r="BV1" s="289"/>
      <c r="BW1" s="289"/>
      <c r="BX1" s="289"/>
      <c r="BY1" s="289"/>
      <c r="BZ1" s="278" t="s">
        <v>1867</v>
      </c>
      <c r="CA1" s="278"/>
      <c r="CB1" s="278"/>
      <c r="CC1" s="278"/>
      <c r="CD1" s="278"/>
      <c r="CE1" s="278"/>
      <c r="CF1" s="278"/>
      <c r="CG1" s="278"/>
      <c r="CH1" s="278"/>
      <c r="CI1" s="292" t="s">
        <v>2883</v>
      </c>
      <c r="CJ1" s="292"/>
      <c r="CK1" s="292"/>
      <c r="CL1" s="292"/>
      <c r="CM1" s="292"/>
      <c r="CN1" s="292"/>
      <c r="CO1" s="292"/>
      <c r="CP1" s="292"/>
      <c r="CQ1" s="292"/>
      <c r="CR1" s="275" t="s">
        <v>1972</v>
      </c>
      <c r="CS1" s="276"/>
      <c r="CT1" s="276"/>
      <c r="CU1" s="277"/>
      <c r="CV1" s="170" t="s">
        <v>2231</v>
      </c>
    </row>
    <row r="2" spans="1:120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160" t="s">
        <v>1838</v>
      </c>
      <c r="T2" s="29" t="s">
        <v>1839</v>
      </c>
      <c r="U2" s="29" t="s">
        <v>1840</v>
      </c>
      <c r="V2" s="29" t="s">
        <v>1841</v>
      </c>
      <c r="W2" s="29" t="s">
        <v>1842</v>
      </c>
      <c r="X2" s="31" t="s">
        <v>1843</v>
      </c>
      <c r="Y2" s="31" t="s">
        <v>1844</v>
      </c>
      <c r="Z2" s="31" t="s">
        <v>1970</v>
      </c>
      <c r="AA2" s="31" t="s">
        <v>1845</v>
      </c>
      <c r="AB2" s="31" t="s">
        <v>1846</v>
      </c>
      <c r="AC2" s="31" t="s">
        <v>1847</v>
      </c>
      <c r="AD2" s="31" t="s">
        <v>1848</v>
      </c>
      <c r="AE2" s="31" t="s">
        <v>1849</v>
      </c>
      <c r="AF2" s="31" t="s">
        <v>2567</v>
      </c>
      <c r="AG2" s="31" t="s">
        <v>1850</v>
      </c>
      <c r="AH2" s="31" t="s">
        <v>1851</v>
      </c>
      <c r="AI2" s="31" t="s">
        <v>1852</v>
      </c>
      <c r="AJ2" s="31" t="s">
        <v>1853</v>
      </c>
      <c r="AK2" s="31" t="s">
        <v>1854</v>
      </c>
      <c r="AL2" s="31" t="s">
        <v>1855</v>
      </c>
      <c r="AM2" s="31" t="s">
        <v>1856</v>
      </c>
      <c r="AN2" s="29" t="s">
        <v>1857</v>
      </c>
      <c r="AO2" s="159" t="s">
        <v>1858</v>
      </c>
      <c r="AP2" s="158" t="s">
        <v>1862</v>
      </c>
      <c r="AQ2" s="7" t="s">
        <v>1860</v>
      </c>
      <c r="AR2" s="7" t="s">
        <v>2888</v>
      </c>
      <c r="AS2" s="7" t="s">
        <v>1863</v>
      </c>
      <c r="AT2" s="7" t="s">
        <v>1860</v>
      </c>
      <c r="AU2" s="7" t="s">
        <v>2888</v>
      </c>
      <c r="AV2" s="7" t="s">
        <v>1859</v>
      </c>
      <c r="AW2" s="7" t="s">
        <v>1860</v>
      </c>
      <c r="AX2" s="7" t="s">
        <v>2888</v>
      </c>
      <c r="AY2" s="30" t="s">
        <v>1862</v>
      </c>
      <c r="AZ2" s="30" t="s">
        <v>1860</v>
      </c>
      <c r="BA2" s="30" t="s">
        <v>2888</v>
      </c>
      <c r="BB2" s="30" t="s">
        <v>1863</v>
      </c>
      <c r="BC2" s="30" t="s">
        <v>1860</v>
      </c>
      <c r="BD2" s="30" t="s">
        <v>2888</v>
      </c>
      <c r="BE2" s="30" t="s">
        <v>1859</v>
      </c>
      <c r="BF2" s="30" t="s">
        <v>1860</v>
      </c>
      <c r="BG2" s="30" t="s">
        <v>2888</v>
      </c>
      <c r="BH2" s="7" t="s">
        <v>1862</v>
      </c>
      <c r="BI2" s="7" t="s">
        <v>1860</v>
      </c>
      <c r="BJ2" s="7" t="s">
        <v>2888</v>
      </c>
      <c r="BK2" s="7" t="s">
        <v>1863</v>
      </c>
      <c r="BL2" s="7" t="s">
        <v>1860</v>
      </c>
      <c r="BM2" s="7" t="s">
        <v>2888</v>
      </c>
      <c r="BN2" s="7" t="s">
        <v>1859</v>
      </c>
      <c r="BO2" s="7" t="s">
        <v>1860</v>
      </c>
      <c r="BP2" s="7" t="s">
        <v>2888</v>
      </c>
      <c r="BQ2" s="30" t="s">
        <v>1862</v>
      </c>
      <c r="BR2" s="30" t="s">
        <v>1860</v>
      </c>
      <c r="BS2" s="30" t="s">
        <v>2888</v>
      </c>
      <c r="BT2" s="30" t="s">
        <v>1863</v>
      </c>
      <c r="BU2" s="30" t="s">
        <v>1860</v>
      </c>
      <c r="BV2" s="30" t="s">
        <v>2888</v>
      </c>
      <c r="BW2" s="30" t="s">
        <v>1859</v>
      </c>
      <c r="BX2" s="30" t="s">
        <v>1860</v>
      </c>
      <c r="BY2" s="30" t="s">
        <v>2888</v>
      </c>
      <c r="BZ2" s="7" t="s">
        <v>1862</v>
      </c>
      <c r="CA2" s="7" t="s">
        <v>1860</v>
      </c>
      <c r="CB2" s="7" t="s">
        <v>2888</v>
      </c>
      <c r="CC2" s="7" t="s">
        <v>1863</v>
      </c>
      <c r="CD2" s="7" t="s">
        <v>1860</v>
      </c>
      <c r="CE2" s="7" t="s">
        <v>2888</v>
      </c>
      <c r="CF2" s="7" t="s">
        <v>1859</v>
      </c>
      <c r="CG2" s="7" t="s">
        <v>1860</v>
      </c>
      <c r="CH2" s="7" t="s">
        <v>2888</v>
      </c>
      <c r="CI2" s="30" t="s">
        <v>1862</v>
      </c>
      <c r="CJ2" s="30" t="s">
        <v>1860</v>
      </c>
      <c r="CK2" s="30" t="s">
        <v>2888</v>
      </c>
      <c r="CL2" s="30" t="s">
        <v>1863</v>
      </c>
      <c r="CM2" s="30" t="s">
        <v>1860</v>
      </c>
      <c r="CN2" s="30" t="s">
        <v>2889</v>
      </c>
      <c r="CO2" s="30" t="s">
        <v>1859</v>
      </c>
      <c r="CP2" s="30" t="s">
        <v>1860</v>
      </c>
      <c r="CQ2" s="30" t="s">
        <v>2888</v>
      </c>
      <c r="CR2" s="171" t="s">
        <v>1862</v>
      </c>
      <c r="CS2" s="155" t="s">
        <v>1863</v>
      </c>
      <c r="CT2" s="156" t="s">
        <v>1973</v>
      </c>
      <c r="CU2" s="157" t="s">
        <v>1974</v>
      </c>
    </row>
    <row r="3" spans="1:120" s="220" customFormat="1" ht="16.5" hidden="1" customHeight="1">
      <c r="A3" s="164" t="s">
        <v>2242</v>
      </c>
      <c r="B3" s="164" t="s">
        <v>2240</v>
      </c>
      <c r="C3" s="164" t="s">
        <v>2887</v>
      </c>
      <c r="D3" s="164">
        <v>1</v>
      </c>
      <c r="E3" s="175" t="s">
        <v>2243</v>
      </c>
      <c r="F3" s="177" t="s">
        <v>2265</v>
      </c>
      <c r="G3" s="177" t="s">
        <v>2244</v>
      </c>
      <c r="H3" s="177">
        <v>1</v>
      </c>
      <c r="I3" s="221" t="s">
        <v>2487</v>
      </c>
      <c r="J3" s="177" t="s">
        <v>2272</v>
      </c>
      <c r="K3" s="177" t="s">
        <v>2435</v>
      </c>
      <c r="L3" s="175" t="s">
        <v>9</v>
      </c>
      <c r="M3" s="165"/>
      <c r="N3" s="221" t="s">
        <v>2487</v>
      </c>
      <c r="O3" s="183">
        <v>100000001</v>
      </c>
      <c r="P3" s="166"/>
      <c r="Q3" s="175" t="s">
        <v>116</v>
      </c>
      <c r="R3" s="175" t="s">
        <v>2448</v>
      </c>
      <c r="S3" s="166"/>
      <c r="T3" s="166"/>
      <c r="U3" s="166"/>
      <c r="V3" s="164" t="s">
        <v>1873</v>
      </c>
      <c r="W3" s="167" t="s">
        <v>1874</v>
      </c>
      <c r="X3" s="166"/>
      <c r="Y3" s="166"/>
      <c r="Z3" s="166"/>
      <c r="AA3" s="166"/>
      <c r="AB3" s="164"/>
      <c r="AC3" s="164"/>
      <c r="AD3" s="165"/>
      <c r="AE3" s="166"/>
      <c r="AF3" s="166"/>
      <c r="AG3" s="165"/>
      <c r="AH3" s="165"/>
      <c r="AI3" s="166"/>
      <c r="AJ3" s="166"/>
      <c r="AK3" s="166"/>
      <c r="AL3" s="166"/>
      <c r="AM3" s="166"/>
      <c r="AN3" s="166"/>
      <c r="AO3" s="166"/>
      <c r="AP3" s="166"/>
      <c r="AQ3" s="164"/>
      <c r="AR3" s="164"/>
      <c r="AS3" s="167"/>
      <c r="AT3" s="164"/>
      <c r="AU3" s="164"/>
      <c r="AV3" s="164"/>
      <c r="AW3" s="164"/>
      <c r="AX3" s="164"/>
      <c r="AY3" s="166"/>
      <c r="AZ3" s="164"/>
      <c r="BA3" s="164"/>
      <c r="BB3" s="167"/>
      <c r="BC3" s="164"/>
      <c r="BD3" s="164"/>
      <c r="BE3" s="164"/>
      <c r="BF3" s="164"/>
      <c r="BG3" s="164"/>
      <c r="BH3" s="166"/>
      <c r="BI3" s="164"/>
      <c r="BJ3" s="164"/>
      <c r="BK3" s="167"/>
      <c r="BL3" s="164"/>
      <c r="BM3" s="164"/>
      <c r="BN3" s="164"/>
      <c r="BO3" s="164"/>
      <c r="BP3" s="164"/>
      <c r="BQ3" s="166"/>
      <c r="BR3" s="164"/>
      <c r="BS3" s="164"/>
      <c r="BT3" s="167"/>
      <c r="BU3" s="164"/>
      <c r="BV3" s="164"/>
      <c r="BW3" s="164"/>
      <c r="BX3" s="164"/>
      <c r="BY3" s="164"/>
      <c r="BZ3" s="166"/>
      <c r="CA3" s="164"/>
      <c r="CB3" s="164"/>
      <c r="CC3" s="167"/>
      <c r="CD3" s="164"/>
      <c r="CE3" s="164"/>
      <c r="CF3" s="164"/>
      <c r="CG3" s="164"/>
      <c r="CH3" s="164"/>
      <c r="CI3" s="166"/>
      <c r="CJ3" s="164"/>
      <c r="CK3" s="164"/>
      <c r="CL3" s="167"/>
      <c r="CM3" s="164"/>
      <c r="CN3" s="164"/>
      <c r="CO3" s="164"/>
      <c r="CP3" s="164"/>
      <c r="CQ3" s="164"/>
      <c r="CR3" s="216">
        <f>IFERROR(VLOOKUP("ID"&amp;U3,V.진단결과!$A$2:$E$99558,4,0),0)</f>
        <v>0</v>
      </c>
      <c r="CS3" s="217">
        <f>IFERROR(VLOOKUP("ID"&amp;U3,V.진단결과!$A$2:$E$99558,5,0),0)</f>
        <v>0</v>
      </c>
      <c r="CT3" s="218">
        <f t="shared" ref="CT3:CT4" si="0">IFERROR(CS3/CR3,0)</f>
        <v>0</v>
      </c>
      <c r="CU3" s="219" t="str">
        <f>SUBSTITUTE(IFERROR(VLOOKUP("ID"&amp;U3,V.진단결과!$A$2:$F$99558,6,0),""),$AO3,"")</f>
        <v/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s="220" customFormat="1" ht="16.5" hidden="1" customHeight="1">
      <c r="A4" s="164" t="s">
        <v>2242</v>
      </c>
      <c r="B4" s="164" t="s">
        <v>2240</v>
      </c>
      <c r="C4" s="164" t="s">
        <v>2887</v>
      </c>
      <c r="D4" s="164">
        <v>1</v>
      </c>
      <c r="E4" s="175" t="s">
        <v>2243</v>
      </c>
      <c r="F4" s="177" t="s">
        <v>2265</v>
      </c>
      <c r="G4" s="177" t="s">
        <v>2244</v>
      </c>
      <c r="H4" s="177">
        <v>1</v>
      </c>
      <c r="I4" s="221" t="s">
        <v>2487</v>
      </c>
      <c r="J4" s="177" t="s">
        <v>2272</v>
      </c>
      <c r="K4" s="177" t="s">
        <v>2435</v>
      </c>
      <c r="L4" s="175" t="s">
        <v>9</v>
      </c>
      <c r="M4" s="165"/>
      <c r="N4" s="221" t="s">
        <v>2487</v>
      </c>
      <c r="O4" s="183">
        <v>100000001</v>
      </c>
      <c r="P4" s="166"/>
      <c r="Q4" s="175" t="s">
        <v>116</v>
      </c>
      <c r="R4" s="175" t="s">
        <v>2448</v>
      </c>
      <c r="S4" s="166"/>
      <c r="T4" s="166"/>
      <c r="U4" s="166">
        <v>1002</v>
      </c>
      <c r="V4" s="164" t="s">
        <v>1869</v>
      </c>
      <c r="W4" s="166"/>
      <c r="X4" s="166"/>
      <c r="Y4" s="166"/>
      <c r="Z4" s="168" t="s">
        <v>2892</v>
      </c>
      <c r="AA4" s="168" t="s">
        <v>2891</v>
      </c>
      <c r="AB4" s="166"/>
      <c r="AC4" s="166"/>
      <c r="AD4" s="165"/>
      <c r="AE4" s="166"/>
      <c r="AF4" s="166"/>
      <c r="AG4" s="166"/>
      <c r="AH4" s="165"/>
      <c r="AI4" s="166"/>
      <c r="AJ4" s="166"/>
      <c r="AK4" s="166"/>
      <c r="AL4" s="166"/>
      <c r="AM4" s="166"/>
      <c r="AN4" s="166" t="str">
        <f>F4 &amp;"["&amp;G4&amp;"]의 "&amp; I4 &amp;"["&amp; J4 &amp;"]는 필수적으로 존재하여만 한다."</f>
        <v>환자정보[PERSON]의 CDM 환자ID[PERSON_ID]는 필수적으로 존재하여만 한다.</v>
      </c>
      <c r="AO4" s="166"/>
      <c r="AP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Q4" s="164" t="s">
        <v>1860</v>
      </c>
      <c r="AR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AT4" s="164" t="s">
        <v>1860</v>
      </c>
      <c r="AU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AW4" s="164" t="s">
        <v>1860</v>
      </c>
      <c r="AX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'ID1002'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Z4" s="164" t="s">
        <v>1860</v>
      </c>
      <c r="BA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C4" s="164" t="s">
        <v>1860</v>
      </c>
      <c r="BD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BF4" s="164" t="s">
        <v>1860</v>
      </c>
      <c r="BG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" s="166" t="str">
        <f>"SELECT 'ID"&amp; $U4 &amp;"' AS RULE_ID,  
   '"&amp; $G4 &amp;"' AS TB_NM,    
   '"&amp; $J4 &amp;"' AS COL_NM, 
   COUNT(*) AS TOT_CNT   
   FROM "&amp;$C4&amp;"."&amp; $G4 &amp;"
"</f>
        <v xml:space="preserve">SELECT 'ID1002' AS RULE_ID,  
   'PERSON' AS TB_NM,    
   'PERSON_ID' AS COL_NM, 
   COUNT(*) AS TOT_CNT   
   FROM YourSchemaName.PERSON
</v>
      </c>
      <c r="BI4" s="164" t="s">
        <v>1860</v>
      </c>
      <c r="BJ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'ID1002'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L4" s="164" t="s">
        <v>1860</v>
      </c>
      <c r="BM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'ID1002'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BO4" s="164" t="s">
        <v>1860</v>
      </c>
      <c r="BP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    COMMIT;" &amp; CHAR(10) &amp;
"    END;" &amp; CHAR(10) &amp;
"BEGIN" &amp; CHAR(10) &amp;
"    -- 쿼리 결과를 변수에 저장" &amp; CHAR(10) &amp;
"   "&amp;BN4&amp;"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    COMMIT;
    END;
BEGIN
    -- 쿼리 결과를 변수에 저장
   SELECT ERR_VALUE, RULE_ID, TB_NM, COL_NM FROM (
 SELECT DISTINCT SUBSTRING(CAST(PERSON_ID AS VARCHAR),1,30) AS ERR_VALUE, 'ID1002'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COMMIT;
</v>
      </c>
      <c r="BQ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BR4" s="164" t="s">
        <v>1860</v>
      </c>
      <c r="BS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'ID1002'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U4" s="164" t="s">
        <v>1860</v>
      </c>
      <c r="BV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'ID1002'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4" s="166" t="str">
        <f>"SELECT ERR_VALUE, RULE_ID, TB_NM, COL_NM FROM (
 SELECT DISTINCT SUBSTRING(CAST("&amp; $J4 &amp;" AS VARCHAR(50)),1,30) AS ERR_VALUE, 'ID"&amp; $U4 &amp;"' AS RULE_ID,  
   '"&amp; $G4 &amp;"' AS TB_NM,    
   '"&amp; $J4 &amp;"' AS COL_NM 
    FROM "&amp;$C4&amp;"."&amp; $G4 &amp;" A
    WHERE  "&amp; $J4 &amp;" IS NULL 
LIMIT 3
) XX
"</f>
        <v xml:space="preserve">SELECT ERR_VALUE, RULE_ID, TB_NM, COL_NM FROM (
 SELECT DISTINCT SUBSTRING(CAST(PERSON_ID AS VARCHAR(50)),1,30) AS ERR_VALUE, 'ID1002' AS RULE_ID,  
   'PERSON' AS TB_NM,    
   'PERSON_ID' AS COL_NM 
    FROM YourSchemaName.PERSON A
    WHERE  PERSON_ID IS NULL 
LIMIT 3
) XX
</v>
      </c>
      <c r="BX4" s="164" t="s">
        <v>1860</v>
      </c>
      <c r="BY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'ID1002'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A4" s="164" t="s">
        <v>1860</v>
      </c>
      <c r="CB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'ID1002'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D4" s="164" t="s">
        <v>1860</v>
      </c>
      <c r="CE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'ID1002'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" s="166" t="str">
        <f>"SELECT ERR_VALUE, RULE_ID, TB_NM, COL_NM FROM (
 SELECT DISTINCT SUBSTR(TO_CHAR("&amp; $J4 &amp;"),1,30) AS ERR_VALUE, 'ID"&amp; $U4 &amp;"' AS RULE_ID,  
   '"&amp; $G4 &amp;"' AS TB_NM,    
   '"&amp; $J4 &amp;"' AS COL_NM 
    FROM "&amp;$C4&amp;"."&amp; $G4 &amp;" A
    WHERE  "&amp; $J4 &amp;" IS NULL
AND ROWNUM &lt; 4
) XX
"</f>
        <v xml:space="preserve">SELECT ERR_VALUE, RULE_ID, TB_NM, COL_NM FROM (
 SELECT DISTINCT SUBSTR(TO_CHAR(PERSON_ID),1,30) AS ERR_VALUE, 'ID1002' AS RULE_ID,  
   'PERSON' AS TB_NM,    
   'PERSON_ID' AS COL_NM 
    FROM YourSchemaName.PERSON A
    WHERE  PERSON_ID IS NULL
AND ROWNUM &lt; 4
) XX
</v>
      </c>
      <c r="CG4" s="164" t="s">
        <v>1860</v>
      </c>
      <c r="CH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'ID1002'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J4" s="164" t="s">
        <v>1860</v>
      </c>
      <c r="CK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M4" s="164" t="s">
        <v>1860</v>
      </c>
      <c r="CN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CP4" s="164" t="s">
        <v>1860</v>
      </c>
      <c r="CQ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" s="216">
        <f>IFERROR(VLOOKUP("ID"&amp;U4,V.진단결과!$A$2:$E$99558,4,0),0)</f>
        <v>0</v>
      </c>
      <c r="CS4" s="217">
        <f>IFERROR(VLOOKUP("ID"&amp;U4,V.진단결과!$A$2:$E$99558,5,0),0)</f>
        <v>0</v>
      </c>
      <c r="CT4" s="218">
        <f t="shared" si="0"/>
        <v>0</v>
      </c>
      <c r="CU4" s="219" t="str">
        <f>SUBSTITUTE(IFERROR(VLOOKUP("ID"&amp;U4,V.진단결과!$A$2:$F$99558,6,0),""),$AO4,"")</f>
        <v/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s="220" customFormat="1" ht="16.5" hidden="1" customHeight="1">
      <c r="A5" s="164" t="s">
        <v>2242</v>
      </c>
      <c r="B5" s="164" t="s">
        <v>2240</v>
      </c>
      <c r="C5" s="164" t="s">
        <v>2887</v>
      </c>
      <c r="D5" s="164">
        <v>1</v>
      </c>
      <c r="E5" s="175" t="s">
        <v>2243</v>
      </c>
      <c r="F5" s="177" t="s">
        <v>2265</v>
      </c>
      <c r="G5" s="177" t="s">
        <v>2244</v>
      </c>
      <c r="H5" s="177">
        <v>1</v>
      </c>
      <c r="I5" s="221" t="s">
        <v>2487</v>
      </c>
      <c r="J5" s="177" t="s">
        <v>2272</v>
      </c>
      <c r="K5" s="177" t="s">
        <v>2435</v>
      </c>
      <c r="L5" s="175" t="s">
        <v>9</v>
      </c>
      <c r="M5" s="165"/>
      <c r="N5" s="221" t="s">
        <v>2487</v>
      </c>
      <c r="O5" s="183">
        <v>100000001</v>
      </c>
      <c r="P5" s="166"/>
      <c r="Q5" s="175" t="s">
        <v>116</v>
      </c>
      <c r="R5" s="175" t="s">
        <v>2448</v>
      </c>
      <c r="S5" s="166"/>
      <c r="T5" s="166"/>
      <c r="U5" s="166">
        <v>1003</v>
      </c>
      <c r="V5" s="164" t="s">
        <v>1869</v>
      </c>
      <c r="W5" s="166"/>
      <c r="X5" s="166"/>
      <c r="Y5" s="166"/>
      <c r="Z5" s="168" t="s">
        <v>2895</v>
      </c>
      <c r="AA5" s="168" t="s">
        <v>2896</v>
      </c>
      <c r="AB5" s="166"/>
      <c r="AC5" s="166"/>
      <c r="AD5" s="165"/>
      <c r="AE5" s="166"/>
      <c r="AF5" s="166"/>
      <c r="AG5" s="166"/>
      <c r="AH5" s="165"/>
      <c r="AI5" s="166"/>
      <c r="AJ5" s="166" t="s">
        <v>2246</v>
      </c>
      <c r="AK5" s="166" t="s">
        <v>2272</v>
      </c>
      <c r="AL5" s="166"/>
      <c r="AM5" s="166"/>
      <c r="AN5" s="166" t="str">
        <f>F5 &amp;"["&amp;G5&amp;"]의 "&amp; I5 &amp;"["&amp; J5 &amp;"]는 환자["&amp;AJ5&amp;"]의 "&amp;I5&amp;"["&amp;AK5&amp;"]에 존재하여야 한다."</f>
        <v>환자정보[PERSON]의 CDM 환자ID[PERSON_ID]는 환자[VISIT_OCCURRENCE]의 CDM 환자ID[PERSON_ID]에 존재하여야 한다.</v>
      </c>
      <c r="AO5" s="166"/>
      <c r="AP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AQ5" s="164" t="s">
        <v>1860</v>
      </c>
      <c r="AR5" s="164" t="str">
        <f t="shared" ref="AR5:AR14" si="1">"WITH query_result AS (" &amp; CHAR(10) &amp;
"    -- 쿼리 결과를 변수에 저장" &amp; CHAR(10) &amp;
"    " &amp; AP5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5" s="164" t="s">
        <v>1860</v>
      </c>
      <c r="AU5" s="164" t="str">
        <f t="shared" ref="AU5:AU14" si="2">"    WITH query_result AS (" &amp; CHAR(10) &amp;
"        -- 쿼리 결과를 변수에 저장" &amp; CHAR(10) &amp;
"        " &amp; AS5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5" s="164" t="s">
        <v>1860</v>
      </c>
      <c r="AX5" s="164" t="str">
        <f t="shared" ref="AX5:AX14" si="3">"    WITH query_result AS (" &amp; CHAR(10) &amp;
"        -- 쿼리 결과를 변수에 저장" &amp; CHAR(10) &amp;
"        " &amp; AV5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AZ5" s="164" t="s">
        <v>1860</v>
      </c>
      <c r="BA5" s="164" t="str">
        <f t="shared" ref="BA5:BA14" si="4">"BEGIN TRY" &amp; CHAR(10) &amp;
"    WITH query_result AS (" &amp; CHAR(10) &amp;
"        "&amp;AY5&amp;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5" s="164" t="s">
        <v>1860</v>
      </c>
      <c r="BD5" s="164" t="str">
        <f>"BEGIN TRY" &amp; CHAR(10) &amp;
"    WITH query_result AS (" &amp; CHAR(10) &amp;
"        "&amp;BB5&amp;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5" s="164" t="s">
        <v>1860</v>
      </c>
      <c r="BG5" s="164" t="str">
        <f t="shared" ref="BG5:BG14" si="5">"BEGIN TRY" &amp; CHAR(10) &amp;
"    WITH query_result AS (" &amp; CHAR(10) &amp;
"        "&amp;BE5&amp;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" s="166" t="str">
        <f>"SELECT 'ID"&amp; $U5 &amp;"' AS RULE_ID,  
   '"&amp; $G5 &amp;"' AS TB_NM,    
   '"&amp; $J5 &amp;"' AS COL_NM, 
   COUNT(*) AS TOT_CNT   
   FROM "&amp;$C5&amp;"."&amp; $G5 &amp;"
WHERE "&amp; $J5 &amp;" IS NOT NULL AND LENGTH(CAST("&amp; $J5 &amp;" AS VARCHAR))&gt;0 "</f>
        <v xml:space="preserve">SELECT 'ID1003' AS RULE_ID,  
   'PERSON' AS TB_NM,    
   'PERSON_ID' AS COL_NM, 
   COUNT(*) AS TOT_CNT   
   FROM YourSchemaName.PERSON
WHERE PERSON_ID IS NOT NULL AND LENGTH(CAST(PERSON_ID AS VARCHAR))&gt;0 </v>
      </c>
      <c r="BI5" s="164" t="s">
        <v>1860</v>
      </c>
      <c r="BJ5" s="166" t="str">
        <f t="shared" ref="BJ5:BJ14" si="6">"BEGIN" &amp; CHAR(10) &amp;
"    -- 쿼리 결과를 변수에 저장" &amp; CHAR(10) &amp;
"    " &amp; BH5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5" s="164" t="s">
        <v>1860</v>
      </c>
      <c r="BM5" s="166" t="str">
        <f t="shared" ref="BM5:BM14" si="7">"BEGIN" &amp; CHAR(10) &amp;
"    -- 쿼리 결과를 변수에 저장" &amp; CHAR(10) &amp;
"    " &amp; BK5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5" s="164" t="s">
        <v>1860</v>
      </c>
      <c r="BP5" s="166" t="str">
        <f t="shared" ref="BP5:BP14" si="8">"BEGIN" &amp; CHAR(10) &amp;
"    -- 쿼리 결과를 변수에 저장" &amp; CHAR(10) &amp;
"    " &amp; BN5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BR5" s="164" t="s">
        <v>1860</v>
      </c>
      <c r="BS5" s="164" t="str">
        <f t="shared" ref="BS5:BS14" si="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LENGTH("&amp; $J5 &amp;")&gt;0 )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5" s="164" t="s">
        <v>1860</v>
      </c>
      <c r="BV5" s="164" t="str">
        <f t="shared" ref="BV5:BV14" si="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" s="166" t="str">
        <f>"SELECT ERR_VALUE, RULE_ID, TB_NM, COL_NM FROM (
 SELECT DISTINCT SUBSTRING(CAST("&amp; $J5 &amp;" AS VARCHAR(50)),1,30)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LENGTH("&amp; $J5 &amp;")&gt;0 ) 
LIMIT 3
) XX
"</f>
        <v xml:space="preserve">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5" s="164" t="s">
        <v>1860</v>
      </c>
      <c r="BY5" s="164" t="str">
        <f t="shared" ref="BY5:BY14" si="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CA5" s="164" t="s">
        <v>1860</v>
      </c>
      <c r="CB5" s="164" t="str">
        <f t="shared" ref="CB5:CB14" si="12">"    -- 프로시저 본문" &amp; CHAR(10) &amp;
"    BEGIN" &amp; CHAR(10) &amp;
"        WITH query_result AS (" &amp; CHAR(10) &amp;
"            -- 쿼리 결과를 변수에 저장" &amp; CHAR(10) &amp;
"            "&amp;BZ5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LENGTH(TO_CHAR("&amp; $J5 &amp;"))&gt;0 )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5" s="164" t="s">
        <v>1860</v>
      </c>
      <c r="CE5" s="164" t="str">
        <f t="shared" ref="CE5:CE14" si="13">"    -- 프로시저 본문" &amp; CHAR(10) &amp;
"    BEGIN" &amp; CHAR(10) &amp;
"        WITH query_result AS (" &amp; CHAR(10) &amp;
"            -- 쿼리 결과를 변수에 저장" &amp; CHAR(10) &amp;
"         "&amp;CC5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" s="166" t="str">
        <f>"SELECT ERR_VALUE, RULE_ID, TB_NM, COL_NM FROM (
 SELECT DISTINCT SUBSTR(TO_CHAR("&amp; $J5 &amp;"),1,30)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LENGTH(TO_CHAR("&amp; $J5 &amp;"))&gt;0 ) 
AND ROWNUM &lt; 4
) XX
"</f>
        <v xml:space="preserve">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5" s="164" t="s">
        <v>1860</v>
      </c>
      <c r="CH5" s="164" t="str">
        <f t="shared" ref="CH5:CH14" si="14">"    -- 프로시저 본문" &amp; CHAR(10) &amp;
"    BEGIN" &amp; CHAR(10) &amp;
"        WITH query_result AS (" &amp; CHAR(10) &amp;
"            -- 쿼리 결과를 변수에 저장" &amp; CHAR(10) &amp;
"            "&amp;CF5&amp;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CJ5" s="164" t="s">
        <v>1860</v>
      </c>
      <c r="CK5" s="164" t="str">
        <f t="shared" ref="CK5:CK14" si="15">"BEGIN TRY" &amp; CHAR(10) &amp;
"    WITH query_result AS (" &amp; CHAR(10) &amp;
"        "&amp;CI5&amp;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5" s="164" t="s">
        <v>1860</v>
      </c>
      <c r="CN5" s="164" t="str">
        <f>"BEGIN TRY" &amp; CHAR(10) &amp;
"    WITH query_result AS (" &amp; CHAR(10) &amp;
"        "&amp;CL5&amp;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5" s="164" t="s">
        <v>1860</v>
      </c>
      <c r="CQ5" s="164" t="str">
        <f t="shared" ref="CQ5:CQ14" si="16">"BEGIN TRY" &amp; CHAR(10) &amp;
"    WITH query_result AS (" &amp; CHAR(10) &amp;
"        "&amp;CO5&amp;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" s="216">
        <f>IFERROR(VLOOKUP("ID"&amp;U5,V.진단결과!$A$2:$E$99558,4,0),0)</f>
        <v>0</v>
      </c>
      <c r="CS5" s="217">
        <f>IFERROR(VLOOKUP("ID"&amp;U5,V.진단결과!$A$2:$E$99558,5,0),0)</f>
        <v>0</v>
      </c>
      <c r="CT5" s="218">
        <f t="shared" ref="CT5" si="17">IFERROR(CS5/CR5,0)</f>
        <v>0</v>
      </c>
      <c r="CU5" s="219" t="str">
        <f>SUBSTITUTE(IFERROR(VLOOKUP("ID"&amp;U5,V.진단결과!$A$2:$F$99558,6,0),""),$AO5,"")</f>
        <v/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s="220" customFormat="1" ht="16.5" hidden="1" customHeight="1">
      <c r="A6" s="164" t="s">
        <v>2242</v>
      </c>
      <c r="B6" s="164" t="s">
        <v>2240</v>
      </c>
      <c r="C6" s="164" t="s">
        <v>2887</v>
      </c>
      <c r="D6" s="164">
        <v>1</v>
      </c>
      <c r="E6" s="175" t="s">
        <v>2243</v>
      </c>
      <c r="F6" s="177" t="s">
        <v>2265</v>
      </c>
      <c r="G6" s="177" t="s">
        <v>2244</v>
      </c>
      <c r="H6" s="177">
        <v>1</v>
      </c>
      <c r="I6" s="221" t="s">
        <v>2487</v>
      </c>
      <c r="J6" s="177" t="s">
        <v>2272</v>
      </c>
      <c r="K6" s="177" t="s">
        <v>2435</v>
      </c>
      <c r="L6" s="175" t="s">
        <v>9</v>
      </c>
      <c r="M6" s="165"/>
      <c r="N6" s="221" t="s">
        <v>2487</v>
      </c>
      <c r="O6" s="183">
        <v>100000001</v>
      </c>
      <c r="P6" s="166"/>
      <c r="Q6" s="175" t="s">
        <v>116</v>
      </c>
      <c r="R6" s="175" t="s">
        <v>2448</v>
      </c>
      <c r="S6" s="166"/>
      <c r="T6" s="166"/>
      <c r="U6" s="166">
        <v>1004</v>
      </c>
      <c r="V6" s="164" t="s">
        <v>1869</v>
      </c>
      <c r="W6" s="166"/>
      <c r="X6" s="166"/>
      <c r="Y6" s="166"/>
      <c r="Z6" s="168" t="s">
        <v>2895</v>
      </c>
      <c r="AA6" s="168" t="s">
        <v>2896</v>
      </c>
      <c r="AB6" s="166"/>
      <c r="AC6" s="166"/>
      <c r="AD6" s="165"/>
      <c r="AE6" s="166"/>
      <c r="AF6" s="166"/>
      <c r="AG6" s="166"/>
      <c r="AH6" s="165"/>
      <c r="AI6" s="166"/>
      <c r="AJ6" s="166" t="s">
        <v>2250</v>
      </c>
      <c r="AK6" s="166" t="s">
        <v>2272</v>
      </c>
      <c r="AL6" s="166"/>
      <c r="AM6" s="166"/>
      <c r="AN6" s="166" t="str">
        <f>F6 &amp;"["&amp;G6&amp;"]의 "&amp; I6 &amp;"["&amp; J6 &amp;"]는 환자["&amp;AJ6&amp;"]의 "&amp;I6&amp;"["&amp;AK6&amp;"]에 존재하여야 한다."</f>
        <v>환자정보[PERSON]의 CDM 환자ID[PERSON_ID]는 환자[PROCEDURE_OCCURRENCE]의 CDM 환자ID[PERSON_ID]에 존재하여야 한다.</v>
      </c>
      <c r="AO6" s="166"/>
      <c r="AP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AQ6" s="164" t="s">
        <v>1860</v>
      </c>
      <c r="AR6" s="164" t="str">
        <f t="shared" si="1"/>
        <v xml:space="preserve">WITH query_result AS (
    -- 쿼리 결과를 변수에 저장
    SELECT 'ID1004'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6" s="164" t="s">
        <v>1860</v>
      </c>
      <c r="AU6" s="164" t="str">
        <f t="shared" si="2"/>
        <v xml:space="preserve">    WITH query_result AS (
        -- 쿼리 결과를 변수에 저장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6" s="164" t="s">
        <v>1860</v>
      </c>
      <c r="AX6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AZ6" s="164" t="s">
        <v>1860</v>
      </c>
      <c r="BA6" s="164" t="str">
        <f t="shared" si="4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6" s="164" t="s">
        <v>1860</v>
      </c>
      <c r="BD6" s="164" t="str">
        <f>"BEGIN TRY" &amp; CHAR(10) &amp;
"    WITH query_result AS (" &amp; CHAR(10) &amp;
"        "&amp;BB6&amp;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6" s="164" t="s">
        <v>1860</v>
      </c>
      <c r="BG6" s="164" t="str">
        <f t="shared" si="5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" s="166" t="str">
        <f>"SELECT 'ID"&amp; $U6 &amp;"' AS RULE_ID,  
   '"&amp; $G6 &amp;"' AS TB_NM,    
   '"&amp; $J6 &amp;"' AS COL_NM, 
   COUNT(*) AS TOT_CNT   
   FROM "&amp;$C6&amp;"."&amp; $G6 &amp;"
WHERE "&amp; $J6 &amp;" IS NOT NULL AND LENGTH(CAST("&amp; $J6 &amp;" AS VARCHAR))&gt;0 "</f>
        <v xml:space="preserve">SELECT 'ID1004' AS RULE_ID,  
   'PERSON' AS TB_NM,    
   'PERSON_ID' AS COL_NM, 
   COUNT(*) AS TOT_CNT   
   FROM YourSchemaName.PERSON
WHERE PERSON_ID IS NOT NULL AND LENGTH(CAST(PERSON_ID AS VARCHAR))&gt;0 </v>
      </c>
      <c r="BI6" s="164" t="s">
        <v>1860</v>
      </c>
      <c r="BJ6" s="166" t="str">
        <f t="shared" si="6"/>
        <v xml:space="preserve">BEGIN
    -- 쿼리 결과를 변수에 저장
    SELECT 'ID1004'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6" s="164" t="s">
        <v>1860</v>
      </c>
      <c r="BM6" s="166" t="str">
        <f t="shared" si="7"/>
        <v xml:space="preserve">BEGIN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6" s="164" t="s">
        <v>1860</v>
      </c>
      <c r="BP6" s="166" t="str">
        <f t="shared" si="8"/>
        <v xml:space="preserve">BEGIN
    -- 쿼리 결과를 변수에 저장
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BR6" s="164" t="s">
        <v>1860</v>
      </c>
      <c r="BS6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LENGTH("&amp; $J6 &amp;")&gt;0 )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6" s="164" t="s">
        <v>1860</v>
      </c>
      <c r="BV6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" s="166" t="str">
        <f>"SELECT ERR_VALUE, RULE_ID, TB_NM, COL_NM FROM (
 SELECT DISTINCT SUBSTRING(CAST("&amp; $J6 &amp;" AS VARCHAR(50)),1,30)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LENGTH("&amp; $J6 &amp;")&gt;0 ) 
LIMIT 3
) XX
"</f>
        <v xml:space="preserve">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6" s="164" t="s">
        <v>1860</v>
      </c>
      <c r="BY6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CA6" s="164" t="s">
        <v>1860</v>
      </c>
      <c r="CB6" s="164" t="str">
        <f t="shared" si="12"/>
        <v xml:space="preserve">    -- 프로시저 본문
    BEGIN
        WITH query_result AS (
            -- 쿼리 결과를 변수에 저장
            SELECT 'ID1004'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LENGTH(TO_CHAR("&amp; $J6 &amp;"))&gt;0 )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6" s="164" t="s">
        <v>1860</v>
      </c>
      <c r="CE6" s="164" t="str">
        <f t="shared" si="13"/>
        <v xml:space="preserve">    -- 프로시저 본문
    BEGIN
        WITH query_result AS (
            -- 쿼리 결과를 변수에 저장
 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" s="166" t="str">
        <f>"SELECT ERR_VALUE, RULE_ID, TB_NM, COL_NM FROM (
 SELECT DISTINCT SUBSTR(TO_CHAR("&amp; $J6 &amp;"),1,30)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LENGTH(TO_CHAR("&amp; $J6 &amp;"))&gt;0 ) 
AND ROWNUM &lt; 4
) XX
"</f>
        <v xml:space="preserve">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6" s="164" t="s">
        <v>1860</v>
      </c>
      <c r="CH6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CJ6" s="164" t="s">
        <v>1860</v>
      </c>
      <c r="CK6" s="164" t="str">
        <f t="shared" si="15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6" s="164" t="s">
        <v>1860</v>
      </c>
      <c r="CN6" s="164" t="str">
        <f>"BEGIN TRY" &amp; CHAR(10) &amp;
"    WITH query_result AS (" &amp; CHAR(10) &amp;
"        "&amp;CL6&amp;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6" s="164" t="s">
        <v>1860</v>
      </c>
      <c r="CQ6" s="164" t="str">
        <f t="shared" si="16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" s="216">
        <f>IFERROR(VLOOKUP("ID"&amp;U6,V.진단결과!$A$2:$E$99558,4,0),0)</f>
        <v>0</v>
      </c>
      <c r="CS6" s="217">
        <f>IFERROR(VLOOKUP("ID"&amp;U6,V.진단결과!$A$2:$E$99558,5,0),0)</f>
        <v>0</v>
      </c>
      <c r="CT6" s="218">
        <f t="shared" ref="CT6:CT69" si="18">IFERROR(CS6/CR6,0)</f>
        <v>0</v>
      </c>
      <c r="CU6" s="219" t="str">
        <f>SUBSTITUTE(IFERROR(VLOOKUP("ID"&amp;U6,V.진단결과!$A$2:$F$99558,6,0),""),$AO6,"")</f>
        <v/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s="220" customFormat="1" ht="16.5" hidden="1" customHeight="1">
      <c r="A7" s="164" t="s">
        <v>2242</v>
      </c>
      <c r="B7" s="164" t="s">
        <v>2240</v>
      </c>
      <c r="C7" s="164" t="s">
        <v>2887</v>
      </c>
      <c r="D7" s="164">
        <v>1</v>
      </c>
      <c r="E7" s="175" t="s">
        <v>2243</v>
      </c>
      <c r="F7" s="177" t="s">
        <v>2265</v>
      </c>
      <c r="G7" s="177" t="s">
        <v>2244</v>
      </c>
      <c r="H7" s="177">
        <v>1</v>
      </c>
      <c r="I7" s="221" t="s">
        <v>2487</v>
      </c>
      <c r="J7" s="177" t="s">
        <v>2272</v>
      </c>
      <c r="K7" s="177" t="s">
        <v>2435</v>
      </c>
      <c r="L7" s="175" t="s">
        <v>9</v>
      </c>
      <c r="M7" s="165"/>
      <c r="N7" s="221" t="s">
        <v>2487</v>
      </c>
      <c r="O7" s="183">
        <v>100000001</v>
      </c>
      <c r="P7" s="166"/>
      <c r="Q7" s="175" t="s">
        <v>116</v>
      </c>
      <c r="R7" s="175" t="s">
        <v>2448</v>
      </c>
      <c r="S7" s="166"/>
      <c r="T7" s="166"/>
      <c r="U7" s="166">
        <v>1005</v>
      </c>
      <c r="V7" s="164" t="s">
        <v>1869</v>
      </c>
      <c r="W7" s="166"/>
      <c r="X7" s="166"/>
      <c r="Y7" s="166"/>
      <c r="Z7" s="168" t="s">
        <v>2564</v>
      </c>
      <c r="AA7" s="168" t="s">
        <v>2565</v>
      </c>
      <c r="AB7" s="166"/>
      <c r="AC7" s="166"/>
      <c r="AD7" s="165"/>
      <c r="AE7" s="166"/>
      <c r="AF7" s="166"/>
      <c r="AG7" s="166"/>
      <c r="AH7" s="165"/>
      <c r="AI7" s="166"/>
      <c r="AJ7" s="166" t="s">
        <v>2254</v>
      </c>
      <c r="AK7" s="166" t="s">
        <v>2272</v>
      </c>
      <c r="AL7" s="166"/>
      <c r="AM7" s="166" t="s">
        <v>2394</v>
      </c>
      <c r="AN7" s="166" t="str">
        <f>F7 &amp;"["&amp;G7&amp;"]의 "&amp; I7 &amp;"["&amp; J7 &amp;"]는 사망["&amp;AJ7&amp;"]의 사망일자 이후 환자의 데이터가 존재할 수 없다."</f>
        <v>환자정보[PERSON]의 CDM 환자ID[PERSON_ID]는 사망[DEATH]의 사망일자 이후 환자의 데이터가 존재할 수 없다.</v>
      </c>
      <c r="AO7" s="166"/>
      <c r="AP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AQ7" s="164" t="s">
        <v>1860</v>
      </c>
      <c r="AR7" s="164" t="str">
        <f t="shared" si="1"/>
        <v xml:space="preserve">WITH query_result AS (
    -- 쿼리 결과를 변수에 저장
    SELECT 'ID1005'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(A.YEAR_OF_BIRTH || '-' || LPAD(A.MONTH_OF_BIRTH, 2, '0') || '-' || LPAD(A.DAY_OF_BIRTH, 2, '0')) &lt; B."&amp;$AM7&amp;"
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7" s="164" t="s">
        <v>1860</v>
      </c>
      <c r="AU7" s="164" t="str">
        <f t="shared" si="2"/>
        <v xml:space="preserve">    WITH query_result AS (
        -- 쿼리 결과를 변수에 저장
        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(A.YEAR_OF_BIRTH || '-' || LPAD(A.MONTH_OF_BIRTH, 2, '0') || '-' || LPAD(A.DAY_OF_BIRTH, 2, '0')) &lt; TO_VARCHAR(B."&amp;$AM7&amp;", 'YYYY-MM-DD')
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7" s="164" t="s">
        <v>1860</v>
      </c>
      <c r="AX7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AZ7" s="164" t="s">
        <v>1860</v>
      </c>
      <c r="BA7" s="164" t="str">
        <f t="shared" si="4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7" s="164" t="s">
        <v>1860</v>
      </c>
      <c r="BD7" s="164" t="str">
        <f>"BEGIN TRY" &amp; CHAR(10) &amp;
"    WITH query_result AS (" &amp; CHAR(10) &amp;
"        "&amp;BB7&amp;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7" s="164" t="s">
        <v>1860</v>
      </c>
      <c r="BG7" s="164" t="str">
        <f t="shared" si="5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" s="166" t="str">
        <f>"SELECT 'ID"&amp; $U7 &amp;"' AS RULE_ID,  
   '"&amp; $G7 &amp;"' AS TB_NM,    
   '"&amp; $J7 &amp;"' AS COL_NM, 
   COUNT(*) AS TOT_CNT   
   FROM "&amp;$C7&amp;"."&amp; $G7 &amp;"
WHERE "&amp; $J7 &amp;" IS NOT NULL AND LENGTH(CAST("&amp; $J7 &amp;" AS VARCHAR))&gt;0 "</f>
        <v xml:space="preserve">SELECT 'ID1005' AS RULE_ID,  
   'PERSON' AS TB_NM,    
   'PERSON_ID' AS COL_NM, 
   COUNT(*) AS TOT_CNT   
   FROM YourSchemaName.PERSON
WHERE PERSON_ID IS NOT NULL AND LENGTH(CAST(PERSON_ID AS VARCHAR))&gt;0 </v>
      </c>
      <c r="BI7" s="164" t="s">
        <v>1860</v>
      </c>
      <c r="BJ7" s="166" t="str">
        <f t="shared" si="6"/>
        <v xml:space="preserve">BEGIN
    -- 쿼리 결과를 변수에 저장
    SELECT 'ID1005'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MAKE_DATE(A.YEAR_OF_BIRTH,A.MONTH_OF_BIRTH,A.DAY_OF_BIRTH) &lt; B."&amp;$AM7&amp;" 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</v>
      </c>
      <c r="BL7" s="164" t="s">
        <v>1860</v>
      </c>
      <c r="BM7" s="166" t="str">
        <f t="shared" si="7"/>
        <v xml:space="preserve">BEGIN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MAKE_DATE(A.YEAR_OF_BIRTH,A.MONTH_OF_BIRTH,A.DAY_OF_BIRTH) &lt; B."&amp;$AM7&amp;" 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7" s="164" t="s">
        <v>1860</v>
      </c>
      <c r="BP7" s="166" t="str">
        <f t="shared" si="8"/>
        <v xml:space="preserve">BEGIN
    -- 쿼리 결과를 변수에 저장
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BR7" s="164" t="s">
        <v>1860</v>
      </c>
      <c r="BS7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DATE(A.YEAR_OF_BIRTH * 10000 + A.MONTH_OF_BIRTH * 100 + A.DAY_OF_BIRTH) &lt; B.DEATH_DATE 
)  
THEN 'Y' ELSE 'N' END = 'Y' 
AND ( "&amp; $J7 &amp;" IS NOT NULL AND LENGTH("&amp; $J7 &amp;")&gt;0 )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7" s="164" t="s">
        <v>1860</v>
      </c>
      <c r="BV7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" s="166" t="str">
        <f>"SELECT ERR_VALUE, RULE_ID, TB_NM, COL_NM FROM (
 SELECT DISTINCT SUBSTRING(CAST("&amp; $J7 &amp;" AS VARCHAR(50)),1,30)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DATE(A.YEAR_OF_BIRTH * 10000 + A.MONTH_OF_BIRTH * 100 + A.DAY_OF_BIRTH) &lt; B.DEATH_DATE 
)  
THEN 'Y' ELSE 'N' END = 'Y' 
AND ( "&amp; $J7 &amp;" IS NOT NULL AND LENGTH("&amp; $J7 &amp;")&gt;0 ) 
LIMIT 3
) XX
"</f>
        <v xml:space="preserve">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7" s="164" t="s">
        <v>1860</v>
      </c>
      <c r="BY7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CA7" s="164" t="s">
        <v>1860</v>
      </c>
      <c r="CB7" s="164" t="str">
        <f t="shared" si="12"/>
        <v xml:space="preserve">    -- 프로시저 본문
    BEGIN
        WITH query_result AS (
            -- 쿼리 결과를 변수에 저장
            SELECT 'ID1005'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7" s="164" t="s">
        <v>1860</v>
      </c>
      <c r="CE7" s="164" t="str">
        <f t="shared" si="13"/>
        <v xml:space="preserve">    -- 프로시저 본문
    BEGIN
        WITH query_result AS (
            -- 쿼리 결과를 변수에 저장
         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" s="166" t="str">
        <f>"SELECT ERR_VALUE, RULE_ID, TB_NM, COL_NM FROM (
 SELECT DISTINCT SUBSTR(TO_CHAR("&amp; $J7 &amp;"),1,30)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
AND ROWNUM &lt; 4
) XX
"</f>
        <v xml:space="preserve">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7" s="164" t="s">
        <v>1860</v>
      </c>
      <c r="CH7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CJ7" s="164" t="s">
        <v>1860</v>
      </c>
      <c r="CK7" s="164" t="str">
        <f t="shared" si="15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7" s="164" t="s">
        <v>1860</v>
      </c>
      <c r="CN7" s="164" t="str">
        <f>"BEGIN TRY" &amp; CHAR(10) &amp;
"    WITH query_result AS (" &amp; CHAR(10) &amp;
"        "&amp;CL7&amp;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7" s="164" t="s">
        <v>1860</v>
      </c>
      <c r="CQ7" s="164" t="str">
        <f t="shared" si="16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" s="216">
        <f>IFERROR(VLOOKUP("ID"&amp;U7,V.진단결과!$A$2:$E$99558,4,0),0)</f>
        <v>0</v>
      </c>
      <c r="CS7" s="217">
        <f>IFERROR(VLOOKUP("ID"&amp;U7,V.진단결과!$A$2:$E$99558,5,0),0)</f>
        <v>0</v>
      </c>
      <c r="CT7" s="218">
        <f t="shared" si="18"/>
        <v>0</v>
      </c>
      <c r="CU7" s="219" t="str">
        <f>SUBSTITUTE(IFERROR(VLOOKUP("ID"&amp;U7,V.진단결과!$A$2:$F$99558,6,0),""),$AO7,"")</f>
        <v/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s="220" customFormat="1" ht="16.5" hidden="1" customHeight="1">
      <c r="A8" s="164" t="s">
        <v>2242</v>
      </c>
      <c r="B8" s="164" t="s">
        <v>2240</v>
      </c>
      <c r="C8" s="164" t="s">
        <v>2887</v>
      </c>
      <c r="D8" s="164">
        <v>1</v>
      </c>
      <c r="E8" s="175" t="s">
        <v>2243</v>
      </c>
      <c r="F8" s="177" t="s">
        <v>2265</v>
      </c>
      <c r="G8" s="177" t="s">
        <v>2244</v>
      </c>
      <c r="H8" s="177">
        <v>2</v>
      </c>
      <c r="I8" s="231" t="s">
        <v>2569</v>
      </c>
      <c r="J8" s="177" t="s">
        <v>2273</v>
      </c>
      <c r="K8" s="177" t="s">
        <v>2435</v>
      </c>
      <c r="L8" s="175"/>
      <c r="M8" s="165"/>
      <c r="N8" s="231" t="s">
        <v>2586</v>
      </c>
      <c r="O8" s="183">
        <v>8507</v>
      </c>
      <c r="P8" s="166"/>
      <c r="Q8" s="175" t="s">
        <v>116</v>
      </c>
      <c r="R8" s="175" t="s">
        <v>2448</v>
      </c>
      <c r="S8" s="166"/>
      <c r="T8" s="166"/>
      <c r="U8" s="166">
        <v>1006</v>
      </c>
      <c r="V8" s="164" t="s">
        <v>1870</v>
      </c>
      <c r="W8" s="167"/>
      <c r="X8" s="167"/>
      <c r="Y8" s="167"/>
      <c r="Z8" s="164" t="s">
        <v>1868</v>
      </c>
      <c r="AA8" s="164" t="s">
        <v>2466</v>
      </c>
      <c r="AB8" s="166"/>
      <c r="AC8" s="166"/>
      <c r="AD8" s="165"/>
      <c r="AE8" s="166"/>
      <c r="AF8" s="166" t="s">
        <v>2886</v>
      </c>
      <c r="AG8" s="165" t="s">
        <v>2258</v>
      </c>
      <c r="AH8" s="165" t="s">
        <v>2434</v>
      </c>
      <c r="AI8" s="166" t="s">
        <v>2823</v>
      </c>
      <c r="AJ8" s="168"/>
      <c r="AK8" s="168"/>
      <c r="AL8" s="166"/>
      <c r="AM8" s="166"/>
      <c r="AN8" s="166" t="str">
        <f>F8 &amp;"["&amp;G8&amp;"]의 "&amp; I8 &amp;"["&amp; J8 &amp;"]는 표준코드[CONCEPT]의 표준코드아이디[CONCEPT_ID]에 존재하며 해당 조건["&amp;AI8&amp;"]을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8" s="166"/>
      <c r="AP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AQ8" s="164" t="s">
        <v>1860</v>
      </c>
      <c r="AR8" s="164" t="str">
        <f t="shared" si="1"/>
        <v xml:space="preserve">WITH query_result AS (
    -- 쿼리 결과를 변수에 저장
    SELECT 'ID1006'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8" s="164" t="s">
        <v>1860</v>
      </c>
      <c r="AU8" s="164" t="str">
        <f t="shared" si="2"/>
        <v xml:space="preserve">    WITH query_result AS (
        -- 쿼리 결과를 변수에 저장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8" s="164" t="s">
        <v>1860</v>
      </c>
      <c r="AX8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AZ8" s="164" t="s">
        <v>1860</v>
      </c>
      <c r="BA8" s="164" t="str">
        <f t="shared" si="4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8" s="164" t="s">
        <v>1860</v>
      </c>
      <c r="BD8" s="164" t="str">
        <f>"BEGIN TRY" &amp; CHAR(10) &amp;
"    WITH query_result AS (" &amp; CHAR(10) &amp;
"        "&amp;BB8&amp;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8" s="164" t="s">
        <v>1860</v>
      </c>
      <c r="BG8" s="164" t="str">
        <f t="shared" si="5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" s="166" t="str">
        <f>"SELECT 'ID"&amp; $U8 &amp;"' AS RULE_ID,  
   '"&amp; $G8 &amp;"' AS TB_NM,    
   '"&amp; $J8 &amp;"' AS COL_NM, 
   COUNT(*) AS TOT_CNT   
   FROM "&amp;$C8&amp;"."&amp; $G8 &amp;"
WHERE "&amp; $J8 &amp;" IS NOT NULL AND LENGTH(CAST("&amp; $J8 &amp;" AS VARCHAR))&gt;0 "</f>
        <v xml:space="preserve">SELECT 'ID1006' AS RULE_ID,  
   'PERSON' AS TB_NM,    
   'GENDER_CONCEPT_ID' AS COL_NM, 
   COUNT(*) AS TOT_CNT   
   FROM YourSchemaName.PERSON
WHERE GENDER_CONCEPT_ID IS NOT NULL AND LENGTH(CAST(GENDER_CONCEPT_ID AS VARCHAR))&gt;0 </v>
      </c>
      <c r="BI8" s="164" t="s">
        <v>1860</v>
      </c>
      <c r="BJ8" s="166" t="str">
        <f t="shared" si="6"/>
        <v xml:space="preserve">BEGIN
    -- 쿼리 결과를 변수에 저장
    SELECT 'ID1006'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8" s="164" t="s">
        <v>1860</v>
      </c>
      <c r="BM8" s="166" t="str">
        <f t="shared" si="7"/>
        <v xml:space="preserve">BEGIN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8" s="164" t="s">
        <v>1860</v>
      </c>
      <c r="BP8" s="166" t="str">
        <f t="shared" si="8"/>
        <v xml:space="preserve">BEGIN
    -- 쿼리 결과를 변수에 저장
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BR8" s="164" t="s">
        <v>1860</v>
      </c>
      <c r="BS8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LENGTH("&amp; $J8 &amp;")&gt;0 )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8" s="164" t="s">
        <v>1860</v>
      </c>
      <c r="BV8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8" s="166" t="str">
        <f>"SELECT ERR_VALUE, RULE_ID, TB_NM, COL_NM FROM (
 SELECT DISTINCT SUBSTRING(CAST("&amp; $J8 &amp;" AS VARCHAR(50)),1,30)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LENGTH("&amp; $J8 &amp;")&gt;0 ) 
LIMIT 3
) XX
"</f>
        <v xml:space="preserve">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8" s="164" t="s">
        <v>1860</v>
      </c>
      <c r="BY8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CA8" s="164" t="s">
        <v>1860</v>
      </c>
      <c r="CB8" s="164" t="str">
        <f t="shared" si="12"/>
        <v xml:space="preserve">    -- 프로시저 본문
    BEGIN
        WITH query_result AS (
            -- 쿼리 결과를 변수에 저장
            SELECT 'ID1006'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LENGTH(TO_CHAR("&amp; $J8 &amp;"))&gt;0 )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8" s="164" t="s">
        <v>1860</v>
      </c>
      <c r="CE8" s="164" t="str">
        <f t="shared" si="13"/>
        <v xml:space="preserve">    -- 프로시저 본문
    BEGIN
        WITH query_result AS (
            -- 쿼리 결과를 변수에 저장
 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" s="166" t="str">
        <f>"SELECT ERR_VALUE, RULE_ID, TB_NM, COL_NM FROM (
 SELECT DISTINCT SUBSTR(TO_CHAR("&amp; $J8 &amp;"),1,30)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LENGTH(TO_CHAR("&amp; $J8 &amp;"))&gt;0 ) 
AND ROWNUM &lt; 4
) XX
"</f>
        <v xml:space="preserve">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8" s="164" t="s">
        <v>1860</v>
      </c>
      <c r="CH8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CJ8" s="164" t="s">
        <v>1860</v>
      </c>
      <c r="CK8" s="164" t="str">
        <f t="shared" si="15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8" s="164" t="s">
        <v>1860</v>
      </c>
      <c r="CN8" s="164" t="str">
        <f>"BEGIN TRY" &amp; CHAR(10) &amp;
"    WITH query_result AS (" &amp; CHAR(10) &amp;
"        "&amp;CL8&amp;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8" s="164" t="s">
        <v>1860</v>
      </c>
      <c r="CQ8" s="164" t="str">
        <f t="shared" si="16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" s="216">
        <f>IFERROR(VLOOKUP("ID"&amp;U8,V.진단결과!$A$2:$E$99558,4,0),0)</f>
        <v>0</v>
      </c>
      <c r="CS8" s="217">
        <f>IFERROR(VLOOKUP("ID"&amp;U8,V.진단결과!$A$2:$E$99558,5,0),0)</f>
        <v>0</v>
      </c>
      <c r="CT8" s="218">
        <f t="shared" si="18"/>
        <v>0</v>
      </c>
      <c r="CU8" s="219" t="str">
        <f>SUBSTITUTE(IFERROR(VLOOKUP("ID"&amp;U8,V.진단결과!$A$2:$F$99558,6,0),""),$AO8,"")</f>
        <v/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s="220" customFormat="1" ht="16.5" hidden="1" customHeight="1">
      <c r="A9" s="164" t="s">
        <v>2242</v>
      </c>
      <c r="B9" s="164" t="s">
        <v>2240</v>
      </c>
      <c r="C9" s="164" t="s">
        <v>2887</v>
      </c>
      <c r="D9" s="164">
        <v>1</v>
      </c>
      <c r="E9" s="175" t="s">
        <v>2243</v>
      </c>
      <c r="F9" s="177" t="s">
        <v>2265</v>
      </c>
      <c r="G9" s="177" t="s">
        <v>2244</v>
      </c>
      <c r="H9" s="177">
        <v>2</v>
      </c>
      <c r="I9" s="231" t="s">
        <v>2569</v>
      </c>
      <c r="J9" s="177" t="s">
        <v>2273</v>
      </c>
      <c r="K9" s="177" t="s">
        <v>2435</v>
      </c>
      <c r="L9" s="175"/>
      <c r="M9" s="165"/>
      <c r="N9" s="231" t="s">
        <v>2586</v>
      </c>
      <c r="O9" s="183">
        <v>8507</v>
      </c>
      <c r="P9" s="166"/>
      <c r="Q9" s="175" t="s">
        <v>116</v>
      </c>
      <c r="R9" s="175" t="s">
        <v>2448</v>
      </c>
      <c r="S9" s="166"/>
      <c r="T9" s="166"/>
      <c r="U9" s="166">
        <v>1007</v>
      </c>
      <c r="V9" s="164" t="s">
        <v>1869</v>
      </c>
      <c r="W9" s="166"/>
      <c r="X9" s="166"/>
      <c r="Y9" s="166"/>
      <c r="Z9" s="168" t="s">
        <v>2892</v>
      </c>
      <c r="AA9" s="168" t="s">
        <v>2891</v>
      </c>
      <c r="AB9" s="166"/>
      <c r="AC9" s="166"/>
      <c r="AD9" s="165"/>
      <c r="AE9" s="166"/>
      <c r="AF9" s="166"/>
      <c r="AG9" s="166"/>
      <c r="AH9" s="165"/>
      <c r="AI9" s="166"/>
      <c r="AJ9" s="166"/>
      <c r="AK9" s="166"/>
      <c r="AL9" s="166"/>
      <c r="AM9" s="166"/>
      <c r="AN9" s="166" t="str">
        <f>F9 &amp;"["&amp;G9&amp;"]의 "&amp; I9 &amp;"["&amp; J9 &amp;"]는 필수적으로 존재하여만 한다."</f>
        <v>환자정보[PERSON]의 성별_concept ID[GENDER_CONCEPT_ID]는 필수적으로 존재하여만 한다.</v>
      </c>
      <c r="AO9" s="166"/>
      <c r="AP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Q9" s="164" t="s">
        <v>1860</v>
      </c>
      <c r="AR9" s="164" t="str">
        <f t="shared" si="1"/>
        <v xml:space="preserve">WITH query_result AS (
    -- 쿼리 결과를 변수에 저장
    SELECT 'ID1007'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AT9" s="164" t="s">
        <v>1860</v>
      </c>
      <c r="AU9" s="164" t="str">
        <f t="shared" si="2"/>
        <v xml:space="preserve">    WITH query_result AS (
        -- 쿼리 결과를 변수에 저장
        SELECT 'ID1007'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AW9" s="164" t="s">
        <v>1860</v>
      </c>
      <c r="AX9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Z9" s="164" t="s">
        <v>1860</v>
      </c>
      <c r="BA9" s="164" t="str">
        <f t="shared" si="4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C9" s="164" t="s">
        <v>1860</v>
      </c>
      <c r="BD9" s="164" t="str">
        <f>"BEGIN TRY" &amp; CHAR(10) &amp;
"    WITH query_result AS (" &amp; CHAR(10) &amp;
"        "&amp;BB9&amp;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BF9" s="164" t="s">
        <v>1860</v>
      </c>
      <c r="BG9" s="164" t="str">
        <f t="shared" si="5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" s="166" t="str">
        <f>"SELECT 'ID"&amp; $U9 &amp;"' AS RULE_ID,  
   '"&amp; $G9 &amp;"' AS TB_NM,    
   '"&amp; $J9 &amp;"' AS COL_NM, 
   COUNT(*) AS TOT_CNT   
   FROM "&amp;$C9&amp;"."&amp; $G9 &amp;"
"</f>
        <v xml:space="preserve">SELECT 'ID1007' AS RULE_ID,  
   'PERSON' AS TB_NM,    
   'GENDER_CONCEPT_ID' AS COL_NM, 
   COUNT(*) AS TOT_CNT   
   FROM YourSchemaName.PERSON
</v>
      </c>
      <c r="BI9" s="164" t="s">
        <v>1860</v>
      </c>
      <c r="BJ9" s="166" t="str">
        <f t="shared" si="6"/>
        <v xml:space="preserve">BEGIN
    -- 쿼리 결과를 변수에 저장
    SELECT 'ID1007'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L9" s="164" t="s">
        <v>1860</v>
      </c>
      <c r="BM9" s="166" t="str">
        <f t="shared" si="7"/>
        <v xml:space="preserve">BEGIN
    -- 쿼리 결과를 변수에 저장
    SELECT 'ID1007'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BO9" s="164" t="s">
        <v>1860</v>
      </c>
      <c r="BP9" s="166" t="str">
        <f t="shared" si="8"/>
        <v xml:space="preserve">BEGIN
    -- 쿼리 결과를 변수에 저장
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BR9" s="164" t="s">
        <v>1860</v>
      </c>
      <c r="BS9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U9" s="164" t="s">
        <v>1860</v>
      </c>
      <c r="BV9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9" s="166" t="str">
        <f>"SELECT ERR_VALUE, RULE_ID, TB_NM, COL_NM FROM (
 SELECT DISTINCT SUBSTRING(CAST("&amp; $J9 &amp;" AS VARCHAR(50)),1,30) AS ERR_VALUE, 'ID"&amp; $U9 &amp;"' AS RULE_ID,  
   '"&amp; $G9 &amp;"' AS TB_NM,    
   '"&amp; $J9 &amp;"' AS COL_NM 
    FROM "&amp;$C9&amp;"."&amp; $G9 &amp;" A
    WHERE  "&amp; $J9 &amp;" IS NULL 
LIMIT 3
) XX
"</f>
        <v xml:space="preserve">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</v>
      </c>
      <c r="BX9" s="164" t="s">
        <v>1860</v>
      </c>
      <c r="BY9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A9" s="164" t="s">
        <v>1860</v>
      </c>
      <c r="CB9" s="164" t="str">
        <f t="shared" si="12"/>
        <v xml:space="preserve">    -- 프로시저 본문
    BEGIN
        WITH query_result AS (
            -- 쿼리 결과를 변수에 저장
            SELECT 'ID1007'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D9" s="164" t="s">
        <v>1860</v>
      </c>
      <c r="CE9" s="164" t="str">
        <f t="shared" si="13"/>
        <v xml:space="preserve">    -- 프로시저 본문
    BEGIN
        WITH query_result AS (
            -- 쿼리 결과를 변수에 저장
         SELECT 'ID1007'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" s="166" t="str">
        <f>"SELECT ERR_VALUE, RULE_ID, TB_NM, COL_NM FROM (
 SELECT DISTINCT SUBSTR(TO_CHAR("&amp; $J9 &amp;"),1,30) AS ERR_VALUE, 'ID"&amp; $U9 &amp;"' AS RULE_ID,  
   '"&amp; $G9 &amp;"' AS TB_NM,    
   '"&amp; $J9 &amp;"' AS COL_NM 
    FROM "&amp;$C9&amp;"."&amp; $G9 &amp;" A
    WHERE  "&amp; $J9 &amp;" IS NULL
AND ROWNUM &lt; 4
) XX
"</f>
        <v xml:space="preserve">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</v>
      </c>
      <c r="CG9" s="164" t="s">
        <v>1860</v>
      </c>
      <c r="CH9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J9" s="164" t="s">
        <v>1860</v>
      </c>
      <c r="CK9" s="164" t="str">
        <f t="shared" si="15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M9" s="164" t="s">
        <v>1860</v>
      </c>
      <c r="CN9" s="164" t="str">
        <f>"BEGIN TRY" &amp; CHAR(10) &amp;
"    WITH query_result AS (" &amp; CHAR(10) &amp;
"        "&amp;CL9&amp;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CP9" s="164" t="s">
        <v>1860</v>
      </c>
      <c r="CQ9" s="164" t="str">
        <f t="shared" si="16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" s="216">
        <f>IFERROR(VLOOKUP("ID"&amp;U9,V.진단결과!$A$2:$E$99558,4,0),0)</f>
        <v>0</v>
      </c>
      <c r="CS9" s="217">
        <f>IFERROR(VLOOKUP("ID"&amp;U9,V.진단결과!$A$2:$E$99558,5,0),0)</f>
        <v>0</v>
      </c>
      <c r="CT9" s="218">
        <f t="shared" si="18"/>
        <v>0</v>
      </c>
      <c r="CU9" s="219" t="str">
        <f>SUBSTITUTE(IFERROR(VLOOKUP("ID"&amp;U9,V.진단결과!$A$2:$F$99558,6,0),""),$AO9,"")</f>
        <v/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s="220" customFormat="1" ht="16.5" hidden="1" customHeight="1">
      <c r="A10" s="164" t="s">
        <v>2242</v>
      </c>
      <c r="B10" s="164" t="s">
        <v>2240</v>
      </c>
      <c r="C10" s="164" t="s">
        <v>2887</v>
      </c>
      <c r="D10" s="164">
        <v>1</v>
      </c>
      <c r="E10" s="175" t="s">
        <v>2243</v>
      </c>
      <c r="F10" s="177" t="s">
        <v>2265</v>
      </c>
      <c r="G10" s="177" t="s">
        <v>2244</v>
      </c>
      <c r="H10" s="177">
        <v>3</v>
      </c>
      <c r="I10" s="215" t="s">
        <v>2570</v>
      </c>
      <c r="J10" s="177" t="s">
        <v>2274</v>
      </c>
      <c r="K10" s="177" t="s">
        <v>2435</v>
      </c>
      <c r="L10" s="175"/>
      <c r="M10" s="165"/>
      <c r="N10" s="215" t="s">
        <v>2570</v>
      </c>
      <c r="O10" s="183">
        <v>1990</v>
      </c>
      <c r="P10" s="4"/>
      <c r="Q10" s="175" t="s">
        <v>116</v>
      </c>
      <c r="R10" s="175" t="s">
        <v>2448</v>
      </c>
      <c r="S10" s="166"/>
      <c r="T10" s="166"/>
      <c r="U10" s="166">
        <v>1008</v>
      </c>
      <c r="V10" s="164" t="s">
        <v>1869</v>
      </c>
      <c r="W10" s="166"/>
      <c r="X10" s="166"/>
      <c r="Y10" s="166"/>
      <c r="Z10" s="168" t="s">
        <v>1966</v>
      </c>
      <c r="AA10" s="168" t="s">
        <v>2785</v>
      </c>
      <c r="AB10" s="166"/>
      <c r="AC10" s="166"/>
      <c r="AD10" s="165"/>
      <c r="AE10" s="166"/>
      <c r="AF10" s="166"/>
      <c r="AG10" s="166"/>
      <c r="AH10" s="165"/>
      <c r="AI10" s="166"/>
      <c r="AJ10" s="166"/>
      <c r="AK10" s="166"/>
      <c r="AL10" s="166"/>
      <c r="AM10" s="166"/>
      <c r="AN10" s="167" t="str">
        <f>F10 &amp;"["&amp;G10&amp;"]의 "&amp; I10 &amp;"["&amp; J10 &amp;"]는 'YYYY'의 날짜 형식을 준수해야 한다."</f>
        <v>환자정보[PERSON]의 출생 년도[YEAR_OF_BIRTH]는 'YYYY'의 날짜 형식을 준수해야 한다.</v>
      </c>
      <c r="AO10" s="166"/>
      <c r="AP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AQ10" s="164" t="s">
        <v>1860</v>
      </c>
      <c r="AR10" s="164" t="str">
        <f t="shared" si="1"/>
        <v xml:space="preserve">WITH query_result AS (
    -- 쿼리 결과를 변수에 저장
    SELECT 'ID1008'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" s="166" t="str">
        <f>"SELECT 'ID"&amp; $U10 &amp;"' AS RULE_ID,  
   '"&amp; $G10 &amp;"' AS TB_NM,    
   '"&amp; $J10 &amp;"' AS COL_NM, 
	COUNT(*) AS ERR_CNT   
FROM "&amp;$C10&amp;"."&amp; $G10 &amp;"
WHERE CASE WHEN "&amp; $J10 &amp;" LIKE_REGEXPR '^[0-9]{4}$'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10" s="164" t="s">
        <v>1860</v>
      </c>
      <c r="AU10" s="164" t="str">
        <f t="shared" si="2"/>
        <v xml:space="preserve">    WITH query_result AS (
        -- 쿼리 결과를 변수에 저장
        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LIKE_REGEXPR '^[0-9]{4}$'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10" s="164" t="s">
        <v>1860</v>
      </c>
      <c r="AX10" s="164" t="str">
        <f t="shared" si="3"/>
        <v xml:space="preserve">    WITH query_result AS (
        -- 쿼리 결과를 변수에 저장
        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AZ10" s="164" t="s">
        <v>1860</v>
      </c>
      <c r="BA10" s="164" t="str">
        <f t="shared" si="4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10" s="164" t="s">
        <v>1860</v>
      </c>
      <c r="BD10" s="164" t="str">
        <f>"BEGIN TRY" &amp; CHAR(10) &amp;
"    WITH query_result AS (" &amp; CHAR(10) &amp;
"        "&amp;BB10&amp;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10" s="164" t="s">
        <v>1860</v>
      </c>
      <c r="BG10" s="164" t="str">
        <f t="shared" si="5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" s="166" t="str">
        <f>"SELECT 'ID"&amp; $U10 &amp;"' AS RULE_ID,  
   '"&amp; $G10 &amp;"' AS TB_NM,    
   '"&amp; $J10 &amp;"' AS COL_NM, 
   COUNT(*) AS TOT_CNT   
   FROM "&amp;$C10&amp;"."&amp; $G10 &amp;"
WHERE "&amp; $J10 &amp;" IS NOT NULL AND LENGTH(CAST("&amp; $J10 &amp;" AS VARCHAR))&gt;0 "</f>
        <v xml:space="preserve">SELECT 'ID1008' AS RULE_ID,  
   'PERSON' AS TB_NM,    
   'YEAR_OF_BIRTH' AS COL_NM, 
   COUNT(*) AS TOT_CNT   
   FROM YourSchemaName.PERSON
WHERE YEAR_OF_BIRTH IS NOT NULL AND LENGTH(CAST(YEAR_OF_BIRTH AS VARCHAR))&gt;0 </v>
      </c>
      <c r="BI10" s="164" t="s">
        <v>1860</v>
      </c>
      <c r="BJ10" s="166" t="str">
        <f t="shared" si="6"/>
        <v xml:space="preserve">BEGIN
    -- 쿼리 결과를 변수에 저장
    SELECT 'ID1008'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" s="166" t="str">
        <f>"SELECT 'ID"&amp; $U10 &amp;"' AS RULE_ID,  
   '"&amp; $G10 &amp;"' AS TB_NM,    
   '"&amp; $J10 &amp;"' AS COL_NM, 
	COUNT(*) AS ERR_CNT   
FROM "&amp;$C10&amp;"."&amp; $G10 &amp;"
WHERE CASE WHEN REGEXP_MATCH(CAST("&amp; $J10 &amp;" AS VARCHAR), '^[0-9]{4}$') IS NULL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10" s="164" t="s">
        <v>1860</v>
      </c>
      <c r="BM10" s="166" t="str">
        <f t="shared" si="7"/>
        <v xml:space="preserve">BEGIN
    -- 쿼리 결과를 변수에 저장
    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REGEXP_MATCH(CAST("&amp; $J10 &amp;" AS VARCHAR), '^[0-9]{4}$') IS NULL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10" s="164" t="s">
        <v>1860</v>
      </c>
      <c r="BP10" s="166" t="str">
        <f t="shared" si="8"/>
        <v xml:space="preserve">BEGIN
    -- 쿼리 결과를 변수에 저장
    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BR10" s="164" t="s">
        <v>1860</v>
      </c>
      <c r="BS10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" s="166" t="str">
        <f>"SELECT 'ID"&amp; $U10 &amp;"' AS RULE_ID,  
   '"&amp; $G10 &amp;"' AS TB_NM,    
   '"&amp; $J10 &amp;"' AS COL_NM, 
	COUNT(*) AS ERR_CNT   
FROM "&amp;$C10&amp;"."&amp; $G10 &amp;"
WHERE CASE WHEN "&amp; $J10 &amp;" REGEXP '^[0-9]{4}$'
THEN 'Y' ELSE 'N' END = 'Y' 
AND ( "&amp; $J10 &amp;" IS NOT NULL AND LENGTH("&amp; $J10 &amp;")&gt;0 )
"</f>
        <v xml:space="preserve">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10" s="164" t="s">
        <v>1860</v>
      </c>
      <c r="BV10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10" s="166" t="str">
        <f>"SELECT ERR_VALUE, RULE_ID, TB_NM, COL_NM FROM (
SELECT DISTINCT SUBSTRING(CAST("&amp; $J10 &amp;" AS VARCHAR(50)),1,30) AS ERR_VALUE, 'ID"&amp; $U10 &amp;"' AS RULE_ID,  
   '"&amp; $G10 &amp;"' AS TB_NM,    
   '"&amp; $J10 &amp;"' AS COL_NM 
FROM "&amp;$C10&amp;"."&amp; $G10 &amp;"
WHERE CASE WHEN "&amp; $J10 &amp;" REGEXP '^[0-9]{4}$'
 THEN 'Y' 
 ELSE 'N' 
 END = 'Y' 
AND ("&amp; $J10 &amp;" IS NOT NULL AND LENGTH("&amp; $J10 &amp;")&gt;0 )
limit 3
) XX
"</f>
        <v xml:space="preserve">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10" s="164" t="s">
        <v>1860</v>
      </c>
      <c r="BY10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CA10" s="164" t="s">
        <v>1860</v>
      </c>
      <c r="CB10" s="164" t="str">
        <f t="shared" si="12"/>
        <v xml:space="preserve">    -- 프로시저 본문
    BEGIN
        WITH query_result AS (
            -- 쿼리 결과를 변수에 저장
            SELECT 'ID1008'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" s="166" t="str">
        <f>"SELECT 'ID"&amp; $U10 &amp;"' AS RULE_ID,  
   '"&amp; $G10 &amp;"' AS TB_NM,    
   '"&amp; $J10 &amp;"' AS COL_NM, 
	COUNT(*) AS ERR_CNT   
FROM "&amp;$C10&amp;"."&amp; $G10 &amp;"
WHERE CASE WHEN REGEXP_LIKE("&amp; $J10 &amp;", '^[0-9]{4}$')
THEN 'Y' ELSE 'N' END = 'Y' 
AND ( "&amp; $J10 &amp;" IS NOT NULL AND LENGTH(TO_CHAR("&amp; $J10 &amp;"))&gt;0 )
"</f>
        <v xml:space="preserve">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10" s="164" t="s">
        <v>1860</v>
      </c>
      <c r="CE10" s="164" t="str">
        <f t="shared" si="13"/>
        <v xml:space="preserve">    -- 프로시저 본문
    BEGIN
        WITH query_result AS (
            -- 쿼리 결과를 변수에 저장
         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" s="166" t="str">
        <f>"SELECT ERR_VALUE, RULE_ID, TB_NM, COL_NM FROM (
SELECT DISTINCT SUBSTR(TO_CHAR("&amp; $J10 &amp;"),1,30) AS ERR_VALUE, 'ID"&amp; $U10 &amp;"' AS RULE_ID,  
   '"&amp; $G10 &amp;"' AS TB_NM,    
   '"&amp; $J10 &amp;"' AS COL_NM 
FROM "&amp;$C10&amp;"."&amp; $G10 &amp;"
WHERE CASE WHEN REGEXP_LIKE("&amp; $J10 &amp;", '^[0-9]{4}$')
 THEN 'Y' 
 ELSE 'N' 
 END = 'Y' 
AND ("&amp; $J10 &amp;" IS NOT NULL AND LENGTH(TO_CHAR("&amp; $J10 &amp;"))&gt;0 )
AND ROWNUM &lt; 4
) XX
"</f>
        <v xml:space="preserve">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10" s="164" t="s">
        <v>1860</v>
      </c>
      <c r="CH10" s="164" t="str">
        <f t="shared" si="14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CJ10" s="164" t="s">
        <v>1860</v>
      </c>
      <c r="CK10" s="164" t="str">
        <f t="shared" si="15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10" s="164" t="s">
        <v>1860</v>
      </c>
      <c r="CN10" s="164" t="str">
        <f>"BEGIN TRY" &amp; CHAR(10) &amp;
"    WITH query_result AS (" &amp; CHAR(10) &amp;
"        "&amp;CL10&amp;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10" s="164" t="s">
        <v>1860</v>
      </c>
      <c r="CQ10" s="164" t="str">
        <f t="shared" si="16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" s="216">
        <f>IFERROR(VLOOKUP("ID"&amp;U10,V.진단결과!$A$2:$E$99558,4,0),0)</f>
        <v>0</v>
      </c>
      <c r="CS10" s="217">
        <f>IFERROR(VLOOKUP("ID"&amp;U10,V.진단결과!$A$2:$E$99558,5,0),0)</f>
        <v>0</v>
      </c>
      <c r="CT10" s="218">
        <f t="shared" si="18"/>
        <v>0</v>
      </c>
      <c r="CU10" s="219" t="str">
        <f>SUBSTITUTE(IFERROR(VLOOKUP("ID"&amp;U10,V.진단결과!$A$2:$F$99558,6,0),""),$AO10,"")</f>
        <v/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s="220" customFormat="1" ht="16.5" hidden="1" customHeight="1">
      <c r="A11" s="164" t="s">
        <v>2242</v>
      </c>
      <c r="B11" s="164" t="s">
        <v>2240</v>
      </c>
      <c r="C11" s="164" t="s">
        <v>2887</v>
      </c>
      <c r="D11" s="164">
        <v>1</v>
      </c>
      <c r="E11" s="175" t="s">
        <v>2243</v>
      </c>
      <c r="F11" s="177" t="s">
        <v>2265</v>
      </c>
      <c r="G11" s="177" t="s">
        <v>2244</v>
      </c>
      <c r="H11" s="177">
        <v>3</v>
      </c>
      <c r="I11" s="215" t="s">
        <v>2570</v>
      </c>
      <c r="J11" s="177" t="s">
        <v>2274</v>
      </c>
      <c r="K11" s="177" t="s">
        <v>2435</v>
      </c>
      <c r="L11" s="175"/>
      <c r="M11" s="165"/>
      <c r="N11" s="215" t="s">
        <v>2570</v>
      </c>
      <c r="O11" s="183">
        <v>1990</v>
      </c>
      <c r="P11" s="4"/>
      <c r="Q11" s="175" t="s">
        <v>116</v>
      </c>
      <c r="R11" s="175" t="s">
        <v>2448</v>
      </c>
      <c r="S11" s="166"/>
      <c r="T11" s="166"/>
      <c r="U11" s="166">
        <v>1009</v>
      </c>
      <c r="V11" s="164" t="s">
        <v>1869</v>
      </c>
      <c r="W11" s="166"/>
      <c r="X11" s="166"/>
      <c r="Y11" s="166"/>
      <c r="Z11" s="168" t="s">
        <v>2892</v>
      </c>
      <c r="AA11" s="168" t="s">
        <v>2891</v>
      </c>
      <c r="AB11" s="166"/>
      <c r="AC11" s="166"/>
      <c r="AD11" s="165"/>
      <c r="AE11" s="166"/>
      <c r="AF11" s="166"/>
      <c r="AG11" s="166"/>
      <c r="AH11" s="165"/>
      <c r="AI11" s="166"/>
      <c r="AJ11" s="166"/>
      <c r="AK11" s="166"/>
      <c r="AL11" s="166"/>
      <c r="AM11" s="166"/>
      <c r="AN11" s="166" t="str">
        <f>F11 &amp;"["&amp;G11&amp;"]의 "&amp; I11 &amp;"["&amp; J11 &amp;"]는 필수적으로 존재하여만 한다."</f>
        <v>환자정보[PERSON]의 출생 년도[YEAR_OF_BIRTH]는 필수적으로 존재하여만 한다.</v>
      </c>
      <c r="AO11" s="166"/>
      <c r="AP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Q11" s="164" t="s">
        <v>1860</v>
      </c>
      <c r="AR11" s="164" t="str">
        <f t="shared" si="1"/>
        <v xml:space="preserve">WITH query_result AS (
    -- 쿼리 결과를 변수에 저장
    SELECT 'ID1009'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AT11" s="164" t="s">
        <v>1860</v>
      </c>
      <c r="AU11" s="164" t="str">
        <f t="shared" si="2"/>
        <v xml:space="preserve">    WITH query_result AS (
        -- 쿼리 결과를 변수에 저장
        SELECT 'ID1009'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AW11" s="164" t="s">
        <v>1860</v>
      </c>
      <c r="AX11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Z11" s="164" t="s">
        <v>1860</v>
      </c>
      <c r="BA11" s="164" t="str">
        <f t="shared" si="4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C11" s="164" t="s">
        <v>1860</v>
      </c>
      <c r="BD11" s="164" t="str">
        <f>"BEGIN TRY" &amp; CHAR(10) &amp;
"    WITH query_result AS (" &amp; CHAR(10) &amp;
"        "&amp;BB11&amp;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BF11" s="164" t="s">
        <v>1860</v>
      </c>
      <c r="BG11" s="164" t="str">
        <f t="shared" si="5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" s="166" t="str">
        <f>"SELECT 'ID"&amp; $U11 &amp;"' AS RULE_ID,  
   '"&amp; $G11 &amp;"' AS TB_NM,    
   '"&amp; $J11 &amp;"' AS COL_NM, 
   COUNT(*) AS TOT_CNT   
   FROM "&amp;$C11&amp;"."&amp; $G11 &amp;"
"</f>
        <v xml:space="preserve">SELECT 'ID1009' AS RULE_ID,  
   'PERSON' AS TB_NM,    
   'YEAR_OF_BIRTH' AS COL_NM, 
   COUNT(*) AS TOT_CNT   
   FROM YourSchemaName.PERSON
</v>
      </c>
      <c r="BI11" s="164" t="s">
        <v>1860</v>
      </c>
      <c r="BJ11" s="166" t="str">
        <f t="shared" si="6"/>
        <v xml:space="preserve">BEGIN
    -- 쿼리 결과를 변수에 저장
    SELECT 'ID1009'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L11" s="164" t="s">
        <v>1860</v>
      </c>
      <c r="BM11" s="166" t="str">
        <f t="shared" si="7"/>
        <v xml:space="preserve">BEGIN
    -- 쿼리 결과를 변수에 저장
    SELECT 'ID1009'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BO11" s="164" t="s">
        <v>1860</v>
      </c>
      <c r="BP11" s="166" t="str">
        <f t="shared" si="8"/>
        <v xml:space="preserve">BEGIN
    -- 쿼리 결과를 변수에 저장
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BR11" s="164" t="s">
        <v>1860</v>
      </c>
      <c r="BS11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U11" s="164" t="s">
        <v>1860</v>
      </c>
      <c r="BV11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11" s="166" t="str">
        <f>"SELECT ERR_VALUE, RULE_ID, TB_NM, COL_NM FROM (
 SELECT DISTINCT SUBSTRING(CAST("&amp; $J11 &amp;" AS VARCHAR(50)),1,30) AS ERR_VALUE, 'ID"&amp; $U11 &amp;"' AS RULE_ID,  
   '"&amp; $G11 &amp;"' AS TB_NM,    
   '"&amp; $J11 &amp;"' AS COL_NM 
    FROM "&amp;$C11&amp;"."&amp; $G11 &amp;" A
    WHERE  "&amp; $J11 &amp;" IS NULL 
LIMIT 3
) XX
"</f>
        <v xml:space="preserve">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</v>
      </c>
      <c r="BX11" s="164" t="s">
        <v>1860</v>
      </c>
      <c r="BY11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A11" s="164" t="s">
        <v>1860</v>
      </c>
      <c r="CB11" s="164" t="str">
        <f t="shared" si="12"/>
        <v xml:space="preserve">    -- 프로시저 본문
    BEGIN
        WITH query_result AS (
            -- 쿼리 결과를 변수에 저장
            SELECT 'ID1009'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D11" s="164" t="s">
        <v>1860</v>
      </c>
      <c r="CE11" s="164" t="str">
        <f t="shared" si="13"/>
        <v xml:space="preserve">    -- 프로시저 본문
    BEGIN
        WITH query_result AS (
            -- 쿼리 결과를 변수에 저장
         SELECT 'ID1009'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" s="166" t="str">
        <f>"SELECT ERR_VALUE, RULE_ID, TB_NM, COL_NM FROM (
 SELECT DISTINCT SUBSTR(TO_CHAR("&amp; $J11 &amp;"),1,30) AS ERR_VALUE, 'ID"&amp; $U11 &amp;"' AS RULE_ID,  
   '"&amp; $G11 &amp;"' AS TB_NM,    
   '"&amp; $J11 &amp;"' AS COL_NM 
    FROM "&amp;$C11&amp;"."&amp; $G11 &amp;" A
    WHERE  "&amp; $J11 &amp;" IS NULL
AND ROWNUM &lt; 4
) XX
"</f>
        <v xml:space="preserve">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</v>
      </c>
      <c r="CG11" s="164" t="s">
        <v>1860</v>
      </c>
      <c r="CH11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J11" s="164" t="s">
        <v>1860</v>
      </c>
      <c r="CK11" s="164" t="str">
        <f t="shared" si="15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M11" s="164" t="s">
        <v>1860</v>
      </c>
      <c r="CN11" s="164" t="str">
        <f>"BEGIN TRY" &amp; CHAR(10) &amp;
"    WITH query_result AS (" &amp; CHAR(10) &amp;
"        "&amp;CL11&amp;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CP11" s="164" t="s">
        <v>1860</v>
      </c>
      <c r="CQ11" s="164" t="str">
        <f t="shared" si="16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" s="216">
        <f>IFERROR(VLOOKUP("ID"&amp;U11,V.진단결과!$A$2:$E$99558,4,0),0)</f>
        <v>0</v>
      </c>
      <c r="CS11" s="217">
        <f>IFERROR(VLOOKUP("ID"&amp;U11,V.진단결과!$A$2:$E$99558,5,0),0)</f>
        <v>0</v>
      </c>
      <c r="CT11" s="218">
        <f t="shared" si="18"/>
        <v>0</v>
      </c>
      <c r="CU11" s="219" t="str">
        <f>SUBSTITUTE(IFERROR(VLOOKUP("ID"&amp;U11,V.진단결과!$A$2:$F$99558,6,0),""),$AO11,"")</f>
        <v/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s="220" customFormat="1" ht="16.5" hidden="1" customHeight="1">
      <c r="A12" s="164" t="s">
        <v>2242</v>
      </c>
      <c r="B12" s="164" t="s">
        <v>2240</v>
      </c>
      <c r="C12" s="164" t="s">
        <v>2887</v>
      </c>
      <c r="D12" s="164">
        <v>1</v>
      </c>
      <c r="E12" s="175" t="s">
        <v>2243</v>
      </c>
      <c r="F12" s="177" t="s">
        <v>2265</v>
      </c>
      <c r="G12" s="177" t="s">
        <v>2244</v>
      </c>
      <c r="H12" s="177">
        <v>3</v>
      </c>
      <c r="I12" s="215" t="s">
        <v>2570</v>
      </c>
      <c r="J12" s="177" t="s">
        <v>2274</v>
      </c>
      <c r="K12" s="177" t="s">
        <v>2435</v>
      </c>
      <c r="L12" s="175"/>
      <c r="M12" s="165"/>
      <c r="N12" s="215" t="s">
        <v>2570</v>
      </c>
      <c r="O12" s="183">
        <v>1990</v>
      </c>
      <c r="P12" s="4"/>
      <c r="Q12" s="175" t="s">
        <v>116</v>
      </c>
      <c r="R12" s="175" t="s">
        <v>2448</v>
      </c>
      <c r="S12" s="166"/>
      <c r="T12" s="166"/>
      <c r="U12" s="166">
        <v>1010</v>
      </c>
      <c r="V12" s="164" t="s">
        <v>1869</v>
      </c>
      <c r="W12" s="166"/>
      <c r="X12" s="166"/>
      <c r="Y12" s="166"/>
      <c r="Z12" s="168" t="s">
        <v>2801</v>
      </c>
      <c r="AA12" s="168" t="s">
        <v>2799</v>
      </c>
      <c r="AB12" s="166"/>
      <c r="AC12" s="166"/>
      <c r="AD12" s="165"/>
      <c r="AE12" s="166"/>
      <c r="AF12" s="166"/>
      <c r="AG12" s="166"/>
      <c r="AH12" s="165"/>
      <c r="AI12" s="166"/>
      <c r="AJ12" s="166"/>
      <c r="AK12" s="166"/>
      <c r="AL12" s="166">
        <v>1900</v>
      </c>
      <c r="AM12" s="166" t="s">
        <v>2894</v>
      </c>
      <c r="AN12" s="166" t="str">
        <f>F12 &amp;"["&amp;G12&amp;"]의 "&amp; I12 &amp;"["&amp; J12 &amp;"]는 "&amp;AL12&amp;" 부터 "&amp;AM12&amp;" 사이에 존재해야만 한다."</f>
        <v>환자정보[PERSON]의 출생 년도[YEAR_OF_BIRTH]는 1900 부터 현재년도 사이에 존재해야만 한다.</v>
      </c>
      <c r="AO12" s="166"/>
      <c r="AP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AQ12" s="164" t="s">
        <v>1860</v>
      </c>
      <c r="AR12" s="164" t="str">
        <f t="shared" si="1"/>
        <v xml:space="preserve">WITH query_result AS (
    -- 쿼리 결과를 변수에 저장
    SELECT 'ID1010'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12" s="164" t="s">
        <v>1860</v>
      </c>
      <c r="AU12" s="164" t="str">
        <f t="shared" si="2"/>
        <v xml:space="preserve">    WITH query_result AS (
        -- 쿼리 결과를 변수에 저장
    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" s="166" t="str">
        <f>"SELECT ERR_VALUE, RULE_ID, TB_NM, COL_NM FROM (
 SELECT DISTINCT SUBSTRING(CAST("&amp; $J12 &amp;" AS VARCHAR),1,30) AS ERR_VALUE, 'ID"&amp; $U12 &amp;"' AS RULE_ID,  
   '"&amp; $G12 &amp;"' AS TB_NM,    
   '"&amp; $J12 &amp;"' AS COL_NM 
    FROM "&amp;$C12&amp;"."&amp; $G12 &amp;" A
    WHERE "&amp; $J12 &amp;" IS NOT NULL AND LENGTH(CAST("&amp; $J12 &amp;" AS VARCHAR)) &gt; 0 
    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12" s="164" t="s">
        <v>1860</v>
      </c>
      <c r="AX12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AZ12" s="164" t="s">
        <v>1860</v>
      </c>
      <c r="BA12" s="164" t="str">
        <f t="shared" si="4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12" s="164" t="s">
        <v>1860</v>
      </c>
      <c r="BD12" s="164" t="str">
        <f>"BEGIN TRY" &amp; CHAR(10) &amp;
"    WITH query_result AS (" &amp; CHAR(10) &amp;
"        "&amp;BB12&amp;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BF12" s="164" t="s">
        <v>1860</v>
      </c>
      <c r="BG12" s="164" t="str">
        <f t="shared" si="5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" s="166" t="str">
        <f>"SELECT 'ID"&amp; $U12 &amp;"' AS RULE_ID,  
   '"&amp; $G12 &amp;"' AS TB_NM,    
   '"&amp; $J12 &amp;"' AS COL_NM, 
   COUNT(*) AS TOT_CNT   
   FROM "&amp;$C12&amp;"."&amp; $G12 &amp;"
WHERE "&amp; $J12 &amp;" IS NOT NULL AND LENGTH(CAST("&amp; $J12 &amp;" AS VARCHAR))&gt;0 "</f>
        <v xml:space="preserve">SELECT 'ID1010' AS RULE_ID,  
   'PERSON' AS TB_NM,    
   'YEAR_OF_BIRTH' AS COL_NM, 
   COUNT(*) AS TOT_CNT   
   FROM YourSchemaName.PERSON
WHERE YEAR_OF_BIRTH IS NOT NULL AND LENGTH(CAST(YEAR_OF_BIRTH AS VARCHAR))&gt;0 </v>
      </c>
      <c r="BI12" s="164" t="s">
        <v>1860</v>
      </c>
      <c r="BJ12" s="166" t="str">
        <f t="shared" si="6"/>
        <v xml:space="preserve">BEGIN
    -- 쿼리 결과를 변수에 저장
    SELECT 'ID1010'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12" s="164" t="s">
        <v>1860</v>
      </c>
      <c r="BM12" s="166" t="str">
        <f t="shared" si="7"/>
        <v xml:space="preserve">BEGIN
    -- 쿼리 결과를 변수에 저장
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" s="166" t="str">
        <f>"SELECT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LENGTH(CAST("&amp; $J12 &amp;" AS VARCHAR)) &gt; 0 
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12" s="164" t="s">
        <v>1860</v>
      </c>
      <c r="BP12" s="166" t="str">
        <f t="shared" si="8"/>
        <v xml:space="preserve">BEGIN
    -- 쿼리 결과를 변수에 저장
    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BR12" s="164" t="s">
        <v>1860</v>
      </c>
      <c r="BS12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" s="166" t="str">
        <f>"SELECT 'ID"&amp; $U12 &amp;"' AS RULE_ID,  
   '"&amp; $G12 &amp;"' AS TB_NM,    
   '"&amp; $J12 &amp;"' AS COL_NM, 
	COUNT(*) AS ERR_CNT   
FROM "&amp;$C12&amp;"."&amp; $G12 &amp;" A
WHERE "&amp; $J12 &amp;" IS NOT NULL AND LENGTH("&amp; $J12 &amp;") &gt; 0 
AND "&amp;$J12&amp;" NOT BETWEEN "&amp;$AL12&amp;" AND YEAR(CURDATE())
 "</f>
        <v xml:space="preserve">SELECT 'ID1010' AS RULE_ID,  
   'PERSON' AS TB_NM,    
   'YEAR_OF_BIRTH' AS COL_NM, 
	COUNT(*) AS ERR_CNT   
FROM YourSchemaName.PERSON A
WHERE YEAR_OF_BIRTH IS NOT NULL AND LENGTH(YEAR_OF_BIRTH) &gt; 0 
AND YEAR_OF_BIRTH NOT BETWEEN 1900 AND YEAR(CURDATE())
 </v>
      </c>
      <c r="BU12" s="164" t="s">
        <v>1860</v>
      </c>
      <c r="BV12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12" s="166" t="str">
        <f>"SELECT ERR_VALUE, RULE_ID, TB_NM, COL_NM FROM (
 SELECT DISTINCT SUBSTRING(CAST("&amp; $J12 &amp;" AS VARCHAR(50)),1,30) AS ERR_VALUE, 'ID"&amp; $U12 &amp;"' AS RULE_ID,  
   '"&amp; $G12 &amp;"' AS TB_NM,    
   '"&amp; $J12 &amp;"' AS COL_NM 
FROM "&amp;$C12&amp;"."&amp; $G12 &amp;" A
WHERE  "&amp; $J12 &amp;" IS NOT NULL AND LENGTH("&amp; $J12 &amp;") &gt; 0 
AND "&amp;$J12&amp;" NOT BETWEEN "&amp;$AL12&amp;" AND YEAR(CURDATE())
LIMIT 3
) XX
"</f>
        <v xml:space="preserve">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</v>
      </c>
      <c r="BX12" s="164" t="s">
        <v>1860</v>
      </c>
      <c r="BY12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CA12" s="164" t="s">
        <v>1860</v>
      </c>
      <c r="CB12" s="164" t="str">
        <f t="shared" si="12"/>
        <v xml:space="preserve">    -- 프로시저 본문
    BEGIN
        WITH query_result AS (
            -- 쿼리 결과를 변수에 저장
            SELECT 'ID1010'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" s="166" t="str">
        <f>"SELECT 'ID"&amp; $U12 &amp;"' AS RULE_ID,  
   '"&amp; $G12 &amp;"' AS TB_NM,    
   '"&amp; $J12 &amp;"' AS COL_NM, 
	COUNT(*) AS ERR_CNT   
FROM "&amp;$C12&amp;"."&amp; $G12 &amp;" A
WHERE "&amp; $J12 &amp;" IS NOT NULL AND LENGTH(TO_CHAR("&amp; $J12 &amp;")) &gt; 0 
AND "&amp;$J12&amp;" NOT BETWEEN "&amp;$AL12&amp;" AND EXTRACT(YEAR FROM SYSDATE)
 "</f>
        <v xml:space="preserve">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12" s="164" t="s">
        <v>1860</v>
      </c>
      <c r="CE12" s="164" t="str">
        <f t="shared" si="13"/>
        <v xml:space="preserve">    -- 프로시저 본문
    BEGIN
        WITH query_result AS (
            -- 쿼리 결과를 변수에 저장
         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" s="166" t="str">
        <f>"SELECT ERR_VALUE, RULE_ID, TB_NM, COL_NM FROM (
 SELECT DISTINCT SUBSTR(TO_CHAR("&amp; $J12 &amp;"),1,30) AS ERR_VALUE, 'ID"&amp; $U12 &amp;"' AS RULE_ID,  
   '"&amp; $G12 &amp;"' AS TB_NM,    
   '"&amp; $J12 &amp;"' AS COL_NM 
FROM "&amp;$C12&amp;"."&amp; $G12 &amp;" A
WHERE  "&amp; $J12 &amp;" IS NOT NULL AND LENGTH(TO_CHAR("&amp; $J12 &amp;")) &gt; 0 
AND "&amp;$J12&amp;" NOT BETWEEN "&amp;$AL12&amp;" AND EXTRACT(YEAR FROM SYSDATE)
AND ROWNUM &lt; 4
) XX
"</f>
        <v xml:space="preserve">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12" s="164" t="s">
        <v>1860</v>
      </c>
      <c r="CH12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CJ12" s="164" t="s">
        <v>1860</v>
      </c>
      <c r="CK12" s="164" t="str">
        <f t="shared" si="15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12" s="164" t="s">
        <v>1860</v>
      </c>
      <c r="CN12" s="164" t="str">
        <f>"BEGIN TRY" &amp; CHAR(10) &amp;
"    WITH query_result AS (" &amp; CHAR(10) &amp;
"        "&amp;CL12&amp;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CP12" s="164" t="s">
        <v>1860</v>
      </c>
      <c r="CQ12" s="164" t="str">
        <f t="shared" si="16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" s="216">
        <f>IFERROR(VLOOKUP("ID"&amp;U12,V.진단결과!$A$2:$E$99558,4,0),0)</f>
        <v>0</v>
      </c>
      <c r="CS12" s="217">
        <f>IFERROR(VLOOKUP("ID"&amp;U12,V.진단결과!$A$2:$E$99558,5,0),0)</f>
        <v>0</v>
      </c>
      <c r="CT12" s="218">
        <f t="shared" si="18"/>
        <v>0</v>
      </c>
      <c r="CU12" s="219" t="str">
        <f>SUBSTITUTE(IFERROR(VLOOKUP("ID"&amp;U12,V.진단결과!$A$2:$F$99558,6,0),""),$AO12,"")</f>
        <v/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s="220" customFormat="1" ht="16.5" hidden="1" customHeight="1">
      <c r="A13" s="164" t="s">
        <v>2242</v>
      </c>
      <c r="B13" s="164" t="s">
        <v>2240</v>
      </c>
      <c r="C13" s="164" t="s">
        <v>2887</v>
      </c>
      <c r="D13" s="164">
        <v>1</v>
      </c>
      <c r="E13" s="175" t="s">
        <v>2243</v>
      </c>
      <c r="F13" s="177" t="s">
        <v>2265</v>
      </c>
      <c r="G13" s="177" t="s">
        <v>2244</v>
      </c>
      <c r="H13" s="177">
        <v>4</v>
      </c>
      <c r="I13" s="215" t="s">
        <v>2571</v>
      </c>
      <c r="J13" s="177" t="s">
        <v>2275</v>
      </c>
      <c r="K13" s="177" t="s">
        <v>2435</v>
      </c>
      <c r="L13" s="175"/>
      <c r="M13" s="165"/>
      <c r="N13" s="215" t="s">
        <v>2571</v>
      </c>
      <c r="O13" s="183">
        <v>12</v>
      </c>
      <c r="P13" s="166"/>
      <c r="Q13" s="175" t="s">
        <v>2449</v>
      </c>
      <c r="R13" s="175"/>
      <c r="S13" s="166"/>
      <c r="T13" s="166"/>
      <c r="U13" s="166">
        <v>1011</v>
      </c>
      <c r="V13" s="164" t="s">
        <v>1869</v>
      </c>
      <c r="W13" s="166"/>
      <c r="X13" s="166"/>
      <c r="Y13" s="166"/>
      <c r="Z13" s="168" t="s">
        <v>1968</v>
      </c>
      <c r="AA13" s="168" t="s">
        <v>2468</v>
      </c>
      <c r="AB13" s="166"/>
      <c r="AC13" s="166"/>
      <c r="AD13" s="165"/>
      <c r="AE13" s="166"/>
      <c r="AF13" s="166"/>
      <c r="AG13" s="166"/>
      <c r="AH13" s="165"/>
      <c r="AI13" s="166"/>
      <c r="AJ13" s="166"/>
      <c r="AK13" s="166"/>
      <c r="AL13" s="166">
        <v>1</v>
      </c>
      <c r="AM13" s="166">
        <v>12</v>
      </c>
      <c r="AN13" s="166" t="str">
        <f>F13 &amp;"["&amp;G13&amp;"]의 "&amp; I13 &amp;"["&amp; J13 &amp;"]는 "&amp;AL13&amp;"이상 "&amp;AM13&amp;"이하의 값을 가지는 숫자여야만 한다."</f>
        <v>환자정보[PERSON]의 출생 월[MONTH_OF_BIRTH]는 1이상 12이하의 값을 가지는 숫자여야만 한다.</v>
      </c>
      <c r="AO13" s="166"/>
      <c r="AP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AQ13" s="164" t="s">
        <v>1860</v>
      </c>
      <c r="AR13" s="164" t="str">
        <f t="shared" si="1"/>
        <v xml:space="preserve">WITH query_result AS (
    -- 쿼리 결과를 변수에 저장
    SELECT 'ID1011'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13" s="164" t="s">
        <v>1860</v>
      </c>
      <c r="AU13" s="164" t="str">
        <f t="shared" si="2"/>
        <v xml:space="preserve">    WITH query_result AS (
        -- 쿼리 결과를 변수에 저장
        SELECT 'ID1011'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AW13" s="164" t="s">
        <v>1860</v>
      </c>
      <c r="AX13" s="164" t="str">
        <f t="shared" si="3"/>
        <v xml:space="preserve">    WITH query_result AS (
        -- 쿼리 결과를 변수에 저장
    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AZ13" s="164" t="s">
        <v>1860</v>
      </c>
      <c r="BA13" s="164" t="str">
        <f t="shared" si="4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13" s="164" t="s">
        <v>1860</v>
      </c>
      <c r="BD13" s="164" t="str">
        <f>"BEGIN TRY" &amp; CHAR(10) &amp;
"    WITH query_result AS (" &amp; CHAR(10) &amp;
"        "&amp;BB13&amp;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BF13" s="164" t="s">
        <v>1860</v>
      </c>
      <c r="BG13" s="164" t="str">
        <f t="shared" si="5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" s="166" t="str">
        <f>"SELECT 'ID"&amp; $U13 &amp;"' AS RULE_ID,  
   '"&amp; $G13 &amp;"' AS TB_NM,    
   '"&amp; $J13 &amp;"' AS COL_NM, 
   COUNT(*) AS TOT_CNT   
   FROM "&amp;$C13&amp;"."&amp; $G13 &amp;"
WHERE "&amp; $J13 &amp;" IS NOT NULL AND LENGTH(CAST("&amp; $J13 &amp;" AS VARCHAR))&gt;0 "</f>
        <v xml:space="preserve">SELECT 'ID1011' AS RULE_ID,  
   'PERSON' AS TB_NM,    
   'MONTH_OF_BIRTH' AS COL_NM, 
   COUNT(*) AS TOT_CNT   
   FROM YourSchemaName.PERSON
WHERE MONTH_OF_BIRTH IS NOT NULL AND LENGTH(CAST(MONTH_OF_BIRTH AS VARCHAR))&gt;0 </v>
      </c>
      <c r="BI13" s="164" t="s">
        <v>1860</v>
      </c>
      <c r="BJ13" s="166" t="str">
        <f t="shared" si="6"/>
        <v xml:space="preserve">BEGIN
    -- 쿼리 결과를 변수에 저장
    SELECT 'ID1011'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13" s="164" t="s">
        <v>1860</v>
      </c>
      <c r="BM13" s="166" t="str">
        <f t="shared" si="7"/>
        <v xml:space="preserve">BEGIN
    -- 쿼리 결과를 변수에 저장
    SELECT 'ID1011'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BO13" s="164" t="s">
        <v>1860</v>
      </c>
      <c r="BP13" s="166" t="str">
        <f t="shared" si="8"/>
        <v xml:space="preserve">BEGIN
    -- 쿼리 결과를 변수에 저장
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BR13" s="164" t="s">
        <v>1860</v>
      </c>
      <c r="BS13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" s="166" t="str">
        <f>"SELECT 'ID"&amp; $U13 &amp;"' AS RULE_ID,  
   '"&amp; $G13 &amp;"' AS TB_NM,    
   '"&amp; $J13 &amp;"' AS COL_NM, 
	COUNT(*) AS ERR_CNT   
FROM "&amp;$C13&amp;"."&amp; $G13 &amp;" A
WHERE "&amp; $J13 &amp;" IS NOT NULL AND LENGTH("&amp; $J13 &amp;")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LENGTH(MONTH_OF_BIRTH) &gt; 0 
AND MONTH_OF_BIRTH NOT BETWEEN 1 AND 12
 </v>
      </c>
      <c r="BU13" s="164" t="s">
        <v>1860</v>
      </c>
      <c r="BV13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13" s="166" t="str">
        <f>"SELECT ERR_VALUE, RULE_ID, TB_NM, COL_NM FROM (
 SELECT DISTINCT SUBSTRING(CAST("&amp; $J13 &amp;" AS VARCHAR(50)),1,30) AS ERR_VALUE, 'ID"&amp; $U13 &amp;"' AS RULE_ID,  
   '"&amp; $G13 &amp;"' AS TB_NM,    
   '"&amp; $J13 &amp;"' AS COL_NM 
FROM "&amp;$C13&amp;"."&amp; $G13 &amp;" A
WHERE  "&amp; $J13 &amp;" IS NOT NULL AND LENGTH("&amp; $J13 &amp;") &gt; 0 
AND "&amp;$J13&amp;" NOT BETWEEN "&amp;$AL13&amp;" AND "&amp;$AM13&amp;"
LIMIT 3
) XX
"</f>
        <v xml:space="preserve">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</v>
      </c>
      <c r="BX13" s="164" t="s">
        <v>1860</v>
      </c>
      <c r="BY13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CA13" s="164" t="s">
        <v>1860</v>
      </c>
      <c r="CB13" s="164" t="str">
        <f t="shared" si="12"/>
        <v xml:space="preserve">    -- 프로시저 본문
    BEGIN
        WITH query_result AS (
            -- 쿼리 결과를 변수에 저장
            SELECT 'ID1011'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" s="166" t="str">
        <f>"SELECT 'ID"&amp; $U13 &amp;"' AS RULE_ID,  
   '"&amp; $G13 &amp;"' AS TB_NM,    
   '"&amp; $J13 &amp;"' AS COL_NM, 
	COUNT(*) AS ERR_CNT   
FROM "&amp;$C13&amp;"."&amp; $G13 &amp;" A
WHERE "&amp; $J13 &amp;" IS NOT NULL AND LENGTH(TO_CHAR("&amp; $J13 &amp;"))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LENGTH(TO_CHAR(MONTH_OF_BIRTH)) &gt; 0 
AND MONTH_OF_BIRTH NOT BETWEEN 1 AND 12
 </v>
      </c>
      <c r="CD13" s="164" t="s">
        <v>1860</v>
      </c>
      <c r="CE13" s="164" t="str">
        <f t="shared" si="13"/>
        <v xml:space="preserve">    -- 프로시저 본문
    BEGIN
        WITH query_result AS (
            -- 쿼리 결과를 변수에 저장
         SELECT 'ID1011'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" s="166" t="str">
        <f>"SELECT ERR_VALUE, RULE_ID, TB_NM, COL_NM FROM (
 SELECT DISTINCT SUBSTR(TO_CHAR("&amp; $J13 &amp;"),1,30) AS ERR_VALUE, 'ID"&amp; $U13 &amp;"' AS RULE_ID,  
   '"&amp; $G13 &amp;"' AS TB_NM,    
   '"&amp; $J13 &amp;"' AS COL_NM 
FROM "&amp;$C13&amp;"."&amp; $G13 &amp;" A
WHERE  "&amp; $J13 &amp;" IS NOT NULL AND LENGTH(TO_CHAR("&amp; $J13 &amp;")) &gt; 0 
AND "&amp;$J13&amp;" NOT BETWEEN "&amp;$AL13&amp;" AND "&amp;$AM13&amp;"
AND ROWNUM &lt; 4
) XX
"</f>
        <v xml:space="preserve">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</v>
      </c>
      <c r="CG13" s="164" t="s">
        <v>1860</v>
      </c>
      <c r="CH13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CJ13" s="164" t="s">
        <v>1860</v>
      </c>
      <c r="CK13" s="164" t="str">
        <f t="shared" si="15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13" s="164" t="s">
        <v>1860</v>
      </c>
      <c r="CN13" s="164" t="str">
        <f>"BEGIN TRY" &amp; CHAR(10) &amp;
"    WITH query_result AS (" &amp; CHAR(10) &amp;
"        "&amp;CL13&amp;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CP13" s="164" t="s">
        <v>1860</v>
      </c>
      <c r="CQ13" s="164" t="str">
        <f t="shared" si="16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" s="216">
        <f>IFERROR(VLOOKUP("ID"&amp;U13,V.진단결과!$A$2:$E$99558,4,0),0)</f>
        <v>0</v>
      </c>
      <c r="CS13" s="217">
        <f>IFERROR(VLOOKUP("ID"&amp;U13,V.진단결과!$A$2:$E$99558,5,0),0)</f>
        <v>0</v>
      </c>
      <c r="CT13" s="218">
        <f t="shared" si="18"/>
        <v>0</v>
      </c>
      <c r="CU13" s="219" t="str">
        <f>SUBSTITUTE(IFERROR(VLOOKUP("ID"&amp;U13,V.진단결과!$A$2:$F$99558,6,0),""),$AO13,"")</f>
        <v/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s="220" customFormat="1" ht="16.5" hidden="1" customHeight="1">
      <c r="A14" s="164" t="s">
        <v>2242</v>
      </c>
      <c r="B14" s="164" t="s">
        <v>2240</v>
      </c>
      <c r="C14" s="164" t="s">
        <v>2887</v>
      </c>
      <c r="D14" s="164">
        <v>1</v>
      </c>
      <c r="E14" s="175" t="s">
        <v>2243</v>
      </c>
      <c r="F14" s="177" t="s">
        <v>2265</v>
      </c>
      <c r="G14" s="177" t="s">
        <v>2244</v>
      </c>
      <c r="H14" s="177">
        <v>5</v>
      </c>
      <c r="I14" s="215" t="s">
        <v>2572</v>
      </c>
      <c r="J14" s="177" t="s">
        <v>2276</v>
      </c>
      <c r="K14" s="177" t="s">
        <v>2435</v>
      </c>
      <c r="L14" s="175"/>
      <c r="M14" s="165"/>
      <c r="N14" s="215" t="s">
        <v>2572</v>
      </c>
      <c r="O14" s="183">
        <v>31</v>
      </c>
      <c r="P14" s="4"/>
      <c r="Q14" s="175" t="s">
        <v>2449</v>
      </c>
      <c r="R14" s="175"/>
      <c r="S14" s="166"/>
      <c r="T14" s="166"/>
      <c r="U14" s="166">
        <v>1012</v>
      </c>
      <c r="V14" s="164" t="s">
        <v>1869</v>
      </c>
      <c r="W14" s="166"/>
      <c r="X14" s="166"/>
      <c r="Y14" s="166"/>
      <c r="Z14" s="168" t="s">
        <v>1968</v>
      </c>
      <c r="AA14" s="168" t="s">
        <v>2806</v>
      </c>
      <c r="AB14" s="166"/>
      <c r="AC14" s="166"/>
      <c r="AD14" s="165"/>
      <c r="AE14" s="166"/>
      <c r="AF14" s="166"/>
      <c r="AG14" s="166"/>
      <c r="AH14" s="165"/>
      <c r="AI14" s="166"/>
      <c r="AJ14" s="166"/>
      <c r="AK14" s="166"/>
      <c r="AL14" s="166">
        <v>1</v>
      </c>
      <c r="AM14" s="166">
        <v>31</v>
      </c>
      <c r="AN14" s="166" t="str">
        <f>F14 &amp;"["&amp;G14&amp;"]의 "&amp; I14 &amp;"["&amp; J14 &amp;"]는 "&amp;AL14&amp;"이상 "&amp;AM14&amp;"이하의 값을 가지는 숫자여야만 한다."</f>
        <v>환자정보[PERSON]의 출생 일[DAY_OF_BIRTH]는 1이상 31이하의 값을 가지는 숫자여야만 한다.</v>
      </c>
      <c r="AO14" s="166"/>
      <c r="AP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AQ14" s="164" t="s">
        <v>1860</v>
      </c>
      <c r="AR14" s="164" t="str">
        <f t="shared" si="1"/>
        <v xml:space="preserve">WITH query_result AS (
    -- 쿼리 결과를 변수에 저장
    SELECT 'ID1012'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AT14" s="164" t="s">
        <v>1860</v>
      </c>
      <c r="AU14" s="164" t="str">
        <f t="shared" si="2"/>
        <v xml:space="preserve">    WITH query_result AS (
        -- 쿼리 결과를 변수에 저장
        SELECT 'ID1012'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AW14" s="164" t="s">
        <v>1860</v>
      </c>
      <c r="AX14" s="164" t="str">
        <f t="shared" si="3"/>
        <v xml:space="preserve">    WITH query_result AS (
        -- 쿼리 결과를 변수에 저장
    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AZ14" s="164" t="s">
        <v>1860</v>
      </c>
      <c r="BA14" s="164" t="str">
        <f t="shared" si="4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BC14" s="164" t="s">
        <v>1860</v>
      </c>
      <c r="BD14" s="164" t="str">
        <f>"BEGIN TRY" &amp; CHAR(10) &amp;
"    WITH query_result AS (" &amp; CHAR(10) &amp;
"        "&amp;BB14&amp;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BF14" s="164" t="s">
        <v>1860</v>
      </c>
      <c r="BG14" s="164" t="str">
        <f t="shared" si="5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" s="166" t="str">
        <f>"SELECT 'ID"&amp; $U14 &amp;"' AS RULE_ID,  
   '"&amp; $G14 &amp;"' AS TB_NM,    
   '"&amp; $J14 &amp;"' AS COL_NM, 
   COUNT(*) AS TOT_CNT   
   FROM "&amp;$C14&amp;"."&amp; $G14 &amp;"
WHERE "&amp; $J14 &amp;" IS NOT NULL AND LENGTH(CAST("&amp; $J14 &amp;" AS VARCHAR))&gt;0 "</f>
        <v xml:space="preserve">SELECT 'ID1012' AS RULE_ID,  
   'PERSON' AS TB_NM,    
   'DAY_OF_BIRTH' AS COL_NM, 
   COUNT(*) AS TOT_CNT   
   FROM YourSchemaName.PERSON
WHERE DAY_OF_BIRTH IS NOT NULL AND LENGTH(CAST(DAY_OF_BIRTH AS VARCHAR))&gt;0 </v>
      </c>
      <c r="BI14" s="164" t="s">
        <v>1860</v>
      </c>
      <c r="BJ14" s="166" t="str">
        <f t="shared" si="6"/>
        <v xml:space="preserve">BEGIN
    -- 쿼리 결과를 변수에 저장
    SELECT 'ID1012'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BL14" s="164" t="s">
        <v>1860</v>
      </c>
      <c r="BM14" s="166" t="str">
        <f t="shared" si="7"/>
        <v xml:space="preserve">BEGIN
    -- 쿼리 결과를 변수에 저장
    SELECT 'ID1012'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BO14" s="164" t="s">
        <v>1860</v>
      </c>
      <c r="BP14" s="166" t="str">
        <f t="shared" si="8"/>
        <v xml:space="preserve">BEGIN
    -- 쿼리 결과를 변수에 저장
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BR14" s="164" t="s">
        <v>1860</v>
      </c>
      <c r="BS14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" s="166" t="str">
        <f>"SELECT 'ID"&amp; $U14 &amp;"' AS RULE_ID,  
   '"&amp; $G14 &amp;"' AS TB_NM,    
   '"&amp; $J14 &amp;"' AS COL_NM, 
	COUNT(*) AS ERR_CNT   
FROM "&amp;$C14&amp;"."&amp; $G14 &amp;" A
WHERE "&amp; $J14 &amp;" IS NOT NULL AND LENGTH("&amp; $J14 &amp;")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LENGTH(DAY_OF_BIRTH) &gt; 0 
AND DAY_OF_BIRTH NOT BETWEEN 1 AND 31
 </v>
      </c>
      <c r="BU14" s="164" t="s">
        <v>1860</v>
      </c>
      <c r="BV14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14" s="166" t="str">
        <f>"SELECT ERR_VALUE, RULE_ID, TB_NM, COL_NM FROM (
 SELECT DISTINCT SUBSTRING(CAST("&amp; $J14 &amp;" AS VARCHAR(50)),1,30) AS ERR_VALUE, 'ID"&amp; $U14 &amp;"' AS RULE_ID,  
   '"&amp; $G14 &amp;"' AS TB_NM,    
   '"&amp; $J14 &amp;"' AS COL_NM 
FROM "&amp;$C14&amp;"."&amp; $G14 &amp;" A
WHERE  "&amp; $J14 &amp;" IS NOT NULL AND LENGTH("&amp; $J14 &amp;") &gt; 0 
AND "&amp;$J14&amp;" NOT BETWEEN "&amp;$AL14&amp;" AND "&amp;$AM14&amp;"
LIMIT 3
) XX
"</f>
        <v xml:space="preserve">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</v>
      </c>
      <c r="BX14" s="164" t="s">
        <v>1860</v>
      </c>
      <c r="BY14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CA14" s="164" t="s">
        <v>1860</v>
      </c>
      <c r="CB14" s="164" t="str">
        <f t="shared" si="12"/>
        <v xml:space="preserve">    -- 프로시저 본문
    BEGIN
        WITH query_result AS (
            -- 쿼리 결과를 변수에 저장
            SELECT 'ID1012'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" s="166" t="str">
        <f>"SELECT 'ID"&amp; $U14 &amp;"' AS RULE_ID,  
   '"&amp; $G14 &amp;"' AS TB_NM,    
   '"&amp; $J14 &amp;"' AS COL_NM, 
	COUNT(*) AS ERR_CNT   
FROM "&amp;$C14&amp;"."&amp; $G14 &amp;" A
WHERE "&amp; $J14 &amp;" IS NOT NULL AND LENGTH(TO_CHAR("&amp; $J14 &amp;"))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LENGTH(TO_CHAR(DAY_OF_BIRTH)) &gt; 0 
AND DAY_OF_BIRTH NOT BETWEEN 1 AND 31
 </v>
      </c>
      <c r="CD14" s="164" t="s">
        <v>1860</v>
      </c>
      <c r="CE14" s="164" t="str">
        <f t="shared" si="13"/>
        <v xml:space="preserve">    -- 프로시저 본문
    BEGIN
        WITH query_result AS (
            -- 쿼리 결과를 변수에 저장
         SELECT 'ID1012'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" s="166" t="str">
        <f>"SELECT ERR_VALUE, RULE_ID, TB_NM, COL_NM FROM (
 SELECT DISTINCT SUBSTR(TO_CHAR("&amp; $J14 &amp;"),1,30) AS ERR_VALUE, 'ID"&amp; $U14 &amp;"' AS RULE_ID,  
   '"&amp; $G14 &amp;"' AS TB_NM,    
   '"&amp; $J14 &amp;"' AS COL_NM 
FROM "&amp;$C14&amp;"."&amp; $G14 &amp;" A
WHERE  "&amp; $J14 &amp;" IS NOT NULL AND LENGTH(TO_CHAR("&amp; $J14 &amp;")) &gt; 0 
AND "&amp;$J14&amp;" NOT BETWEEN "&amp;$AL14&amp;" AND "&amp;$AM14&amp;"
AND ROWNUM &lt; 4
) XX
"</f>
        <v xml:space="preserve">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</v>
      </c>
      <c r="CG14" s="164" t="s">
        <v>1860</v>
      </c>
      <c r="CH14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CJ14" s="164" t="s">
        <v>1860</v>
      </c>
      <c r="CK14" s="164" t="str">
        <f t="shared" si="15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CM14" s="164" t="s">
        <v>1860</v>
      </c>
      <c r="CN14" s="164" t="str">
        <f>"BEGIN TRY" &amp; CHAR(10) &amp;
"    WITH query_result AS (" &amp; CHAR(10) &amp;
"        "&amp;CL14&amp;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CP14" s="164" t="s">
        <v>1860</v>
      </c>
      <c r="CQ14" s="164" t="str">
        <f t="shared" si="16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" s="216">
        <f>IFERROR(VLOOKUP("ID"&amp;U14,V.진단결과!$A$2:$E$99558,4,0),0)</f>
        <v>0</v>
      </c>
      <c r="CS14" s="217">
        <f>IFERROR(VLOOKUP("ID"&amp;U14,V.진단결과!$A$2:$E$99558,5,0),0)</f>
        <v>0</v>
      </c>
      <c r="CT14" s="218">
        <f t="shared" si="18"/>
        <v>0</v>
      </c>
      <c r="CU14" s="219" t="str">
        <f>SUBSTITUTE(IFERROR(VLOOKUP("ID"&amp;U14,V.진단결과!$A$2:$F$99558,6,0),""),$AO14,"")</f>
        <v/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s="220" customFormat="1" ht="16.5" hidden="1" customHeight="1">
      <c r="A15" s="164" t="s">
        <v>2242</v>
      </c>
      <c r="B15" s="164" t="s">
        <v>2240</v>
      </c>
      <c r="C15" s="164" t="s">
        <v>2887</v>
      </c>
      <c r="D15" s="164">
        <v>1</v>
      </c>
      <c r="E15" s="175" t="s">
        <v>2243</v>
      </c>
      <c r="F15" s="177" t="s">
        <v>2265</v>
      </c>
      <c r="G15" s="177" t="s">
        <v>2244</v>
      </c>
      <c r="H15" s="177">
        <v>6</v>
      </c>
      <c r="I15" s="215" t="s">
        <v>2573</v>
      </c>
      <c r="J15" s="177" t="s">
        <v>2277</v>
      </c>
      <c r="K15" s="177" t="s">
        <v>2436</v>
      </c>
      <c r="L15" s="175"/>
      <c r="M15" s="165"/>
      <c r="N15" s="215" t="s">
        <v>2573</v>
      </c>
      <c r="O15" s="183" t="s">
        <v>2508</v>
      </c>
      <c r="P15" s="4"/>
      <c r="Q15" s="175" t="s">
        <v>2449</v>
      </c>
      <c r="R15" s="175"/>
      <c r="S15" s="166"/>
      <c r="T15" s="166"/>
      <c r="U15" s="166"/>
      <c r="V15" s="164" t="s">
        <v>1965</v>
      </c>
      <c r="W15" s="166" t="s">
        <v>2527</v>
      </c>
      <c r="X15" s="166"/>
      <c r="Y15" s="166"/>
      <c r="Z15" s="166"/>
      <c r="AA15" s="166"/>
      <c r="AB15" s="164"/>
      <c r="AC15" s="166"/>
      <c r="AD15" s="165"/>
      <c r="AE15" s="166"/>
      <c r="AF15" s="166"/>
      <c r="AG15" s="165"/>
      <c r="AH15" s="165"/>
      <c r="AI15" s="166"/>
      <c r="AJ15" s="166"/>
      <c r="AK15" s="166"/>
      <c r="AL15" s="166"/>
      <c r="AM15" s="166"/>
      <c r="AN15" s="166"/>
      <c r="AO15" s="166"/>
      <c r="AP15" s="166"/>
      <c r="AQ15" s="164"/>
      <c r="AR15" s="164"/>
      <c r="AS15" s="167"/>
      <c r="AT15" s="164"/>
      <c r="AU15" s="164"/>
      <c r="AV15" s="166"/>
      <c r="AW15" s="164"/>
      <c r="AX15" s="164"/>
      <c r="AY15" s="166"/>
      <c r="AZ15" s="164"/>
      <c r="BA15" s="164"/>
      <c r="BB15" s="167"/>
      <c r="BC15" s="164"/>
      <c r="BD15" s="164"/>
      <c r="BE15" s="166"/>
      <c r="BF15" s="164"/>
      <c r="BG15" s="164"/>
      <c r="BH15" s="166"/>
      <c r="BI15" s="164"/>
      <c r="BJ15" s="164"/>
      <c r="BK15" s="167"/>
      <c r="BL15" s="164"/>
      <c r="BM15" s="164"/>
      <c r="BN15" s="166"/>
      <c r="BO15" s="164"/>
      <c r="BP15" s="164"/>
      <c r="BQ15" s="166"/>
      <c r="BR15" s="164"/>
      <c r="BS15" s="164"/>
      <c r="BT15" s="167"/>
      <c r="BU15" s="164"/>
      <c r="BV15" s="164"/>
      <c r="BW15" s="166"/>
      <c r="BX15" s="164"/>
      <c r="BY15" s="164"/>
      <c r="BZ15" s="166"/>
      <c r="CA15" s="164"/>
      <c r="CB15" s="164"/>
      <c r="CC15" s="167"/>
      <c r="CD15" s="164"/>
      <c r="CE15" s="164"/>
      <c r="CF15" s="166"/>
      <c r="CG15" s="164"/>
      <c r="CH15" s="164"/>
      <c r="CI15" s="166"/>
      <c r="CJ15" s="164"/>
      <c r="CK15" s="164"/>
      <c r="CL15" s="167"/>
      <c r="CM15" s="164"/>
      <c r="CN15" s="164"/>
      <c r="CO15" s="166"/>
      <c r="CP15" s="164"/>
      <c r="CQ15" s="164"/>
      <c r="CR15" s="216">
        <f>IFERROR(VLOOKUP("ID"&amp;U15,V.진단결과!$A$2:$E$99558,4,0),0)</f>
        <v>0</v>
      </c>
      <c r="CS15" s="217">
        <f>IFERROR(VLOOKUP("ID"&amp;U15,V.진단결과!$A$2:$E$99558,5,0),0)</f>
        <v>0</v>
      </c>
      <c r="CT15" s="218">
        <f t="shared" si="18"/>
        <v>0</v>
      </c>
      <c r="CU15" s="219" t="str">
        <f>SUBSTITUTE(IFERROR(VLOOKUP("ID"&amp;U15,V.진단결과!$A$2:$F$99558,6,0),""),$AO15,"")</f>
        <v/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s="220" customFormat="1" ht="17.45" hidden="1" customHeight="1">
      <c r="A16" s="164" t="s">
        <v>2242</v>
      </c>
      <c r="B16" s="164" t="s">
        <v>2240</v>
      </c>
      <c r="C16" s="164" t="s">
        <v>2887</v>
      </c>
      <c r="D16" s="164">
        <v>1</v>
      </c>
      <c r="E16" s="175" t="s">
        <v>2243</v>
      </c>
      <c r="F16" s="177" t="s">
        <v>2265</v>
      </c>
      <c r="G16" s="177" t="s">
        <v>2244</v>
      </c>
      <c r="H16" s="177">
        <v>7</v>
      </c>
      <c r="I16" s="221" t="s">
        <v>2574</v>
      </c>
      <c r="J16" s="177" t="s">
        <v>2278</v>
      </c>
      <c r="K16" s="177" t="s">
        <v>2435</v>
      </c>
      <c r="L16" s="175"/>
      <c r="M16" s="165"/>
      <c r="N16" s="221" t="s">
        <v>2574</v>
      </c>
      <c r="O16" s="183">
        <v>38003585</v>
      </c>
      <c r="P16" s="4"/>
      <c r="Q16" s="175" t="s">
        <v>116</v>
      </c>
      <c r="R16" s="175" t="s">
        <v>2448</v>
      </c>
      <c r="S16" s="166"/>
      <c r="T16" s="166"/>
      <c r="U16" s="166">
        <v>1014</v>
      </c>
      <c r="V16" s="164" t="s">
        <v>1869</v>
      </c>
      <c r="W16" s="166"/>
      <c r="X16" s="166"/>
      <c r="Y16" s="166"/>
      <c r="Z16" s="164" t="s">
        <v>1868</v>
      </c>
      <c r="AA16" s="164" t="s">
        <v>2466</v>
      </c>
      <c r="AB16" s="164"/>
      <c r="AC16" s="166"/>
      <c r="AD16" s="165"/>
      <c r="AE16" s="166"/>
      <c r="AF16" s="166" t="s">
        <v>2886</v>
      </c>
      <c r="AG16" s="165" t="s">
        <v>2258</v>
      </c>
      <c r="AH16" s="165" t="s">
        <v>2434</v>
      </c>
      <c r="AI16" s="166" t="s">
        <v>2824</v>
      </c>
      <c r="AJ16" s="166"/>
      <c r="AK16" s="166"/>
      <c r="AL16" s="166"/>
      <c r="AM16" s="166"/>
      <c r="AN16" s="166" t="str">
        <f>F16 &amp;"["&amp;G16&amp;"]의 "&amp; I16 &amp;"["&amp; J16 &amp;"]는 표준코드[CONCEPT]의 표준코드아이디[CONCEPT_ID]에 존재하며 해당 조건["&amp;AI16&amp;"]을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16" s="166"/>
      <c r="AP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AQ16" s="164" t="s">
        <v>1860</v>
      </c>
      <c r="AR16" s="164" t="str">
        <f>"WITH query_result AS (" &amp; CHAR(10) &amp;
"    -- 쿼리 결과를 변수에 저장" &amp; CHAR(10) &amp;
"    " &amp; AP16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'ID1014'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16" s="164" t="s">
        <v>1860</v>
      </c>
      <c r="AU16" s="164" t="str">
        <f>"    WITH query_result AS (" &amp; CHAR(10) &amp;
"        -- 쿼리 결과를 변수에 저장" &amp; CHAR(10) &amp;
"        " &amp; AS16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16" s="164" t="s">
        <v>1860</v>
      </c>
      <c r="AX16" s="164" t="str">
        <f>"    WITH query_result AS (" &amp; CHAR(10) &amp;
"        -- 쿼리 결과를 변수에 저장" &amp; CHAR(10) &amp;
"        " &amp; AV16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AZ16" s="164" t="s">
        <v>1860</v>
      </c>
      <c r="BA16" s="164" t="str">
        <f>"BEGIN TRY" &amp; CHAR(10) &amp;
"    WITH query_result AS (" &amp; CHAR(10) &amp;
"        "&amp;AY16&amp;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16" s="164" t="s">
        <v>1860</v>
      </c>
      <c r="BD16" s="164" t="str">
        <f>"BEGIN TRY" &amp; CHAR(10) &amp;
"    WITH query_result AS (" &amp; CHAR(10) &amp;
"        "&amp;BB16&amp;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16" s="164" t="s">
        <v>1860</v>
      </c>
      <c r="BG16" s="164" t="str">
        <f>"BEGIN TRY" &amp; CHAR(10) &amp;
"    WITH query_result AS (" &amp; CHAR(10) &amp;
"        "&amp;BE16&amp;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" s="166" t="str">
        <f>"SELECT 'ID"&amp; $U16 &amp;"' AS RULE_ID,  
   '"&amp; $G16 &amp;"' AS TB_NM,    
   '"&amp; $J16 &amp;"' AS COL_NM, 
   COUNT(*) AS TOT_CNT   
   FROM "&amp;$C16&amp;"."&amp; $G16 &amp;"
WHERE "&amp; $J16 &amp;" IS NOT NULL AND LENGTH(CAST("&amp; $J16 &amp;" AS VARCHAR))&gt;0 "</f>
        <v xml:space="preserve">SELECT 'ID1014' AS RULE_ID,  
   'PERSON' AS TB_NM,    
   'RACE_CONCEPT_ID' AS COL_NM, 
   COUNT(*) AS TOT_CNT   
   FROM YourSchemaName.PERSON
WHERE RACE_CONCEPT_ID IS NOT NULL AND LENGTH(CAST(RACE_CONCEPT_ID AS VARCHAR))&gt;0 </v>
      </c>
      <c r="BI16" s="164" t="s">
        <v>1860</v>
      </c>
      <c r="BJ16" s="166" t="str">
        <f>"BEGIN" &amp; CHAR(10) &amp;
"    -- 쿼리 결과를 변수에 저장" &amp; CHAR(10) &amp;
"    " &amp; BH16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'ID1014'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16" s="164" t="s">
        <v>1860</v>
      </c>
      <c r="BM16" s="166" t="str">
        <f>"BEGIN" &amp; CHAR(10) &amp;
"    -- 쿼리 결과를 변수에 저장" &amp; CHAR(10) &amp;
"    " &amp; BK16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16" s="164" t="s">
        <v>1860</v>
      </c>
      <c r="BP16" s="166" t="str">
        <f>"BEGIN" &amp; CHAR(10) &amp;
"    -- 쿼리 결과를 변수에 저장" &amp; CHAR(10) &amp;
"    " &amp; BN16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BR16" s="164" t="s">
        <v>1860</v>
      </c>
      <c r="BS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LENGTH("&amp; $J16 &amp;")&gt;0 )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16" s="164" t="s">
        <v>1860</v>
      </c>
      <c r="BV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16" s="166" t="str">
        <f>"SELECT ERR_VALUE, RULE_ID, TB_NM, COL_NM FROM (
 SELECT DISTINCT SUBSTRING(CAST("&amp; $J16 &amp;" AS VARCHAR(50)),1,30) AS ERR_VALUE, 'ID"&amp; $U16 &amp;"' AS RULE_ID,  
   '"&amp; $G16 &amp;"' AS TB_NM,    
   '"&amp; $J16 &amp;"' AS COL_NM 
FROM "&amp;$C16&amp;"."&amp; $G16 &amp;" A
WHERE CASE WHEN NOT EXISTS 
(SELECT 1 FROM "&amp;$C16&amp;"."&amp; $AG16 &amp;" B WHERE 1=1 "&amp; $AI16 &amp;")  
THEN 'Y' ELSE 'N' END = 'Y' 
AND ( "&amp; $J16 &amp;" IS NOT NULL AND LENGTH("&amp; $J16 &amp;")&gt;0 ) 
LIMIT 3
) XX
"</f>
        <v xml:space="preserve">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16" s="164" t="s">
        <v>1860</v>
      </c>
      <c r="BY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CA16" s="164" t="s">
        <v>1860</v>
      </c>
      <c r="CB16" s="164" t="str">
        <f>"    -- 프로시저 본문" &amp; CHAR(10) &amp;
"    BEGIN" &amp; CHAR(10) &amp;
"        WITH query_result AS (" &amp; CHAR(10) &amp;
"            -- 쿼리 결과를 변수에 저장" &amp; CHAR(10) &amp;
"            "&amp;BZ16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'ID1014'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LENGTH(TO_CHAR("&amp; $J16 &amp;"))&gt;0 )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16" s="164" t="s">
        <v>1860</v>
      </c>
      <c r="CE16" s="164" t="str">
        <f>"    -- 프로시저 본문" &amp; CHAR(10) &amp;
"    BEGIN" &amp; CHAR(10) &amp;
"        WITH query_result AS (" &amp; CHAR(10) &amp;
"            -- 쿼리 결과를 변수에 저장" &amp; CHAR(10) &amp;
"         "&amp;CC16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" s="166" t="str">
        <f>"SELECT ERR_VALUE, RULE_ID, TB_NM, COL_NM FROM (
 SELECT DISTINCT SUBSTR(TO_CHAR("&amp; $J16 &amp;"),1,30)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LENGTH(TO_CHAR("&amp; $J16 &amp;"))&gt;0 ) 
AND ROWNUM &lt; 4
) XX
"</f>
        <v xml:space="preserve">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16" s="164" t="s">
        <v>1860</v>
      </c>
      <c r="CH16" s="164" t="str">
        <f>"    -- 프로시저 본문" &amp; CHAR(10) &amp;
"    BEGIN" &amp; CHAR(10) &amp;
"        WITH query_result AS (" &amp; CHAR(10) &amp;
"            -- 쿼리 결과를 변수에 저장" &amp; CHAR(10) &amp;
"            "&amp;CF16&amp;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CJ16" s="164" t="s">
        <v>1860</v>
      </c>
      <c r="CK16" s="164" t="str">
        <f>"BEGIN TRY" &amp; CHAR(10) &amp;
"    WITH query_result AS (" &amp; CHAR(10) &amp;
"        "&amp;CI16&amp;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16" s="164" t="s">
        <v>1860</v>
      </c>
      <c r="CN16" s="164" t="str">
        <f>"BEGIN TRY" &amp; CHAR(10) &amp;
"    WITH query_result AS (" &amp; CHAR(10) &amp;
"        "&amp;CL16&amp;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16" s="164" t="s">
        <v>1860</v>
      </c>
      <c r="CQ16" s="164" t="str">
        <f>"BEGIN TRY" &amp; CHAR(10) &amp;
"    WITH query_result AS (" &amp; CHAR(10) &amp;
"        "&amp;CO16&amp;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" s="216">
        <f>IFERROR(VLOOKUP("ID"&amp;U16,V.진단결과!$A$2:$E$99558,4,0),0)</f>
        <v>0</v>
      </c>
      <c r="CS16" s="217">
        <f>IFERROR(VLOOKUP("ID"&amp;U16,V.진단결과!$A$2:$E$99558,5,0),0)</f>
        <v>0</v>
      </c>
      <c r="CT16" s="218">
        <f t="shared" si="18"/>
        <v>0</v>
      </c>
      <c r="CU16" s="219" t="str">
        <f>SUBSTITUTE(IFERROR(VLOOKUP("ID"&amp;U16,V.진단결과!$A$2:$F$99558,6,0),""),$AO16,"")</f>
        <v/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1:120" s="220" customFormat="1" ht="16.5" hidden="1" customHeight="1">
      <c r="A17" s="164" t="s">
        <v>2242</v>
      </c>
      <c r="B17" s="164" t="s">
        <v>2240</v>
      </c>
      <c r="C17" s="164" t="s">
        <v>2887</v>
      </c>
      <c r="D17" s="164">
        <v>1</v>
      </c>
      <c r="E17" s="175" t="s">
        <v>2243</v>
      </c>
      <c r="F17" s="177" t="s">
        <v>2265</v>
      </c>
      <c r="G17" s="177" t="s">
        <v>2244</v>
      </c>
      <c r="H17" s="177">
        <v>7</v>
      </c>
      <c r="I17" s="221" t="s">
        <v>2574</v>
      </c>
      <c r="J17" s="177" t="s">
        <v>2278</v>
      </c>
      <c r="K17" s="177" t="s">
        <v>2435</v>
      </c>
      <c r="L17" s="175"/>
      <c r="M17" s="165"/>
      <c r="N17" s="221" t="s">
        <v>2574</v>
      </c>
      <c r="O17" s="183">
        <v>38003585</v>
      </c>
      <c r="P17" s="4"/>
      <c r="Q17" s="175" t="s">
        <v>116</v>
      </c>
      <c r="R17" s="175" t="s">
        <v>2448</v>
      </c>
      <c r="S17" s="166"/>
      <c r="T17" s="166"/>
      <c r="U17" s="166">
        <v>1015</v>
      </c>
      <c r="V17" s="164" t="s">
        <v>1869</v>
      </c>
      <c r="W17" s="166"/>
      <c r="X17" s="166"/>
      <c r="Y17" s="166"/>
      <c r="Z17" s="168" t="s">
        <v>2892</v>
      </c>
      <c r="AA17" s="168" t="s">
        <v>2891</v>
      </c>
      <c r="AB17" s="166"/>
      <c r="AC17" s="166"/>
      <c r="AD17" s="165"/>
      <c r="AE17" s="166"/>
      <c r="AF17" s="166"/>
      <c r="AG17" s="166"/>
      <c r="AH17" s="165"/>
      <c r="AI17" s="166"/>
      <c r="AJ17" s="166"/>
      <c r="AK17" s="166"/>
      <c r="AL17" s="166"/>
      <c r="AM17" s="166"/>
      <c r="AN17" s="166" t="str">
        <f>F17 &amp;"["&amp;G17&amp;"]의 "&amp; I17 &amp;"["&amp; J17 &amp;"]는 필수적으로 존재하여만 한다."</f>
        <v>환자정보[PERSON]의 민족 concept ID[RACE_CONCEPT_ID]는 필수적으로 존재하여만 한다.</v>
      </c>
      <c r="AO17" s="166"/>
      <c r="AP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Q17" s="164" t="s">
        <v>1860</v>
      </c>
      <c r="AR17" s="164" t="str">
        <f>"WITH query_result AS (" &amp; CHAR(10) &amp;
"    -- 쿼리 결과를 변수에 저장" &amp; CHAR(10) &amp;
"    " &amp; AP17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'ID1015'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AT17" s="164" t="s">
        <v>1860</v>
      </c>
      <c r="AU17" s="164" t="str">
        <f>"    WITH query_result AS (" &amp; CHAR(10) &amp;
"        -- 쿼리 결과를 변수에 저장" &amp; CHAR(10) &amp;
"        " &amp; AS17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'ID1015'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AW17" s="164" t="s">
        <v>1860</v>
      </c>
      <c r="AX17" s="164" t="str">
        <f>"    WITH query_result AS (" &amp; CHAR(10) &amp;
"        -- 쿼리 결과를 변수에 저장" &amp; CHAR(10) &amp;
"        " &amp; AV17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Z17" s="164" t="s">
        <v>1860</v>
      </c>
      <c r="BA17" s="164" t="str">
        <f>"BEGIN TRY" &amp; CHAR(10) &amp;
"    WITH query_result AS (" &amp; CHAR(10) &amp;
"        "&amp;AY17&amp;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C17" s="164" t="s">
        <v>1860</v>
      </c>
      <c r="BD17" s="164" t="str">
        <f>"BEGIN TRY" &amp; CHAR(10) &amp;
"    WITH query_result AS (" &amp; CHAR(10) &amp;
"        "&amp;BB17&amp;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BF17" s="164" t="s">
        <v>1860</v>
      </c>
      <c r="BG17" s="164" t="str">
        <f>"BEGIN TRY" &amp; CHAR(10) &amp;
"    WITH query_result AS (" &amp; CHAR(10) &amp;
"        "&amp;BE17&amp;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" s="166" t="str">
        <f>"SELECT 'ID"&amp; $U17 &amp;"' AS RULE_ID,  
   '"&amp; $G17 &amp;"' AS TB_NM,    
   '"&amp; $J17 &amp;"' AS COL_NM, 
   COUNT(*) AS TOT_CNT   
   FROM "&amp;$C17&amp;"."&amp; $G17 &amp;"
"</f>
        <v xml:space="preserve">SELECT 'ID1015' AS RULE_ID,  
   'PERSON' AS TB_NM,    
   'RACE_CONCEPT_ID' AS COL_NM, 
   COUNT(*) AS TOT_CNT   
   FROM YourSchemaName.PERSON
</v>
      </c>
      <c r="BI17" s="164" t="s">
        <v>1860</v>
      </c>
      <c r="BJ17" s="166" t="str">
        <f>"BEGIN" &amp; CHAR(10) &amp;
"    -- 쿼리 결과를 변수에 저장" &amp; CHAR(10) &amp;
"    " &amp; BH17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'ID1015'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L17" s="164" t="s">
        <v>1860</v>
      </c>
      <c r="BM17" s="166" t="str">
        <f>"BEGIN" &amp; CHAR(10) &amp;
"    -- 쿼리 결과를 변수에 저장" &amp; CHAR(10) &amp;
"    " &amp; BK17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'ID1015'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BO17" s="164" t="s">
        <v>1860</v>
      </c>
      <c r="BP17" s="166" t="str">
        <f>"BEGIN" &amp; CHAR(10) &amp;
"    -- 쿼리 결과를 변수에 저장" &amp; CHAR(10) &amp;
"    " &amp; BN17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BR17" s="164" t="s">
        <v>1860</v>
      </c>
      <c r="BS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U17" s="164" t="s">
        <v>1860</v>
      </c>
      <c r="BV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17" s="166" t="str">
        <f>"SELECT ERR_VALUE, RULE_ID, TB_NM, COL_NM FROM (
 SELECT DISTINCT SUBSTRING(CAST("&amp; $J17 &amp;" AS VARCHAR(50)),1,30) AS ERR_VALUE, 'ID"&amp; $U17 &amp;"' AS RULE_ID,  
   '"&amp; $G17 &amp;"' AS TB_NM,    
   '"&amp; $J17 &amp;"' AS COL_NM 
    FROM "&amp;$C17&amp;"."&amp; $G17 &amp;" A
    WHERE  "&amp; $J17 &amp;" IS NULL 
LIMIT 3
) XX
"</f>
        <v xml:space="preserve">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</v>
      </c>
      <c r="BX17" s="164" t="s">
        <v>1860</v>
      </c>
      <c r="BY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A17" s="164" t="s">
        <v>1860</v>
      </c>
      <c r="CB17" s="164" t="str">
        <f>"    -- 프로시저 본문" &amp; CHAR(10) &amp;
"    BEGIN" &amp; CHAR(10) &amp;
"        WITH query_result AS (" &amp; CHAR(10) &amp;
"            -- 쿼리 결과를 변수에 저장" &amp; CHAR(10) &amp;
"            "&amp;BZ17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'ID1015'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D17" s="164" t="s">
        <v>1860</v>
      </c>
      <c r="CE17" s="164" t="str">
        <f>"    -- 프로시저 본문" &amp; CHAR(10) &amp;
"    BEGIN" &amp; CHAR(10) &amp;
"        WITH query_result AS (" &amp; CHAR(10) &amp;
"            -- 쿼리 결과를 변수에 저장" &amp; CHAR(10) &amp;
"         "&amp;CC17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'ID1015'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" s="166" t="str">
        <f>"SELECT ERR_VALUE, RULE_ID, TB_NM, COL_NM FROM (
 SELECT DISTINCT SUBSTR(TO_CHAR("&amp; $J17 &amp;"),1,30) AS ERR_VALUE, 'ID"&amp; $U17 &amp;"' AS RULE_ID,  
   '"&amp; $G17 &amp;"' AS TB_NM,    
   '"&amp; $J17 &amp;"' AS COL_NM 
    FROM "&amp;$C17&amp;"."&amp; $G17 &amp;" A
    WHERE  "&amp; $J17 &amp;" IS NULL
AND ROWNUM &lt; 4
) XX
"</f>
        <v xml:space="preserve">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</v>
      </c>
      <c r="CG17" s="164" t="s">
        <v>1860</v>
      </c>
      <c r="CH17" s="164" t="str">
        <f>"    -- 프로시저 본문" &amp; CHAR(10) &amp;
"    BEGIN" &amp; CHAR(10) &amp;
"        WITH query_result AS (" &amp; CHAR(10) &amp;
"            -- 쿼리 결과를 변수에 저장" &amp; CHAR(10) &amp;
"            "&amp;CF17&amp;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J17" s="164" t="s">
        <v>1860</v>
      </c>
      <c r="CK17" s="164" t="str">
        <f>"BEGIN TRY" &amp; CHAR(10) &amp;
"    WITH query_result AS (" &amp; CHAR(10) &amp;
"        "&amp;CI17&amp;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M17" s="164" t="s">
        <v>1860</v>
      </c>
      <c r="CN17" s="164" t="str">
        <f>"BEGIN TRY" &amp; CHAR(10) &amp;
"    WITH query_result AS (" &amp; CHAR(10) &amp;
"        "&amp;CL17&amp;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CP17" s="164" t="s">
        <v>1860</v>
      </c>
      <c r="CQ17" s="164" t="str">
        <f>"BEGIN TRY" &amp; CHAR(10) &amp;
"    WITH query_result AS (" &amp; CHAR(10) &amp;
"        "&amp;CO17&amp;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" s="216">
        <f>IFERROR(VLOOKUP("ID"&amp;U17,V.진단결과!$A$2:$E$99558,4,0),0)</f>
        <v>0</v>
      </c>
      <c r="CS17" s="217">
        <f>IFERROR(VLOOKUP("ID"&amp;U17,V.진단결과!$A$2:$E$99558,5,0),0)</f>
        <v>0</v>
      </c>
      <c r="CT17" s="218">
        <f t="shared" si="18"/>
        <v>0</v>
      </c>
      <c r="CU17" s="219" t="str">
        <f>SUBSTITUTE(IFERROR(VLOOKUP("ID"&amp;U17,V.진단결과!$A$2:$F$99558,6,0),""),$AO17,"")</f>
        <v/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</row>
    <row r="18" spans="1:120" s="220" customFormat="1" ht="16.5" hidden="1" customHeight="1">
      <c r="A18" s="164" t="s">
        <v>2242</v>
      </c>
      <c r="B18" s="164" t="s">
        <v>2240</v>
      </c>
      <c r="C18" s="164" t="s">
        <v>2887</v>
      </c>
      <c r="D18" s="164">
        <v>1</v>
      </c>
      <c r="E18" s="175" t="s">
        <v>2243</v>
      </c>
      <c r="F18" s="177" t="s">
        <v>2265</v>
      </c>
      <c r="G18" s="177" t="s">
        <v>2244</v>
      </c>
      <c r="H18" s="177">
        <v>8</v>
      </c>
      <c r="I18" s="221" t="s">
        <v>2575</v>
      </c>
      <c r="J18" s="177" t="s">
        <v>2279</v>
      </c>
      <c r="K18" s="177" t="s">
        <v>2435</v>
      </c>
      <c r="L18" s="175"/>
      <c r="M18" s="165"/>
      <c r="N18" s="221" t="s">
        <v>2587</v>
      </c>
      <c r="O18" s="183" t="s">
        <v>2508</v>
      </c>
      <c r="P18" s="4"/>
      <c r="Q18" s="175" t="s">
        <v>116</v>
      </c>
      <c r="R18" s="175" t="s">
        <v>2448</v>
      </c>
      <c r="S18" s="166"/>
      <c r="T18" s="166"/>
      <c r="U18" s="166">
        <v>1016</v>
      </c>
      <c r="V18" s="164" t="s">
        <v>1869</v>
      </c>
      <c r="W18" s="166"/>
      <c r="X18" s="166"/>
      <c r="Y18" s="166"/>
      <c r="Z18" s="164" t="s">
        <v>1868</v>
      </c>
      <c r="AA18" s="164" t="s">
        <v>2568</v>
      </c>
      <c r="AB18" s="164"/>
      <c r="AC18" s="166"/>
      <c r="AD18" s="165"/>
      <c r="AE18" s="166"/>
      <c r="AF18" s="166" t="s">
        <v>2886</v>
      </c>
      <c r="AG18" s="165" t="s">
        <v>2258</v>
      </c>
      <c r="AH18" s="165" t="s">
        <v>2434</v>
      </c>
      <c r="AI18" s="166" t="s">
        <v>2877</v>
      </c>
      <c r="AJ18" s="166"/>
      <c r="AK18" s="166"/>
      <c r="AL18" s="166"/>
      <c r="AM18" s="166"/>
      <c r="AN18" s="166" t="str">
        <f>F18 &amp;"["&amp;G18&amp;"]의 "&amp; I18 &amp;"["&amp; J18 &amp;"]는 표준코드[CONCEPT]의 표준코드아이디[CONCEPT_ID]에 존재하며 해당 조건["&amp;AI18&amp;"]을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18" s="166"/>
      <c r="AP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AQ18" s="164" t="s">
        <v>1860</v>
      </c>
      <c r="AR18" s="164" t="str">
        <f>"WITH query_result AS (" &amp; CHAR(10) &amp;
"    -- 쿼리 결과를 변수에 저장" &amp; CHAR(10) &amp;
"    " &amp; AP18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'ID1016'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18" s="164" t="s">
        <v>1860</v>
      </c>
      <c r="AU18" s="164" t="str">
        <f>"    WITH query_result AS (" &amp; CHAR(10) &amp;
"        -- 쿼리 결과를 변수에 저장" &amp; CHAR(10) &amp;
"        " &amp; AS18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18" s="164" t="s">
        <v>1860</v>
      </c>
      <c r="AX18" s="164" t="str">
        <f>"    WITH query_result AS (" &amp; CHAR(10) &amp;
"        -- 쿼리 결과를 변수에 저장" &amp; CHAR(10) &amp;
"        " &amp; AV18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AZ18" s="164" t="s">
        <v>1860</v>
      </c>
      <c r="BA18" s="164" t="str">
        <f>"BEGIN TRY" &amp; CHAR(10) &amp;
"    WITH query_result AS (" &amp; CHAR(10) &amp;
"        "&amp;AY18&amp;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18" s="164" t="s">
        <v>1860</v>
      </c>
      <c r="BD18" s="164" t="str">
        <f>"BEGIN TRY" &amp; CHAR(10) &amp;
"    WITH query_result AS (" &amp; CHAR(10) &amp;
"        "&amp;BB18&amp;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18" s="164" t="s">
        <v>1860</v>
      </c>
      <c r="BG18" s="164" t="str">
        <f>"BEGIN TRY" &amp; CHAR(10) &amp;
"    WITH query_result AS (" &amp; CHAR(10) &amp;
"        "&amp;BE18&amp;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" s="166" t="str">
        <f>"SELECT 'ID"&amp; $U18 &amp;"' AS RULE_ID,  
   '"&amp; $G18 &amp;"' AS TB_NM,    
   '"&amp; $J18 &amp;"' AS COL_NM, 
   COUNT(*) AS TOT_CNT   
   FROM "&amp;$C18&amp;"."&amp; $G18 &amp;"
WHERE "&amp; $J18 &amp;" IS NOT NULL AND LENGTH(CAST("&amp; $J18 &amp;" AS VARCHAR))&gt;0 "</f>
        <v xml:space="preserve">SELECT 'ID1016' AS RULE_ID,  
   'PERSON' AS TB_NM,    
   'ETHNICITY_CONCEPT_ID' AS COL_NM, 
   COUNT(*) AS TOT_CNT   
   FROM YourSchemaName.PERSON
WHERE ETHNICITY_CONCEPT_ID IS NOT NULL AND LENGTH(CAST(ETHNICITY_CONCEPT_ID AS VARCHAR))&gt;0 </v>
      </c>
      <c r="BI18" s="164" t="s">
        <v>1860</v>
      </c>
      <c r="BJ18" s="166" t="str">
        <f>"BEGIN" &amp; CHAR(10) &amp;
"    -- 쿼리 결과를 변수에 저장" &amp; CHAR(10) &amp;
"    " &amp; BH18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'ID1016'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18" s="164" t="s">
        <v>1860</v>
      </c>
      <c r="BM18" s="166" t="str">
        <f>"BEGIN" &amp; CHAR(10) &amp;
"    -- 쿼리 결과를 변수에 저장" &amp; CHAR(10) &amp;
"    " &amp; BK18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18" s="164" t="s">
        <v>1860</v>
      </c>
      <c r="BP18" s="166" t="str">
        <f>"BEGIN" &amp; CHAR(10) &amp;
"    -- 쿼리 결과를 변수에 저장" &amp; CHAR(10) &amp;
"    " &amp; BN18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BR18" s="164" t="s">
        <v>1860</v>
      </c>
      <c r="BS1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LENGTH("&amp; $J18 &amp;")&gt;0 )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18" s="164" t="s">
        <v>1860</v>
      </c>
      <c r="BV1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18" s="166" t="str">
        <f>"SELECT ERR_VALUE, RULE_ID, TB_NM, COL_NM FROM (
 SELECT DISTINCT SUBSTRING(CAST("&amp; $J18 &amp;" AS VARCHAR(50)),1,30)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LENGTH("&amp; $J18 &amp;")&gt;0 ) 
LIMIT 3
) XX
"</f>
        <v xml:space="preserve">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18" s="164" t="s">
        <v>1860</v>
      </c>
      <c r="BY1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CA18" s="164" t="s">
        <v>1860</v>
      </c>
      <c r="CB18" s="164" t="str">
        <f>"    -- 프로시저 본문" &amp; CHAR(10) &amp;
"    BEGIN" &amp; CHAR(10) &amp;
"        WITH query_result AS (" &amp; CHAR(10) &amp;
"            -- 쿼리 결과를 변수에 저장" &amp; CHAR(10) &amp;
"            "&amp;BZ18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'ID1016'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LENGTH(TO_CHAR("&amp; $J18 &amp;"))&gt;0 )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18" s="164" t="s">
        <v>1860</v>
      </c>
      <c r="CE18" s="164" t="str">
        <f>"    -- 프로시저 본문" &amp; CHAR(10) &amp;
"    BEGIN" &amp; CHAR(10) &amp;
"        WITH query_result AS (" &amp; CHAR(10) &amp;
"            -- 쿼리 결과를 변수에 저장" &amp; CHAR(10) &amp;
"         "&amp;CC18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" s="166" t="str">
        <f>"SELECT ERR_VALUE, RULE_ID, TB_NM, COL_NM FROM (
 SELECT DISTINCT SUBSTR(TO_CHAR("&amp; $J18 &amp;"),1,30)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LENGTH(TO_CHAR("&amp; $J18 &amp;"))&gt;0 ) 
AND ROWNUM &lt; 4
) XX
"</f>
        <v xml:space="preserve">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18" s="164" t="s">
        <v>1860</v>
      </c>
      <c r="CH18" s="164" t="str">
        <f>"    -- 프로시저 본문" &amp; CHAR(10) &amp;
"    BEGIN" &amp; CHAR(10) &amp;
"        WITH query_result AS (" &amp; CHAR(10) &amp;
"            -- 쿼리 결과를 변수에 저장" &amp; CHAR(10) &amp;
"            "&amp;CF18&amp;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CJ18" s="164" t="s">
        <v>1860</v>
      </c>
      <c r="CK18" s="164" t="str">
        <f>"BEGIN TRY" &amp; CHAR(10) &amp;
"    WITH query_result AS (" &amp; CHAR(10) &amp;
"        "&amp;CI18&amp;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18" s="164" t="s">
        <v>1860</v>
      </c>
      <c r="CN18" s="164" t="str">
        <f>"BEGIN TRY" &amp; CHAR(10) &amp;
"    WITH query_result AS (" &amp; CHAR(10) &amp;
"        "&amp;CL18&amp;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18" s="164" t="s">
        <v>1860</v>
      </c>
      <c r="CQ18" s="164" t="str">
        <f>"BEGIN TRY" &amp; CHAR(10) &amp;
"    WITH query_result AS (" &amp; CHAR(10) &amp;
"        "&amp;CO18&amp;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" s="216">
        <f>IFERROR(VLOOKUP("ID"&amp;U18,V.진단결과!$A$2:$E$99558,4,0),0)</f>
        <v>0</v>
      </c>
      <c r="CS18" s="217">
        <f>IFERROR(VLOOKUP("ID"&amp;U18,V.진단결과!$A$2:$E$99558,5,0),0)</f>
        <v>0</v>
      </c>
      <c r="CT18" s="218">
        <f t="shared" si="18"/>
        <v>0</v>
      </c>
      <c r="CU18" s="219" t="str">
        <f>SUBSTITUTE(IFERROR(VLOOKUP("ID"&amp;U18,V.진단결과!$A$2:$F$99558,6,0),""),$AO18,"")</f>
        <v/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</row>
    <row r="19" spans="1:120" s="220" customFormat="1" ht="16.5" hidden="1" customHeight="1">
      <c r="A19" s="164" t="s">
        <v>2242</v>
      </c>
      <c r="B19" s="164" t="s">
        <v>2240</v>
      </c>
      <c r="C19" s="164" t="s">
        <v>2887</v>
      </c>
      <c r="D19" s="164">
        <v>1</v>
      </c>
      <c r="E19" s="175" t="s">
        <v>2243</v>
      </c>
      <c r="F19" s="177" t="s">
        <v>2265</v>
      </c>
      <c r="G19" s="177" t="s">
        <v>2244</v>
      </c>
      <c r="H19" s="177">
        <v>8</v>
      </c>
      <c r="I19" s="221" t="s">
        <v>2575</v>
      </c>
      <c r="J19" s="177" t="s">
        <v>2279</v>
      </c>
      <c r="K19" s="177" t="s">
        <v>2435</v>
      </c>
      <c r="L19" s="175"/>
      <c r="M19" s="165"/>
      <c r="N19" s="221" t="s">
        <v>2587</v>
      </c>
      <c r="O19" s="183" t="s">
        <v>2508</v>
      </c>
      <c r="P19" s="4"/>
      <c r="Q19" s="175" t="s">
        <v>116</v>
      </c>
      <c r="R19" s="175" t="s">
        <v>2448</v>
      </c>
      <c r="S19" s="166"/>
      <c r="T19" s="166"/>
      <c r="U19" s="166">
        <v>1017</v>
      </c>
      <c r="V19" s="164" t="s">
        <v>1869</v>
      </c>
      <c r="W19" s="166"/>
      <c r="X19" s="166"/>
      <c r="Y19" s="166"/>
      <c r="Z19" s="168" t="s">
        <v>2892</v>
      </c>
      <c r="AA19" s="168" t="s">
        <v>2891</v>
      </c>
      <c r="AB19" s="166"/>
      <c r="AC19" s="166"/>
      <c r="AD19" s="165"/>
      <c r="AE19" s="166"/>
      <c r="AF19" s="166"/>
      <c r="AG19" s="166"/>
      <c r="AH19" s="165"/>
      <c r="AI19" s="166"/>
      <c r="AJ19" s="166"/>
      <c r="AK19" s="166"/>
      <c r="AL19" s="166"/>
      <c r="AM19" s="166"/>
      <c r="AN19" s="166" t="str">
        <f>F19 &amp;"["&amp;G19&amp;"]의 "&amp; I19 &amp;"["&amp; J19 &amp;"]는 필수적으로 존재하여만 한다."</f>
        <v>환자정보[PERSON]의 히스패닉 여부[ETHNICITY_CONCEPT_ID]는 필수적으로 존재하여만 한다.</v>
      </c>
      <c r="AO19" s="166"/>
      <c r="AP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Q19" s="164" t="s">
        <v>1860</v>
      </c>
      <c r="AR19" s="164" t="str">
        <f>"WITH query_result AS (" &amp; CHAR(10) &amp;
"    -- 쿼리 결과를 변수에 저장" &amp; CHAR(10) &amp;
"    " &amp; AP19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'ID1017'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AT19" s="164" t="s">
        <v>1860</v>
      </c>
      <c r="AU19" s="164" t="str">
        <f>"    WITH query_result AS (" &amp; CHAR(10) &amp;
"        -- 쿼리 결과를 변수에 저장" &amp; CHAR(10) &amp;
"        " &amp; AS19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'ID1017'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AW19" s="164" t="s">
        <v>1860</v>
      </c>
      <c r="AX19" s="164" t="str">
        <f>"    WITH query_result AS (" &amp; CHAR(10) &amp;
"        -- 쿼리 결과를 변수에 저장" &amp; CHAR(10) &amp;
"        " &amp; AV19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Z19" s="164" t="s">
        <v>1860</v>
      </c>
      <c r="BA19" s="164" t="str">
        <f>"BEGIN TRY" &amp; CHAR(10) &amp;
"    WITH query_result AS (" &amp; CHAR(10) &amp;
"        "&amp;AY19&amp;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C19" s="164" t="s">
        <v>1860</v>
      </c>
      <c r="BD19" s="164" t="str">
        <f>"BEGIN TRY" &amp; CHAR(10) &amp;
"    WITH query_result AS (" &amp; CHAR(10) &amp;
"        "&amp;BB19&amp;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BF19" s="164" t="s">
        <v>1860</v>
      </c>
      <c r="BG19" s="164" t="str">
        <f>"BEGIN TRY" &amp; CHAR(10) &amp;
"    WITH query_result AS (" &amp; CHAR(10) &amp;
"        "&amp;BE19&amp;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" s="166" t="str">
        <f>"SELECT 'ID"&amp; $U19 &amp;"' AS RULE_ID,  
   '"&amp; $G19 &amp;"' AS TB_NM,    
   '"&amp; $J19 &amp;"' AS COL_NM, 
   COUNT(*) AS TOT_CNT   
   FROM "&amp;$C19&amp;"."&amp; $G19 &amp;"
"</f>
        <v xml:space="preserve">SELECT 'ID1017' AS RULE_ID,  
   'PERSON' AS TB_NM,    
   'ETHNICITY_CONCEPT_ID' AS COL_NM, 
   COUNT(*) AS TOT_CNT   
   FROM YourSchemaName.PERSON
</v>
      </c>
      <c r="BI19" s="164" t="s">
        <v>1860</v>
      </c>
      <c r="BJ19" s="166" t="str">
        <f>"BEGIN" &amp; CHAR(10) &amp;
"    -- 쿼리 결과를 변수에 저장" &amp; CHAR(10) &amp;
"    " &amp; BH19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'ID1017'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L19" s="164" t="s">
        <v>1860</v>
      </c>
      <c r="BM19" s="166" t="str">
        <f>"BEGIN" &amp; CHAR(10) &amp;
"    -- 쿼리 결과를 변수에 저장" &amp; CHAR(10) &amp;
"    " &amp; BK19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'ID1017'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BO19" s="164" t="s">
        <v>1860</v>
      </c>
      <c r="BP19" s="166" t="str">
        <f>"BEGIN" &amp; CHAR(10) &amp;
"    -- 쿼리 결과를 변수에 저장" &amp; CHAR(10) &amp;
"    " &amp; BN19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BR19" s="164" t="s">
        <v>1860</v>
      </c>
      <c r="BS1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U19" s="164" t="s">
        <v>1860</v>
      </c>
      <c r="BV1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19" s="166" t="str">
        <f>"SELECT ERR_VALUE, RULE_ID, TB_NM, COL_NM FROM (
 SELECT DISTINCT SUBSTRING(CAST("&amp; $J19 &amp;" AS VARCHAR(50)),1,30) AS ERR_VALUE, 'ID"&amp; $U19 &amp;"' AS RULE_ID,  
   '"&amp; $G19 &amp;"' AS TB_NM,    
   '"&amp; $J19 &amp;"' AS COL_NM 
    FROM "&amp;$C19&amp;"."&amp; $G19 &amp;" A
    WHERE  "&amp; $J19 &amp;" IS NULL 
LIMIT 3
) XX
"</f>
        <v xml:space="preserve">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</v>
      </c>
      <c r="BX19" s="164" t="s">
        <v>1860</v>
      </c>
      <c r="BY1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A19" s="164" t="s">
        <v>1860</v>
      </c>
      <c r="CB19" s="164" t="str">
        <f>"    -- 프로시저 본문" &amp; CHAR(10) &amp;
"    BEGIN" &amp; CHAR(10) &amp;
"        WITH query_result AS (" &amp; CHAR(10) &amp;
"            -- 쿼리 결과를 변수에 저장" &amp; CHAR(10) &amp;
"            "&amp;BZ19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'ID1017'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D19" s="164" t="s">
        <v>1860</v>
      </c>
      <c r="CE19" s="164" t="str">
        <f>"    -- 프로시저 본문" &amp; CHAR(10) &amp;
"    BEGIN" &amp; CHAR(10) &amp;
"        WITH query_result AS (" &amp; CHAR(10) &amp;
"            -- 쿼리 결과를 변수에 저장" &amp; CHAR(10) &amp;
"         "&amp;CC19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'ID1017'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" s="166" t="str">
        <f>"SELECT ERR_VALUE, RULE_ID, TB_NM, COL_NM FROM (
 SELECT DISTINCT SUBSTR(TO_CHAR("&amp; $J19 &amp;"),1,30) AS ERR_VALUE, 'ID"&amp; $U19 &amp;"' AS RULE_ID,  
   '"&amp; $G19 &amp;"' AS TB_NM,    
   '"&amp; $J19 &amp;"' AS COL_NM 
    FROM "&amp;$C19&amp;"."&amp; $G19 &amp;" A
    WHERE  "&amp; $J19 &amp;" IS NULL
AND ROWNUM &lt; 4
) XX
"</f>
        <v xml:space="preserve">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</v>
      </c>
      <c r="CG19" s="164" t="s">
        <v>1860</v>
      </c>
      <c r="CH19" s="164" t="str">
        <f>"    -- 프로시저 본문" &amp; CHAR(10) &amp;
"    BEGIN" &amp; CHAR(10) &amp;
"        WITH query_result AS (" &amp; CHAR(10) &amp;
"            -- 쿼리 결과를 변수에 저장" &amp; CHAR(10) &amp;
"            "&amp;CF19&amp;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J19" s="164" t="s">
        <v>1860</v>
      </c>
      <c r="CK19" s="164" t="str">
        <f>"BEGIN TRY" &amp; CHAR(10) &amp;
"    WITH query_result AS (" &amp; CHAR(10) &amp;
"        "&amp;CI19&amp;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M19" s="164" t="s">
        <v>1860</v>
      </c>
      <c r="CN19" s="164" t="str">
        <f>"BEGIN TRY" &amp; CHAR(10) &amp;
"    WITH query_result AS (" &amp; CHAR(10) &amp;
"        "&amp;CL19&amp;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CP19" s="164" t="s">
        <v>1860</v>
      </c>
      <c r="CQ19" s="164" t="str">
        <f>"BEGIN TRY" &amp; CHAR(10) &amp;
"    WITH query_result AS (" &amp; CHAR(10) &amp;
"        "&amp;CO19&amp;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" s="216">
        <f>IFERROR(VLOOKUP("ID"&amp;U19,V.진단결과!$A$2:$E$99558,4,0),0)</f>
        <v>0</v>
      </c>
      <c r="CS19" s="217">
        <f>IFERROR(VLOOKUP("ID"&amp;U19,V.진단결과!$A$2:$E$99558,5,0),0)</f>
        <v>0</v>
      </c>
      <c r="CT19" s="218">
        <f t="shared" si="18"/>
        <v>0</v>
      </c>
      <c r="CU19" s="219" t="str">
        <f>SUBSTITUTE(IFERROR(VLOOKUP("ID"&amp;U19,V.진단결과!$A$2:$F$99558,6,0),""),$AO19,"")</f>
        <v/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</row>
    <row r="20" spans="1:120" s="220" customFormat="1" hidden="1">
      <c r="A20" s="164" t="s">
        <v>2242</v>
      </c>
      <c r="B20" s="164" t="s">
        <v>2240</v>
      </c>
      <c r="C20" s="164" t="s">
        <v>2887</v>
      </c>
      <c r="D20" s="164">
        <v>1</v>
      </c>
      <c r="E20" s="175" t="s">
        <v>2243</v>
      </c>
      <c r="F20" s="177" t="s">
        <v>2265</v>
      </c>
      <c r="G20" s="177" t="s">
        <v>2244</v>
      </c>
      <c r="H20" s="177">
        <v>9</v>
      </c>
      <c r="I20" s="221" t="s">
        <v>2576</v>
      </c>
      <c r="J20" s="177" t="s">
        <v>2280</v>
      </c>
      <c r="K20" s="177" t="s">
        <v>2435</v>
      </c>
      <c r="L20" s="175"/>
      <c r="M20" s="165"/>
      <c r="N20" s="221" t="s">
        <v>2576</v>
      </c>
      <c r="O20" s="183">
        <v>123</v>
      </c>
      <c r="P20" s="4"/>
      <c r="Q20" s="175" t="s">
        <v>2449</v>
      </c>
      <c r="R20" s="175"/>
      <c r="S20" s="166"/>
      <c r="T20" s="166"/>
      <c r="U20" s="166">
        <v>1018</v>
      </c>
      <c r="V20" s="164" t="s">
        <v>1869</v>
      </c>
      <c r="W20" s="166"/>
      <c r="X20" s="166"/>
      <c r="Y20" s="166"/>
      <c r="Z20" s="164" t="s">
        <v>1968</v>
      </c>
      <c r="AA20" s="168" t="s">
        <v>2468</v>
      </c>
      <c r="AB20" s="164"/>
      <c r="AC20" s="166"/>
      <c r="AD20" s="165"/>
      <c r="AE20" s="166"/>
      <c r="AF20" s="166"/>
      <c r="AG20" s="165"/>
      <c r="AH20" s="165"/>
      <c r="AI20" s="166"/>
      <c r="AJ20" s="166"/>
      <c r="AK20" s="166"/>
      <c r="AL20" s="166">
        <v>0</v>
      </c>
      <c r="AM20" s="166">
        <v>99999</v>
      </c>
      <c r="AN20" s="166" t="str">
        <f>F20 &amp;"["&amp;G20&amp;"]의 "&amp; I20 &amp;"["&amp; J20 &amp;"]는 5자리 이하의 숫자여야만 한다."</f>
        <v>환자정보[PERSON]의 주소 ID[LOCATION_ID]는 5자리 이하의 숫자여야만 한다.</v>
      </c>
      <c r="AO20" s="166"/>
      <c r="AP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AQ20" s="164" t="s">
        <v>1860</v>
      </c>
      <c r="AR20" s="164" t="str">
        <f>"WITH query_result AS (" &amp; CHAR(10) &amp;
"    -- 쿼리 결과를 변수에 저장" &amp; CHAR(10) &amp;
"    " &amp; AP20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'ID1018'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AT20" s="164" t="s">
        <v>1860</v>
      </c>
      <c r="AU20" s="164" t="str">
        <f>"    WITH query_result AS (" &amp; CHAR(10) &amp;
"        -- 쿼리 결과를 변수에 저장" &amp; CHAR(10) &amp;
"        " &amp; AS20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'ID1018'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AW20" s="164" t="s">
        <v>1860</v>
      </c>
      <c r="AX20" s="164" t="str">
        <f>"    WITH query_result AS (" &amp; CHAR(10) &amp;
"        -- 쿼리 결과를 변수에 저장" &amp; CHAR(10) &amp;
"        " &amp; AV20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AZ20" s="164" t="s">
        <v>1860</v>
      </c>
      <c r="BA20" s="164" t="str">
        <f>"BEGIN TRY" &amp; CHAR(10) &amp;
"    WITH query_result AS (" &amp; CHAR(10) &amp;
"        "&amp;AY20&amp;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BC20" s="164" t="s">
        <v>1860</v>
      </c>
      <c r="BD20" s="164" t="str">
        <f>"BEGIN TRY" &amp; CHAR(10) &amp;
"    WITH query_result AS (" &amp; CHAR(10) &amp;
"        "&amp;BB20&amp;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BF20" s="164" t="s">
        <v>1860</v>
      </c>
      <c r="BG20" s="164" t="str">
        <f>"BEGIN TRY" &amp; CHAR(10) &amp;
"    WITH query_result AS (" &amp; CHAR(10) &amp;
"        "&amp;BE20&amp;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" s="166" t="str">
        <f>"SELECT 'ID"&amp; $U20 &amp;"' AS RULE_ID,  
   '"&amp; $G20 &amp;"' AS TB_NM,    
   '"&amp; $J20 &amp;"' AS COL_NM, 
   COUNT(*) AS TOT_CNT   
   FROM "&amp;$C20&amp;"."&amp; $G20 &amp;"
WHERE "&amp; $J20 &amp;" IS NOT NULL AND LENGTH(CAST("&amp; $J20 &amp;" AS VARCHAR))&gt;0 "</f>
        <v xml:space="preserve">SELECT 'ID1018' AS RULE_ID,  
   'PERSON' AS TB_NM,    
   'LOCATION_ID' AS COL_NM, 
   COUNT(*) AS TOT_CNT   
   FROM YourSchemaName.PERSON
WHERE LOCATION_ID IS NOT NULL AND LENGTH(CAST(LOCATION_ID AS VARCHAR))&gt;0 </v>
      </c>
      <c r="BI20" s="164" t="s">
        <v>1860</v>
      </c>
      <c r="BJ20" s="166" t="str">
        <f>"BEGIN" &amp; CHAR(10) &amp;
"    -- 쿼리 결과를 변수에 저장" &amp; CHAR(10) &amp;
"    " &amp; BH20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'ID1018'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BL20" s="164" t="s">
        <v>1860</v>
      </c>
      <c r="BM20" s="166" t="str">
        <f>"BEGIN" &amp; CHAR(10) &amp;
"    -- 쿼리 결과를 변수에 저장" &amp; CHAR(10) &amp;
"    " &amp; BK20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'ID1018'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BO20" s="164" t="s">
        <v>1860</v>
      </c>
      <c r="BP20" s="166" t="str">
        <f>"BEGIN" &amp; CHAR(10) &amp;
"    -- 쿼리 결과를 변수에 저장" &amp; CHAR(10) &amp;
"    " &amp; BN20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BR20" s="164" t="s">
        <v>1860</v>
      </c>
      <c r="BS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" s="166" t="str">
        <f>"SELECT 'ID"&amp; $U20 &amp;"' AS RULE_ID,  
   '"&amp; $G20 &amp;"' AS TB_NM,    
   '"&amp; $J20 &amp;"' AS COL_NM, 
	COUNT(*) AS ERR_CNT   
FROM "&amp;$C20&amp;"."&amp; $G20 &amp;" A
WHERE "&amp; $J20 &amp;" IS NOT NULL AND LENGTH("&amp; $J20 &amp;")&gt;0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LENGTH(LOCATION_ID)&gt;0
AND LOCATION_ID NOT BETWEEN 0 AND 99999 </v>
      </c>
      <c r="BU20" s="164" t="s">
        <v>1860</v>
      </c>
      <c r="BV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20" s="166" t="str">
        <f>"SELECT ERR_VALUE, RULE_ID, TB_NM, COL_NM FROM (
 SELECT DISTINCT SUBSTRING(CAST("&amp; $J20 &amp;" AS VARCHAR(50)),1,30) AS ERR_VALUE, 'ID"&amp; $U20 &amp;"' AS RULE_ID,  
   '"&amp; $G20 &amp;"' AS TB_NM,    
   '"&amp; $J20 &amp;"' AS COL_NM 
FROM "&amp;$C20&amp;"."&amp; $G20 &amp;" A
WHERE "&amp; $J20 &amp;" IS NOT NULL AND LENGTH("&amp; $J20 &amp;")&gt;0
AND " &amp; $J20 &amp; " NOT BETWEEN "&amp; $AL20 &amp;" AND "&amp; $AM20 &amp;"
LIMIT 3
) XX
"</f>
        <v xml:space="preserve">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</v>
      </c>
      <c r="BX20" s="164" t="s">
        <v>1860</v>
      </c>
      <c r="BY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CA20" s="164" t="s">
        <v>1860</v>
      </c>
      <c r="CB20" s="164" t="str">
        <f>"    -- 프로시저 본문" &amp; CHAR(10) &amp;
"    BEGIN" &amp; CHAR(10) &amp;
"        WITH query_result AS (" &amp; CHAR(10) &amp;
"            -- 쿼리 결과를 변수에 저장" &amp; CHAR(10) &amp;
"            "&amp;BZ20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'ID1018'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" s="166" t="str">
        <f>"SELECT 'ID"&amp; $U20 &amp;"' AS RULE_ID,  
   '"&amp; $G20 &amp;"' AS TB_NM,    
   '"&amp; $J20 &amp;"' AS COL_NM, 
	COUNT(*) AS ERR_CNT   
FROM "&amp;$C20&amp;"."&amp; $G20 &amp;" A
WHERE "&amp; $J20 &amp;" IS NOT NULL AND LENGTH(TO_CHAR("&amp; $J20 &amp;"))&gt;0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LENGTH(TO_CHAR(LOCATION_ID))&gt;0
AND LOCATION_ID NOT BETWEEN 0 AND 99999 </v>
      </c>
      <c r="CD20" s="164" t="s">
        <v>1860</v>
      </c>
      <c r="CE20" s="164" t="str">
        <f>"    -- 프로시저 본문" &amp; CHAR(10) &amp;
"    BEGIN" &amp; CHAR(10) &amp;
"        WITH query_result AS (" &amp; CHAR(10) &amp;
"            -- 쿼리 결과를 변수에 저장" &amp; CHAR(10) &amp;
"         "&amp;CC20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'ID1018'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" s="166" t="str">
        <f>"SELECT ERR_VALUE, RULE_ID, TB_NM, COL_NM FROM (
 SELECT DISTINCT SUBSTR(TO_CHAR("&amp; $J20 &amp;"),1,30) AS ERR_VALUE, 'ID"&amp; $U20 &amp;"' AS RULE_ID,  
   '"&amp; $G20 &amp;"' AS TB_NM,    
   '"&amp; $J20 &amp;"' AS COL_NM 
FROM "&amp;$C20&amp;"."&amp; $G20 &amp;" A
WHERE "&amp; $J20 &amp;" IS NOT NULL AND LENGTH(TO_CHAR("&amp; $J20 &amp;"))&gt;0
AND " &amp; $J20 &amp; " NOT BETWEEN "&amp; $AL20 &amp;" AND "&amp; $AM20 &amp;"
AND ROWNUM &lt; 4
) XX
"</f>
        <v xml:space="preserve">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</v>
      </c>
      <c r="CG20" s="164" t="s">
        <v>1860</v>
      </c>
      <c r="CH20" s="164" t="str">
        <f>"    -- 프로시저 본문" &amp; CHAR(10) &amp;
"    BEGIN" &amp; CHAR(10) &amp;
"        WITH query_result AS (" &amp; CHAR(10) &amp;
"            -- 쿼리 결과를 변수에 저장" &amp; CHAR(10) &amp;
"            "&amp;CF20&amp;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CJ20" s="164" t="s">
        <v>1860</v>
      </c>
      <c r="CK20" s="164" t="str">
        <f>"BEGIN TRY" &amp; CHAR(10) &amp;
"    WITH query_result AS (" &amp; CHAR(10) &amp;
"        "&amp;CI20&amp;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CM20" s="164" t="s">
        <v>1860</v>
      </c>
      <c r="CN20" s="164" t="str">
        <f>"BEGIN TRY" &amp; CHAR(10) &amp;
"    WITH query_result AS (" &amp; CHAR(10) &amp;
"        "&amp;CL20&amp;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CP20" s="164" t="s">
        <v>1860</v>
      </c>
      <c r="CQ20" s="164" t="str">
        <f>"BEGIN TRY" &amp; CHAR(10) &amp;
"    WITH query_result AS (" &amp; CHAR(10) &amp;
"        "&amp;CO20&amp;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" s="216">
        <f>IFERROR(VLOOKUP("ID"&amp;U20,V.진단결과!$A$2:$E$99558,4,0),0)</f>
        <v>0</v>
      </c>
      <c r="CS20" s="217">
        <f>IFERROR(VLOOKUP("ID"&amp;U20,V.진단결과!$A$2:$E$99558,5,0),0)</f>
        <v>0</v>
      </c>
      <c r="CT20" s="218">
        <f t="shared" si="18"/>
        <v>0</v>
      </c>
      <c r="CU20" s="219" t="str">
        <f>SUBSTITUTE(IFERROR(VLOOKUP("ID"&amp;U20,V.진단결과!$A$2:$F$99558,6,0),""),$AO20,"")</f>
        <v/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s="220" customFormat="1" ht="17.45" hidden="1" customHeight="1">
      <c r="A21" s="164" t="s">
        <v>2242</v>
      </c>
      <c r="B21" s="164" t="s">
        <v>2240</v>
      </c>
      <c r="C21" s="164" t="s">
        <v>2887</v>
      </c>
      <c r="D21" s="164">
        <v>1</v>
      </c>
      <c r="E21" s="175" t="s">
        <v>2243</v>
      </c>
      <c r="F21" s="177" t="s">
        <v>2265</v>
      </c>
      <c r="G21" s="177" t="s">
        <v>2244</v>
      </c>
      <c r="H21" s="177">
        <v>10</v>
      </c>
      <c r="I21" s="221" t="s">
        <v>2577</v>
      </c>
      <c r="J21" s="177" t="s">
        <v>2281</v>
      </c>
      <c r="K21" s="177" t="s">
        <v>2435</v>
      </c>
      <c r="L21" s="175"/>
      <c r="M21" s="165"/>
      <c r="N21" s="221" t="s">
        <v>2577</v>
      </c>
      <c r="O21" s="183" t="s">
        <v>2508</v>
      </c>
      <c r="P21" s="5"/>
      <c r="Q21" s="175" t="s">
        <v>2449</v>
      </c>
      <c r="R21" s="175"/>
      <c r="S21" s="166"/>
      <c r="T21" s="166"/>
      <c r="U21" s="166"/>
      <c r="V21" s="164" t="s">
        <v>1965</v>
      </c>
      <c r="W21" s="166" t="s">
        <v>2527</v>
      </c>
      <c r="X21" s="166"/>
      <c r="Y21" s="166"/>
      <c r="Z21" s="166"/>
      <c r="AA21" s="166"/>
      <c r="AB21" s="166"/>
      <c r="AC21" s="166"/>
      <c r="AD21" s="165"/>
      <c r="AE21" s="166"/>
      <c r="AF21" s="166"/>
      <c r="AG21" s="166"/>
      <c r="AH21" s="165"/>
      <c r="AI21" s="166"/>
      <c r="AJ21" s="166"/>
      <c r="AK21" s="166"/>
      <c r="AL21" s="166"/>
      <c r="AM21" s="166"/>
      <c r="AN21" s="166"/>
      <c r="AO21" s="166"/>
      <c r="AP21" s="166"/>
      <c r="AQ21" s="164"/>
      <c r="AR21" s="164"/>
      <c r="AS21" s="167"/>
      <c r="AT21" s="164"/>
      <c r="AU21" s="164"/>
      <c r="AV21" s="166"/>
      <c r="AW21" s="164"/>
      <c r="AX21" s="164"/>
      <c r="AY21" s="166"/>
      <c r="AZ21" s="164"/>
      <c r="BA21" s="164"/>
      <c r="BB21" s="167"/>
      <c r="BC21" s="164"/>
      <c r="BD21" s="164"/>
      <c r="BE21" s="166"/>
      <c r="BF21" s="164"/>
      <c r="BG21" s="164"/>
      <c r="BH21" s="166"/>
      <c r="BI21" s="164"/>
      <c r="BJ21" s="164"/>
      <c r="BK21" s="167"/>
      <c r="BL21" s="164"/>
      <c r="BM21" s="164"/>
      <c r="BN21" s="166"/>
      <c r="BO21" s="164"/>
      <c r="BP21" s="164"/>
      <c r="BQ21" s="166"/>
      <c r="BR21" s="164"/>
      <c r="BS21" s="164"/>
      <c r="BT21" s="167"/>
      <c r="BU21" s="164"/>
      <c r="BV21" s="164"/>
      <c r="BW21" s="166"/>
      <c r="BX21" s="164"/>
      <c r="BY21" s="164"/>
      <c r="BZ21" s="166"/>
      <c r="CA21" s="164"/>
      <c r="CB21" s="164"/>
      <c r="CC21" s="167"/>
      <c r="CD21" s="164"/>
      <c r="CE21" s="164"/>
      <c r="CF21" s="166"/>
      <c r="CG21" s="164"/>
      <c r="CH21" s="164"/>
      <c r="CI21" s="166"/>
      <c r="CJ21" s="164"/>
      <c r="CK21" s="164"/>
      <c r="CL21" s="167"/>
      <c r="CM21" s="164"/>
      <c r="CN21" s="164"/>
      <c r="CO21" s="166"/>
      <c r="CP21" s="164"/>
      <c r="CQ21" s="164"/>
      <c r="CR21" s="216">
        <f>IFERROR(VLOOKUP("ID"&amp;U21,V.진단결과!$A$2:$E$99558,4,0),0)</f>
        <v>0</v>
      </c>
      <c r="CS21" s="217">
        <f>IFERROR(VLOOKUP("ID"&amp;U21,V.진단결과!$A$2:$E$99558,5,0),0)</f>
        <v>0</v>
      </c>
      <c r="CT21" s="218">
        <f t="shared" si="18"/>
        <v>0</v>
      </c>
      <c r="CU21" s="219" t="str">
        <f>SUBSTITUTE(IFERROR(VLOOKUP("ID"&amp;U21,V.진단결과!$A$2:$F$99558,6,0),""),$AO21,"")</f>
        <v/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s="220" customFormat="1" ht="16.5" hidden="1" customHeight="1">
      <c r="A22" s="164" t="s">
        <v>2242</v>
      </c>
      <c r="B22" s="164" t="s">
        <v>2240</v>
      </c>
      <c r="C22" s="164" t="s">
        <v>2887</v>
      </c>
      <c r="D22" s="164">
        <v>1</v>
      </c>
      <c r="E22" s="175" t="s">
        <v>2243</v>
      </c>
      <c r="F22" s="177" t="s">
        <v>2265</v>
      </c>
      <c r="G22" s="177" t="s">
        <v>2244</v>
      </c>
      <c r="H22" s="177">
        <v>11</v>
      </c>
      <c r="I22" s="221" t="s">
        <v>2578</v>
      </c>
      <c r="J22" s="177" t="s">
        <v>2282</v>
      </c>
      <c r="K22" s="177" t="s">
        <v>2435</v>
      </c>
      <c r="L22" s="175"/>
      <c r="M22" s="165"/>
      <c r="N22" s="221" t="s">
        <v>2578</v>
      </c>
      <c r="O22" s="183">
        <v>12345646</v>
      </c>
      <c r="P22" s="4"/>
      <c r="Q22" s="175" t="s">
        <v>2449</v>
      </c>
      <c r="R22" s="175"/>
      <c r="S22" s="166"/>
      <c r="T22" s="166"/>
      <c r="U22" s="166"/>
      <c r="V22" s="164" t="s">
        <v>1965</v>
      </c>
      <c r="W22" s="166" t="s">
        <v>2809</v>
      </c>
      <c r="X22" s="166"/>
      <c r="Y22" s="166"/>
      <c r="Z22" s="166"/>
      <c r="AA22" s="166"/>
      <c r="AB22" s="164"/>
      <c r="AC22" s="166"/>
      <c r="AD22" s="165"/>
      <c r="AE22" s="166"/>
      <c r="AF22" s="166"/>
      <c r="AG22" s="165"/>
      <c r="AH22" s="165"/>
      <c r="AI22" s="166"/>
      <c r="AJ22" s="166"/>
      <c r="AK22" s="166"/>
      <c r="AL22" s="166"/>
      <c r="AM22" s="166"/>
      <c r="AN22" s="166"/>
      <c r="AO22" s="166"/>
      <c r="AP22" s="166"/>
      <c r="AQ22" s="164"/>
      <c r="AR22" s="164"/>
      <c r="AS22" s="167"/>
      <c r="AT22" s="164"/>
      <c r="AU22" s="164"/>
      <c r="AV22" s="164"/>
      <c r="AW22" s="164"/>
      <c r="AX22" s="164"/>
      <c r="AY22" s="166"/>
      <c r="AZ22" s="164"/>
      <c r="BA22" s="164"/>
      <c r="BB22" s="167"/>
      <c r="BC22" s="164"/>
      <c r="BD22" s="164"/>
      <c r="BE22" s="164"/>
      <c r="BF22" s="164"/>
      <c r="BG22" s="164"/>
      <c r="BH22" s="166"/>
      <c r="BI22" s="164"/>
      <c r="BJ22" s="164"/>
      <c r="BK22" s="167"/>
      <c r="BL22" s="164"/>
      <c r="BM22" s="164"/>
      <c r="BN22" s="164"/>
      <c r="BO22" s="164"/>
      <c r="BP22" s="164"/>
      <c r="BQ22" s="166"/>
      <c r="BR22" s="164"/>
      <c r="BS22" s="164"/>
      <c r="BT22" s="167"/>
      <c r="BU22" s="164"/>
      <c r="BV22" s="164"/>
      <c r="BW22" s="164"/>
      <c r="BX22" s="164"/>
      <c r="BY22" s="164"/>
      <c r="BZ22" s="166"/>
      <c r="CA22" s="164"/>
      <c r="CB22" s="164"/>
      <c r="CC22" s="167"/>
      <c r="CD22" s="164"/>
      <c r="CE22" s="164"/>
      <c r="CF22" s="164"/>
      <c r="CG22" s="164"/>
      <c r="CH22" s="164"/>
      <c r="CI22" s="166"/>
      <c r="CJ22" s="164"/>
      <c r="CK22" s="164"/>
      <c r="CL22" s="167"/>
      <c r="CM22" s="164"/>
      <c r="CN22" s="164"/>
      <c r="CO22" s="164"/>
      <c r="CP22" s="164"/>
      <c r="CQ22" s="164"/>
      <c r="CR22" s="216">
        <f>IFERROR(VLOOKUP("ID"&amp;U22,V.진단결과!$A$2:$E$99558,4,0),0)</f>
        <v>0</v>
      </c>
      <c r="CS22" s="217">
        <f>IFERROR(VLOOKUP("ID"&amp;U22,V.진단결과!$A$2:$E$99558,5,0),0)</f>
        <v>0</v>
      </c>
      <c r="CT22" s="218">
        <f t="shared" si="18"/>
        <v>0</v>
      </c>
      <c r="CU22" s="219" t="str">
        <f>SUBSTITUTE(IFERROR(VLOOKUP("ID"&amp;U22,V.진단결과!$A$2:$F$99558,6,0),""),$AO22,"")</f>
        <v/>
      </c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s="220" customFormat="1" ht="16.5" hidden="1" customHeight="1">
      <c r="A23" s="164" t="s">
        <v>2242</v>
      </c>
      <c r="B23" s="164" t="s">
        <v>2240</v>
      </c>
      <c r="C23" s="164" t="s">
        <v>2887</v>
      </c>
      <c r="D23" s="164">
        <v>1</v>
      </c>
      <c r="E23" s="175" t="s">
        <v>2243</v>
      </c>
      <c r="F23" s="177" t="s">
        <v>2265</v>
      </c>
      <c r="G23" s="177" t="s">
        <v>2244</v>
      </c>
      <c r="H23" s="177">
        <v>12</v>
      </c>
      <c r="I23" s="221" t="s">
        <v>2579</v>
      </c>
      <c r="J23" s="177" t="s">
        <v>2283</v>
      </c>
      <c r="K23" s="177" t="s">
        <v>2437</v>
      </c>
      <c r="L23" s="175"/>
      <c r="M23" s="165"/>
      <c r="N23" s="221" t="s">
        <v>2588</v>
      </c>
      <c r="O23" s="183" t="s">
        <v>2593</v>
      </c>
      <c r="P23" s="4"/>
      <c r="Q23" s="175" t="s">
        <v>2449</v>
      </c>
      <c r="R23" s="175"/>
      <c r="S23" s="166"/>
      <c r="T23" s="166"/>
      <c r="U23" s="166"/>
      <c r="V23" s="164" t="s">
        <v>1965</v>
      </c>
      <c r="W23" s="166" t="s">
        <v>1875</v>
      </c>
      <c r="X23" s="166"/>
      <c r="Y23" s="166"/>
      <c r="Z23" s="166"/>
      <c r="AA23" s="166"/>
      <c r="AB23" s="164"/>
      <c r="AC23" s="166"/>
      <c r="AD23" s="165"/>
      <c r="AE23" s="166"/>
      <c r="AF23" s="166"/>
      <c r="AG23" s="165"/>
      <c r="AH23" s="165"/>
      <c r="AI23" s="166"/>
      <c r="AJ23" s="166"/>
      <c r="AK23" s="166"/>
      <c r="AL23" s="166"/>
      <c r="AM23" s="166"/>
      <c r="AN23" s="166"/>
      <c r="AO23" s="166"/>
      <c r="AP23" s="166"/>
      <c r="AQ23" s="164"/>
      <c r="AR23" s="164"/>
      <c r="AS23" s="167"/>
      <c r="AT23" s="164"/>
      <c r="AU23" s="164"/>
      <c r="AV23" s="166"/>
      <c r="AW23" s="164"/>
      <c r="AX23" s="164"/>
      <c r="AY23" s="166"/>
      <c r="AZ23" s="164"/>
      <c r="BA23" s="164"/>
      <c r="BB23" s="167"/>
      <c r="BC23" s="164"/>
      <c r="BD23" s="164"/>
      <c r="BE23" s="166"/>
      <c r="BF23" s="164"/>
      <c r="BG23" s="164"/>
      <c r="BH23" s="166"/>
      <c r="BI23" s="164"/>
      <c r="BJ23" s="164"/>
      <c r="BK23" s="167"/>
      <c r="BL23" s="164"/>
      <c r="BM23" s="164"/>
      <c r="BN23" s="166"/>
      <c r="BO23" s="164"/>
      <c r="BP23" s="164"/>
      <c r="BQ23" s="166"/>
      <c r="BR23" s="164"/>
      <c r="BS23" s="164"/>
      <c r="BT23" s="167"/>
      <c r="BU23" s="164"/>
      <c r="BV23" s="164"/>
      <c r="BW23" s="166"/>
      <c r="BX23" s="164"/>
      <c r="BY23" s="164"/>
      <c r="BZ23" s="166"/>
      <c r="CA23" s="164"/>
      <c r="CB23" s="164"/>
      <c r="CC23" s="167"/>
      <c r="CD23" s="164"/>
      <c r="CE23" s="164"/>
      <c r="CF23" s="166"/>
      <c r="CG23" s="164"/>
      <c r="CH23" s="164"/>
      <c r="CI23" s="166"/>
      <c r="CJ23" s="164"/>
      <c r="CK23" s="164"/>
      <c r="CL23" s="167"/>
      <c r="CM23" s="164"/>
      <c r="CN23" s="164"/>
      <c r="CO23" s="166"/>
      <c r="CP23" s="164"/>
      <c r="CQ23" s="164"/>
      <c r="CR23" s="216">
        <f>IFERROR(VLOOKUP("ID"&amp;U23,V.진단결과!$A$2:$E$99558,4,0),0)</f>
        <v>0</v>
      </c>
      <c r="CS23" s="217">
        <f>IFERROR(VLOOKUP("ID"&amp;U23,V.진단결과!$A$2:$E$99558,5,0),0)</f>
        <v>0</v>
      </c>
      <c r="CT23" s="218">
        <f t="shared" si="18"/>
        <v>0</v>
      </c>
      <c r="CU23" s="219" t="str">
        <f>SUBSTITUTE(IFERROR(VLOOKUP("ID"&amp;U23,V.진단결과!$A$2:$F$99558,6,0),""),$AO23,"")</f>
        <v/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s="220" customFormat="1" ht="16.5" hidden="1" customHeight="1">
      <c r="A24" s="164" t="s">
        <v>2242</v>
      </c>
      <c r="B24" s="164" t="s">
        <v>2240</v>
      </c>
      <c r="C24" s="164" t="s">
        <v>2887</v>
      </c>
      <c r="D24" s="164">
        <v>1</v>
      </c>
      <c r="E24" s="175" t="s">
        <v>2243</v>
      </c>
      <c r="F24" s="177" t="s">
        <v>2265</v>
      </c>
      <c r="G24" s="177" t="s">
        <v>2244</v>
      </c>
      <c r="H24" s="177">
        <v>13</v>
      </c>
      <c r="I24" s="221" t="s">
        <v>2580</v>
      </c>
      <c r="J24" s="177" t="s">
        <v>2284</v>
      </c>
      <c r="K24" s="177" t="s">
        <v>2437</v>
      </c>
      <c r="L24" s="175"/>
      <c r="M24" s="165"/>
      <c r="N24" s="221" t="s">
        <v>2589</v>
      </c>
      <c r="O24" s="183" t="s">
        <v>2594</v>
      </c>
      <c r="P24" s="166"/>
      <c r="Q24" s="175" t="s">
        <v>2449</v>
      </c>
      <c r="R24" s="175"/>
      <c r="S24" s="166"/>
      <c r="T24" s="166"/>
      <c r="U24" s="166"/>
      <c r="V24" s="164" t="s">
        <v>1965</v>
      </c>
      <c r="W24" s="166" t="s">
        <v>1875</v>
      </c>
      <c r="X24" s="166"/>
      <c r="Y24" s="166"/>
      <c r="Z24" s="166"/>
      <c r="AA24" s="166"/>
      <c r="AB24" s="166"/>
      <c r="AC24" s="166"/>
      <c r="AD24" s="165"/>
      <c r="AE24" s="166"/>
      <c r="AF24" s="166"/>
      <c r="AG24" s="166"/>
      <c r="AH24" s="165"/>
      <c r="AI24" s="166"/>
      <c r="AJ24" s="166"/>
      <c r="AK24" s="166"/>
      <c r="AL24" s="166"/>
      <c r="AM24" s="166"/>
      <c r="AN24" s="166"/>
      <c r="AO24" s="166"/>
      <c r="AP24" s="166"/>
      <c r="AQ24" s="164"/>
      <c r="AR24" s="164"/>
      <c r="AS24" s="167"/>
      <c r="AT24" s="164"/>
      <c r="AU24" s="164"/>
      <c r="AV24" s="166"/>
      <c r="AW24" s="166"/>
      <c r="AX24" s="166"/>
      <c r="AY24" s="166"/>
      <c r="AZ24" s="164"/>
      <c r="BA24" s="164"/>
      <c r="BB24" s="167"/>
      <c r="BC24" s="164"/>
      <c r="BD24" s="164"/>
      <c r="BE24" s="166"/>
      <c r="BF24" s="166"/>
      <c r="BG24" s="166"/>
      <c r="BH24" s="166"/>
      <c r="BI24" s="164"/>
      <c r="BJ24" s="164"/>
      <c r="BK24" s="167"/>
      <c r="BL24" s="164"/>
      <c r="BM24" s="164"/>
      <c r="BN24" s="166"/>
      <c r="BO24" s="166"/>
      <c r="BP24" s="166"/>
      <c r="BQ24" s="166"/>
      <c r="BR24" s="164"/>
      <c r="BS24" s="164"/>
      <c r="BT24" s="167"/>
      <c r="BU24" s="164"/>
      <c r="BV24" s="164"/>
      <c r="BW24" s="166"/>
      <c r="BX24" s="166"/>
      <c r="BY24" s="166"/>
      <c r="BZ24" s="166"/>
      <c r="CA24" s="164"/>
      <c r="CB24" s="164"/>
      <c r="CC24" s="167"/>
      <c r="CD24" s="164"/>
      <c r="CE24" s="164"/>
      <c r="CF24" s="166"/>
      <c r="CG24" s="166"/>
      <c r="CH24" s="166"/>
      <c r="CI24" s="166"/>
      <c r="CJ24" s="164"/>
      <c r="CK24" s="164"/>
      <c r="CL24" s="167"/>
      <c r="CM24" s="164"/>
      <c r="CN24" s="164"/>
      <c r="CO24" s="166"/>
      <c r="CP24" s="166"/>
      <c r="CQ24" s="166"/>
      <c r="CR24" s="216">
        <f>IFERROR(VLOOKUP("ID"&amp;U24,V.진단결과!$A$2:$E$99558,4,0),0)</f>
        <v>0</v>
      </c>
      <c r="CS24" s="217">
        <f>IFERROR(VLOOKUP("ID"&amp;U24,V.진단결과!$A$2:$E$99558,5,0),0)</f>
        <v>0</v>
      </c>
      <c r="CT24" s="218">
        <f t="shared" si="18"/>
        <v>0</v>
      </c>
      <c r="CU24" s="219" t="str">
        <f>SUBSTITUTE(IFERROR(VLOOKUP("ID"&amp;U24,V.진단결과!$A$2:$F$99558,6,0),""),$AO24,"")</f>
        <v/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s="220" customFormat="1" ht="16.5" hidden="1" customHeight="1">
      <c r="A25" s="164" t="s">
        <v>2242</v>
      </c>
      <c r="B25" s="164" t="s">
        <v>2240</v>
      </c>
      <c r="C25" s="164" t="s">
        <v>2887</v>
      </c>
      <c r="D25" s="164">
        <v>1</v>
      </c>
      <c r="E25" s="175" t="s">
        <v>2243</v>
      </c>
      <c r="F25" s="177" t="s">
        <v>2265</v>
      </c>
      <c r="G25" s="177" t="s">
        <v>2244</v>
      </c>
      <c r="H25" s="177">
        <v>14</v>
      </c>
      <c r="I25" s="221" t="s">
        <v>2581</v>
      </c>
      <c r="J25" s="177" t="s">
        <v>2285</v>
      </c>
      <c r="K25" s="177" t="s">
        <v>2435</v>
      </c>
      <c r="L25" s="175"/>
      <c r="M25" s="165"/>
      <c r="N25" s="221" t="s">
        <v>2590</v>
      </c>
      <c r="O25" s="183">
        <v>1</v>
      </c>
      <c r="P25" s="4"/>
      <c r="Q25" s="175" t="s">
        <v>2449</v>
      </c>
      <c r="R25" s="175"/>
      <c r="S25" s="166"/>
      <c r="T25" s="166"/>
      <c r="U25" s="166">
        <v>1023</v>
      </c>
      <c r="V25" s="164" t="s">
        <v>1869</v>
      </c>
      <c r="W25" s="166"/>
      <c r="X25" s="166"/>
      <c r="Y25" s="166"/>
      <c r="Z25" s="164" t="s">
        <v>1868</v>
      </c>
      <c r="AA25" s="164" t="s">
        <v>2568</v>
      </c>
      <c r="AB25" s="166"/>
      <c r="AC25" s="166"/>
      <c r="AD25" s="165"/>
      <c r="AE25" s="166"/>
      <c r="AF25" s="166" t="s">
        <v>2886</v>
      </c>
      <c r="AG25" s="165" t="s">
        <v>2258</v>
      </c>
      <c r="AH25" s="165" t="s">
        <v>2434</v>
      </c>
      <c r="AI25" s="166"/>
      <c r="AJ25" s="166"/>
      <c r="AK25" s="166"/>
      <c r="AL25" s="166"/>
      <c r="AM25" s="166"/>
      <c r="AN25" s="166" t="str">
        <f>F25 &amp;"["&amp;G25&amp;"]의 "&amp; I25 &amp;"["&amp; J25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25" s="166"/>
      <c r="AP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AQ25" s="164" t="s">
        <v>1860</v>
      </c>
      <c r="AR25" s="164" t="str">
        <f>"WITH query_result AS (" &amp; CHAR(10) &amp;
"    -- 쿼리 결과를 변수에 저장" &amp; CHAR(10) &amp;
"    " &amp; AP25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25" s="164" t="s">
        <v>1860</v>
      </c>
      <c r="AU25" s="164" t="str">
        <f>"    WITH query_result AS (" &amp; CHAR(10) &amp;
"        -- 쿼리 결과를 변수에 저장" &amp; CHAR(10) &amp;
"        " &amp; AS25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25" s="164" t="s">
        <v>1860</v>
      </c>
      <c r="AX25" s="164" t="str">
        <f>"    WITH query_result AS (" &amp; CHAR(10) &amp;
"        -- 쿼리 결과를 변수에 저장" &amp; CHAR(10) &amp;
"        " &amp; AV25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AZ25" s="164" t="s">
        <v>1860</v>
      </c>
      <c r="BA25" s="164" t="str">
        <f>"BEGIN TRY" &amp; CHAR(10) &amp;
"    WITH query_result AS (" &amp; CHAR(10) &amp;
"        "&amp;AY25&amp;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25" s="164" t="s">
        <v>1860</v>
      </c>
      <c r="BD25" s="164" t="str">
        <f>"BEGIN TRY" &amp; CHAR(10) &amp;
"    WITH query_result AS (" &amp; CHAR(10) &amp;
"        "&amp;BB25&amp;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25" s="164" t="s">
        <v>1860</v>
      </c>
      <c r="BG25" s="164" t="str">
        <f>"BEGIN TRY" &amp; CHAR(10) &amp;
"    WITH query_result AS (" &amp; CHAR(10) &amp;
"        "&amp;BE25&amp;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" s="166" t="str">
        <f>"SELECT 'ID"&amp; $U25 &amp;"' AS RULE_ID,  
   '"&amp; $G25 &amp;"' AS TB_NM,    
   '"&amp; $J25 &amp;"' AS COL_NM, 
   COUNT(*) AS TOT_CNT   
   FROM "&amp;$C25&amp;"."&amp; $G25 &amp;"
WHERE "&amp; $J25 &amp;" IS NOT NULL AND LENGTH(CAST("&amp; $J25 &amp;" AS VARCHAR))&gt;0 "</f>
        <v xml:space="preserve">SELECT 'ID1023' AS RULE_ID,  
   'PERSON' AS TB_NM,    
   'GENDER_SOURCE_CONCEPT_ID' AS COL_NM, 
   COUNT(*) AS TOT_CNT   
   FROM YourSchemaName.PERSON
WHERE GENDER_SOURCE_CONCEPT_ID IS NOT NULL AND LENGTH(CAST(GENDER_SOURCE_CONCEPT_ID AS VARCHAR))&gt;0 </v>
      </c>
      <c r="BI25" s="164" t="s">
        <v>1860</v>
      </c>
      <c r="BJ25" s="166" t="str">
        <f>"BEGIN" &amp; CHAR(10) &amp;
"    -- 쿼리 결과를 변수에 저장" &amp; CHAR(10) &amp;
"    " &amp; BH25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'ID1023'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25" s="164" t="s">
        <v>1860</v>
      </c>
      <c r="BM25" s="166" t="str">
        <f>"BEGIN" &amp; CHAR(10) &amp;
"    -- 쿼리 결과를 변수에 저장" &amp; CHAR(10) &amp;
"    " &amp; BK25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25" s="164" t="s">
        <v>1860</v>
      </c>
      <c r="BP25" s="166" t="str">
        <f>"BEGIN" &amp; CHAR(10) &amp;
"    -- 쿼리 결과를 변수에 저장" &amp; CHAR(10) &amp;
"    " &amp; BN25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BR25" s="164" t="s">
        <v>1860</v>
      </c>
      <c r="BS2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LENGTH("&amp; $J25 &amp;")&gt;0 )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25" s="164" t="s">
        <v>1860</v>
      </c>
      <c r="BV2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25" s="166" t="str">
        <f>"SELECT ERR_VALUE, RULE_ID, TB_NM, COL_NM FROM (
 SELECT DISTINCT SUBSTRING(CAST("&amp; $J25 &amp;" AS VARCHAR(50)),1,30)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LENGTH("&amp; $J25 &amp;")&gt;0 ) 
AND "&amp; $J25 &amp;" != 0
LIMIT 3
) XX
"</f>
        <v xml:space="preserve">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25" s="164" t="s">
        <v>1860</v>
      </c>
      <c r="BY2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CA25" s="164" t="s">
        <v>1860</v>
      </c>
      <c r="CB25" s="164" t="str">
        <f>"    -- 프로시저 본문" &amp; CHAR(10) &amp;
"    BEGIN" &amp; CHAR(10) &amp;
"        WITH query_result AS (" &amp; CHAR(10) &amp;
"            -- 쿼리 결과를 변수에 저장" &amp; CHAR(10) &amp;
"            "&amp;BZ25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'ID1023'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LENGTH(TO_CHAR("&amp; $J25 &amp;"))&gt;0 )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25" s="164" t="s">
        <v>1860</v>
      </c>
      <c r="CE25" s="164" t="str">
        <f>"    -- 프로시저 본문" &amp; CHAR(10) &amp;
"    BEGIN" &amp; CHAR(10) &amp;
"        WITH query_result AS (" &amp; CHAR(10) &amp;
"            -- 쿼리 결과를 변수에 저장" &amp; CHAR(10) &amp;
"         "&amp;CC25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" s="166" t="str">
        <f>"SELECT ERR_VALUE, RULE_ID, TB_NM, COL_NM FROM (
 SELECT DISTINCT SUBSTR(TO_CHAR("&amp; $J25 &amp;"),1,30)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LENGTH(TO_CHAR("&amp; $J25 &amp;"))&gt;0 ) 
AND "&amp; $J25 &amp;" != 0
AND ROWNUM &lt; 4
) XX
"</f>
        <v xml:space="preserve">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25" s="164" t="s">
        <v>1860</v>
      </c>
      <c r="CH25" s="164" t="str">
        <f>"    -- 프로시저 본문" &amp; CHAR(10) &amp;
"    BEGIN" &amp; CHAR(10) &amp;
"        WITH query_result AS (" &amp; CHAR(10) &amp;
"            -- 쿼리 결과를 변수에 저장" &amp; CHAR(10) &amp;
"            "&amp;CF25&amp;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CJ25" s="164" t="s">
        <v>1860</v>
      </c>
      <c r="CK25" s="164" t="str">
        <f>"BEGIN TRY" &amp; CHAR(10) &amp;
"    WITH query_result AS (" &amp; CHAR(10) &amp;
"        "&amp;CI25&amp;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25" s="164" t="s">
        <v>1860</v>
      </c>
      <c r="CN25" s="164" t="str">
        <f>"BEGIN TRY" &amp; CHAR(10) &amp;
"    WITH query_result AS (" &amp; CHAR(10) &amp;
"        "&amp;CL25&amp;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25" s="164" t="s">
        <v>1860</v>
      </c>
      <c r="CQ25" s="164" t="str">
        <f>"BEGIN TRY" &amp; CHAR(10) &amp;
"    WITH query_result AS (" &amp; CHAR(10) &amp;
"        "&amp;CO25&amp;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" s="216">
        <f>IFERROR(VLOOKUP("ID"&amp;U25,V.진단결과!$A$2:$E$99558,4,0),0)</f>
        <v>0</v>
      </c>
      <c r="CS25" s="217">
        <f>IFERROR(VLOOKUP("ID"&amp;U25,V.진단결과!$A$2:$E$99558,5,0),0)</f>
        <v>0</v>
      </c>
      <c r="CT25" s="218">
        <f t="shared" si="18"/>
        <v>0</v>
      </c>
      <c r="CU25" s="219" t="str">
        <f>SUBSTITUTE(IFERROR(VLOOKUP("ID"&amp;U25,V.진단결과!$A$2:$F$99558,6,0),""),$AO25,"")</f>
        <v/>
      </c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s="220" customFormat="1" ht="16.5" hidden="1" customHeight="1">
      <c r="A26" s="164" t="s">
        <v>2242</v>
      </c>
      <c r="B26" s="164" t="s">
        <v>2240</v>
      </c>
      <c r="C26" s="164" t="s">
        <v>2887</v>
      </c>
      <c r="D26" s="164">
        <v>1</v>
      </c>
      <c r="E26" s="175" t="s">
        <v>2243</v>
      </c>
      <c r="F26" s="177" t="s">
        <v>2265</v>
      </c>
      <c r="G26" s="177" t="s">
        <v>2244</v>
      </c>
      <c r="H26" s="177">
        <v>15</v>
      </c>
      <c r="I26" s="221" t="s">
        <v>2582</v>
      </c>
      <c r="J26" s="177" t="s">
        <v>2286</v>
      </c>
      <c r="K26" s="177" t="s">
        <v>2437</v>
      </c>
      <c r="L26" s="175"/>
      <c r="M26" s="165"/>
      <c r="N26" s="221" t="s">
        <v>2582</v>
      </c>
      <c r="O26" s="183" t="s">
        <v>2508</v>
      </c>
      <c r="P26" s="4"/>
      <c r="Q26" s="175" t="s">
        <v>2449</v>
      </c>
      <c r="R26" s="175"/>
      <c r="S26" s="166"/>
      <c r="T26" s="166"/>
      <c r="U26" s="166"/>
      <c r="V26" s="164" t="s">
        <v>1965</v>
      </c>
      <c r="W26" s="166" t="s">
        <v>2527</v>
      </c>
      <c r="X26" s="166"/>
      <c r="Y26" s="166"/>
      <c r="Z26" s="166"/>
      <c r="AA26" s="166"/>
      <c r="AB26" s="166"/>
      <c r="AC26" s="166"/>
      <c r="AD26" s="165"/>
      <c r="AE26" s="166"/>
      <c r="AF26" s="166"/>
      <c r="AG26" s="166"/>
      <c r="AH26" s="165"/>
      <c r="AI26" s="166"/>
      <c r="AJ26" s="166"/>
      <c r="AK26" s="166"/>
      <c r="AL26" s="166"/>
      <c r="AM26" s="166"/>
      <c r="AN26" s="166"/>
      <c r="AO26" s="166"/>
      <c r="AP26" s="166"/>
      <c r="AQ26" s="164"/>
      <c r="AR26" s="164"/>
      <c r="AS26" s="167"/>
      <c r="AT26" s="164"/>
      <c r="AU26" s="164"/>
      <c r="AV26" s="166"/>
      <c r="AW26" s="164"/>
      <c r="AX26" s="164"/>
      <c r="AY26" s="166"/>
      <c r="AZ26" s="164"/>
      <c r="BA26" s="164"/>
      <c r="BB26" s="167"/>
      <c r="BC26" s="164"/>
      <c r="BD26" s="164"/>
      <c r="BE26" s="166"/>
      <c r="BF26" s="164"/>
      <c r="BG26" s="164"/>
      <c r="BH26" s="166"/>
      <c r="BI26" s="164"/>
      <c r="BJ26" s="164"/>
      <c r="BK26" s="167"/>
      <c r="BL26" s="164"/>
      <c r="BM26" s="164"/>
      <c r="BN26" s="166"/>
      <c r="BO26" s="164"/>
      <c r="BP26" s="164"/>
      <c r="BQ26" s="166"/>
      <c r="BR26" s="164"/>
      <c r="BS26" s="164"/>
      <c r="BT26" s="167"/>
      <c r="BU26" s="164"/>
      <c r="BV26" s="164"/>
      <c r="BW26" s="166"/>
      <c r="BX26" s="164"/>
      <c r="BY26" s="164"/>
      <c r="BZ26" s="166"/>
      <c r="CA26" s="164"/>
      <c r="CB26" s="164"/>
      <c r="CC26" s="167"/>
      <c r="CD26" s="164"/>
      <c r="CE26" s="164"/>
      <c r="CF26" s="166"/>
      <c r="CG26" s="164"/>
      <c r="CH26" s="164"/>
      <c r="CI26" s="166"/>
      <c r="CJ26" s="164"/>
      <c r="CK26" s="164"/>
      <c r="CL26" s="167"/>
      <c r="CM26" s="164"/>
      <c r="CN26" s="164"/>
      <c r="CO26" s="166"/>
      <c r="CP26" s="164"/>
      <c r="CQ26" s="164"/>
      <c r="CR26" s="216">
        <f>IFERROR(VLOOKUP("ID"&amp;U26,V.진단결과!$A$2:$E$99558,4,0),0)</f>
        <v>0</v>
      </c>
      <c r="CS26" s="217">
        <f>IFERROR(VLOOKUP("ID"&amp;U26,V.진단결과!$A$2:$E$99558,5,0),0)</f>
        <v>0</v>
      </c>
      <c r="CT26" s="218">
        <f t="shared" si="18"/>
        <v>0</v>
      </c>
      <c r="CU26" s="219" t="str">
        <f>SUBSTITUTE(IFERROR(VLOOKUP("ID"&amp;U26,V.진단결과!$A$2:$F$99558,6,0),""),$AO26,"")</f>
        <v/>
      </c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s="220" customFormat="1" ht="16.5" hidden="1" customHeight="1">
      <c r="A27" s="164" t="s">
        <v>2242</v>
      </c>
      <c r="B27" s="164" t="s">
        <v>2240</v>
      </c>
      <c r="C27" s="164" t="s">
        <v>2887</v>
      </c>
      <c r="D27" s="164">
        <v>1</v>
      </c>
      <c r="E27" s="175" t="s">
        <v>2243</v>
      </c>
      <c r="F27" s="177" t="s">
        <v>2265</v>
      </c>
      <c r="G27" s="177" t="s">
        <v>2244</v>
      </c>
      <c r="H27" s="177">
        <v>16</v>
      </c>
      <c r="I27" s="221" t="s">
        <v>2583</v>
      </c>
      <c r="J27" s="177" t="s">
        <v>2287</v>
      </c>
      <c r="K27" s="177" t="s">
        <v>2435</v>
      </c>
      <c r="L27" s="175"/>
      <c r="M27" s="165"/>
      <c r="N27" s="221" t="s">
        <v>2583</v>
      </c>
      <c r="O27" s="183" t="s">
        <v>2508</v>
      </c>
      <c r="P27" s="4"/>
      <c r="Q27" s="175" t="s">
        <v>2449</v>
      </c>
      <c r="R27" s="175"/>
      <c r="S27" s="166"/>
      <c r="T27" s="166"/>
      <c r="U27" s="166">
        <v>1025</v>
      </c>
      <c r="V27" s="164" t="s">
        <v>1869</v>
      </c>
      <c r="W27" s="166"/>
      <c r="X27" s="166"/>
      <c r="Y27" s="166"/>
      <c r="Z27" s="164" t="s">
        <v>1868</v>
      </c>
      <c r="AA27" s="164" t="s">
        <v>2568</v>
      </c>
      <c r="AB27" s="166"/>
      <c r="AC27" s="166"/>
      <c r="AD27" s="165"/>
      <c r="AE27" s="166"/>
      <c r="AF27" s="166" t="s">
        <v>2886</v>
      </c>
      <c r="AG27" s="165" t="s">
        <v>2258</v>
      </c>
      <c r="AH27" s="165" t="s">
        <v>2434</v>
      </c>
      <c r="AI27" s="166"/>
      <c r="AJ27" s="166"/>
      <c r="AK27" s="166"/>
      <c r="AL27" s="214"/>
      <c r="AM27" s="166"/>
      <c r="AN27" s="166" t="str">
        <f>F27 &amp;"["&amp;G27&amp;"]의 "&amp; I27 &amp;"["&amp; J27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27" s="166"/>
      <c r="AP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AQ27" s="164" t="s">
        <v>1860</v>
      </c>
      <c r="AR27" s="164" t="str">
        <f>"WITH query_result AS (" &amp; CHAR(10) &amp;
"    -- 쿼리 결과를 변수에 저장" &amp; CHAR(10) &amp;
"    " &amp; AP27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27" s="164" t="s">
        <v>1860</v>
      </c>
      <c r="AU27" s="164" t="str">
        <f>"    WITH query_result AS (" &amp; CHAR(10) &amp;
"        -- 쿼리 결과를 변수에 저장" &amp; CHAR(10) &amp;
"        " &amp; AS27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27" s="164" t="s">
        <v>1860</v>
      </c>
      <c r="AX27" s="164" t="str">
        <f>"    WITH query_result AS (" &amp; CHAR(10) &amp;
"        -- 쿼리 결과를 변수에 저장" &amp; CHAR(10) &amp;
"        " &amp; AV27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AZ27" s="164" t="s">
        <v>1860</v>
      </c>
      <c r="BA27" s="164" t="str">
        <f>"BEGIN TRY" &amp; CHAR(10) &amp;
"    WITH query_result AS (" &amp; CHAR(10) &amp;
"        "&amp;AY27&amp;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27" s="164" t="s">
        <v>1860</v>
      </c>
      <c r="BD27" s="164" t="str">
        <f>"BEGIN TRY" &amp; CHAR(10) &amp;
"    WITH query_result AS (" &amp; CHAR(10) &amp;
"        "&amp;BB27&amp;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27" s="164" t="s">
        <v>1860</v>
      </c>
      <c r="BG27" s="164" t="str">
        <f>"BEGIN TRY" &amp; CHAR(10) &amp;
"    WITH query_result AS (" &amp; CHAR(10) &amp;
"        "&amp;BE27&amp;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" s="166" t="str">
        <f>"SELECT 'ID"&amp; $U27 &amp;"' AS RULE_ID,  
   '"&amp; $G27 &amp;"' AS TB_NM,    
   '"&amp; $J27 &amp;"' AS COL_NM, 
   COUNT(*) AS TOT_CNT   
   FROM "&amp;$C27&amp;"."&amp; $G27 &amp;"
WHERE "&amp; $J27 &amp;" IS NOT NULL AND LENGTH(CAST("&amp; $J27 &amp;" AS VARCHAR))&gt;0 "</f>
        <v xml:space="preserve">SELECT 'ID1025' AS RULE_ID,  
   'PERSON' AS TB_NM,    
   'RACE_SOURCE_CONCEPT_ID' AS COL_NM, 
   COUNT(*) AS TOT_CNT   
   FROM YourSchemaName.PERSON
WHERE RACE_SOURCE_CONCEPT_ID IS NOT NULL AND LENGTH(CAST(RACE_SOURCE_CONCEPT_ID AS VARCHAR))&gt;0 </v>
      </c>
      <c r="BI27" s="164" t="s">
        <v>1860</v>
      </c>
      <c r="BJ27" s="166" t="str">
        <f>"BEGIN" &amp; CHAR(10) &amp;
"    -- 쿼리 결과를 변수에 저장" &amp; CHAR(10) &amp;
"    " &amp; BH27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'ID1025'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27" s="164" t="s">
        <v>1860</v>
      </c>
      <c r="BM27" s="166" t="str">
        <f>"BEGIN" &amp; CHAR(10) &amp;
"    -- 쿼리 결과를 변수에 저장" &amp; CHAR(10) &amp;
"    " &amp; BK27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27" s="164" t="s">
        <v>1860</v>
      </c>
      <c r="BP27" s="166" t="str">
        <f>"BEGIN" &amp; CHAR(10) &amp;
"    -- 쿼리 결과를 변수에 저장" &amp; CHAR(10) &amp;
"    " &amp; BN27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BR27" s="164" t="s">
        <v>1860</v>
      </c>
      <c r="BS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LENGTH("&amp; $J27 &amp;")&gt;0 )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27" s="164" t="s">
        <v>1860</v>
      </c>
      <c r="BV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27" s="166" t="str">
        <f>"SELECT ERR_VALUE, RULE_ID, TB_NM, COL_NM FROM (
 SELECT DISTINCT SUBSTRING(CAST("&amp; $J27 &amp;" AS VARCHAR(50)),1,30)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LENGTH("&amp; $J27 &amp;")&gt;0 ) 
AND "&amp; $J27 &amp;" != 0
LIMIT 3
) XX
"</f>
        <v xml:space="preserve">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27" s="164" t="s">
        <v>1860</v>
      </c>
      <c r="BY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CA27" s="164" t="s">
        <v>1860</v>
      </c>
      <c r="CB27" s="164" t="str">
        <f>"    -- 프로시저 본문" &amp; CHAR(10) &amp;
"    BEGIN" &amp; CHAR(10) &amp;
"        WITH query_result AS (" &amp; CHAR(10) &amp;
"            -- 쿼리 결과를 변수에 저장" &amp; CHAR(10) &amp;
"            "&amp;BZ27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'ID1025'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LENGTH(TO_CHAR("&amp; $J27 &amp;"))&gt;0 )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27" s="164" t="s">
        <v>1860</v>
      </c>
      <c r="CE27" s="164" t="str">
        <f>"    -- 프로시저 본문" &amp; CHAR(10) &amp;
"    BEGIN" &amp; CHAR(10) &amp;
"        WITH query_result AS (" &amp; CHAR(10) &amp;
"            -- 쿼리 결과를 변수에 저장" &amp; CHAR(10) &amp;
"         "&amp;CC27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" s="166" t="str">
        <f>"SELECT ERR_VALUE, RULE_ID, TB_NM, COL_NM FROM (
 SELECT DISTINCT SUBSTR(TO_CHAR("&amp; $J27 &amp;"),1,30)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LENGTH(TO_CHAR("&amp; $J27 &amp;"))&gt;0 ) 
AND "&amp; $J27 &amp;" != 0
AND ROWNUM &lt; 4
) XX
"</f>
        <v xml:space="preserve">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27" s="164" t="s">
        <v>1860</v>
      </c>
      <c r="CH27" s="164" t="str">
        <f>"    -- 프로시저 본문" &amp; CHAR(10) &amp;
"    BEGIN" &amp; CHAR(10) &amp;
"        WITH query_result AS (" &amp; CHAR(10) &amp;
"            -- 쿼리 결과를 변수에 저장" &amp; CHAR(10) &amp;
"            "&amp;CF27&amp;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CJ27" s="164" t="s">
        <v>1860</v>
      </c>
      <c r="CK27" s="164" t="str">
        <f>"BEGIN TRY" &amp; CHAR(10) &amp;
"    WITH query_result AS (" &amp; CHAR(10) &amp;
"        "&amp;CI27&amp;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27" s="164" t="s">
        <v>1860</v>
      </c>
      <c r="CN27" s="164" t="str">
        <f>"BEGIN TRY" &amp; CHAR(10) &amp;
"    WITH query_result AS (" &amp; CHAR(10) &amp;
"        "&amp;CL27&amp;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27" s="164" t="s">
        <v>1860</v>
      </c>
      <c r="CQ27" s="164" t="str">
        <f>"BEGIN TRY" &amp; CHAR(10) &amp;
"    WITH query_result AS (" &amp; CHAR(10) &amp;
"        "&amp;CO27&amp;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" s="216">
        <f>IFERROR(VLOOKUP("ID"&amp;U27,V.진단결과!$A$2:$E$99558,4,0),0)</f>
        <v>0</v>
      </c>
      <c r="CS27" s="217">
        <f>IFERROR(VLOOKUP("ID"&amp;U27,V.진단결과!$A$2:$E$99558,5,0),0)</f>
        <v>0</v>
      </c>
      <c r="CT27" s="218">
        <f t="shared" si="18"/>
        <v>0</v>
      </c>
      <c r="CU27" s="219" t="str">
        <f>SUBSTITUTE(IFERROR(VLOOKUP("ID"&amp;U27,V.진단결과!$A$2:$F$99558,6,0),""),$AO27,"")</f>
        <v/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s="220" customFormat="1" hidden="1">
      <c r="A28" s="164" t="s">
        <v>2242</v>
      </c>
      <c r="B28" s="164" t="s">
        <v>2240</v>
      </c>
      <c r="C28" s="164" t="s">
        <v>2887</v>
      </c>
      <c r="D28" s="164">
        <v>1</v>
      </c>
      <c r="E28" s="175" t="s">
        <v>2243</v>
      </c>
      <c r="F28" s="177" t="s">
        <v>2265</v>
      </c>
      <c r="G28" s="177" t="s">
        <v>2244</v>
      </c>
      <c r="H28" s="177">
        <v>17</v>
      </c>
      <c r="I28" s="221" t="s">
        <v>2584</v>
      </c>
      <c r="J28" s="177" t="s">
        <v>2288</v>
      </c>
      <c r="K28" s="177" t="s">
        <v>2437</v>
      </c>
      <c r="L28" s="175"/>
      <c r="M28" s="165"/>
      <c r="N28" s="221" t="s">
        <v>2591</v>
      </c>
      <c r="O28" s="183" t="s">
        <v>2508</v>
      </c>
      <c r="P28" s="4"/>
      <c r="Q28" s="175" t="s">
        <v>2449</v>
      </c>
      <c r="R28" s="175"/>
      <c r="S28" s="166"/>
      <c r="T28" s="166"/>
      <c r="U28" s="166"/>
      <c r="V28" s="164" t="s">
        <v>1965</v>
      </c>
      <c r="W28" s="166" t="s">
        <v>2527</v>
      </c>
      <c r="X28" s="166"/>
      <c r="Y28" s="166"/>
      <c r="Z28" s="166"/>
      <c r="AA28" s="166"/>
      <c r="AB28" s="166"/>
      <c r="AC28" s="166"/>
      <c r="AD28" s="165"/>
      <c r="AE28" s="166"/>
      <c r="AF28" s="166"/>
      <c r="AG28" s="166"/>
      <c r="AH28" s="165"/>
      <c r="AI28" s="166"/>
      <c r="AJ28" s="166"/>
      <c r="AK28" s="166"/>
      <c r="AL28" s="166"/>
      <c r="AM28" s="214"/>
      <c r="AN28" s="166"/>
      <c r="AO28" s="166"/>
      <c r="AP28" s="166"/>
      <c r="AQ28" s="164"/>
      <c r="AR28" s="164"/>
      <c r="AS28" s="167"/>
      <c r="AT28" s="164"/>
      <c r="AU28" s="164"/>
      <c r="AV28" s="166"/>
      <c r="AW28" s="164"/>
      <c r="AX28" s="164"/>
      <c r="AY28" s="166"/>
      <c r="AZ28" s="164"/>
      <c r="BA28" s="164"/>
      <c r="BB28" s="167"/>
      <c r="BC28" s="164"/>
      <c r="BD28" s="164"/>
      <c r="BE28" s="166"/>
      <c r="BF28" s="164"/>
      <c r="BG28" s="164"/>
      <c r="BH28" s="166"/>
      <c r="BI28" s="164"/>
      <c r="BJ28" s="164"/>
      <c r="BK28" s="167"/>
      <c r="BL28" s="164"/>
      <c r="BM28" s="164"/>
      <c r="BN28" s="166"/>
      <c r="BO28" s="164"/>
      <c r="BP28" s="164"/>
      <c r="BQ28" s="166"/>
      <c r="BR28" s="164"/>
      <c r="BS28" s="164"/>
      <c r="BT28" s="167"/>
      <c r="BU28" s="164"/>
      <c r="BV28" s="164"/>
      <c r="BW28" s="166"/>
      <c r="BX28" s="164"/>
      <c r="BY28" s="164"/>
      <c r="BZ28" s="166"/>
      <c r="CA28" s="164"/>
      <c r="CB28" s="164"/>
      <c r="CC28" s="167"/>
      <c r="CD28" s="164"/>
      <c r="CE28" s="164"/>
      <c r="CF28" s="166"/>
      <c r="CG28" s="164"/>
      <c r="CH28" s="164"/>
      <c r="CI28" s="166"/>
      <c r="CJ28" s="164"/>
      <c r="CK28" s="164"/>
      <c r="CL28" s="167"/>
      <c r="CM28" s="164"/>
      <c r="CN28" s="164"/>
      <c r="CO28" s="166"/>
      <c r="CP28" s="164"/>
      <c r="CQ28" s="164"/>
      <c r="CR28" s="216">
        <f>IFERROR(VLOOKUP("ID"&amp;U28,V.진단결과!$A$2:$E$99558,4,0),0)</f>
        <v>0</v>
      </c>
      <c r="CS28" s="217">
        <f>IFERROR(VLOOKUP("ID"&amp;U28,V.진단결과!$A$2:$E$99558,5,0),0)</f>
        <v>0</v>
      </c>
      <c r="CT28" s="218">
        <f t="shared" si="18"/>
        <v>0</v>
      </c>
      <c r="CU28" s="219" t="str">
        <f>SUBSTITUTE(IFERROR(VLOOKUP("ID"&amp;U28,V.진단결과!$A$2:$F$99558,6,0),""),$AO28,"")</f>
        <v/>
      </c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s="220" customFormat="1" hidden="1">
      <c r="A29" s="164" t="s">
        <v>2242</v>
      </c>
      <c r="B29" s="164" t="s">
        <v>2240</v>
      </c>
      <c r="C29" s="164" t="s">
        <v>2887</v>
      </c>
      <c r="D29" s="164">
        <v>1</v>
      </c>
      <c r="E29" s="175" t="s">
        <v>2243</v>
      </c>
      <c r="F29" s="177" t="s">
        <v>2265</v>
      </c>
      <c r="G29" s="177" t="s">
        <v>2244</v>
      </c>
      <c r="H29" s="177">
        <v>18</v>
      </c>
      <c r="I29" s="221" t="s">
        <v>2585</v>
      </c>
      <c r="J29" s="177" t="s">
        <v>2289</v>
      </c>
      <c r="K29" s="177" t="s">
        <v>2435</v>
      </c>
      <c r="L29" s="175"/>
      <c r="M29" s="165"/>
      <c r="N29" s="221" t="s">
        <v>2592</v>
      </c>
      <c r="O29" s="183" t="s">
        <v>2508</v>
      </c>
      <c r="P29" s="4"/>
      <c r="Q29" s="175" t="s">
        <v>2449</v>
      </c>
      <c r="R29" s="175"/>
      <c r="S29" s="166"/>
      <c r="T29" s="166"/>
      <c r="U29" s="166">
        <v>1027</v>
      </c>
      <c r="V29" s="164" t="s">
        <v>1869</v>
      </c>
      <c r="W29" s="166"/>
      <c r="X29" s="166"/>
      <c r="Y29" s="166"/>
      <c r="Z29" s="164" t="s">
        <v>1868</v>
      </c>
      <c r="AA29" s="164" t="s">
        <v>2568</v>
      </c>
      <c r="AB29" s="164"/>
      <c r="AC29" s="166"/>
      <c r="AD29" s="165"/>
      <c r="AE29" s="166"/>
      <c r="AF29" s="166" t="s">
        <v>2886</v>
      </c>
      <c r="AG29" s="165" t="s">
        <v>2258</v>
      </c>
      <c r="AH29" s="165" t="s">
        <v>2434</v>
      </c>
      <c r="AI29" s="166"/>
      <c r="AJ29" s="166"/>
      <c r="AK29" s="166"/>
      <c r="AL29" s="166"/>
      <c r="AM29" s="166"/>
      <c r="AN29" s="166" t="str">
        <f>F29 &amp;"["&amp;G29&amp;"]의 "&amp; I29 &amp;"["&amp; J29 &amp;"]는 표준코드[CONCEPT]의 표준코드아이디[CONCEPT_ID]에 존재하거나 0을 포함하여야 한다."</f>
        <v>환자정보[PERSON]의 민족_원내기록값_concpet_id[ETHNICITY_SOURCE_CONCEPT_ID]는 표준코드[CONCEPT]의 표준코드아이디[CONCEPT_ID]에 존재하거나 0을 포함하여야 한다.</v>
      </c>
      <c r="AO29" s="166"/>
      <c r="AP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AQ29" s="164" t="s">
        <v>1860</v>
      </c>
      <c r="AR29" s="164" t="str">
        <f>"WITH query_result AS (" &amp; CHAR(10) &amp;
"    -- 쿼리 결과를 변수에 저장" &amp; CHAR(10) &amp;
"    " &amp; AP29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AT29" s="164" t="s">
        <v>1860</v>
      </c>
      <c r="AU29" s="164" t="str">
        <f>"    WITH query_result AS (" &amp; CHAR(10) &amp;
"        -- 쿼리 결과를 변수에 저장" &amp; CHAR(10) &amp;
"        " &amp; AS29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AW29" s="164" t="s">
        <v>1860</v>
      </c>
      <c r="AX29" s="164" t="str">
        <f>"    WITH query_result AS (" &amp; CHAR(10) &amp;
"        -- 쿼리 결과를 변수에 저장" &amp; CHAR(10) &amp;
"        " &amp; AV29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AZ29" s="164" t="s">
        <v>1860</v>
      </c>
      <c r="BA29" s="164" t="str">
        <f>"BEGIN TRY" &amp; CHAR(10) &amp;
"    WITH query_result AS (" &amp; CHAR(10) &amp;
"        "&amp;AY29&amp;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BC29" s="164" t="s">
        <v>1860</v>
      </c>
      <c r="BD29" s="164" t="str">
        <f>"BEGIN TRY" &amp; CHAR(10) &amp;
"    WITH query_result AS (" &amp; CHAR(10) &amp;
"        "&amp;BB29&amp;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BF29" s="164" t="s">
        <v>1860</v>
      </c>
      <c r="BG29" s="164" t="str">
        <f>"BEGIN TRY" &amp; CHAR(10) &amp;
"    WITH query_result AS (" &amp; CHAR(10) &amp;
"        "&amp;BE29&amp;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" s="166" t="str">
        <f>"SELECT 'ID"&amp; $U29 &amp;"' AS RULE_ID,  
   '"&amp; $G29 &amp;"' AS TB_NM,    
   '"&amp; $J29 &amp;"' AS COL_NM, 
   COUNT(*) AS TOT_CNT   
   FROM "&amp;$C29&amp;"."&amp; $G29 &amp;"
WHERE "&amp; $J29 &amp;" IS NOT NULL AND LENGTH(CAST("&amp; $J29 &amp;" AS VARCHAR))&gt;0 "</f>
        <v xml:space="preserve">SELECT 'ID1027' AS RULE_ID,  
   'PERSON' AS TB_NM,    
   'ETHNICITY_SOURCE_CONCEPT_ID' AS COL_NM, 
   COUNT(*) AS TOT_CNT   
   FROM YourSchemaName.PERSON
WHERE ETHNICITY_SOURCE_CONCEPT_ID IS NOT NULL AND LENGTH(CAST(ETHNICITY_SOURCE_CONCEPT_ID AS VARCHAR))&gt;0 </v>
      </c>
      <c r="BI29" s="164" t="s">
        <v>1860</v>
      </c>
      <c r="BJ29" s="166" t="str">
        <f>"BEGIN" &amp; CHAR(10) &amp;
"    -- 쿼리 결과를 변수에 저장" &amp; CHAR(10) &amp;
"    " &amp; BH29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'ID1027' AS RULE_ID,  
   'PERSON' AS TB_NM,    
   'ETHNICITY_SOURCE_CONCEPT_ID' AS COL_NM, 
   COUNT(*) AS TOT_CNT   
   FROM YourSchemaName.PERSON
WHERE ETHNICITY_SOURCE_CONCEPT_ID IS NOT NULL AND LENGTH(CAST(ETHNICITY_SOURCE_CONCEPT_ID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BL29" s="164" t="s">
        <v>1860</v>
      </c>
      <c r="BM29" s="166" t="str">
        <f>"BEGIN" &amp; CHAR(10) &amp;
"    -- 쿼리 결과를 변수에 저장" &amp; CHAR(10) &amp;
"    " &amp; BK29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BO29" s="164" t="s">
        <v>1860</v>
      </c>
      <c r="BP29" s="166" t="str">
        <f>"BEGIN" &amp; CHAR(10) &amp;
"    -- 쿼리 결과를 변수에 저장" &amp; CHAR(10) &amp;
"    " &amp; BN29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BR29" s="164" t="s">
        <v>1860</v>
      </c>
      <c r="BS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LENGTH("&amp; $J29 &amp;")&gt;0 )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</v>
      </c>
      <c r="BU29" s="164" t="s">
        <v>1860</v>
      </c>
      <c r="BV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
    INTO RULE_ID_VAL, TB_NM_VAL, COL_NM_VAL, ERR_CNT_VAL;
    -- 결과를 테이블에 삽입
    update result_quality_check set ERR_CNT = ERR_CNT_VAL where RULE_ID = RULE_ID_VAL;
END;
COMMIT;
</v>
      </c>
      <c r="BW29" s="166" t="str">
        <f>"SELECT ERR_VALUE, RULE_ID, TB_NM, COL_NM FROM (
 SELECT DISTINCT SUBSTRING(CAST("&amp; $J29 &amp;" AS VARCHAR(50)),1,30)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LENGTH("&amp; $J29 &amp;")&gt;0 ) 
AND "&amp; $J29 &amp;" != 0
LIMIT 3
) XX
"</f>
        <v xml:space="preserve">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</v>
      </c>
      <c r="BX29" s="164" t="s">
        <v>1860</v>
      </c>
      <c r="BY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CA29" s="164" t="s">
        <v>1860</v>
      </c>
      <c r="CB29" s="164" t="str">
        <f>"    -- 프로시저 본문" &amp; CHAR(10) &amp;
"    BEGIN" &amp; CHAR(10) &amp;
"        WITH query_result AS (" &amp; CHAR(10) &amp;
"            -- 쿼리 결과를 변수에 저장" &amp; CHAR(10) &amp;
"            "&amp;BZ29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'ID1027' AS RULE_ID,  
   'PERSON' AS TB_NM,    
   'ETHNICITY_SOURCE_CONCEPT_ID' AS COL_NM, 
   COUNT(*) AS TOT_CNT   
   FROM YourSchemaName.PERSON
WHERE ETHNICITY_SOURCE_CONCEPT_ID IS NOT NULL AND LENGTH(ETHNICITY_SOURCE_CONCEPT_ID)&gt;0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LENGTH(TO_CHAR("&amp; $J29 &amp;"))&gt;0 )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</v>
      </c>
      <c r="CD29" s="164" t="s">
        <v>1860</v>
      </c>
      <c r="CE29" s="164" t="str">
        <f>"    -- 프로시저 본문" &amp; CHAR(10) &amp;
"    BEGIN" &amp; CHAR(10) &amp;
"        WITH query_result AS (" &amp; CHAR(10) &amp;
"            -- 쿼리 결과를 변수에 저장" &amp; CHAR(10) &amp;
"         "&amp;CC29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" s="166" t="str">
        <f>"SELECT ERR_VALUE, RULE_ID, TB_NM, COL_NM FROM (
 SELECT DISTINCT SUBSTR(TO_CHAR("&amp; $J29 &amp;"),1,30)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LENGTH(TO_CHAR("&amp; $J29 &amp;"))&gt;0 ) 
AND "&amp; $J29 &amp;" != 0
AND ROWNUM &lt; 4
) XX
"</f>
        <v xml:space="preserve">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</v>
      </c>
      <c r="CG29" s="164" t="s">
        <v>1860</v>
      </c>
      <c r="CH29" s="164" t="str">
        <f>"    -- 프로시저 본문" &amp; CHAR(10) &amp;
"    BEGIN" &amp; CHAR(10) &amp;
"        WITH query_result AS (" &amp; CHAR(10) &amp;
"            -- 쿼리 결과를 변수에 저장" &amp; CHAR(10) &amp;
"            "&amp;CF29&amp;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CJ29" s="164" t="s">
        <v>1860</v>
      </c>
      <c r="CK29" s="164" t="str">
        <f>"BEGIN TRY" &amp; CHAR(10) &amp;
"    WITH query_result AS (" &amp; CHAR(10) &amp;
"        "&amp;CI29&amp;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CM29" s="164" t="s">
        <v>1860</v>
      </c>
      <c r="CN29" s="164" t="str">
        <f>"BEGIN TRY" &amp; CHAR(10) &amp;
"    WITH query_result AS (" &amp; CHAR(10) &amp;
"        "&amp;CL29&amp;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CP29" s="164" t="s">
        <v>1860</v>
      </c>
      <c r="CQ29" s="164" t="str">
        <f>"BEGIN TRY" &amp; CHAR(10) &amp;
"    WITH query_result AS (" &amp; CHAR(10) &amp;
"        "&amp;CO29&amp;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" s="216">
        <f>IFERROR(VLOOKUP("ID"&amp;U29,V.진단결과!$A$2:$E$99558,4,0),0)</f>
        <v>0</v>
      </c>
      <c r="CS29" s="217">
        <f>IFERROR(VLOOKUP("ID"&amp;U29,V.진단결과!$A$2:$E$99558,5,0),0)</f>
        <v>0</v>
      </c>
      <c r="CT29" s="218">
        <f t="shared" si="18"/>
        <v>0</v>
      </c>
      <c r="CU29" s="219" t="str">
        <f>SUBSTITUTE(IFERROR(VLOOKUP("ID"&amp;U29,V.진단결과!$A$2:$F$99558,6,0),""),$AO29,"")</f>
        <v/>
      </c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s="220" customFormat="1" ht="16.5" hidden="1" customHeight="1">
      <c r="A30" s="164" t="s">
        <v>2242</v>
      </c>
      <c r="B30" s="164" t="s">
        <v>2240</v>
      </c>
      <c r="C30" s="164" t="s">
        <v>2887</v>
      </c>
      <c r="D30" s="164">
        <v>2</v>
      </c>
      <c r="E30" s="175" t="s">
        <v>2243</v>
      </c>
      <c r="F30" s="177" t="s">
        <v>2266</v>
      </c>
      <c r="G30" s="177" t="s">
        <v>2245</v>
      </c>
      <c r="H30" s="177">
        <v>1</v>
      </c>
      <c r="I30" s="221" t="s">
        <v>2595</v>
      </c>
      <c r="J30" s="177" t="s">
        <v>2290</v>
      </c>
      <c r="K30" s="177" t="s">
        <v>2435</v>
      </c>
      <c r="L30" s="175" t="s">
        <v>9</v>
      </c>
      <c r="M30" s="165"/>
      <c r="N30" s="221" t="s">
        <v>2595</v>
      </c>
      <c r="O30" s="183"/>
      <c r="P30" s="4"/>
      <c r="Q30" s="175" t="s">
        <v>116</v>
      </c>
      <c r="R30" s="175" t="s">
        <v>2448</v>
      </c>
      <c r="S30" s="166"/>
      <c r="T30" s="166"/>
      <c r="U30" s="166"/>
      <c r="V30" s="164" t="s">
        <v>1873</v>
      </c>
      <c r="W30" s="167" t="s">
        <v>1874</v>
      </c>
      <c r="X30" s="166"/>
      <c r="Y30" s="166"/>
      <c r="Z30" s="166"/>
      <c r="AA30" s="166"/>
      <c r="AB30" s="164"/>
      <c r="AC30" s="166"/>
      <c r="AD30" s="165"/>
      <c r="AE30" s="166"/>
      <c r="AF30" s="166"/>
      <c r="AG30" s="165"/>
      <c r="AH30" s="165"/>
      <c r="AI30" s="166"/>
      <c r="AJ30" s="166"/>
      <c r="AK30" s="166"/>
      <c r="AL30" s="177"/>
      <c r="AM30" s="166"/>
      <c r="AN30" s="166"/>
      <c r="AO30" s="166"/>
      <c r="AP30" s="166"/>
      <c r="AQ30" s="164"/>
      <c r="AR30" s="164"/>
      <c r="AS30" s="167"/>
      <c r="AT30" s="164"/>
      <c r="AU30" s="164"/>
      <c r="AV30" s="164"/>
      <c r="AW30" s="164"/>
      <c r="AX30" s="164"/>
      <c r="AY30" s="166"/>
      <c r="AZ30" s="164"/>
      <c r="BA30" s="164"/>
      <c r="BB30" s="167"/>
      <c r="BC30" s="164"/>
      <c r="BD30" s="164"/>
      <c r="BE30" s="164"/>
      <c r="BF30" s="164"/>
      <c r="BG30" s="164"/>
      <c r="BH30" s="166"/>
      <c r="BI30" s="164"/>
      <c r="BJ30" s="164"/>
      <c r="BK30" s="167"/>
      <c r="BL30" s="164"/>
      <c r="BM30" s="164"/>
      <c r="BN30" s="164"/>
      <c r="BO30" s="164"/>
      <c r="BP30" s="164"/>
      <c r="BQ30" s="166"/>
      <c r="BR30" s="164"/>
      <c r="BS30" s="164"/>
      <c r="BT30" s="167"/>
      <c r="BU30" s="164"/>
      <c r="BV30" s="164"/>
      <c r="BW30" s="164"/>
      <c r="BX30" s="164"/>
      <c r="BY30" s="164"/>
      <c r="BZ30" s="166"/>
      <c r="CA30" s="164"/>
      <c r="CB30" s="164"/>
      <c r="CC30" s="167"/>
      <c r="CD30" s="164"/>
      <c r="CE30" s="164"/>
      <c r="CF30" s="164"/>
      <c r="CG30" s="164"/>
      <c r="CH30" s="164"/>
      <c r="CI30" s="166"/>
      <c r="CJ30" s="164"/>
      <c r="CK30" s="164"/>
      <c r="CL30" s="167"/>
      <c r="CM30" s="164"/>
      <c r="CN30" s="164"/>
      <c r="CO30" s="164"/>
      <c r="CP30" s="164"/>
      <c r="CQ30" s="164"/>
      <c r="CR30" s="216">
        <f>IFERROR(VLOOKUP("ID"&amp;U30,V.진단결과!$A$2:$E$99558,4,0),0)</f>
        <v>0</v>
      </c>
      <c r="CS30" s="217">
        <f>IFERROR(VLOOKUP("ID"&amp;U30,V.진단결과!$A$2:$E$99558,5,0),0)</f>
        <v>0</v>
      </c>
      <c r="CT30" s="218">
        <f t="shared" si="18"/>
        <v>0</v>
      </c>
      <c r="CU30" s="219" t="str">
        <f>SUBSTITUTE(IFERROR(VLOOKUP("ID"&amp;U30,V.진단결과!$A$2:$F$99558,6,0),""),$AO30,"")</f>
        <v/>
      </c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s="220" customFormat="1" ht="16.5" hidden="1" customHeight="1">
      <c r="A31" s="164" t="s">
        <v>2242</v>
      </c>
      <c r="B31" s="164" t="s">
        <v>2240</v>
      </c>
      <c r="C31" s="164" t="s">
        <v>2887</v>
      </c>
      <c r="D31" s="164">
        <v>2</v>
      </c>
      <c r="E31" s="175" t="s">
        <v>2243</v>
      </c>
      <c r="F31" s="177" t="s">
        <v>2266</v>
      </c>
      <c r="G31" s="177" t="s">
        <v>2245</v>
      </c>
      <c r="H31" s="177">
        <v>1</v>
      </c>
      <c r="I31" s="221" t="s">
        <v>2595</v>
      </c>
      <c r="J31" s="177" t="s">
        <v>2290</v>
      </c>
      <c r="K31" s="177" t="s">
        <v>2435</v>
      </c>
      <c r="L31" s="175" t="s">
        <v>9</v>
      </c>
      <c r="M31" s="165"/>
      <c r="N31" s="221" t="s">
        <v>2595</v>
      </c>
      <c r="O31" s="183"/>
      <c r="P31" s="4"/>
      <c r="Q31" s="175" t="s">
        <v>116</v>
      </c>
      <c r="R31" s="175" t="s">
        <v>2448</v>
      </c>
      <c r="S31" s="166"/>
      <c r="T31" s="166"/>
      <c r="U31" s="166">
        <v>1029</v>
      </c>
      <c r="V31" s="164" t="s">
        <v>1869</v>
      </c>
      <c r="W31" s="166"/>
      <c r="X31" s="166"/>
      <c r="Y31" s="166"/>
      <c r="Z31" s="168" t="s">
        <v>2892</v>
      </c>
      <c r="AA31" s="168" t="s">
        <v>2891</v>
      </c>
      <c r="AB31" s="166"/>
      <c r="AC31" s="166"/>
      <c r="AD31" s="165"/>
      <c r="AE31" s="166"/>
      <c r="AF31" s="166"/>
      <c r="AG31" s="166"/>
      <c r="AH31" s="165"/>
      <c r="AI31" s="166"/>
      <c r="AJ31" s="166"/>
      <c r="AK31" s="166"/>
      <c r="AL31" s="166"/>
      <c r="AM31" s="166"/>
      <c r="AN31" s="166" t="str">
        <f>F31 &amp;"["&amp;G31&amp;"]의 "&amp; I31 &amp;"["&amp; J31 &amp;"]는 필수적으로 존재하여만 한다."</f>
        <v>관찰기간정보[OBSERVATION_PERIOD]의 관찰 기록 ID[OBSERVATION_PERIOD_ID]는 필수적으로 존재하여만 한다.</v>
      </c>
      <c r="AO31" s="166"/>
      <c r="AP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Q31" s="164" t="s">
        <v>1860</v>
      </c>
      <c r="AR31" s="164" t="str">
        <f t="shared" ref="AR31:AR42" si="19">"WITH query_result AS (" &amp; CHAR(10) &amp;
"    -- 쿼리 결과를 변수에 저장" &amp; CHAR(10) &amp;
"    " &amp; AP31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'ID1029'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AT31" s="164" t="s">
        <v>1860</v>
      </c>
      <c r="AU31" s="164" t="str">
        <f t="shared" ref="AU31:AU42" si="20">"    WITH query_result AS (" &amp; CHAR(10) &amp;
"        -- 쿼리 결과를 변수에 저장" &amp; CHAR(10) &amp;
"        " &amp; AS31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'ID1029'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AW31" s="164" t="s">
        <v>1860</v>
      </c>
      <c r="AX31" s="164" t="str">
        <f t="shared" ref="AX31:AX42" si="21">"    WITH query_result AS (" &amp; CHAR(10) &amp;
"        -- 쿼리 결과를 변수에 저장" &amp; CHAR(10) &amp;
"        " &amp; AV31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Z31" s="164" t="s">
        <v>1860</v>
      </c>
      <c r="BA31" s="164" t="str">
        <f t="shared" ref="BA31:BA42" si="22">"BEGIN TRY" &amp; CHAR(10) &amp;
"    WITH query_result AS (" &amp; CHAR(10) &amp;
"        "&amp;AY31&amp;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C31" s="164" t="s">
        <v>1860</v>
      </c>
      <c r="BD31" s="164" t="str">
        <f>"BEGIN TRY" &amp; CHAR(10) &amp;
"    WITH query_result AS (" &amp; CHAR(10) &amp;
"        "&amp;BB31&amp;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BF31" s="164" t="s">
        <v>1860</v>
      </c>
      <c r="BG31" s="164" t="str">
        <f t="shared" ref="BG31:BG42" si="23">"BEGIN TRY" &amp; CHAR(10) &amp;
"    WITH query_result AS (" &amp; CHAR(10) &amp;
"        "&amp;BE31&amp;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" s="166" t="str">
        <f>"SELECT 'ID"&amp; $U31 &amp;"' AS RULE_ID,  
   '"&amp; $G31 &amp;"' AS TB_NM,    
   '"&amp; $J31 &amp;"' AS COL_NM, 
   COUNT(*) AS TOT_CNT   
   FROM "&amp;$C31&amp;"."&amp; $G31 &amp;"
"</f>
        <v xml:space="preserve">SELECT 'ID1029' AS RULE_ID,  
   'OBSERVATION_PERIOD' AS TB_NM,    
   'OBSERVATION_PERIOD_ID' AS COL_NM, 
   COUNT(*) AS TOT_CNT   
   FROM YourSchemaName.OBSERVATION_PERIOD
</v>
      </c>
      <c r="BI31" s="164" t="s">
        <v>1860</v>
      </c>
      <c r="BJ31" s="166" t="str">
        <f t="shared" ref="BJ31:BJ42" si="24">"BEGIN" &amp; CHAR(10) &amp;
"    -- 쿼리 결과를 변수에 저장" &amp; CHAR(10) &amp;
"    " &amp; BH31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'ID1029'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L31" s="164" t="s">
        <v>1860</v>
      </c>
      <c r="BM31" s="166" t="str">
        <f t="shared" ref="BM31:BM42" si="25">"BEGIN" &amp; CHAR(10) &amp;
"    -- 쿼리 결과를 변수에 저장" &amp; CHAR(10) &amp;
"    " &amp; BK31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'ID1029'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BO31" s="164" t="s">
        <v>1860</v>
      </c>
      <c r="BP31" s="166" t="str">
        <f t="shared" ref="BP31:BP42" si="26">"BEGIN" &amp; CHAR(10) &amp;
"    -- 쿼리 결과를 변수에 저장" &amp; CHAR(10) &amp;
"    " &amp; BN31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BR31" s="164" t="s">
        <v>1860</v>
      </c>
      <c r="BS31" s="164" t="str">
        <f t="shared" ref="BS31:BS42" si="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U31" s="164" t="s">
        <v>1860</v>
      </c>
      <c r="BV31" s="164" t="str">
        <f t="shared" ref="BV31:BV42" si="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1" s="166" t="str">
        <f>"SELECT ERR_VALUE, RULE_ID, TB_NM, COL_NM FROM (
 SELECT DISTINCT SUBSTRING(CAST("&amp; $J31 &amp;" AS VARCHAR(50)),1,30) AS ERR_VALUE, 'ID"&amp; $U31 &amp;"' AS RULE_ID,  
   '"&amp; $G31 &amp;"' AS TB_NM,    
   '"&amp; $J31 &amp;"' AS COL_NM 
    FROM "&amp;$C31&amp;"."&amp; $G31 &amp;" A
    WHERE  "&amp; $J31 &amp;" IS NULL 
LIMIT 3
) XX
"</f>
        <v xml:space="preserve">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</v>
      </c>
      <c r="BX31" s="164" t="s">
        <v>1860</v>
      </c>
      <c r="BY31" s="164" t="str">
        <f t="shared" ref="BY31:BY42" si="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A31" s="164" t="s">
        <v>1860</v>
      </c>
      <c r="CB31" s="164" t="str">
        <f t="shared" ref="CB31:CB42" si="30">"    -- 프로시저 본문" &amp; CHAR(10) &amp;
"    BEGIN" &amp; CHAR(10) &amp;
"        WITH query_result AS (" &amp; CHAR(10) &amp;
"            -- 쿼리 결과를 변수에 저장" &amp; CHAR(10) &amp;
"            "&amp;BZ31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'ID1029'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D31" s="164" t="s">
        <v>1860</v>
      </c>
      <c r="CE31" s="164" t="str">
        <f t="shared" ref="CE31:CE42" si="31">"    -- 프로시저 본문" &amp; CHAR(10) &amp;
"    BEGIN" &amp; CHAR(10) &amp;
"        WITH query_result AS (" &amp; CHAR(10) &amp;
"            -- 쿼리 결과를 변수에 저장" &amp; CHAR(10) &amp;
"         "&amp;CC31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'ID1029'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" s="166" t="str">
        <f>"SELECT ERR_VALUE, RULE_ID, TB_NM, COL_NM FROM (
 SELECT DISTINCT SUBSTR(TO_CHAR("&amp; $J31 &amp;"),1,30) AS ERR_VALUE, 'ID"&amp; $U31 &amp;"' AS RULE_ID,  
   '"&amp; $G31 &amp;"' AS TB_NM,    
   '"&amp; $J31 &amp;"' AS COL_NM 
    FROM "&amp;$C31&amp;"."&amp; $G31 &amp;" A
    WHERE  "&amp; $J31 &amp;" IS NULL
AND ROWNUM &lt; 4
) XX
"</f>
        <v xml:space="preserve">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</v>
      </c>
      <c r="CG31" s="164" t="s">
        <v>1860</v>
      </c>
      <c r="CH31" s="164" t="str">
        <f t="shared" ref="CH31:CH42" si="32">"    -- 프로시저 본문" &amp; CHAR(10) &amp;
"    BEGIN" &amp; CHAR(10) &amp;
"        WITH query_result AS (" &amp; CHAR(10) &amp;
"            -- 쿼리 결과를 변수에 저장" &amp; CHAR(10) &amp;
"            "&amp;CF31&amp;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J31" s="164" t="s">
        <v>1860</v>
      </c>
      <c r="CK31" s="164" t="str">
        <f t="shared" ref="CK31:CK42" si="33">"BEGIN TRY" &amp; CHAR(10) &amp;
"    WITH query_result AS (" &amp; CHAR(10) &amp;
"        "&amp;CI31&amp;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M31" s="164" t="s">
        <v>1860</v>
      </c>
      <c r="CN31" s="164" t="str">
        <f>"BEGIN TRY" &amp; CHAR(10) &amp;
"    WITH query_result AS (" &amp; CHAR(10) &amp;
"        "&amp;CL31&amp;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CP31" s="164" t="s">
        <v>1860</v>
      </c>
      <c r="CQ31" s="164" t="str">
        <f t="shared" ref="CQ31:CQ42" si="34">"BEGIN TRY" &amp; CHAR(10) &amp;
"    WITH query_result AS (" &amp; CHAR(10) &amp;
"        "&amp;CO31&amp;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" s="216">
        <f>IFERROR(VLOOKUP("ID"&amp;U31,V.진단결과!$A$2:$E$99558,4,0),0)</f>
        <v>0</v>
      </c>
      <c r="CS31" s="217">
        <f>IFERROR(VLOOKUP("ID"&amp;U31,V.진단결과!$A$2:$E$99558,5,0),0)</f>
        <v>0</v>
      </c>
      <c r="CT31" s="218">
        <f t="shared" si="18"/>
        <v>0</v>
      </c>
      <c r="CU31" s="219" t="str">
        <f>SUBSTITUTE(IFERROR(VLOOKUP("ID"&amp;U31,V.진단결과!$A$2:$F$99558,6,0),""),$AO31,"")</f>
        <v/>
      </c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s="220" customFormat="1" ht="16.5" hidden="1" customHeight="1">
      <c r="A32" s="164" t="s">
        <v>2242</v>
      </c>
      <c r="B32" s="164" t="s">
        <v>2240</v>
      </c>
      <c r="C32" s="164" t="s">
        <v>2887</v>
      </c>
      <c r="D32" s="164">
        <v>2</v>
      </c>
      <c r="E32" s="175" t="s">
        <v>2243</v>
      </c>
      <c r="F32" s="177" t="s">
        <v>2266</v>
      </c>
      <c r="G32" s="177" t="s">
        <v>2245</v>
      </c>
      <c r="H32" s="177">
        <v>2</v>
      </c>
      <c r="I32" s="221" t="s">
        <v>2487</v>
      </c>
      <c r="J32" s="177" t="s">
        <v>2272</v>
      </c>
      <c r="K32" s="177" t="s">
        <v>2435</v>
      </c>
      <c r="L32" s="175"/>
      <c r="M32" s="165"/>
      <c r="N32" s="221" t="s">
        <v>2487</v>
      </c>
      <c r="O32" s="183"/>
      <c r="P32" s="4"/>
      <c r="Q32" s="175" t="s">
        <v>116</v>
      </c>
      <c r="R32" s="175" t="s">
        <v>2448</v>
      </c>
      <c r="S32" s="166"/>
      <c r="T32" s="166"/>
      <c r="U32" s="166">
        <v>1030</v>
      </c>
      <c r="V32" s="164" t="s">
        <v>1869</v>
      </c>
      <c r="W32" s="166"/>
      <c r="X32" s="166"/>
      <c r="Y32" s="166"/>
      <c r="Z32" s="164" t="s">
        <v>1871</v>
      </c>
      <c r="AA32" s="168" t="s">
        <v>1872</v>
      </c>
      <c r="AB32" s="164"/>
      <c r="AC32" s="166"/>
      <c r="AD32" s="165"/>
      <c r="AE32" s="166"/>
      <c r="AF32" s="166"/>
      <c r="AG32" s="165"/>
      <c r="AH32" s="165"/>
      <c r="AI32" s="166"/>
      <c r="AJ32" s="166" t="s">
        <v>2244</v>
      </c>
      <c r="AK32" s="166" t="s">
        <v>2272</v>
      </c>
      <c r="AL32" s="166"/>
      <c r="AM32" s="166"/>
      <c r="AN32" s="166" t="str">
        <f>F32 &amp;"["&amp;G32&amp;"]의 "&amp; I32 &amp;"["&amp; J32 &amp;"]는 환자["&amp;AJ32&amp;"]의 "&amp;I32&amp;"["&amp;AK32&amp;"]에 존재하여야 한다."</f>
        <v>관찰기간정보[OBSERVATION_PERIOD]의 CDM 환자ID[PERSON_ID]는 환자[PERSON]의 CDM 환자ID[PERSON_ID]에 존재하여야 한다.</v>
      </c>
      <c r="AO32" s="166"/>
      <c r="AP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AQ32" s="164" t="s">
        <v>1860</v>
      </c>
      <c r="AR32" s="164" t="str">
        <f t="shared" si="19"/>
        <v xml:space="preserve">WITH query_result AS (
    -- 쿼리 결과를 변수에 저장
    SELECT 'ID1030'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2" s="164" t="s">
        <v>1860</v>
      </c>
      <c r="AU32" s="164" t="str">
        <f t="shared" si="20"/>
        <v xml:space="preserve">    WITH query_result AS (
        -- 쿼리 결과를 변수에 저장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2" s="164" t="s">
        <v>1860</v>
      </c>
      <c r="AX32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AZ32" s="164" t="s">
        <v>1860</v>
      </c>
      <c r="BA32" s="164" t="str">
        <f t="shared" si="22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2" s="164" t="s">
        <v>1860</v>
      </c>
      <c r="BD32" s="164" t="str">
        <f>"BEGIN TRY" &amp; CHAR(10) &amp;
"    WITH query_result AS (" &amp; CHAR(10) &amp;
"        "&amp;BB32&amp;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2" s="164" t="s">
        <v>1860</v>
      </c>
      <c r="BG32" s="164" t="str">
        <f t="shared" si="23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" s="166" t="str">
        <f>"SELECT 'ID"&amp; $U32 &amp;"' AS RULE_ID,  
   '"&amp; $G32 &amp;"' AS TB_NM,    
   '"&amp; $J32 &amp;"' AS COL_NM, 
   COUNT(*) AS TOT_CNT   
   FROM "&amp;$C32&amp;"."&amp; $G32 &amp;"
WHERE "&amp; $J32 &amp;" IS NOT NULL AND LENGTH(CAST("&amp; $J32 &amp;" AS VARCHAR))&gt;0 "</f>
        <v xml:space="preserve">SELECT 'ID1030' AS RULE_ID,  
   'OBSERVATION_PERIOD' AS TB_NM,    
   'PERSON_ID' AS COL_NM, 
   COUNT(*) AS TOT_CNT   
   FROM YourSchemaName.OBSERVATION_PERIOD
WHERE PERSON_ID IS NOT NULL AND LENGTH(CAST(PERSON_ID AS VARCHAR))&gt;0 </v>
      </c>
      <c r="BI32" s="164" t="s">
        <v>1860</v>
      </c>
      <c r="BJ32" s="166" t="str">
        <f t="shared" si="24"/>
        <v xml:space="preserve">BEGIN
    -- 쿼리 결과를 변수에 저장
    SELECT 'ID1030'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2" s="164" t="s">
        <v>1860</v>
      </c>
      <c r="BM32" s="166" t="str">
        <f t="shared" si="25"/>
        <v xml:space="preserve">BEGIN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2" s="164" t="s">
        <v>1860</v>
      </c>
      <c r="BP32" s="166" t="str">
        <f t="shared" si="26"/>
        <v xml:space="preserve">BEGIN
    -- 쿼리 결과를 변수에 저장
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BR32" s="164" t="s">
        <v>1860</v>
      </c>
      <c r="BS3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LENGTH("&amp; $J32 &amp;")&gt;0 )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2" s="164" t="s">
        <v>1860</v>
      </c>
      <c r="BV3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2" s="166" t="str">
        <f>"SELECT ERR_VALUE, RULE_ID, TB_NM, COL_NM FROM (
 SELECT DISTINCT SUBSTRING(CAST("&amp; $J32 &amp;" AS VARCHAR(50)),1,30)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LENGTH("&amp; $J32 &amp;")&gt;0 ) 
LIMIT 3
) XX
"</f>
        <v xml:space="preserve">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2" s="164" t="s">
        <v>1860</v>
      </c>
      <c r="BY3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CA32" s="164" t="s">
        <v>1860</v>
      </c>
      <c r="CB32" s="164" t="str">
        <f t="shared" si="30"/>
        <v xml:space="preserve">    -- 프로시저 본문
    BEGIN
        WITH query_result AS (
            -- 쿼리 결과를 변수에 저장
            SELECT 'ID1030'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LENGTH(TO_CHAR("&amp; $J32 &amp;"))&gt;0 )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2" s="164" t="s">
        <v>1860</v>
      </c>
      <c r="CE32" s="164" t="str">
        <f t="shared" si="31"/>
        <v xml:space="preserve">    -- 프로시저 본문
    BEGIN
        WITH query_result AS (
            -- 쿼리 결과를 변수에 저장
 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" s="166" t="str">
        <f>"SELECT ERR_VALUE, RULE_ID, TB_NM, COL_NM FROM (
 SELECT DISTINCT SUBSTR(TO_CHAR("&amp; $J32 &amp;"),1,30)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LENGTH(TO_CHAR("&amp; $J32 &amp;"))&gt;0 ) 
AND ROWNUM &lt; 4
) XX
"</f>
        <v xml:space="preserve">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2" s="164" t="s">
        <v>1860</v>
      </c>
      <c r="CH3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CJ32" s="164" t="s">
        <v>1860</v>
      </c>
      <c r="CK32" s="164" t="str">
        <f t="shared" si="33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2" s="164" t="s">
        <v>1860</v>
      </c>
      <c r="CN32" s="164" t="str">
        <f>"BEGIN TRY" &amp; CHAR(10) &amp;
"    WITH query_result AS (" &amp; CHAR(10) &amp;
"        "&amp;CL32&amp;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2" s="164" t="s">
        <v>1860</v>
      </c>
      <c r="CQ32" s="164" t="str">
        <f t="shared" si="34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" s="216">
        <f>IFERROR(VLOOKUP("ID"&amp;U32,V.진단결과!$A$2:$E$99558,4,0),0)</f>
        <v>0</v>
      </c>
      <c r="CS32" s="217">
        <f>IFERROR(VLOOKUP("ID"&amp;U32,V.진단결과!$A$2:$E$99558,5,0),0)</f>
        <v>0</v>
      </c>
      <c r="CT32" s="218">
        <f t="shared" si="18"/>
        <v>0</v>
      </c>
      <c r="CU32" s="219" t="str">
        <f>SUBSTITUTE(IFERROR(VLOOKUP("ID"&amp;U32,V.진단결과!$A$2:$F$99558,6,0),""),$AO32,"")</f>
        <v/>
      </c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s="220" customFormat="1" ht="16.5" hidden="1" customHeight="1">
      <c r="A33" s="164" t="s">
        <v>2242</v>
      </c>
      <c r="B33" s="164" t="s">
        <v>2240</v>
      </c>
      <c r="C33" s="164" t="s">
        <v>2887</v>
      </c>
      <c r="D33" s="164">
        <v>2</v>
      </c>
      <c r="E33" s="175" t="s">
        <v>2243</v>
      </c>
      <c r="F33" s="177" t="s">
        <v>2266</v>
      </c>
      <c r="G33" s="177" t="s">
        <v>2245</v>
      </c>
      <c r="H33" s="177">
        <v>2</v>
      </c>
      <c r="I33" s="221" t="s">
        <v>2487</v>
      </c>
      <c r="J33" s="177" t="s">
        <v>2272</v>
      </c>
      <c r="K33" s="177" t="s">
        <v>2435</v>
      </c>
      <c r="L33" s="175"/>
      <c r="M33" s="165"/>
      <c r="N33" s="221" t="s">
        <v>2487</v>
      </c>
      <c r="O33" s="183"/>
      <c r="P33" s="4"/>
      <c r="Q33" s="175" t="s">
        <v>116</v>
      </c>
      <c r="R33" s="175" t="s">
        <v>2448</v>
      </c>
      <c r="S33" s="166"/>
      <c r="T33" s="166"/>
      <c r="U33" s="166">
        <v>1031</v>
      </c>
      <c r="V33" s="164" t="s">
        <v>1869</v>
      </c>
      <c r="W33" s="166"/>
      <c r="X33" s="166"/>
      <c r="Y33" s="166"/>
      <c r="Z33" s="168" t="s">
        <v>2892</v>
      </c>
      <c r="AA33" s="168" t="s">
        <v>2891</v>
      </c>
      <c r="AB33" s="166"/>
      <c r="AC33" s="166"/>
      <c r="AD33" s="165"/>
      <c r="AE33" s="166"/>
      <c r="AF33" s="166"/>
      <c r="AG33" s="166"/>
      <c r="AH33" s="165"/>
      <c r="AI33" s="166"/>
      <c r="AJ33" s="166"/>
      <c r="AK33" s="166"/>
      <c r="AL33" s="214"/>
      <c r="AM33" s="166"/>
      <c r="AN33" s="166" t="str">
        <f>F33 &amp;"["&amp;G33&amp;"]의 "&amp; I33 &amp;"["&amp; J33 &amp;"]는 필수적으로 존재하여만 한다."</f>
        <v>관찰기간정보[OBSERVATION_PERIOD]의 CDM 환자ID[PERSON_ID]는 필수적으로 존재하여만 한다.</v>
      </c>
      <c r="AO33" s="166"/>
      <c r="AP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Q33" s="164" t="s">
        <v>1860</v>
      </c>
      <c r="AR33" s="164" t="str">
        <f t="shared" si="19"/>
        <v xml:space="preserve">WITH query_result AS (
    -- 쿼리 결과를 변수에 저장
    SELECT 'ID1031'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AT33" s="164" t="s">
        <v>1860</v>
      </c>
      <c r="AU33" s="164" t="str">
        <f t="shared" si="20"/>
        <v xml:space="preserve">    WITH query_result AS (
        -- 쿼리 결과를 변수에 저장
        SELECT 'ID1031'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AW33" s="164" t="s">
        <v>1860</v>
      </c>
      <c r="AX33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Z33" s="164" t="s">
        <v>1860</v>
      </c>
      <c r="BA33" s="164" t="str">
        <f t="shared" si="22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C33" s="164" t="s">
        <v>1860</v>
      </c>
      <c r="BD33" s="164" t="str">
        <f>"BEGIN TRY" &amp; CHAR(10) &amp;
"    WITH query_result AS (" &amp; CHAR(10) &amp;
"        "&amp;BB33&amp;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BF33" s="164" t="s">
        <v>1860</v>
      </c>
      <c r="BG33" s="164" t="str">
        <f t="shared" si="23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" s="166" t="str">
        <f>"SELECT 'ID"&amp; $U33 &amp;"' AS RULE_ID,  
   '"&amp; $G33 &amp;"' AS TB_NM,    
   '"&amp; $J33 &amp;"' AS COL_NM, 
   COUNT(*) AS TOT_CNT   
   FROM "&amp;$C33&amp;"."&amp; $G33 &amp;"
"</f>
        <v xml:space="preserve">SELECT 'ID1031' AS RULE_ID,  
   'OBSERVATION_PERIOD' AS TB_NM,    
   'PERSON_ID' AS COL_NM, 
   COUNT(*) AS TOT_CNT   
   FROM YourSchemaName.OBSERVATION_PERIOD
</v>
      </c>
      <c r="BI33" s="164" t="s">
        <v>1860</v>
      </c>
      <c r="BJ33" s="166" t="str">
        <f t="shared" si="24"/>
        <v xml:space="preserve">BEGIN
    -- 쿼리 결과를 변수에 저장
    SELECT 'ID1031'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L33" s="164" t="s">
        <v>1860</v>
      </c>
      <c r="BM33" s="166" t="str">
        <f t="shared" si="25"/>
        <v xml:space="preserve">BEGIN
    -- 쿼리 결과를 변수에 저장
    SELECT 'ID1031'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BO33" s="164" t="s">
        <v>1860</v>
      </c>
      <c r="BP33" s="166" t="str">
        <f t="shared" si="26"/>
        <v xml:space="preserve">BEGIN
    -- 쿼리 결과를 변수에 저장
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BR33" s="164" t="s">
        <v>1860</v>
      </c>
      <c r="BS33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U33" s="164" t="s">
        <v>1860</v>
      </c>
      <c r="BV33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3" s="166" t="str">
        <f>"SELECT ERR_VALUE, RULE_ID, TB_NM, COL_NM FROM (
 SELECT DISTINCT SUBSTRING(CAST("&amp; $J33 &amp;" AS VARCHAR(50)),1,30) AS ERR_VALUE, 'ID"&amp; $U33 &amp;"' AS RULE_ID,  
   '"&amp; $G33 &amp;"' AS TB_NM,    
   '"&amp; $J33 &amp;"' AS COL_NM 
    FROM "&amp;$C33&amp;"."&amp; $G33 &amp;" A
    WHERE  "&amp; $J33 &amp;" IS NULL 
LIMIT 3
) XX
"</f>
        <v xml:space="preserve">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</v>
      </c>
      <c r="BX33" s="164" t="s">
        <v>1860</v>
      </c>
      <c r="BY33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A33" s="164" t="s">
        <v>1860</v>
      </c>
      <c r="CB33" s="164" t="str">
        <f t="shared" si="30"/>
        <v xml:space="preserve">    -- 프로시저 본문
    BEGIN
        WITH query_result AS (
            -- 쿼리 결과를 변수에 저장
            SELECT 'ID1031'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D33" s="164" t="s">
        <v>1860</v>
      </c>
      <c r="CE33" s="164" t="str">
        <f t="shared" si="31"/>
        <v xml:space="preserve">    -- 프로시저 본문
    BEGIN
        WITH query_result AS (
            -- 쿼리 결과를 변수에 저장
         SELECT 'ID1031'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" s="166" t="str">
        <f>"SELECT ERR_VALUE, RULE_ID, TB_NM, COL_NM FROM (
 SELECT DISTINCT SUBSTR(TO_CHAR("&amp; $J33 &amp;"),1,30) AS ERR_VALUE, 'ID"&amp; $U33 &amp;"' AS RULE_ID,  
   '"&amp; $G33 &amp;"' AS TB_NM,    
   '"&amp; $J33 &amp;"' AS COL_NM 
    FROM "&amp;$C33&amp;"."&amp; $G33 &amp;" A
    WHERE  "&amp; $J33 &amp;" IS NULL
AND ROWNUM &lt; 4
) XX
"</f>
        <v xml:space="preserve">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</v>
      </c>
      <c r="CG33" s="164" t="s">
        <v>1860</v>
      </c>
      <c r="CH33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J33" s="164" t="s">
        <v>1860</v>
      </c>
      <c r="CK33" s="164" t="str">
        <f t="shared" si="33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M33" s="164" t="s">
        <v>1860</v>
      </c>
      <c r="CN33" s="164" t="str">
        <f>"BEGIN TRY" &amp; CHAR(10) &amp;
"    WITH query_result AS (" &amp; CHAR(10) &amp;
"        "&amp;CL33&amp;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CP33" s="164" t="s">
        <v>1860</v>
      </c>
      <c r="CQ33" s="164" t="str">
        <f t="shared" si="34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" s="216">
        <f>IFERROR(VLOOKUP("ID"&amp;U33,V.진단결과!$A$2:$E$99558,4,0),0)</f>
        <v>0</v>
      </c>
      <c r="CS33" s="217">
        <f>IFERROR(VLOOKUP("ID"&amp;U33,V.진단결과!$A$2:$E$99558,5,0),0)</f>
        <v>0</v>
      </c>
      <c r="CT33" s="218">
        <f t="shared" si="18"/>
        <v>0</v>
      </c>
      <c r="CU33" s="219" t="str">
        <f>SUBSTITUTE(IFERROR(VLOOKUP("ID"&amp;U33,V.진단결과!$A$2:$F$99558,6,0),""),$AO33,"")</f>
        <v/>
      </c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s="220" customFormat="1" ht="16.5" hidden="1" customHeight="1">
      <c r="A34" s="164" t="s">
        <v>2242</v>
      </c>
      <c r="B34" s="164" t="s">
        <v>2240</v>
      </c>
      <c r="C34" s="164" t="s">
        <v>2887</v>
      </c>
      <c r="D34" s="164">
        <v>2</v>
      </c>
      <c r="E34" s="175" t="s">
        <v>2243</v>
      </c>
      <c r="F34" s="177" t="s">
        <v>2266</v>
      </c>
      <c r="G34" s="177" t="s">
        <v>2245</v>
      </c>
      <c r="H34" s="177">
        <v>3</v>
      </c>
      <c r="I34" s="221" t="s">
        <v>2596</v>
      </c>
      <c r="J34" s="177" t="s">
        <v>2291</v>
      </c>
      <c r="K34" s="177" t="s">
        <v>2438</v>
      </c>
      <c r="L34" s="175"/>
      <c r="M34" s="165"/>
      <c r="N34" s="221" t="s">
        <v>2596</v>
      </c>
      <c r="O34" s="183"/>
      <c r="P34" s="4"/>
      <c r="Q34" s="175" t="s">
        <v>116</v>
      </c>
      <c r="R34" s="175" t="s">
        <v>2448</v>
      </c>
      <c r="S34" s="166"/>
      <c r="T34" s="166"/>
      <c r="U34" s="166">
        <v>1032</v>
      </c>
      <c r="V34" s="164" t="s">
        <v>1869</v>
      </c>
      <c r="W34" s="166"/>
      <c r="X34" s="166"/>
      <c r="Y34" s="166"/>
      <c r="Z34" s="168" t="s">
        <v>2786</v>
      </c>
      <c r="AA34" s="168" t="s">
        <v>2565</v>
      </c>
      <c r="AB34" s="164"/>
      <c r="AC34" s="166"/>
      <c r="AD34" s="165"/>
      <c r="AE34" s="166"/>
      <c r="AF34" s="166"/>
      <c r="AG34" s="165"/>
      <c r="AH34" s="165"/>
      <c r="AI34" s="166"/>
      <c r="AJ34" s="177" t="s">
        <v>2245</v>
      </c>
      <c r="AK34" s="177" t="s">
        <v>2292</v>
      </c>
      <c r="AL34" s="217"/>
      <c r="AM34" s="177" t="s">
        <v>2292</v>
      </c>
      <c r="AN34" s="166" t="str">
        <f>F34 &amp;"["&amp;G34&amp;"]의 "&amp; I34 &amp;"["&amp; J34 &amp;"]는 "&amp;AJ34&amp;" 테이블의 ["&amp;AM34&amp;"]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4" s="166"/>
      <c r="AP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4" s="164" t="s">
        <v>1860</v>
      </c>
      <c r="AR34" s="164" t="str">
        <f t="shared" si="19"/>
        <v xml:space="preserve">WITH query_result AS (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4" s="164" t="s">
        <v>1860</v>
      </c>
      <c r="AU34" s="164" t="str">
        <f t="shared" si="20"/>
        <v xml:space="preserve">    WITH query_result AS (
        -- 쿼리 결과를 변수에 저장
    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4" s="164" t="s">
        <v>1860</v>
      </c>
      <c r="AX34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4" s="164" t="s">
        <v>1860</v>
      </c>
      <c r="BA34" s="164" t="str">
        <f t="shared" si="22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4" s="164" t="s">
        <v>1860</v>
      </c>
      <c r="BD34" s="164" t="str">
        <f>"BEGIN TRY" &amp; CHAR(10) &amp;
"    WITH query_result AS (" &amp; CHAR(10) &amp;
"        "&amp;BB34&amp;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4" s="164" t="s">
        <v>1860</v>
      </c>
      <c r="BG34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" s="166" t="str">
        <f>"SELECT 'ID"&amp; $U34 &amp;"' AS RULE_ID,  
   '"&amp; $G34 &amp;"' AS TB_NM,    
   '"&amp; $J34 &amp;"' AS COL_NM, 
   COUNT(*) AS TOT_CNT   
   FROM "&amp;$C34&amp;"."&amp; $G34 &amp;"
WHERE "&amp; $J34 &amp;" IS NOT NULL AND LENGTH(CAST("&amp; $J34 &amp;" AS VARCHAR))&gt;0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4" s="164" t="s">
        <v>1860</v>
      </c>
      <c r="BJ34" s="166" t="str">
        <f t="shared" si="24"/>
        <v xml:space="preserve">BEGIN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4" s="164" t="s">
        <v>1860</v>
      </c>
      <c r="BM34" s="166" t="str">
        <f t="shared" si="25"/>
        <v xml:space="preserve">BEGIN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4" s="164" t="s">
        <v>1860</v>
      </c>
      <c r="BP34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4" s="164" t="s">
        <v>1860</v>
      </c>
      <c r="BS34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" s="166" t="str">
        <f>"SELECT 'ID"&amp; $U34 &amp;"' AS RULE_ID,  
   '"&amp; $G34 &amp;"' AS TB_NM,    
   '"&amp; $J34 &amp;"' AS COL_NM, 
	COUNT(*) AS ERR_CNT   
FROM "&amp;$C34&amp;"."&amp; $G34 &amp;" A
WHERE "&amp; $J34 &amp;" IS NOT NULL AND LENGTH("&amp; $J34 &amp;")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4" s="164" t="s">
        <v>1860</v>
      </c>
      <c r="BV34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4" s="166" t="str">
        <f>"SELECT ERR_VALUE, RULE_ID, TB_NM, COL_NM FROM (
 SELECT DISTINCT SUBSTRING(CAST("&amp; $J34 &amp;" AS VARCHAR(50)),1,30) AS ERR_VALUE, 'ID"&amp; $U34 &amp;"' AS RULE_ID,  
   '"&amp; $G34 &amp;"' AS TB_NM,    
   '"&amp; $J34 &amp;"' AS COL_NM 
FROM "&amp;$C34&amp;"."&amp; $G34 &amp;" A
WHERE  "&amp; $J34 &amp;" IS NOT NULL AND LENGTH("&amp; $J34 &amp;") &gt; 0 
AND "&amp;$J34&amp;" &gt; "&amp;$AM34&amp;"
LIMIT 3
) XX
"</f>
        <v xml:space="preserve">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4" s="164" t="s">
        <v>1860</v>
      </c>
      <c r="BY34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4" s="164" t="s">
        <v>1860</v>
      </c>
      <c r="CB34" s="164" t="str">
        <f t="shared" si="30"/>
        <v xml:space="preserve">    -- 프로시저 본문
    BEGIN
        WITH query_result AS (
            -- 쿼리 결과를 변수에 저장
        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" s="166" t="str">
        <f>"SELECT 'ID"&amp; $U34 &amp;"' AS RULE_ID,  
   '"&amp; $G34 &amp;"' AS TB_NM,    
   '"&amp; $J34 &amp;"' AS COL_NM, 
	COUNT(*) AS ERR_CNT   
FROM "&amp;$C34&amp;"."&amp; $G34 &amp;" A
WHERE "&amp; $J34 &amp;" IS NOT NULL AND LENGTH(TO_CHAR("&amp; $J34 &amp;"))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4" s="164" t="s">
        <v>1860</v>
      </c>
      <c r="CE34" s="164" t="str">
        <f t="shared" si="31"/>
        <v xml:space="preserve">    -- 프로시저 본문
    BEGIN
        WITH query_result AS (
            -- 쿼리 결과를 변수에 저장
         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" s="166" t="str">
        <f>"SELECT ERR_VALUE, RULE_ID, TB_NM, COL_NM FROM (
 SELECT DISTINCT SUBSTR(TO_CHAR("&amp; $J34 &amp;"),1,30) AS ERR_VALUE, 'ID"&amp; $U34 &amp;"' AS RULE_ID,  
   '"&amp; $G34 &amp;"' AS TB_NM,    
   '"&amp; $J34 &amp;"' AS COL_NM 
FROM "&amp;$C34&amp;"."&amp; $G34 &amp;" A
WHERE  "&amp; $J34 &amp;" IS NOT NULL AND LENGTH(TO_CHAR("&amp; $J34 &amp;")) &gt; 0 
AND "&amp;$J34&amp;" &gt; "&amp;$AM34&amp;"
AND ROWNUM &lt; 4
) XX
"</f>
        <v xml:space="preserve">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4" s="164" t="s">
        <v>1860</v>
      </c>
      <c r="CH34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4" s="164" t="s">
        <v>1860</v>
      </c>
      <c r="CK34" s="164" t="str">
        <f t="shared" si="33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4" s="164" t="s">
        <v>1860</v>
      </c>
      <c r="CN34" s="164" t="str">
        <f>"BEGIN TRY" &amp; CHAR(10) &amp;
"    WITH query_result AS (" &amp; CHAR(10) &amp;
"        "&amp;CL34&amp;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4" s="164" t="s">
        <v>1860</v>
      </c>
      <c r="CQ34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" s="216">
        <f>IFERROR(VLOOKUP("ID"&amp;U34,V.진단결과!$A$2:$E$99558,4,0),0)</f>
        <v>0</v>
      </c>
      <c r="CS34" s="217">
        <f>IFERROR(VLOOKUP("ID"&amp;U34,V.진단결과!$A$2:$E$99558,5,0),0)</f>
        <v>0</v>
      </c>
      <c r="CT34" s="218">
        <f t="shared" si="18"/>
        <v>0</v>
      </c>
      <c r="CU34" s="219" t="str">
        <f>SUBSTITUTE(IFERROR(VLOOKUP("ID"&amp;U34,V.진단결과!$A$2:$F$99558,6,0),""),$AO34,"")</f>
        <v/>
      </c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s="220" customFormat="1" ht="16.5" hidden="1" customHeight="1">
      <c r="A35" s="164" t="s">
        <v>2242</v>
      </c>
      <c r="B35" s="164" t="s">
        <v>2240</v>
      </c>
      <c r="C35" s="164" t="s">
        <v>2887</v>
      </c>
      <c r="D35" s="164">
        <v>2</v>
      </c>
      <c r="E35" s="175" t="s">
        <v>2243</v>
      </c>
      <c r="F35" s="177" t="s">
        <v>2266</v>
      </c>
      <c r="G35" s="177" t="s">
        <v>2245</v>
      </c>
      <c r="H35" s="177">
        <v>3</v>
      </c>
      <c r="I35" s="221" t="s">
        <v>2596</v>
      </c>
      <c r="J35" s="177" t="s">
        <v>2291</v>
      </c>
      <c r="K35" s="177" t="s">
        <v>2438</v>
      </c>
      <c r="L35" s="175"/>
      <c r="M35" s="165"/>
      <c r="N35" s="221" t="s">
        <v>2596</v>
      </c>
      <c r="O35" s="183"/>
      <c r="P35" s="4"/>
      <c r="Q35" s="175" t="s">
        <v>116</v>
      </c>
      <c r="R35" s="175" t="s">
        <v>2448</v>
      </c>
      <c r="S35" s="166"/>
      <c r="T35" s="166"/>
      <c r="U35" s="166">
        <v>1033</v>
      </c>
      <c r="V35" s="164" t="s">
        <v>1869</v>
      </c>
      <c r="W35" s="166"/>
      <c r="X35" s="166"/>
      <c r="Y35" s="166"/>
      <c r="Z35" s="168" t="s">
        <v>2892</v>
      </c>
      <c r="AA35" s="168" t="s">
        <v>2891</v>
      </c>
      <c r="AB35" s="166"/>
      <c r="AC35" s="166"/>
      <c r="AD35" s="165"/>
      <c r="AE35" s="166"/>
      <c r="AF35" s="166"/>
      <c r="AG35" s="166"/>
      <c r="AH35" s="165"/>
      <c r="AI35" s="166"/>
      <c r="AJ35" s="166"/>
      <c r="AK35" s="166"/>
      <c r="AL35" s="166"/>
      <c r="AM35" s="166"/>
      <c r="AN35" s="166" t="str">
        <f>F35 &amp;"["&amp;G35&amp;"]의 "&amp; I35 &amp;"["&amp; J35 &amp;"]는 필수적으로 존재하여만 한다."</f>
        <v>관찰기간정보[OBSERVATION_PERIOD]의 최초 관찰 기록일자[OBSERVATION_PERIOD_START_DATE]는 필수적으로 존재하여만 한다.</v>
      </c>
      <c r="AO35" s="166"/>
      <c r="AP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Q35" s="164" t="s">
        <v>1860</v>
      </c>
      <c r="AR35" s="164" t="str">
        <f t="shared" si="19"/>
        <v xml:space="preserve">WITH query_result AS (
    -- 쿼리 결과를 변수에 저장
    SELECT 'ID1033'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AT35" s="164" t="s">
        <v>1860</v>
      </c>
      <c r="AU35" s="164" t="str">
        <f t="shared" si="20"/>
        <v xml:space="preserve">    WITH query_result AS (
        -- 쿼리 결과를 변수에 저장
        SELECT 'ID1033'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AW35" s="164" t="s">
        <v>1860</v>
      </c>
      <c r="AX35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Z35" s="164" t="s">
        <v>1860</v>
      </c>
      <c r="BA35" s="164" t="str">
        <f t="shared" si="22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C35" s="164" t="s">
        <v>1860</v>
      </c>
      <c r="BD35" s="164" t="str">
        <f>"BEGIN TRY" &amp; CHAR(10) &amp;
"    WITH query_result AS (" &amp; CHAR(10) &amp;
"        "&amp;BB35&amp;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BF35" s="164" t="s">
        <v>1860</v>
      </c>
      <c r="BG35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" s="166" t="str">
        <f>"SELECT 'ID"&amp; $U35 &amp;"' AS RULE_ID,  
   '"&amp; $G35 &amp;"' AS TB_NM,    
   '"&amp; $J35 &amp;"' AS COL_NM, 
   COUNT(*) AS TOT_CNT   
   FROM "&amp;$C35&amp;"."&amp; $G35 &amp;"
"</f>
        <v xml:space="preserve">SELECT 'ID1033' AS RULE_ID,  
   'OBSERVATION_PERIOD' AS TB_NM,    
   'OBSERVATION_PERIOD_START_DATE' AS COL_NM, 
   COUNT(*) AS TOT_CNT   
   FROM YourSchemaName.OBSERVATION_PERIOD
</v>
      </c>
      <c r="BI35" s="164" t="s">
        <v>1860</v>
      </c>
      <c r="BJ35" s="166" t="str">
        <f t="shared" si="24"/>
        <v xml:space="preserve">BEGIN
    -- 쿼리 결과를 변수에 저장
    SELECT 'ID1033'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L35" s="164" t="s">
        <v>1860</v>
      </c>
      <c r="BM35" s="166" t="str">
        <f t="shared" si="25"/>
        <v xml:space="preserve">BEGIN
    -- 쿼리 결과를 변수에 저장
    SELECT 'ID1033'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BO35" s="164" t="s">
        <v>1860</v>
      </c>
      <c r="BP35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BR35" s="164" t="s">
        <v>1860</v>
      </c>
      <c r="BS35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U35" s="164" t="s">
        <v>1860</v>
      </c>
      <c r="BV35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5" s="166" t="str">
        <f>"SELECT ERR_VALUE, RULE_ID, TB_NM, COL_NM FROM (
 SELECT DISTINCT SUBSTRING(CAST("&amp; $J35 &amp;" AS VARCHAR(50)),1,30) AS ERR_VALUE, 'ID"&amp; $U35 &amp;"' AS RULE_ID,  
   '"&amp; $G35 &amp;"' AS TB_NM,    
   '"&amp; $J35 &amp;"' AS COL_NM 
    FROM "&amp;$C35&amp;"."&amp; $G35 &amp;" A
    WHERE  "&amp; $J35 &amp;" IS NULL 
LIMIT 3
) XX
"</f>
        <v xml:space="preserve">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</v>
      </c>
      <c r="BX35" s="164" t="s">
        <v>1860</v>
      </c>
      <c r="BY35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A35" s="164" t="s">
        <v>1860</v>
      </c>
      <c r="CB35" s="164" t="str">
        <f t="shared" si="30"/>
        <v xml:space="preserve">    -- 프로시저 본문
    BEGIN
        WITH query_result AS (
            -- 쿼리 결과를 변수에 저장
            SELECT 'ID1033'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D35" s="164" t="s">
        <v>1860</v>
      </c>
      <c r="CE35" s="164" t="str">
        <f t="shared" si="31"/>
        <v xml:space="preserve">    -- 프로시저 본문
    BEGIN
        WITH query_result AS (
            -- 쿼리 결과를 변수에 저장
         SELECT 'ID1033'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" s="166" t="str">
        <f>"SELECT ERR_VALUE, RULE_ID, TB_NM, COL_NM FROM (
 SELECT DISTINCT SUBSTR(TO_CHAR("&amp; $J35 &amp;"),1,30) AS ERR_VALUE, 'ID"&amp; $U35 &amp;"' AS RULE_ID,  
   '"&amp; $G35 &amp;"' AS TB_NM,    
   '"&amp; $J35 &amp;"' AS COL_NM 
    FROM "&amp;$C35&amp;"."&amp; $G35 &amp;" A
    WHERE  "&amp; $J35 &amp;" IS NULL
AND ROWNUM &lt; 4
) XX
"</f>
        <v xml:space="preserve">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</v>
      </c>
      <c r="CG35" s="164" t="s">
        <v>1860</v>
      </c>
      <c r="CH35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J35" s="164" t="s">
        <v>1860</v>
      </c>
      <c r="CK35" s="164" t="str">
        <f t="shared" si="33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M35" s="164" t="s">
        <v>1860</v>
      </c>
      <c r="CN35" s="164" t="str">
        <f>"BEGIN TRY" &amp; CHAR(10) &amp;
"    WITH query_result AS (" &amp; CHAR(10) &amp;
"        "&amp;CL35&amp;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CP35" s="164" t="s">
        <v>1860</v>
      </c>
      <c r="CQ35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" s="216">
        <f>IFERROR(VLOOKUP("ID"&amp;U35,V.진단결과!$A$2:$E$99558,4,0),0)</f>
        <v>0</v>
      </c>
      <c r="CS35" s="217">
        <f>IFERROR(VLOOKUP("ID"&amp;U35,V.진단결과!$A$2:$E$99558,5,0),0)</f>
        <v>0</v>
      </c>
      <c r="CT35" s="218">
        <f t="shared" si="18"/>
        <v>0</v>
      </c>
      <c r="CU35" s="219" t="str">
        <f>SUBSTITUTE(IFERROR(VLOOKUP("ID"&amp;U35,V.진단결과!$A$2:$F$99558,6,0),""),$AO35,"")</f>
        <v/>
      </c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</row>
    <row r="36" spans="1:120" s="220" customFormat="1" ht="16.5" hidden="1" customHeight="1">
      <c r="A36" s="164" t="s">
        <v>2242</v>
      </c>
      <c r="B36" s="164" t="s">
        <v>2240</v>
      </c>
      <c r="C36" s="164" t="s">
        <v>2887</v>
      </c>
      <c r="D36" s="164">
        <v>2</v>
      </c>
      <c r="E36" s="175" t="s">
        <v>2243</v>
      </c>
      <c r="F36" s="177" t="s">
        <v>2266</v>
      </c>
      <c r="G36" s="177" t="s">
        <v>2245</v>
      </c>
      <c r="H36" s="177">
        <v>3</v>
      </c>
      <c r="I36" s="221" t="s">
        <v>2596</v>
      </c>
      <c r="J36" s="177" t="s">
        <v>2291</v>
      </c>
      <c r="K36" s="177" t="s">
        <v>2438</v>
      </c>
      <c r="L36" s="175"/>
      <c r="M36" s="165"/>
      <c r="N36" s="221" t="s">
        <v>2596</v>
      </c>
      <c r="O36" s="183"/>
      <c r="P36" s="4"/>
      <c r="Q36" s="175" t="s">
        <v>116</v>
      </c>
      <c r="R36" s="175" t="s">
        <v>2448</v>
      </c>
      <c r="S36" s="166"/>
      <c r="T36" s="166"/>
      <c r="U36" s="166">
        <v>1034</v>
      </c>
      <c r="V36" s="164" t="s">
        <v>1869</v>
      </c>
      <c r="W36" s="166"/>
      <c r="X36" s="166"/>
      <c r="Y36" s="166"/>
      <c r="Z36" s="168" t="s">
        <v>2801</v>
      </c>
      <c r="AA36" s="168" t="s">
        <v>2799</v>
      </c>
      <c r="AB36" s="166"/>
      <c r="AC36" s="166"/>
      <c r="AD36" s="165"/>
      <c r="AE36" s="166"/>
      <c r="AF36" s="166"/>
      <c r="AG36" s="166"/>
      <c r="AH36" s="165"/>
      <c r="AI36" s="166"/>
      <c r="AJ36" s="166"/>
      <c r="AK36" s="166"/>
      <c r="AL36" s="223" t="s">
        <v>2897</v>
      </c>
      <c r="AM36" s="166" t="s">
        <v>2893</v>
      </c>
      <c r="AN36" s="166" t="str">
        <f>F36 &amp;"["&amp;G36&amp;"]의 "&amp; I36 &amp;"["&amp; J36 &amp;"]는 "&amp;AL36&amp;"와 "&amp;AM36&amp;" 사이에 존재해야만 한다."</f>
        <v>관찰기간정보[OBSERVATION_PERIOD]의 최초 관찰 기록일자[OBSERVATION_PERIOD_START_DATE]는 '1950-01-01'와 현재날짜 사이에 존재해야만 한다.</v>
      </c>
      <c r="AO36" s="166"/>
      <c r="AP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" s="164" t="s">
        <v>1860</v>
      </c>
      <c r="AR36" s="164" t="str">
        <f t="shared" si="19"/>
        <v xml:space="preserve">WITH query_result AS (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TO_CHAR(CURRENT_DATE,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" s="164" t="s">
        <v>1860</v>
      </c>
      <c r="AU36" s="164" t="str">
        <f t="shared" si="20"/>
        <v xml:space="preserve">    WITH query_result AS (
        -- 쿼리 결과를 변수에 저장
    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TO_CHAR(CURRENT_DATE, 'YYYY-MM-DD')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" s="164" t="s">
        <v>1860</v>
      </c>
      <c r="AX36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" s="164" t="s">
        <v>1860</v>
      </c>
      <c r="BA36" s="164" t="str">
        <f t="shared" si="22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" s="164" t="s">
        <v>1860</v>
      </c>
      <c r="BD36" s="164" t="str">
        <f>"BEGIN TRY" &amp; CHAR(10) &amp;
"    WITH query_result AS (" &amp; CHAR(10) &amp;
"        "&amp;BB36&amp;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" s="164" t="s">
        <v>1860</v>
      </c>
      <c r="BG36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" s="166" t="str">
        <f>"SELECT 'ID"&amp; $U36 &amp;"' AS RULE_ID,  
   '"&amp; $G36 &amp;"' AS TB_NM,    
   '"&amp; $J36 &amp;"' AS COL_NM, 
   COUNT(*) AS TOT_CNT   
   FROM "&amp;$C36&amp;"."&amp; $G36 &amp;"
WHERE "&amp; $J36 &amp;" IS NOT NULL AND LENGTH(CAST("&amp; $J36 &amp;" AS VARCHAR))&gt;0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" s="164" t="s">
        <v>1860</v>
      </c>
      <c r="BJ36" s="166" t="str">
        <f t="shared" si="24"/>
        <v xml:space="preserve">BEGIN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CURRENT_DATE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" s="164" t="s">
        <v>1860</v>
      </c>
      <c r="BM36" s="166" t="str">
        <f t="shared" si="25"/>
        <v xml:space="preserve">BEGIN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CURRENT_DATE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" s="164" t="s">
        <v>1860</v>
      </c>
      <c r="BP36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" s="164" t="s">
        <v>1860</v>
      </c>
      <c r="BS36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" s="166" t="str">
        <f>"SELECT 'ID"&amp; $U36 &amp;"' AS RULE_ID,  
   '"&amp; $G36 &amp;"' AS TB_NM,    
   '"&amp; $J36 &amp;"' AS COL_NM, 
	COUNT(*) AS ERR_CNT   
FROM "&amp;$C36&amp;"."&amp; $G36 &amp;" A
WHERE "&amp; $J36 &amp;" IS NOT NULL AND LENGTH("&amp; $J36 &amp;") &gt; 0 
AND "&amp;$J36&amp;" NOT BETWEEN "&amp;$AL36&amp;" AND CURDATE()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" s="164" t="s">
        <v>1860</v>
      </c>
      <c r="BV36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" s="166" t="str">
        <f>"SELECT ERR_VALUE, RULE_ID, TB_NM, COL_NM FROM (
 SELECT DISTINCT SUBSTRING(CAST("&amp; $J36 &amp;" AS VARCHAR(50)),1,30) AS ERR_VALUE, 'ID"&amp; $U36 &amp;"' AS RULE_ID,  
   '"&amp; $G36 &amp;"' AS TB_NM,    
   '"&amp; $J36 &amp;"' AS COL_NM 
FROM "&amp;$C36&amp;"."&amp; $G36 &amp;" A
WHERE  "&amp; $J36 &amp;" IS NOT NULL AND LENGTH("&amp; $J36 &amp;") &gt; 0 
AND "&amp;$J36&amp;" NOT BETWEEN "&amp;$AL36&amp;" AND CURDATE()
LIMIT 3
) XX
"</f>
        <v xml:space="preserve">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" s="164" t="s">
        <v>1860</v>
      </c>
      <c r="BY36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" s="164" t="s">
        <v>1860</v>
      </c>
      <c r="CB36" s="164" t="str">
        <f t="shared" si="30"/>
        <v xml:space="preserve">    -- 프로시저 본문
    BEGIN
        WITH query_result AS (
            -- 쿼리 결과를 변수에 저장
        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" s="166" t="str">
        <f>"SELECT 'ID"&amp; $U36 &amp;"' AS RULE_ID,  
   '"&amp; $G36 &amp;"' AS TB_NM,    
   '"&amp; $J36 &amp;"' AS COL_NM, 
	COUNT(*) AS ERR_CNT   
FROM "&amp;$C36&amp;"."&amp; $G36 &amp;" A
WHERE "&amp; $J36 &amp;" IS NOT NULL AND LENGTH(TO_CHAR("&amp; $J36 &amp;")) &gt; 0 
AND "&amp;$J36&amp;" NOT BETWEEN "&amp;$AL36&amp;" AND TO_CHAR(SYSDATE,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" s="164" t="s">
        <v>1860</v>
      </c>
      <c r="CE36" s="164" t="str">
        <f t="shared" si="31"/>
        <v xml:space="preserve">    -- 프로시저 본문
    BEGIN
        WITH query_result AS (
            -- 쿼리 결과를 변수에 저장
         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" s="166" t="str">
        <f>"SELECT ERR_VALUE, RULE_ID, TB_NM, COL_NM FROM (
 SELECT DISTINCT SUBSTR(TO_CHAR("&amp; $J36 &amp;"),1,30) AS ERR_VALUE, 'ID"&amp; $U36 &amp;"' AS RULE_ID,  
   '"&amp; $G36 &amp;"' AS TB_NM,    
   '"&amp; $J36 &amp;"' AS COL_NM 
FROM "&amp;$C36&amp;"."&amp; $G36 &amp;" A
WHERE  "&amp; $J36 &amp;" IS NOT NULL AND LENGTH(TO_CHAR("&amp; $J36 &amp;")) &gt; 0 
AND "&amp;$J36&amp;" NOT BETWEEN "&amp;$AL36&amp;" AND TO_CHAR(SYSDATE, 'YYYY-MM-DD')
AND ROWNUM &lt; 4
) XX
"</f>
        <v xml:space="preserve">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" s="164" t="s">
        <v>1860</v>
      </c>
      <c r="CH36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" s="164" t="s">
        <v>1860</v>
      </c>
      <c r="CK36" s="164" t="str">
        <f t="shared" si="33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" s="164" t="s">
        <v>1860</v>
      </c>
      <c r="CN36" s="164" t="str">
        <f>"BEGIN TRY" &amp; CHAR(10) &amp;
"    WITH query_result AS (" &amp; CHAR(10) &amp;
"        "&amp;CL36&amp;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" s="164" t="s">
        <v>1860</v>
      </c>
      <c r="CQ36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" s="216">
        <f>IFERROR(VLOOKUP("ID"&amp;U36,V.진단결과!$A$2:$E$99558,4,0),0)</f>
        <v>0</v>
      </c>
      <c r="CS36" s="217">
        <f>IFERROR(VLOOKUP("ID"&amp;U36,V.진단결과!$A$2:$E$99558,5,0),0)</f>
        <v>0</v>
      </c>
      <c r="CT36" s="218">
        <f t="shared" si="18"/>
        <v>0</v>
      </c>
      <c r="CU36" s="219" t="str">
        <f>SUBSTITUTE(IFERROR(VLOOKUP("ID"&amp;U36,V.진단결과!$A$2:$F$99558,6,0),""),$AO36,"")</f>
        <v/>
      </c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</row>
    <row r="37" spans="1:120" s="220" customFormat="1" ht="16.5" hidden="1" customHeight="1">
      <c r="A37" s="164" t="s">
        <v>2242</v>
      </c>
      <c r="B37" s="164" t="s">
        <v>2240</v>
      </c>
      <c r="C37" s="164" t="s">
        <v>2887</v>
      </c>
      <c r="D37" s="164">
        <v>2</v>
      </c>
      <c r="E37" s="175" t="s">
        <v>2243</v>
      </c>
      <c r="F37" s="177" t="s">
        <v>2266</v>
      </c>
      <c r="G37" s="177" t="s">
        <v>2245</v>
      </c>
      <c r="H37" s="177">
        <v>3</v>
      </c>
      <c r="I37" s="221" t="s">
        <v>2596</v>
      </c>
      <c r="J37" s="177" t="s">
        <v>2291</v>
      </c>
      <c r="K37" s="177" t="s">
        <v>2438</v>
      </c>
      <c r="L37" s="175"/>
      <c r="M37" s="165"/>
      <c r="N37" s="221" t="s">
        <v>2596</v>
      </c>
      <c r="O37" s="183"/>
      <c r="P37" s="4"/>
      <c r="Q37" s="175" t="s">
        <v>116</v>
      </c>
      <c r="R37" s="175" t="s">
        <v>2448</v>
      </c>
      <c r="S37" s="166"/>
      <c r="T37" s="166"/>
      <c r="U37" s="166">
        <v>1035</v>
      </c>
      <c r="V37" s="164" t="s">
        <v>1869</v>
      </c>
      <c r="W37" s="166"/>
      <c r="X37" s="166"/>
      <c r="Y37" s="166"/>
      <c r="Z37" s="168" t="s">
        <v>2564</v>
      </c>
      <c r="AA37" s="168" t="s">
        <v>2565</v>
      </c>
      <c r="AB37" s="166"/>
      <c r="AC37" s="166"/>
      <c r="AD37" s="165"/>
      <c r="AE37" s="166"/>
      <c r="AF37" s="166"/>
      <c r="AG37" s="166"/>
      <c r="AH37" s="165"/>
      <c r="AI37" s="166"/>
      <c r="AJ37" s="166" t="s">
        <v>2254</v>
      </c>
      <c r="AK37" s="166" t="s">
        <v>2272</v>
      </c>
      <c r="AL37" s="223"/>
      <c r="AM37" s="166" t="s">
        <v>2394</v>
      </c>
      <c r="AN37" s="166" t="str">
        <f>F37 &amp;"["&amp;G37&amp;"]의 "&amp; I37 &amp;"["&amp; J37 &amp;"]는 사망["&amp;AJ37&amp;"]의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7" s="166"/>
      <c r="AP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7" s="164" t="s">
        <v>1860</v>
      </c>
      <c r="AR37" s="164" t="str">
        <f t="shared" si="19"/>
        <v xml:space="preserve">WITH query_result AS (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 
AND A."&amp; $J37 &amp;" &lt; B."&amp;$AM37&amp;"
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7" s="164" t="s">
        <v>1860</v>
      </c>
      <c r="AU37" s="164" t="str">
        <f t="shared" si="20"/>
        <v xml:space="preserve">    WITH query_result AS (
        -- 쿼리 결과를 변수에 저장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TO_VARCHAR(B."&amp;$AM37&amp;", 'YYYY-MM-DD')
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7" s="164" t="s">
        <v>1860</v>
      </c>
      <c r="AX37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7" s="164" t="s">
        <v>1860</v>
      </c>
      <c r="BA37" s="164" t="str">
        <f t="shared" si="22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7" s="164" t="s">
        <v>1860</v>
      </c>
      <c r="BD37" s="164" t="str">
        <f>"BEGIN TRY" &amp; CHAR(10) &amp;
"    WITH query_result AS (" &amp; CHAR(10) &amp;
"        "&amp;BB37&amp;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7" s="164" t="s">
        <v>1860</v>
      </c>
      <c r="BG37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" s="166" t="str">
        <f>"SELECT 'ID"&amp; $U37 &amp;"' AS RULE_ID,  
   '"&amp; $G37 &amp;"' AS TB_NM,    
   '"&amp; $J37 &amp;"' AS COL_NM, 
   COUNT(*) AS TOT_CNT   
   FROM "&amp;$C37&amp;"."&amp; $G37 &amp;"
WHERE "&amp; $J37 &amp;" IS NOT NULL AND LENGTH(CAST("&amp; $J37 &amp;" AS VARCHAR))&gt;0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7" s="164" t="s">
        <v>1860</v>
      </c>
      <c r="BJ37" s="166" t="str">
        <f t="shared" si="24"/>
        <v xml:space="preserve">BEGIN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B."&amp;$AM7&amp;" 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7" s="164" t="s">
        <v>1860</v>
      </c>
      <c r="BM37" s="166" t="str">
        <f t="shared" si="25"/>
        <v xml:space="preserve">BEGIN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=A."&amp;$AK37&amp;" 
AND A."&amp; $J37 &amp;" &lt; B."&amp;$AM7&amp;" 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7" s="164" t="s">
        <v>1860</v>
      </c>
      <c r="BP37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7" s="164" t="s">
        <v>1860</v>
      </c>
      <c r="BS37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B."&amp;$AM7&amp;" )  
THEN 'Y' ELSE 'N' END = 'Y' 
AND ( "&amp; $J37 &amp;" IS NOT NULL AND LENGTH("&amp; $J37 &amp;")&gt;0 )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7" s="164" t="s">
        <v>1860</v>
      </c>
      <c r="BV37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7" s="166" t="str">
        <f>"SELECT ERR_VALUE, RULE_ID, TB_NM, COL_NM FROM (
 SELECT DISTINCT SUBSTRING(CAST("&amp; $J37 &amp;" AS VARCHAR(50)),1,30)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B."&amp;$AM7&amp;"
)  
THEN 'Y' ELSE 'N' END = 'Y' 
AND ( "&amp; $J37 &amp;" IS NOT NULL AND LENGTH("&amp; $J37 &amp;")&gt;0 ) 
LIMIT 3
) XX
"</f>
        <v xml:space="preserve">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7" s="164" t="s">
        <v>1860</v>
      </c>
      <c r="BY37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7" s="164" t="s">
        <v>1860</v>
      </c>
      <c r="CB37" s="164" t="str">
        <f t="shared" si="30"/>
        <v xml:space="preserve">    -- 프로시저 본문
    BEGIN
        WITH query_result AS (
            -- 쿼리 결과를 변수에 저장
        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B."&amp;$AM7&amp;"
 )  
THEN 'Y' ELSE 'N' END = 'Y' 
AND ( "&amp; $J37 &amp;" IS NOT NULL AND LENGTH(TO_CHAR("&amp; $J37 &amp;"))&gt;0 )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7" s="164" t="s">
        <v>1860</v>
      </c>
      <c r="CE37" s="164" t="str">
        <f t="shared" si="31"/>
        <v xml:space="preserve">    -- 프로시저 본문
    BEGIN
        WITH query_result AS (
            -- 쿼리 결과를 변수에 저장
 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" s="166" t="str">
        <f>"SELECT ERR_VALUE, RULE_ID, TB_NM, COL_NM FROM (
 SELECT DISTINCT SUBSTR(TO_CHAR("&amp; $J37 &amp;"),1,30)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B."&amp;$AM7&amp;"
)  
THEN 'Y' ELSE 'N' END = 'Y' 
AND ( "&amp; $J37 &amp;" IS NOT NULL AND LENGTH(TO_CHAR("&amp; $J37 &amp;"))&gt;0 ) 
AND ROWNUM &lt; 4
) XX
"</f>
        <v xml:space="preserve">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7" s="164" t="s">
        <v>1860</v>
      </c>
      <c r="CH37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7" s="164" t="s">
        <v>1860</v>
      </c>
      <c r="CK37" s="164" t="str">
        <f t="shared" si="33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7" s="164" t="s">
        <v>1860</v>
      </c>
      <c r="CN37" s="164" t="str">
        <f>"BEGIN TRY" &amp; CHAR(10) &amp;
"    WITH query_result AS (" &amp; CHAR(10) &amp;
"        "&amp;CL37&amp;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7" s="164" t="s">
        <v>1860</v>
      </c>
      <c r="CQ37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" s="216">
        <f>IFERROR(VLOOKUP("ID"&amp;U37,V.진단결과!$A$2:$E$99558,4,0),0)</f>
        <v>0</v>
      </c>
      <c r="CS37" s="217">
        <f>IFERROR(VLOOKUP("ID"&amp;U37,V.진단결과!$A$2:$E$99558,5,0),0)</f>
        <v>0</v>
      </c>
      <c r="CT37" s="218">
        <f t="shared" si="18"/>
        <v>0</v>
      </c>
      <c r="CU37" s="219" t="str">
        <f>SUBSTITUTE(IFERROR(VLOOKUP("ID"&amp;U37,V.진단결과!$A$2:$F$99558,6,0),""),$AO37,"")</f>
        <v/>
      </c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</row>
    <row r="38" spans="1:120" s="220" customFormat="1" ht="16.5" hidden="1" customHeight="1">
      <c r="A38" s="164" t="s">
        <v>2242</v>
      </c>
      <c r="B38" s="164" t="s">
        <v>2240</v>
      </c>
      <c r="C38" s="164" t="s">
        <v>2887</v>
      </c>
      <c r="D38" s="164">
        <v>2</v>
      </c>
      <c r="E38" s="175" t="s">
        <v>2243</v>
      </c>
      <c r="F38" s="177" t="s">
        <v>2266</v>
      </c>
      <c r="G38" s="177" t="s">
        <v>2245</v>
      </c>
      <c r="H38" s="177">
        <v>4</v>
      </c>
      <c r="I38" s="221" t="s">
        <v>2597</v>
      </c>
      <c r="J38" s="177" t="s">
        <v>2292</v>
      </c>
      <c r="K38" s="177" t="s">
        <v>2438</v>
      </c>
      <c r="L38" s="175"/>
      <c r="M38" s="165"/>
      <c r="N38" s="221" t="s">
        <v>2597</v>
      </c>
      <c r="O38" s="184"/>
      <c r="P38" s="5"/>
      <c r="Q38" s="175" t="s">
        <v>116</v>
      </c>
      <c r="R38" s="175" t="s">
        <v>2448</v>
      </c>
      <c r="S38" s="166"/>
      <c r="T38" s="166"/>
      <c r="U38" s="166">
        <v>1036</v>
      </c>
      <c r="V38" s="164" t="s">
        <v>1869</v>
      </c>
      <c r="W38" s="166"/>
      <c r="X38" s="166"/>
      <c r="Y38" s="166"/>
      <c r="Z38" s="168" t="s">
        <v>2786</v>
      </c>
      <c r="AA38" s="168" t="s">
        <v>2565</v>
      </c>
      <c r="AB38" s="166"/>
      <c r="AC38" s="166"/>
      <c r="AD38" s="165"/>
      <c r="AE38" s="166"/>
      <c r="AF38" s="166"/>
      <c r="AG38" s="166"/>
      <c r="AH38" s="165"/>
      <c r="AI38" s="166"/>
      <c r="AJ38" s="177" t="s">
        <v>2245</v>
      </c>
      <c r="AK38" s="177" t="s">
        <v>2291</v>
      </c>
      <c r="AL38" s="177" t="s">
        <v>2291</v>
      </c>
      <c r="AM38" s="217"/>
      <c r="AN38" s="166" t="str">
        <f>F38 &amp;"["&amp;G38&amp;"]의 "&amp; I38 &amp;"["&amp; J38 &amp;"]는 "&amp;AJ38&amp;" 테이블의 ["&amp;AL38&amp;"]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8" s="166"/>
      <c r="AP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8" s="164" t="s">
        <v>1860</v>
      </c>
      <c r="AR38" s="164" t="str">
        <f t="shared" si="19"/>
        <v xml:space="preserve">WITH query_result AS (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8" s="164" t="s">
        <v>1860</v>
      </c>
      <c r="AU38" s="164" t="str">
        <f t="shared" si="20"/>
        <v xml:space="preserve">    WITH query_result AS (
        -- 쿼리 결과를 변수에 저장
    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8" s="164" t="s">
        <v>1860</v>
      </c>
      <c r="AX38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8" s="164" t="s">
        <v>1860</v>
      </c>
      <c r="BA38" s="164" t="str">
        <f t="shared" si="22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8" s="164" t="s">
        <v>1860</v>
      </c>
      <c r="BD38" s="164" t="str">
        <f>"BEGIN TRY" &amp; CHAR(10) &amp;
"    WITH query_result AS (" &amp; CHAR(10) &amp;
"        "&amp;BB38&amp;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8" s="164" t="s">
        <v>1860</v>
      </c>
      <c r="BG38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" s="166" t="str">
        <f>"SELECT 'ID"&amp; $U38 &amp;"' AS RULE_ID,  
   '"&amp; $G38 &amp;"' AS TB_NM,    
   '"&amp; $J38 &amp;"' AS COL_NM, 
   COUNT(*) AS TOT_CNT   
   FROM "&amp;$C38&amp;"."&amp; $G38 &amp;"
WHERE "&amp; $J38 &amp;" IS NOT NULL AND LENGTH(CAST("&amp; $J38 &amp;" AS VARCHAR))&gt;0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8" s="164" t="s">
        <v>1860</v>
      </c>
      <c r="BJ38" s="166" t="str">
        <f t="shared" si="24"/>
        <v xml:space="preserve">BEGIN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8" s="164" t="s">
        <v>1860</v>
      </c>
      <c r="BM38" s="166" t="str">
        <f t="shared" si="25"/>
        <v xml:space="preserve">BEGIN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8" s="164" t="s">
        <v>1860</v>
      </c>
      <c r="BP38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8" s="164" t="s">
        <v>1860</v>
      </c>
      <c r="BS38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" s="166" t="str">
        <f>"SELECT 'ID"&amp; $U38 &amp;"' AS RULE_ID,  
   '"&amp; $G38 &amp;"' AS TB_NM,    
   '"&amp; $J38 &amp;"' AS COL_NM, 
	COUNT(*) AS ERR_CNT   
FROM "&amp;$C38&amp;"."&amp; $G38 &amp;" A
WHERE "&amp; $J38 &amp;" IS NOT NULL AND LENGTH("&amp; $J38 &amp;")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8" s="164" t="s">
        <v>1860</v>
      </c>
      <c r="BV38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8" s="166" t="str">
        <f>"SELECT ERR_VALUE, RULE_ID, TB_NM, COL_NM FROM (
 SELECT DISTINCT SUBSTRING(CAST("&amp; $J38 &amp;" AS VARCHAR(50)),1,30) AS ERR_VALUE, 'ID"&amp; $U38 &amp;"' AS RULE_ID,  
   '"&amp; $G38 &amp;"' AS TB_NM,    
   '"&amp; $J38 &amp;"' AS COL_NM 
FROM "&amp;$C38&amp;"."&amp; $G38 &amp;" A
WHERE  "&amp; $J38 &amp;" IS NOT NULL AND LENGTH("&amp; $J38 &amp;") &gt; 0 
AND "&amp;$J38&amp;" &lt; "&amp;$AL38&amp;"
LIMIT 3
) XX
"</f>
        <v xml:space="preserve">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8" s="164" t="s">
        <v>1860</v>
      </c>
      <c r="BY38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8" s="164" t="s">
        <v>1860</v>
      </c>
      <c r="CB38" s="164" t="str">
        <f t="shared" si="30"/>
        <v xml:space="preserve">    -- 프로시저 본문
    BEGIN
        WITH query_result AS (
            -- 쿼리 결과를 변수에 저장
        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" s="166" t="str">
        <f>"SELECT 'ID"&amp; $U38 &amp;"' AS RULE_ID,  
   '"&amp; $G38 &amp;"' AS TB_NM,    
   '"&amp; $J38 &amp;"' AS COL_NM, 
	COUNT(*) AS ERR_CNT   
FROM "&amp;$C38&amp;"."&amp; $G38 &amp;" A
WHERE "&amp; $J38 &amp;" IS NOT NULL AND LENGTH(TO_CHAR("&amp; $J38 &amp;"))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8" s="164" t="s">
        <v>1860</v>
      </c>
      <c r="CE38" s="164" t="str">
        <f t="shared" si="31"/>
        <v xml:space="preserve">    -- 프로시저 본문
    BEGIN
        WITH query_result AS (
            -- 쿼리 결과를 변수에 저장
         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" s="166" t="str">
        <f>"SELECT ERR_VALUE, RULE_ID, TB_NM, COL_NM FROM (
 SELECT DISTINCT SUBSTR(TO_CHAR("&amp; $J38 &amp;"),1,30) AS ERR_VALUE, 'ID"&amp; $U38 &amp;"' AS RULE_ID,  
   '"&amp; $G38 &amp;"' AS TB_NM,    
   '"&amp; $J38 &amp;"' AS COL_NM 
FROM "&amp;$C38&amp;"."&amp; $G38 &amp;" A
WHERE  "&amp; $J38 &amp;" IS NOT NULL AND LENGTH(TO_CHAR("&amp; $J38 &amp;")) &gt; 0 
AND "&amp;$J38&amp;" &lt; "&amp;$AL38&amp;"
AND ROWNUM &lt; 4
) XX
"</f>
        <v xml:space="preserve">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8" s="164" t="s">
        <v>1860</v>
      </c>
      <c r="CH38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8" s="164" t="s">
        <v>1860</v>
      </c>
      <c r="CK38" s="164" t="str">
        <f t="shared" si="33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8" s="164" t="s">
        <v>1860</v>
      </c>
      <c r="CN38" s="164" t="str">
        <f>"BEGIN TRY" &amp; CHAR(10) &amp;
"    WITH query_result AS (" &amp; CHAR(10) &amp;
"        "&amp;CL38&amp;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8" s="164" t="s">
        <v>1860</v>
      </c>
      <c r="CQ38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" s="216">
        <f>IFERROR(VLOOKUP("ID"&amp;U38,V.진단결과!$A$2:$E$99558,4,0),0)</f>
        <v>0</v>
      </c>
      <c r="CS38" s="217">
        <f>IFERROR(VLOOKUP("ID"&amp;U38,V.진단결과!$A$2:$E$99558,5,0),0)</f>
        <v>0</v>
      </c>
      <c r="CT38" s="218">
        <f t="shared" si="18"/>
        <v>0</v>
      </c>
      <c r="CU38" s="219" t="str">
        <f>SUBSTITUTE(IFERROR(VLOOKUP("ID"&amp;U38,V.진단결과!$A$2:$F$99558,6,0),""),$AO38,"")</f>
        <v/>
      </c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</row>
    <row r="39" spans="1:120" s="220" customFormat="1" ht="16.5" hidden="1" customHeight="1">
      <c r="A39" s="164" t="s">
        <v>2242</v>
      </c>
      <c r="B39" s="164" t="s">
        <v>2240</v>
      </c>
      <c r="C39" s="164" t="s">
        <v>2887</v>
      </c>
      <c r="D39" s="164">
        <v>2</v>
      </c>
      <c r="E39" s="175" t="s">
        <v>2243</v>
      </c>
      <c r="F39" s="177" t="s">
        <v>2266</v>
      </c>
      <c r="G39" s="177" t="s">
        <v>2245</v>
      </c>
      <c r="H39" s="177">
        <v>4</v>
      </c>
      <c r="I39" s="221" t="s">
        <v>2597</v>
      </c>
      <c r="J39" s="177" t="s">
        <v>2292</v>
      </c>
      <c r="K39" s="177" t="s">
        <v>2438</v>
      </c>
      <c r="L39" s="175"/>
      <c r="M39" s="165"/>
      <c r="N39" s="221" t="s">
        <v>2597</v>
      </c>
      <c r="O39" s="184"/>
      <c r="P39" s="5"/>
      <c r="Q39" s="175" t="s">
        <v>116</v>
      </c>
      <c r="R39" s="175" t="s">
        <v>2448</v>
      </c>
      <c r="S39" s="166"/>
      <c r="T39" s="166"/>
      <c r="U39" s="166">
        <v>1037</v>
      </c>
      <c r="V39" s="164" t="s">
        <v>1869</v>
      </c>
      <c r="W39" s="166"/>
      <c r="X39" s="166"/>
      <c r="Y39" s="166"/>
      <c r="Z39" s="168" t="s">
        <v>2892</v>
      </c>
      <c r="AA39" s="168" t="s">
        <v>2891</v>
      </c>
      <c r="AB39" s="166"/>
      <c r="AC39" s="166"/>
      <c r="AD39" s="165"/>
      <c r="AE39" s="166"/>
      <c r="AF39" s="166"/>
      <c r="AG39" s="166"/>
      <c r="AH39" s="165"/>
      <c r="AI39" s="166"/>
      <c r="AJ39" s="166"/>
      <c r="AK39" s="166"/>
      <c r="AL39" s="166"/>
      <c r="AM39" s="166"/>
      <c r="AN39" s="166" t="str">
        <f>F39 &amp;"["&amp;G39&amp;"]의 "&amp; I39 &amp;"["&amp; J39 &amp;"]는 필수적으로 존재하여만 한다."</f>
        <v>관찰기간정보[OBSERVATION_PERIOD]의 최종 관찰 기록일자[OBSERVATION_PERIOD_END_DATE]는 필수적으로 존재하여만 한다.</v>
      </c>
      <c r="AO39" s="166"/>
      <c r="AP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Q39" s="164" t="s">
        <v>1860</v>
      </c>
      <c r="AR39" s="164" t="str">
        <f t="shared" si="19"/>
        <v xml:space="preserve">WITH query_result AS (
    -- 쿼리 결과를 변수에 저장
    SELECT 'ID1037'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AT39" s="164" t="s">
        <v>1860</v>
      </c>
      <c r="AU39" s="164" t="str">
        <f t="shared" si="20"/>
        <v xml:space="preserve">    WITH query_result AS (
        -- 쿼리 결과를 변수에 저장
        SELECT 'ID1037'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AW39" s="164" t="s">
        <v>1860</v>
      </c>
      <c r="AX39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Z39" s="164" t="s">
        <v>1860</v>
      </c>
      <c r="BA39" s="164" t="str">
        <f t="shared" si="22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C39" s="164" t="s">
        <v>1860</v>
      </c>
      <c r="BD39" s="164" t="str">
        <f>"BEGIN TRY" &amp; CHAR(10) &amp;
"    WITH query_result AS (" &amp; CHAR(10) &amp;
"        "&amp;BB39&amp;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BF39" s="164" t="s">
        <v>1860</v>
      </c>
      <c r="BG39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" s="166" t="str">
        <f>"SELECT 'ID"&amp; $U39 &amp;"' AS RULE_ID,  
   '"&amp; $G39 &amp;"' AS TB_NM,    
   '"&amp; $J39 &amp;"' AS COL_NM, 
   COUNT(*) AS TOT_CNT   
   FROM "&amp;$C39&amp;"."&amp; $G39 &amp;"
"</f>
        <v xml:space="preserve">SELECT 'ID1037' AS RULE_ID,  
   'OBSERVATION_PERIOD' AS TB_NM,    
   'OBSERVATION_PERIOD_END_DATE' AS COL_NM, 
   COUNT(*) AS TOT_CNT   
   FROM YourSchemaName.OBSERVATION_PERIOD
</v>
      </c>
      <c r="BI39" s="164" t="s">
        <v>1860</v>
      </c>
      <c r="BJ39" s="166" t="str">
        <f t="shared" si="24"/>
        <v xml:space="preserve">BEGIN
    -- 쿼리 결과를 변수에 저장
    SELECT 'ID1037'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L39" s="164" t="s">
        <v>1860</v>
      </c>
      <c r="BM39" s="166" t="str">
        <f t="shared" si="25"/>
        <v xml:space="preserve">BEGIN
    -- 쿼리 결과를 변수에 저장
    SELECT 'ID1037'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BO39" s="164" t="s">
        <v>1860</v>
      </c>
      <c r="BP39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BR39" s="164" t="s">
        <v>1860</v>
      </c>
      <c r="BS39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U39" s="164" t="s">
        <v>1860</v>
      </c>
      <c r="BV39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9" s="166" t="str">
        <f>"SELECT ERR_VALUE, RULE_ID, TB_NM, COL_NM FROM (
 SELECT DISTINCT SUBSTRING(CAST("&amp; $J39 &amp;" AS VARCHAR(50)),1,30) AS ERR_VALUE, 'ID"&amp; $U39 &amp;"' AS RULE_ID,  
   '"&amp; $G39 &amp;"' AS TB_NM,    
   '"&amp; $J39 &amp;"' AS COL_NM 
    FROM "&amp;$C39&amp;"."&amp; $G39 &amp;" A
    WHERE  "&amp; $J39 &amp;" IS NULL 
LIMIT 3
) XX
"</f>
        <v xml:space="preserve">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</v>
      </c>
      <c r="BX39" s="164" t="s">
        <v>1860</v>
      </c>
      <c r="BY39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A39" s="164" t="s">
        <v>1860</v>
      </c>
      <c r="CB39" s="164" t="str">
        <f t="shared" si="30"/>
        <v xml:space="preserve">    -- 프로시저 본문
    BEGIN
        WITH query_result AS (
            -- 쿼리 결과를 변수에 저장
            SELECT 'ID1037'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D39" s="164" t="s">
        <v>1860</v>
      </c>
      <c r="CE39" s="164" t="str">
        <f t="shared" si="31"/>
        <v xml:space="preserve">    -- 프로시저 본문
    BEGIN
        WITH query_result AS (
            -- 쿼리 결과를 변수에 저장
         SELECT 'ID1037'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" s="166" t="str">
        <f>"SELECT ERR_VALUE, RULE_ID, TB_NM, COL_NM FROM (
 SELECT DISTINCT SUBSTR(TO_CHAR("&amp; $J39 &amp;"),1,30) AS ERR_VALUE, 'ID"&amp; $U39 &amp;"' AS RULE_ID,  
   '"&amp; $G39 &amp;"' AS TB_NM,    
   '"&amp; $J39 &amp;"' AS COL_NM 
    FROM "&amp;$C39&amp;"."&amp; $G39 &amp;" A
    WHERE  "&amp; $J39 &amp;" IS NULL
AND ROWNUM &lt; 4
) XX
"</f>
        <v xml:space="preserve">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</v>
      </c>
      <c r="CG39" s="164" t="s">
        <v>1860</v>
      </c>
      <c r="CH39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J39" s="164" t="s">
        <v>1860</v>
      </c>
      <c r="CK39" s="164" t="str">
        <f t="shared" si="33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M39" s="164" t="s">
        <v>1860</v>
      </c>
      <c r="CN39" s="164" t="str">
        <f>"BEGIN TRY" &amp; CHAR(10) &amp;
"    WITH query_result AS (" &amp; CHAR(10) &amp;
"        "&amp;CL39&amp;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CP39" s="164" t="s">
        <v>1860</v>
      </c>
      <c r="CQ39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" s="216">
        <f>IFERROR(VLOOKUP("ID"&amp;U39,V.진단결과!$A$2:$E$99558,4,0),0)</f>
        <v>0</v>
      </c>
      <c r="CS39" s="217">
        <f>IFERROR(VLOOKUP("ID"&amp;U39,V.진단결과!$A$2:$E$99558,5,0),0)</f>
        <v>0</v>
      </c>
      <c r="CT39" s="218">
        <f t="shared" si="18"/>
        <v>0</v>
      </c>
      <c r="CU39" s="219" t="str">
        <f>SUBSTITUTE(IFERROR(VLOOKUP("ID"&amp;U39,V.진단결과!$A$2:$F$99558,6,0),""),$AO39,"")</f>
        <v/>
      </c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</row>
    <row r="40" spans="1:120" s="220" customFormat="1" ht="16.5" hidden="1" customHeight="1">
      <c r="A40" s="164" t="s">
        <v>2242</v>
      </c>
      <c r="B40" s="164" t="s">
        <v>2240</v>
      </c>
      <c r="C40" s="164" t="s">
        <v>2887</v>
      </c>
      <c r="D40" s="164">
        <v>2</v>
      </c>
      <c r="E40" s="175" t="s">
        <v>2243</v>
      </c>
      <c r="F40" s="177" t="s">
        <v>2266</v>
      </c>
      <c r="G40" s="177" t="s">
        <v>2245</v>
      </c>
      <c r="H40" s="177">
        <v>4</v>
      </c>
      <c r="I40" s="221" t="s">
        <v>2597</v>
      </c>
      <c r="J40" s="177" t="s">
        <v>2292</v>
      </c>
      <c r="K40" s="177" t="s">
        <v>2438</v>
      </c>
      <c r="L40" s="175"/>
      <c r="M40" s="165"/>
      <c r="N40" s="221" t="s">
        <v>2597</v>
      </c>
      <c r="O40" s="184"/>
      <c r="P40" s="5"/>
      <c r="Q40" s="175" t="s">
        <v>116</v>
      </c>
      <c r="R40" s="175" t="s">
        <v>2448</v>
      </c>
      <c r="S40" s="166"/>
      <c r="T40" s="166"/>
      <c r="U40" s="166">
        <v>1038</v>
      </c>
      <c r="V40" s="164" t="s">
        <v>1869</v>
      </c>
      <c r="W40" s="166"/>
      <c r="X40" s="166"/>
      <c r="Y40" s="166"/>
      <c r="Z40" s="168" t="s">
        <v>2564</v>
      </c>
      <c r="AA40" s="168" t="s">
        <v>2565</v>
      </c>
      <c r="AB40" s="166"/>
      <c r="AC40" s="166"/>
      <c r="AD40" s="165"/>
      <c r="AE40" s="166"/>
      <c r="AF40" s="166"/>
      <c r="AG40" s="166"/>
      <c r="AH40" s="165"/>
      <c r="AI40" s="166"/>
      <c r="AJ40" s="166" t="s">
        <v>2254</v>
      </c>
      <c r="AK40" s="166" t="s">
        <v>2272</v>
      </c>
      <c r="AL40" s="166"/>
      <c r="AM40" s="166" t="s">
        <v>2394</v>
      </c>
      <c r="AN40" s="166" t="str">
        <f>F40 &amp;"["&amp;G40&amp;"]의 "&amp; I40 &amp;"["&amp; J40 &amp;"]는 사망["&amp;AJ40&amp;"]의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40" s="166"/>
      <c r="AP40" s="166" t="str">
        <f>"SELECT 'ID"&amp; $U40 &amp;"' AS RULE_ID,  
   '"&amp; $G40 &amp;"' AS TB_NM,    
   '"&amp; $J40 &amp;"' AS COL_NM, 
   COUNT(*) AS TOT_CNT   
   FROM "&amp;$C40&amp;"."&amp; $G40 &amp;"
WHERE "&amp; $J40 &amp;" IS NOT NULL AND LENGTH("&amp; $J40 &amp;")&gt;0 "</f>
        <v xml:space="preserve">SELECT 'ID1038'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40" s="164" t="s">
        <v>1860</v>
      </c>
      <c r="AR40" s="164" t="str">
        <f t="shared" si="19"/>
        <v xml:space="preserve">WITH query_result AS (
    -- 쿼리 결과를 변수에 저장
    SELECT 'ID1038'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 
AND A."&amp; $J40 &amp;" &lt; "&amp;$AM40&amp;"
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</v>
      </c>
      <c r="AT40" s="164" t="s">
        <v>1860</v>
      </c>
      <c r="AU40" s="164" t="str">
        <f t="shared" si="20"/>
        <v xml:space="preserve">    WITH query_result AS (
        -- 쿼리 결과를 변수에 저장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TO_VARCHAR(B."&amp;$AM40&amp;", 'YYYY-MM-DD')
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40" s="164" t="s">
        <v>1860</v>
      </c>
      <c r="AX40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AZ40" s="164" t="s">
        <v>1860</v>
      </c>
      <c r="BA40" s="164" t="str">
        <f t="shared" si="22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40" s="164" t="s">
        <v>1860</v>
      </c>
      <c r="BD40" s="164" t="str">
        <f>"BEGIN TRY" &amp; CHAR(10) &amp;
"    WITH query_result AS (" &amp; CHAR(10) &amp;
"        "&amp;BB40&amp;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40" s="164" t="s">
        <v>1860</v>
      </c>
      <c r="BG40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" s="166" t="str">
        <f>"SELECT 'ID"&amp; $U40 &amp;"' AS RULE_ID,  
   '"&amp; $G40 &amp;"' AS TB_NM,    
   '"&amp; $J40 &amp;"' AS COL_NM, 
   COUNT(*) AS TOT_CNT   
   FROM "&amp;$C40&amp;"."&amp; $G40 &amp;"
"</f>
        <v xml:space="preserve">SELECT 'ID1038' AS RULE_ID,  
   'OBSERVATION_PERIOD' AS TB_NM,    
   'OBSERVATION_PERIOD_END_DATE' AS COL_NM, 
   COUNT(*) AS TOT_CNT   
   FROM YourSchemaName.OBSERVATION_PERIOD
</v>
      </c>
      <c r="BI40" s="164" t="s">
        <v>1860</v>
      </c>
      <c r="BJ40" s="166" t="str">
        <f t="shared" si="24"/>
        <v xml:space="preserve">BEGIN
    -- 쿼리 결과를 변수에 저장
    SELECT 'ID1038'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B."&amp;$AM10&amp;" 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</v>
      </c>
      <c r="BL40" s="164" t="s">
        <v>1860</v>
      </c>
      <c r="BM40" s="166" t="str">
        <f t="shared" si="25"/>
        <v xml:space="preserve">BEGIN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=A."&amp;$AK40&amp;" 
AND A."&amp; $J40 &amp;" &lt; B."&amp;$AM10&amp;" 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</v>
      </c>
      <c r="BO40" s="164" t="s">
        <v>1860</v>
      </c>
      <c r="BP40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BR40" s="164" t="s">
        <v>1860</v>
      </c>
      <c r="BS40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B."&amp;$AM10&amp;" )  
THEN 'Y' ELSE 'N' END = 'Y' 
AND ( "&amp; $J40 &amp;" IS NOT NULL AND LENGTH("&amp; $J40 &amp;")&gt;0 )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</v>
      </c>
      <c r="BU40" s="164" t="s">
        <v>1860</v>
      </c>
      <c r="BV40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40" s="166" t="str">
        <f>"SELECT ERR_VALUE, RULE_ID, TB_NM, COL_NM FROM (
 SELECT DISTINCT SUBSTRING(CAST("&amp; $J40 &amp;" AS VARCHAR(50)),1,30)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B."&amp;$AM10&amp;"
)  
THEN 'Y' ELSE 'N' END = 'Y' 
AND ( "&amp; $J40 &amp;" IS NOT NULL AND LENGTH("&amp; $J40 &amp;")&gt;0 ) 
LIMIT 3
) XX
"</f>
        <v xml:space="preserve">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</v>
      </c>
      <c r="BX40" s="164" t="s">
        <v>1860</v>
      </c>
      <c r="BY40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A40" s="164" t="s">
        <v>1860</v>
      </c>
      <c r="CB40" s="164" t="str">
        <f t="shared" si="30"/>
        <v xml:space="preserve">    -- 프로시저 본문
    BEGIN
        WITH query_result AS (
            -- 쿼리 결과를 변수에 저장
            SELECT 'ID1038'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B."&amp;$AM10&amp;"
 )  
THEN 'Y' ELSE 'N' END = 'Y' 
AND ( "&amp; $J40 &amp;" IS NOT NULL AND LENGTH(TO_CHAR("&amp; $J40 &amp;"))&gt;0 )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</v>
      </c>
      <c r="CD40" s="164" t="s">
        <v>1860</v>
      </c>
      <c r="CE40" s="164" t="str">
        <f t="shared" si="31"/>
        <v xml:space="preserve">    -- 프로시저 본문
    BEGIN
        WITH query_result AS (
            -- 쿼리 결과를 변수에 저장
 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" s="166" t="str">
        <f>"SELECT ERR_VALUE, RULE_ID, TB_NM, COL_NM FROM (
 SELECT DISTINCT SUBSTR(TO_CHAR("&amp; $J40 &amp;"),1,30)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B."&amp;$AM10&amp;"
)  
THEN 'Y' ELSE 'N' END = 'Y' 
AND ( "&amp; $J40 &amp;" IS NOT NULL AND LENGTH(TO_CHAR("&amp; $J40 &amp;"))&gt;0 ) 
AND ROWNUM &lt; 4
) XX
"</f>
        <v xml:space="preserve">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</v>
      </c>
      <c r="CG40" s="164" t="s">
        <v>1860</v>
      </c>
      <c r="CH40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J40" s="164" t="s">
        <v>1860</v>
      </c>
      <c r="CK40" s="164" t="str">
        <f t="shared" si="33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40" s="164" t="s">
        <v>1860</v>
      </c>
      <c r="CN40" s="164" t="str">
        <f>"BEGIN TRY" &amp; CHAR(10) &amp;
"    WITH query_result AS (" &amp; CHAR(10) &amp;
"        "&amp;CL40&amp;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40" s="164" t="s">
        <v>1860</v>
      </c>
      <c r="CQ40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" s="216">
        <f>IFERROR(VLOOKUP("ID"&amp;U40,V.진단결과!$A$2:$E$99558,4,0),0)</f>
        <v>0</v>
      </c>
      <c r="CS40" s="217">
        <f>IFERROR(VLOOKUP("ID"&amp;U40,V.진단결과!$A$2:$E$99558,5,0),0)</f>
        <v>0</v>
      </c>
      <c r="CT40" s="218">
        <f t="shared" si="18"/>
        <v>0</v>
      </c>
      <c r="CU40" s="219" t="str">
        <f>SUBSTITUTE(IFERROR(VLOOKUP("ID"&amp;U40,V.진단결과!$A$2:$F$99558,6,0),""),$AO40,"")</f>
        <v/>
      </c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</row>
    <row r="41" spans="1:120" s="220" customFormat="1" ht="16.5" hidden="1" customHeight="1">
      <c r="A41" s="164" t="s">
        <v>2242</v>
      </c>
      <c r="B41" s="164" t="s">
        <v>2240</v>
      </c>
      <c r="C41" s="164" t="s">
        <v>2887</v>
      </c>
      <c r="D41" s="164">
        <v>2</v>
      </c>
      <c r="E41" s="175" t="s">
        <v>2243</v>
      </c>
      <c r="F41" s="177" t="s">
        <v>2266</v>
      </c>
      <c r="G41" s="177" t="s">
        <v>2245</v>
      </c>
      <c r="H41" s="177">
        <v>5</v>
      </c>
      <c r="I41" s="221" t="s">
        <v>2598</v>
      </c>
      <c r="J41" s="177" t="s">
        <v>2293</v>
      </c>
      <c r="K41" s="177" t="s">
        <v>2435</v>
      </c>
      <c r="L41" s="175"/>
      <c r="M41" s="165"/>
      <c r="N41" s="221" t="s">
        <v>2598</v>
      </c>
      <c r="O41" s="185"/>
      <c r="P41" s="5"/>
      <c r="Q41" s="175" t="s">
        <v>116</v>
      </c>
      <c r="R41" s="175" t="s">
        <v>2448</v>
      </c>
      <c r="S41" s="166"/>
      <c r="T41" s="166"/>
      <c r="U41" s="166">
        <v>1039</v>
      </c>
      <c r="V41" s="164" t="s">
        <v>1869</v>
      </c>
      <c r="W41" s="166"/>
      <c r="X41" s="166"/>
      <c r="Y41" s="166"/>
      <c r="Z41" s="164" t="s">
        <v>1868</v>
      </c>
      <c r="AA41" s="164" t="s">
        <v>2466</v>
      </c>
      <c r="AB41" s="166"/>
      <c r="AC41" s="166"/>
      <c r="AD41" s="165"/>
      <c r="AE41" s="166"/>
      <c r="AF41" s="166" t="s">
        <v>2886</v>
      </c>
      <c r="AG41" s="165" t="s">
        <v>2258</v>
      </c>
      <c r="AH41" s="165" t="s">
        <v>2434</v>
      </c>
      <c r="AI41" s="166" t="s">
        <v>2825</v>
      </c>
      <c r="AJ41" s="166"/>
      <c r="AK41" s="166"/>
      <c r="AL41" s="166"/>
      <c r="AM41" s="166"/>
      <c r="AN41" s="166" t="str">
        <f>F41 &amp;"["&amp;G41&amp;"]의 "&amp; I41 &amp;"["&amp; J41 &amp;"]는 표준코드[CONCEPT]의 표준코드아이디[CONCEPT_ID]에 존재하며 해당 조건["&amp;AI41&amp;"]을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" s="166"/>
      <c r="AP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AQ41" s="164" t="s">
        <v>1860</v>
      </c>
      <c r="AR41" s="164" t="str">
        <f t="shared" si="19"/>
        <v xml:space="preserve">WITH query_result AS (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41" s="164" t="s">
        <v>1860</v>
      </c>
      <c r="AU41" s="164" t="str">
        <f t="shared" si="20"/>
        <v xml:space="preserve">    WITH query_result AS (
        -- 쿼리 결과를 변수에 저장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41" s="164" t="s">
        <v>1860</v>
      </c>
      <c r="AX41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AZ41" s="164" t="s">
        <v>1860</v>
      </c>
      <c r="BA41" s="164" t="str">
        <f t="shared" si="22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41" s="164" t="s">
        <v>1860</v>
      </c>
      <c r="BD41" s="164" t="str">
        <f>"BEGIN TRY" &amp; CHAR(10) &amp;
"    WITH query_result AS (" &amp; CHAR(10) &amp;
"        "&amp;BB41&amp;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41" s="164" t="s">
        <v>1860</v>
      </c>
      <c r="BG41" s="164" t="str">
        <f t="shared" si="23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" s="166" t="str">
        <f>"SELECT 'ID"&amp; $U41 &amp;"' AS RULE_ID,  
   '"&amp; $G41 &amp;"' AS TB_NM,    
   '"&amp; $J41 &amp;"' AS COL_NM, 
   COUNT(*) AS TOT_CNT   
   FROM "&amp;$C41&amp;"."&amp; $G41 &amp;"
WHERE "&amp; $J41 &amp;" IS NOT NULL AND LENGTH(CAST("&amp; $J41 &amp;" AS VARCHAR))&gt;0 "</f>
        <v xml:space="preserve">SELECT 'ID1039'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41" s="164" t="s">
        <v>1860</v>
      </c>
      <c r="BJ41" s="166" t="str">
        <f t="shared" si="24"/>
        <v xml:space="preserve">BEGIN
    -- 쿼리 결과를 변수에 저장
    SELECT 'ID1039'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41" s="164" t="s">
        <v>1860</v>
      </c>
      <c r="BM41" s="166" t="str">
        <f t="shared" si="25"/>
        <v xml:space="preserve">BEGIN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41" s="164" t="s">
        <v>1860</v>
      </c>
      <c r="BP41" s="166" t="str">
        <f t="shared" si="26"/>
        <v xml:space="preserve">BEGIN
    -- 쿼리 결과를 변수에 저장
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BR41" s="164" t="s">
        <v>1860</v>
      </c>
      <c r="BS41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LENGTH("&amp; $J41 &amp;")&gt;0 )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41" s="164" t="s">
        <v>1860</v>
      </c>
      <c r="BV41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41" s="166" t="str">
        <f>"SELECT ERR_VALUE, RULE_ID, TB_NM, COL_NM FROM (
 SELECT DISTINCT SUBSTRING(CAST("&amp; $J41 &amp;" AS VARCHAR(50)),1,30) AS ERR_VALUE, 'ID"&amp; $U41 &amp;"' AS RULE_ID,  
   '"&amp; $G41 &amp;"' AS TB_NM,    
   '"&amp; $J41 &amp;"' AS COL_NM 
FROM "&amp;$C41&amp;"."&amp; $G41 &amp;" A
WHERE CASE WHEN NOT EXISTS 
(SELECT 1 FROM "&amp;$C41&amp;"."&amp; $AG41 &amp;" B WHERE 1=1 "&amp; $AI41 &amp;")  
THEN 'Y' ELSE 'N' END = 'Y' 
AND ( "&amp; $J41 &amp;" IS NOT NULL AND LENGTH("&amp; $J41 &amp;")&gt;0 ) 
LIMIT 3
) XX
"</f>
        <v xml:space="preserve">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41" s="164" t="s">
        <v>1860</v>
      </c>
      <c r="BY41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CA41" s="164" t="s">
        <v>1860</v>
      </c>
      <c r="CB41" s="164" t="str">
        <f t="shared" si="30"/>
        <v xml:space="preserve">    -- 프로시저 본문
    BEGIN
        WITH query_result AS (
            -- 쿼리 결과를 변수에 저장
            SELECT 'ID1039'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LENGTH(TO_CHAR("&amp; $J41 &amp;"))&gt;0 )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41" s="164" t="s">
        <v>1860</v>
      </c>
      <c r="CE41" s="164" t="str">
        <f t="shared" si="31"/>
        <v xml:space="preserve">    -- 프로시저 본문
    BEGIN
        WITH query_result AS (
            -- 쿼리 결과를 변수에 저장
 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" s="166" t="str">
        <f>"SELECT ERR_VALUE, RULE_ID, TB_NM, COL_NM FROM (
 SELECT DISTINCT SUBSTR(TO_CHAR("&amp; $J41 &amp;"),1,30)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LENGTH(TO_CHAR("&amp; $J41 &amp;"))&gt;0 ) 
AND ROWNUM &lt; 4
) XX
"</f>
        <v xml:space="preserve">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41" s="164" t="s">
        <v>1860</v>
      </c>
      <c r="CH41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CJ41" s="164" t="s">
        <v>1860</v>
      </c>
      <c r="CK41" s="164" t="str">
        <f t="shared" si="33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41" s="164" t="s">
        <v>1860</v>
      </c>
      <c r="CN41" s="164" t="str">
        <f>"BEGIN TRY" &amp; CHAR(10) &amp;
"    WITH query_result AS (" &amp; CHAR(10) &amp;
"        "&amp;CL41&amp;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41" s="164" t="s">
        <v>1860</v>
      </c>
      <c r="CQ41" s="164" t="str">
        <f t="shared" si="34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" s="216">
        <f>IFERROR(VLOOKUP("ID"&amp;U41,V.진단결과!$A$2:$E$99558,4,0),0)</f>
        <v>0</v>
      </c>
      <c r="CS41" s="217">
        <f>IFERROR(VLOOKUP("ID"&amp;U41,V.진단결과!$A$2:$E$99558,5,0),0)</f>
        <v>0</v>
      </c>
      <c r="CT41" s="218">
        <f t="shared" si="18"/>
        <v>0</v>
      </c>
      <c r="CU41" s="219" t="str">
        <f>SUBSTITUTE(IFERROR(VLOOKUP("ID"&amp;U41,V.진단결과!$A$2:$F$99558,6,0),""),$AO41,"")</f>
        <v/>
      </c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</row>
    <row r="42" spans="1:120" s="220" customFormat="1" ht="16.5" hidden="1" customHeight="1">
      <c r="A42" s="164" t="s">
        <v>2242</v>
      </c>
      <c r="B42" s="164" t="s">
        <v>2240</v>
      </c>
      <c r="C42" s="164" t="s">
        <v>2887</v>
      </c>
      <c r="D42" s="164">
        <v>2</v>
      </c>
      <c r="E42" s="175" t="s">
        <v>2243</v>
      </c>
      <c r="F42" s="177" t="s">
        <v>2266</v>
      </c>
      <c r="G42" s="177" t="s">
        <v>2245</v>
      </c>
      <c r="H42" s="177">
        <v>5</v>
      </c>
      <c r="I42" s="221" t="s">
        <v>2598</v>
      </c>
      <c r="J42" s="177" t="s">
        <v>2293</v>
      </c>
      <c r="K42" s="177" t="s">
        <v>2435</v>
      </c>
      <c r="L42" s="175"/>
      <c r="M42" s="165"/>
      <c r="N42" s="221" t="s">
        <v>2598</v>
      </c>
      <c r="O42" s="185"/>
      <c r="P42" s="5"/>
      <c r="Q42" s="175" t="s">
        <v>116</v>
      </c>
      <c r="R42" s="175" t="s">
        <v>2448</v>
      </c>
      <c r="S42" s="166"/>
      <c r="T42" s="166"/>
      <c r="U42" s="166">
        <v>1040</v>
      </c>
      <c r="V42" s="164" t="s">
        <v>1869</v>
      </c>
      <c r="W42" s="166"/>
      <c r="X42" s="166"/>
      <c r="Y42" s="166"/>
      <c r="Z42" s="168" t="s">
        <v>2892</v>
      </c>
      <c r="AA42" s="168" t="s">
        <v>2891</v>
      </c>
      <c r="AB42" s="166"/>
      <c r="AC42" s="166"/>
      <c r="AD42" s="165"/>
      <c r="AE42" s="166"/>
      <c r="AF42" s="166"/>
      <c r="AG42" s="166"/>
      <c r="AH42" s="165"/>
      <c r="AI42" s="166"/>
      <c r="AJ42" s="166"/>
      <c r="AK42" s="166"/>
      <c r="AL42" s="166"/>
      <c r="AM42" s="166"/>
      <c r="AN42" s="166" t="str">
        <f>F42 &amp;"["&amp;G42&amp;"]의 "&amp; I42 &amp;"["&amp; J42 &amp;"]는 필수적으로 존재하여만 한다."</f>
        <v>관찰기간정보[OBSERVATION_PERIOD]의 관찰기록 출처[PERIOD_TYPE_CONCEPT_ID]는 필수적으로 존재하여만 한다.</v>
      </c>
      <c r="AO42" s="166"/>
      <c r="AP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Q42" s="164" t="s">
        <v>1860</v>
      </c>
      <c r="AR42" s="164" t="str">
        <f t="shared" si="19"/>
        <v xml:space="preserve">WITH query_result AS (
    -- 쿼리 결과를 변수에 저장
    SELECT 'ID1040'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AT42" s="164" t="s">
        <v>1860</v>
      </c>
      <c r="AU42" s="164" t="str">
        <f t="shared" si="20"/>
        <v xml:space="preserve">    WITH query_result AS (
        -- 쿼리 결과를 변수에 저장
        SELECT 'ID1040'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AW42" s="164" t="s">
        <v>1860</v>
      </c>
      <c r="AX42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Z42" s="164" t="s">
        <v>1860</v>
      </c>
      <c r="BA42" s="164" t="str">
        <f t="shared" si="22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C42" s="164" t="s">
        <v>1860</v>
      </c>
      <c r="BD42" s="164" t="str">
        <f>"BEGIN TRY" &amp; CHAR(10) &amp;
"    WITH query_result AS (" &amp; CHAR(10) &amp;
"        "&amp;BB42&amp;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BF42" s="164" t="s">
        <v>1860</v>
      </c>
      <c r="BG42" s="164" t="str">
        <f t="shared" si="23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" s="166" t="str">
        <f>"SELECT 'ID"&amp; $U42 &amp;"' AS RULE_ID,  
   '"&amp; $G42 &amp;"' AS TB_NM,    
   '"&amp; $J42 &amp;"' AS COL_NM, 
   COUNT(*) AS TOT_CNT   
   FROM "&amp;$C42&amp;"."&amp; $G42 &amp;"
"</f>
        <v xml:space="preserve">SELECT 'ID1040' AS RULE_ID,  
   'OBSERVATION_PERIOD' AS TB_NM,    
   'PERIOD_TYPE_CONCEPT_ID' AS COL_NM, 
   COUNT(*) AS TOT_CNT   
   FROM YourSchemaName.OBSERVATION_PERIOD
</v>
      </c>
      <c r="BI42" s="164" t="s">
        <v>1860</v>
      </c>
      <c r="BJ42" s="166" t="str">
        <f t="shared" si="24"/>
        <v xml:space="preserve">BEGIN
    -- 쿼리 결과를 변수에 저장
    SELECT 'ID1040'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L42" s="164" t="s">
        <v>1860</v>
      </c>
      <c r="BM42" s="166" t="str">
        <f t="shared" si="25"/>
        <v xml:space="preserve">BEGIN
    -- 쿼리 결과를 변수에 저장
    SELECT 'ID1040'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BO42" s="164" t="s">
        <v>1860</v>
      </c>
      <c r="BP42" s="166" t="str">
        <f t="shared" si="26"/>
        <v xml:space="preserve">BEGIN
    -- 쿼리 결과를 변수에 저장
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BR42" s="164" t="s">
        <v>1860</v>
      </c>
      <c r="BS4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U42" s="164" t="s">
        <v>1860</v>
      </c>
      <c r="BV4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42" s="166" t="str">
        <f>"SELECT ERR_VALUE, RULE_ID, TB_NM, COL_NM FROM (
 SELECT DISTINCT SUBSTRING(CAST("&amp; $J42 &amp;" AS VARCHAR(50)),1,30) AS ERR_VALUE, 'ID"&amp; $U42 &amp;"' AS RULE_ID,  
   '"&amp; $G42 &amp;"' AS TB_NM,    
   '"&amp; $J42 &amp;"' AS COL_NM 
    FROM "&amp;$C42&amp;"."&amp; $G42 &amp;" A
    WHERE  "&amp; $J42 &amp;" IS NULL 
LIMIT 3
) XX
"</f>
        <v xml:space="preserve">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</v>
      </c>
      <c r="BX42" s="164" t="s">
        <v>1860</v>
      </c>
      <c r="BY4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A42" s="164" t="s">
        <v>1860</v>
      </c>
      <c r="CB42" s="164" t="str">
        <f t="shared" si="30"/>
        <v xml:space="preserve">    -- 프로시저 본문
    BEGIN
        WITH query_result AS (
            -- 쿼리 결과를 변수에 저장
            SELECT 'ID1040'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D42" s="164" t="s">
        <v>1860</v>
      </c>
      <c r="CE42" s="164" t="str">
        <f t="shared" si="31"/>
        <v xml:space="preserve">    -- 프로시저 본문
    BEGIN
        WITH query_result AS (
            -- 쿼리 결과를 변수에 저장
         SELECT 'ID1040'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" s="166" t="str">
        <f>"SELECT ERR_VALUE, RULE_ID, TB_NM, COL_NM FROM (
 SELECT DISTINCT SUBSTR(TO_CHAR("&amp; $J42 &amp;"),1,30) AS ERR_VALUE, 'ID"&amp; $U42 &amp;"' AS RULE_ID,  
   '"&amp; $G42 &amp;"' AS TB_NM,    
   '"&amp; $J42 &amp;"' AS COL_NM 
    FROM "&amp;$C42&amp;"."&amp; $G42 &amp;" A
    WHERE  "&amp; $J42 &amp;" IS NULL
AND ROWNUM &lt; 4
) XX
"</f>
        <v xml:space="preserve">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</v>
      </c>
      <c r="CG42" s="164" t="s">
        <v>1860</v>
      </c>
      <c r="CH4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J42" s="164" t="s">
        <v>1860</v>
      </c>
      <c r="CK42" s="164" t="str">
        <f t="shared" si="33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M42" s="164" t="s">
        <v>1860</v>
      </c>
      <c r="CN42" s="164" t="str">
        <f>"BEGIN TRY" &amp; CHAR(10) &amp;
"    WITH query_result AS (" &amp; CHAR(10) &amp;
"        "&amp;CL42&amp;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CP42" s="164" t="s">
        <v>1860</v>
      </c>
      <c r="CQ42" s="164" t="str">
        <f t="shared" si="34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" s="216">
        <f>IFERROR(VLOOKUP("ID"&amp;U42,V.진단결과!$A$2:$E$99558,4,0),0)</f>
        <v>0</v>
      </c>
      <c r="CS42" s="217">
        <f>IFERROR(VLOOKUP("ID"&amp;U42,V.진단결과!$A$2:$E$99558,5,0),0)</f>
        <v>0</v>
      </c>
      <c r="CT42" s="218">
        <f t="shared" si="18"/>
        <v>0</v>
      </c>
      <c r="CU42" s="219" t="str">
        <f>SUBSTITUTE(IFERROR(VLOOKUP("ID"&amp;U42,V.진단결과!$A$2:$F$99558,6,0),""),$AO42,"")</f>
        <v/>
      </c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</row>
    <row r="43" spans="1:120" s="220" customFormat="1" ht="16.5" hidden="1" customHeight="1">
      <c r="A43" s="164" t="s">
        <v>2242</v>
      </c>
      <c r="B43" s="164" t="s">
        <v>2240</v>
      </c>
      <c r="C43" s="164" t="s">
        <v>2887</v>
      </c>
      <c r="D43" s="164">
        <v>3</v>
      </c>
      <c r="E43" s="175" t="s">
        <v>2243</v>
      </c>
      <c r="F43" s="177" t="s">
        <v>2267</v>
      </c>
      <c r="G43" s="177" t="s">
        <v>2246</v>
      </c>
      <c r="H43" s="177">
        <v>1</v>
      </c>
      <c r="I43" s="221" t="s">
        <v>2518</v>
      </c>
      <c r="J43" s="177" t="s">
        <v>2294</v>
      </c>
      <c r="K43" s="177" t="s">
        <v>2435</v>
      </c>
      <c r="L43" s="175" t="s">
        <v>9</v>
      </c>
      <c r="M43" s="165"/>
      <c r="N43" s="221" t="s">
        <v>2518</v>
      </c>
      <c r="O43" s="183">
        <v>11833561</v>
      </c>
      <c r="P43" s="5"/>
      <c r="Q43" s="175" t="s">
        <v>116</v>
      </c>
      <c r="R43" s="175" t="s">
        <v>2448</v>
      </c>
      <c r="S43" s="166"/>
      <c r="T43" s="166"/>
      <c r="U43" s="166"/>
      <c r="V43" s="164" t="s">
        <v>1873</v>
      </c>
      <c r="W43" s="167" t="s">
        <v>1874</v>
      </c>
      <c r="X43" s="166"/>
      <c r="Y43" s="166"/>
      <c r="Z43" s="166"/>
      <c r="AA43" s="166"/>
      <c r="AB43" s="166"/>
      <c r="AC43" s="166"/>
      <c r="AD43" s="165"/>
      <c r="AE43" s="166"/>
      <c r="AF43" s="166"/>
      <c r="AG43" s="166"/>
      <c r="AH43" s="165"/>
      <c r="AI43" s="166"/>
      <c r="AJ43" s="166"/>
      <c r="AK43" s="166"/>
      <c r="AL43" s="166"/>
      <c r="AM43" s="166"/>
      <c r="AN43" s="166"/>
      <c r="AO43" s="166"/>
      <c r="AP43" s="166"/>
      <c r="AQ43" s="164"/>
      <c r="AR43" s="164"/>
      <c r="AS43" s="167"/>
      <c r="AT43" s="164"/>
      <c r="AU43" s="164"/>
      <c r="AV43" s="164"/>
      <c r="AW43" s="164"/>
      <c r="AX43" s="164"/>
      <c r="AY43" s="166"/>
      <c r="AZ43" s="164"/>
      <c r="BA43" s="164"/>
      <c r="BB43" s="167"/>
      <c r="BC43" s="164"/>
      <c r="BD43" s="164"/>
      <c r="BE43" s="164"/>
      <c r="BF43" s="164"/>
      <c r="BG43" s="164"/>
      <c r="BH43" s="166"/>
      <c r="BI43" s="164"/>
      <c r="BJ43" s="164"/>
      <c r="BK43" s="167"/>
      <c r="BL43" s="164"/>
      <c r="BM43" s="164"/>
      <c r="BN43" s="164"/>
      <c r="BO43" s="164"/>
      <c r="BP43" s="164"/>
      <c r="BQ43" s="166"/>
      <c r="BR43" s="164"/>
      <c r="BS43" s="164"/>
      <c r="BT43" s="167"/>
      <c r="BU43" s="164"/>
      <c r="BV43" s="164"/>
      <c r="BW43" s="164"/>
      <c r="BX43" s="164"/>
      <c r="BY43" s="164"/>
      <c r="BZ43" s="166"/>
      <c r="CA43" s="164"/>
      <c r="CB43" s="164"/>
      <c r="CC43" s="167"/>
      <c r="CD43" s="164"/>
      <c r="CE43" s="164"/>
      <c r="CF43" s="164"/>
      <c r="CG43" s="164"/>
      <c r="CH43" s="164"/>
      <c r="CI43" s="166"/>
      <c r="CJ43" s="164"/>
      <c r="CK43" s="164"/>
      <c r="CL43" s="167"/>
      <c r="CM43" s="164"/>
      <c r="CN43" s="164"/>
      <c r="CO43" s="164"/>
      <c r="CP43" s="164"/>
      <c r="CQ43" s="164"/>
      <c r="CR43" s="216">
        <f>IFERROR(VLOOKUP("ID"&amp;U43,V.진단결과!$A$2:$E$99558,4,0),0)</f>
        <v>0</v>
      </c>
      <c r="CS43" s="217">
        <f>IFERROR(VLOOKUP("ID"&amp;U43,V.진단결과!$A$2:$E$99558,5,0),0)</f>
        <v>0</v>
      </c>
      <c r="CT43" s="218">
        <f t="shared" si="18"/>
        <v>0</v>
      </c>
      <c r="CU43" s="219" t="str">
        <f>SUBSTITUTE(IFERROR(VLOOKUP("ID"&amp;U43,V.진단결과!$A$2:$F$99558,6,0),""),$AO43,"")</f>
        <v/>
      </c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</row>
    <row r="44" spans="1:120" s="220" customFormat="1" ht="16.5" hidden="1" customHeight="1">
      <c r="A44" s="164" t="s">
        <v>2242</v>
      </c>
      <c r="B44" s="164" t="s">
        <v>2240</v>
      </c>
      <c r="C44" s="164" t="s">
        <v>2887</v>
      </c>
      <c r="D44" s="164">
        <v>3</v>
      </c>
      <c r="E44" s="175" t="s">
        <v>2243</v>
      </c>
      <c r="F44" s="177" t="s">
        <v>2267</v>
      </c>
      <c r="G44" s="177" t="s">
        <v>2246</v>
      </c>
      <c r="H44" s="177">
        <v>1</v>
      </c>
      <c r="I44" s="221" t="s">
        <v>2518</v>
      </c>
      <c r="J44" s="177" t="s">
        <v>2294</v>
      </c>
      <c r="K44" s="177" t="s">
        <v>2435</v>
      </c>
      <c r="L44" s="175" t="s">
        <v>9</v>
      </c>
      <c r="M44" s="165"/>
      <c r="N44" s="221" t="s">
        <v>2518</v>
      </c>
      <c r="O44" s="183">
        <v>11833561</v>
      </c>
      <c r="P44" s="5"/>
      <c r="Q44" s="175" t="s">
        <v>116</v>
      </c>
      <c r="R44" s="175" t="s">
        <v>2448</v>
      </c>
      <c r="S44" s="166"/>
      <c r="T44" s="166"/>
      <c r="U44" s="166">
        <v>1042</v>
      </c>
      <c r="V44" s="164" t="s">
        <v>1869</v>
      </c>
      <c r="W44" s="166"/>
      <c r="X44" s="166"/>
      <c r="Y44" s="166"/>
      <c r="Z44" s="168" t="s">
        <v>2892</v>
      </c>
      <c r="AA44" s="168" t="s">
        <v>2891</v>
      </c>
      <c r="AB44" s="166"/>
      <c r="AC44" s="166"/>
      <c r="AD44" s="165"/>
      <c r="AE44" s="166"/>
      <c r="AF44" s="166"/>
      <c r="AG44" s="166"/>
      <c r="AH44" s="165"/>
      <c r="AI44" s="166"/>
      <c r="AJ44" s="166"/>
      <c r="AK44" s="166"/>
      <c r="AL44" s="166"/>
      <c r="AM44" s="166"/>
      <c r="AN44" s="166" t="str">
        <f>F44 &amp;"["&amp;G44&amp;"]의 "&amp; I44 &amp;"["&amp; J44 &amp;"]는 필수적으로 존재하여만 한다."</f>
        <v>내원정보[VISIT_OCCURRENCE]의 내원 유형 ID[VISIT_OCCURRENCE_ID]는 필수적으로 존재하여만 한다.</v>
      </c>
      <c r="AO44" s="166"/>
      <c r="AP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Q44" s="164" t="s">
        <v>1860</v>
      </c>
      <c r="AR44" s="164" t="str">
        <f t="shared" ref="AR44:AR59" si="35">"WITH query_result AS (" &amp; CHAR(10) &amp;
"    -- 쿼리 결과를 변수에 저장" &amp; CHAR(10) &amp;
"    " &amp; AP44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'ID1042'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AT44" s="164" t="s">
        <v>1860</v>
      </c>
      <c r="AU44" s="164" t="str">
        <f t="shared" ref="AU44:AU59" si="36">"    WITH query_result AS (" &amp; CHAR(10) &amp;
"        -- 쿼리 결과를 변수에 저장" &amp; CHAR(10) &amp;
"        " &amp; AS44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'ID1042'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AW44" s="164" t="s">
        <v>1860</v>
      </c>
      <c r="AX44" s="164" t="str">
        <f t="shared" ref="AX44:AX59" si="37">"    WITH query_result AS (" &amp; CHAR(10) &amp;
"        -- 쿼리 결과를 변수에 저장" &amp; CHAR(10) &amp;
"        " &amp; AV44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Z44" s="164" t="s">
        <v>1860</v>
      </c>
      <c r="BA44" s="164" t="str">
        <f t="shared" ref="BA44:BA59" si="38">"BEGIN TRY" &amp; CHAR(10) &amp;
"    WITH query_result AS (" &amp; CHAR(10) &amp;
"        "&amp;AY44&amp;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C44" s="164" t="s">
        <v>1860</v>
      </c>
      <c r="BD44" s="164" t="str">
        <f>"BEGIN TRY" &amp; CHAR(10) &amp;
"    WITH query_result AS (" &amp; CHAR(10) &amp;
"        "&amp;BB44&amp;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BF44" s="164" t="s">
        <v>1860</v>
      </c>
      <c r="BG44" s="164" t="str">
        <f t="shared" ref="BG44:BG59" si="39">"BEGIN TRY" &amp; CHAR(10) &amp;
"    WITH query_result AS (" &amp; CHAR(10) &amp;
"        "&amp;BE44&amp;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" s="166" t="str">
        <f>"SELECT 'ID"&amp; $U44 &amp;"' AS RULE_ID,  
   '"&amp; $G44 &amp;"' AS TB_NM,    
   '"&amp; $J44 &amp;"' AS COL_NM, 
   COUNT(*) AS TOT_CNT   
   FROM "&amp;$C44&amp;"."&amp; $G44 &amp;"
"</f>
        <v xml:space="preserve">SELECT 'ID1042' AS RULE_ID,  
   'VISIT_OCCURRENCE' AS TB_NM,    
   'VISIT_OCCURRENCE_ID' AS COL_NM, 
   COUNT(*) AS TOT_CNT   
   FROM YourSchemaName.VISIT_OCCURRENCE
</v>
      </c>
      <c r="BI44" s="164" t="s">
        <v>1860</v>
      </c>
      <c r="BJ44" s="166" t="str">
        <f t="shared" ref="BJ44:BJ59" si="40">"BEGIN" &amp; CHAR(10) &amp;
"    -- 쿼리 결과를 변수에 저장" &amp; CHAR(10) &amp;
"    " &amp; BH44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'ID1042'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L44" s="164" t="s">
        <v>1860</v>
      </c>
      <c r="BM44" s="166" t="str">
        <f t="shared" ref="BM44:BM59" si="41">"BEGIN" &amp; CHAR(10) &amp;
"    -- 쿼리 결과를 변수에 저장" &amp; CHAR(10) &amp;
"    " &amp; BK44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'ID1042'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BO44" s="164" t="s">
        <v>1860</v>
      </c>
      <c r="BP44" s="166" t="str">
        <f t="shared" ref="BP44:BP59" si="42">"BEGIN" &amp; CHAR(10) &amp;
"    -- 쿼리 결과를 변수에 저장" &amp; CHAR(10) &amp;
"    " &amp; BN44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BR44" s="164" t="s">
        <v>1860</v>
      </c>
      <c r="BS44" s="164" t="str">
        <f t="shared" ref="BS44:BS59" si="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U44" s="164" t="s">
        <v>1860</v>
      </c>
      <c r="BV44" s="164" t="str">
        <f t="shared" ref="BV44:BV59" si="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44" s="166" t="str">
        <f>"SELECT ERR_VALUE, RULE_ID, TB_NM, COL_NM FROM (
 SELECT DISTINCT SUBSTRING(CAST("&amp; $J44 &amp;" AS VARCHAR(50)),1,30) AS ERR_VALUE, 'ID"&amp; $U44 &amp;"' AS RULE_ID,  
   '"&amp; $G44 &amp;"' AS TB_NM,    
   '"&amp; $J44 &amp;"' AS COL_NM 
    FROM "&amp;$C44&amp;"."&amp; $G44 &amp;" A
    WHERE  "&amp; $J44 &amp;" IS NULL 
LIMIT 3
) XX
"</f>
        <v xml:space="preserve">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</v>
      </c>
      <c r="BX44" s="164" t="s">
        <v>1860</v>
      </c>
      <c r="BY44" s="164" t="str">
        <f t="shared" ref="BY44:BY59" si="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A44" s="164" t="s">
        <v>1860</v>
      </c>
      <c r="CB44" s="164" t="str">
        <f t="shared" ref="CB44:CB59" si="46">"    -- 프로시저 본문" &amp; CHAR(10) &amp;
"    BEGIN" &amp; CHAR(10) &amp;
"        WITH query_result AS (" &amp; CHAR(10) &amp;
"            -- 쿼리 결과를 변수에 저장" &amp; CHAR(10) &amp;
"            "&amp;BZ44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'ID1042'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D44" s="164" t="s">
        <v>1860</v>
      </c>
      <c r="CE44" s="164" t="str">
        <f t="shared" ref="CE44:CE59" si="47">"    -- 프로시저 본문" &amp; CHAR(10) &amp;
"    BEGIN" &amp; CHAR(10) &amp;
"        WITH query_result AS (" &amp; CHAR(10) &amp;
"            -- 쿼리 결과를 변수에 저장" &amp; CHAR(10) &amp;
"         "&amp;CC44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'ID1042'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" s="166" t="str">
        <f>"SELECT ERR_VALUE, RULE_ID, TB_NM, COL_NM FROM (
 SELECT DISTINCT SUBSTR(TO_CHAR("&amp; $J44 &amp;"),1,30) AS ERR_VALUE, 'ID"&amp; $U44 &amp;"' AS RULE_ID,  
   '"&amp; $G44 &amp;"' AS TB_NM,    
   '"&amp; $J44 &amp;"' AS COL_NM 
    FROM "&amp;$C44&amp;"."&amp; $G44 &amp;" A
    WHERE  "&amp; $J44 &amp;" IS NULL
AND ROWNUM &lt; 4
) XX
"</f>
        <v xml:space="preserve">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</v>
      </c>
      <c r="CG44" s="164" t="s">
        <v>1860</v>
      </c>
      <c r="CH44" s="164" t="str">
        <f t="shared" ref="CH44:CH59" si="48">"    -- 프로시저 본문" &amp; CHAR(10) &amp;
"    BEGIN" &amp; CHAR(10) &amp;
"        WITH query_result AS (" &amp; CHAR(10) &amp;
"            -- 쿼리 결과를 변수에 저장" &amp; CHAR(10) &amp;
"            "&amp;CF44&amp;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J44" s="164" t="s">
        <v>1860</v>
      </c>
      <c r="CK44" s="164" t="str">
        <f t="shared" ref="CK44:CK59" si="49">"BEGIN TRY" &amp; CHAR(10) &amp;
"    WITH query_result AS (" &amp; CHAR(10) &amp;
"        "&amp;CI44&amp;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M44" s="164" t="s">
        <v>1860</v>
      </c>
      <c r="CN44" s="164" t="str">
        <f>"BEGIN TRY" &amp; CHAR(10) &amp;
"    WITH query_result AS (" &amp; CHAR(10) &amp;
"        "&amp;CL44&amp;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CP44" s="164" t="s">
        <v>1860</v>
      </c>
      <c r="CQ44" s="164" t="str">
        <f t="shared" ref="CQ44:CQ59" si="50">"BEGIN TRY" &amp; CHAR(10) &amp;
"    WITH query_result AS (" &amp; CHAR(10) &amp;
"        "&amp;CO44&amp;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" s="216">
        <f>IFERROR(VLOOKUP("ID"&amp;U44,V.진단결과!$A$2:$E$99558,4,0),0)</f>
        <v>0</v>
      </c>
      <c r="CS44" s="217">
        <f>IFERROR(VLOOKUP("ID"&amp;U44,V.진단결과!$A$2:$E$99558,5,0),0)</f>
        <v>0</v>
      </c>
      <c r="CT44" s="218">
        <f t="shared" si="18"/>
        <v>0</v>
      </c>
      <c r="CU44" s="219" t="str">
        <f>SUBSTITUTE(IFERROR(VLOOKUP("ID"&amp;U44,V.진단결과!$A$2:$F$99558,6,0),""),$AO44,"")</f>
        <v/>
      </c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</row>
    <row r="45" spans="1:120" s="220" customFormat="1" ht="16.5" hidden="1" customHeight="1">
      <c r="A45" s="164" t="s">
        <v>2242</v>
      </c>
      <c r="B45" s="164" t="s">
        <v>2240</v>
      </c>
      <c r="C45" s="164" t="s">
        <v>2887</v>
      </c>
      <c r="D45" s="164">
        <v>3</v>
      </c>
      <c r="E45" s="175" t="s">
        <v>2243</v>
      </c>
      <c r="F45" s="177" t="s">
        <v>2267</v>
      </c>
      <c r="G45" s="177" t="s">
        <v>2246</v>
      </c>
      <c r="H45" s="177">
        <v>2</v>
      </c>
      <c r="I45" s="221" t="s">
        <v>2487</v>
      </c>
      <c r="J45" s="177" t="s">
        <v>2272</v>
      </c>
      <c r="K45" s="177" t="s">
        <v>2435</v>
      </c>
      <c r="L45" s="175"/>
      <c r="M45" s="165"/>
      <c r="N45" s="221" t="s">
        <v>2487</v>
      </c>
      <c r="O45" s="183">
        <v>100000001</v>
      </c>
      <c r="P45" s="4"/>
      <c r="Q45" s="175" t="s">
        <v>116</v>
      </c>
      <c r="R45" s="175" t="s">
        <v>2448</v>
      </c>
      <c r="S45" s="166"/>
      <c r="T45" s="166"/>
      <c r="U45" s="166">
        <v>1043</v>
      </c>
      <c r="V45" s="164" t="s">
        <v>1869</v>
      </c>
      <c r="W45" s="166"/>
      <c r="X45" s="166"/>
      <c r="Y45" s="166"/>
      <c r="Z45" s="164" t="s">
        <v>1871</v>
      </c>
      <c r="AA45" s="168" t="s">
        <v>1872</v>
      </c>
      <c r="AB45" s="166"/>
      <c r="AC45" s="166"/>
      <c r="AD45" s="165"/>
      <c r="AE45" s="166"/>
      <c r="AF45" s="166"/>
      <c r="AG45" s="166"/>
      <c r="AH45" s="165"/>
      <c r="AI45" s="166"/>
      <c r="AJ45" s="166" t="s">
        <v>2244</v>
      </c>
      <c r="AK45" s="166" t="s">
        <v>2272</v>
      </c>
      <c r="AL45" s="166"/>
      <c r="AM45" s="166"/>
      <c r="AN45" s="166" t="str">
        <f>F45 &amp;"["&amp;G45&amp;"]의 "&amp; I45 &amp;"["&amp; J45 &amp;"]는 환자["&amp;AJ45&amp;"]의 "&amp;I45&amp;"["&amp;AK45&amp;"]에 존재하여야 한다."</f>
        <v>내원정보[VISIT_OCCURRENCE]의 CDM 환자ID[PERSON_ID]는 환자[PERSON]의 CDM 환자ID[PERSON_ID]에 존재하여야 한다.</v>
      </c>
      <c r="AO45" s="166"/>
      <c r="AP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AQ45" s="164" t="s">
        <v>1860</v>
      </c>
      <c r="AR45" s="164" t="str">
        <f t="shared" si="35"/>
        <v xml:space="preserve">WITH query_result AS (
    -- 쿼리 결과를 변수에 저장
    SELECT 'ID1043'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45" s="164" t="s">
        <v>1860</v>
      </c>
      <c r="AU45" s="164" t="str">
        <f t="shared" si="36"/>
        <v xml:space="preserve">    WITH query_result AS (
        -- 쿼리 결과를 변수에 저장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45" s="164" t="s">
        <v>1860</v>
      </c>
      <c r="AX45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AZ45" s="164" t="s">
        <v>1860</v>
      </c>
      <c r="BA45" s="164" t="str">
        <f t="shared" si="38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45" s="164" t="s">
        <v>1860</v>
      </c>
      <c r="BD45" s="164" t="str">
        <f>"BEGIN TRY" &amp; CHAR(10) &amp;
"    WITH query_result AS (" &amp; CHAR(10) &amp;
"        "&amp;BB45&amp;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45" s="164" t="s">
        <v>1860</v>
      </c>
      <c r="BG45" s="164" t="str">
        <f t="shared" si="39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" s="166" t="str">
        <f>"SELECT 'ID"&amp; $U45 &amp;"' AS RULE_ID,  
   '"&amp; $G45 &amp;"' AS TB_NM,    
   '"&amp; $J45 &amp;"' AS COL_NM, 
   COUNT(*) AS TOT_CNT   
   FROM "&amp;$C45&amp;"."&amp; $G45 &amp;"
WHERE "&amp; $J45 &amp;" IS NOT NULL AND LENGTH(CAST("&amp; $J45 &amp;" AS VARCHAR))&gt;0 "</f>
        <v xml:space="preserve">SELECT 'ID1043' AS RULE_ID,  
   'VISIT_OCCURRENCE' AS TB_NM,    
   'PERSON_ID' AS COL_NM, 
   COUNT(*) AS TOT_CNT   
   FROM YourSchemaName.VISIT_OCCURRENCE
WHERE PERSON_ID IS NOT NULL AND LENGTH(CAST(PERSON_ID AS VARCHAR))&gt;0 </v>
      </c>
      <c r="BI45" s="164" t="s">
        <v>1860</v>
      </c>
      <c r="BJ45" s="166" t="str">
        <f t="shared" si="40"/>
        <v xml:space="preserve">BEGIN
    -- 쿼리 결과를 변수에 저장
    SELECT 'ID1043'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45" s="164" t="s">
        <v>1860</v>
      </c>
      <c r="BM45" s="166" t="str">
        <f t="shared" si="41"/>
        <v xml:space="preserve">BEGIN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45" s="164" t="s">
        <v>1860</v>
      </c>
      <c r="BP45" s="166" t="str">
        <f t="shared" si="42"/>
        <v xml:space="preserve">BEGIN
    -- 쿼리 결과를 변수에 저장
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BR45" s="164" t="s">
        <v>1860</v>
      </c>
      <c r="BS4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LENGTH("&amp; $J45 &amp;")&gt;0 )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45" s="164" t="s">
        <v>1860</v>
      </c>
      <c r="BV4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" s="166" t="str">
        <f>"SELECT ERR_VALUE, RULE_ID, TB_NM, COL_NM FROM (
 SELECT DISTINCT SUBSTRING(CAST("&amp; $J45 &amp;" AS VARCHAR(50)),1,30)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LENGTH("&amp; $J45 &amp;")&gt;0 ) 
LIMIT 3
) XX
"</f>
        <v xml:space="preserve">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45" s="164" t="s">
        <v>1860</v>
      </c>
      <c r="BY4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CA45" s="164" t="s">
        <v>1860</v>
      </c>
      <c r="CB45" s="164" t="str">
        <f t="shared" si="46"/>
        <v xml:space="preserve">    -- 프로시저 본문
    BEGIN
        WITH query_result AS (
            -- 쿼리 결과를 변수에 저장
            SELECT 'ID1043'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LENGTH(TO_CHAR("&amp; $J45 &amp;"))&gt;0 )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45" s="164" t="s">
        <v>1860</v>
      </c>
      <c r="CE45" s="164" t="str">
        <f t="shared" si="47"/>
        <v xml:space="preserve">    -- 프로시저 본문
    BEGIN
        WITH query_result AS (
            -- 쿼리 결과를 변수에 저장
 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" s="166" t="str">
        <f>"SELECT ERR_VALUE, RULE_ID, TB_NM, COL_NM FROM (
 SELECT DISTINCT SUBSTR(TO_CHAR("&amp; $J45 &amp;"),1,30)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LENGTH(TO_CHAR("&amp; $J45 &amp;"))&gt;0 ) 
AND ROWNUM &lt; 4
) XX
"</f>
        <v xml:space="preserve">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45" s="164" t="s">
        <v>1860</v>
      </c>
      <c r="CH4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CJ45" s="164" t="s">
        <v>1860</v>
      </c>
      <c r="CK45" s="164" t="str">
        <f t="shared" si="49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45" s="164" t="s">
        <v>1860</v>
      </c>
      <c r="CN45" s="164" t="str">
        <f>"BEGIN TRY" &amp; CHAR(10) &amp;
"    WITH query_result AS (" &amp; CHAR(10) &amp;
"        "&amp;CL45&amp;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45" s="164" t="s">
        <v>1860</v>
      </c>
      <c r="CQ45" s="164" t="str">
        <f t="shared" si="50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" s="216">
        <f>IFERROR(VLOOKUP("ID"&amp;U45,V.진단결과!$A$2:$E$99558,4,0),0)</f>
        <v>0</v>
      </c>
      <c r="CS45" s="217">
        <f>IFERROR(VLOOKUP("ID"&amp;U45,V.진단결과!$A$2:$E$99558,5,0),0)</f>
        <v>0</v>
      </c>
      <c r="CT45" s="218">
        <f t="shared" si="18"/>
        <v>0</v>
      </c>
      <c r="CU45" s="219" t="str">
        <f>SUBSTITUTE(IFERROR(VLOOKUP("ID"&amp;U45,V.진단결과!$A$2:$F$99558,6,0),""),$AO45,"")</f>
        <v/>
      </c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</row>
    <row r="46" spans="1:120" s="220" customFormat="1" ht="16.5" hidden="1" customHeight="1">
      <c r="A46" s="164" t="s">
        <v>2242</v>
      </c>
      <c r="B46" s="164" t="s">
        <v>2240</v>
      </c>
      <c r="C46" s="164" t="s">
        <v>2887</v>
      </c>
      <c r="D46" s="164">
        <v>3</v>
      </c>
      <c r="E46" s="175" t="s">
        <v>2243</v>
      </c>
      <c r="F46" s="177" t="s">
        <v>2267</v>
      </c>
      <c r="G46" s="177" t="s">
        <v>2246</v>
      </c>
      <c r="H46" s="177">
        <v>2</v>
      </c>
      <c r="I46" s="221" t="s">
        <v>2487</v>
      </c>
      <c r="J46" s="177" t="s">
        <v>2272</v>
      </c>
      <c r="K46" s="177" t="s">
        <v>2435</v>
      </c>
      <c r="L46" s="175"/>
      <c r="M46" s="165"/>
      <c r="N46" s="221" t="s">
        <v>2487</v>
      </c>
      <c r="O46" s="183">
        <v>100000001</v>
      </c>
      <c r="P46" s="4"/>
      <c r="Q46" s="175" t="s">
        <v>116</v>
      </c>
      <c r="R46" s="175" t="s">
        <v>2448</v>
      </c>
      <c r="S46" s="166"/>
      <c r="T46" s="166"/>
      <c r="U46" s="166">
        <v>1044</v>
      </c>
      <c r="V46" s="164" t="s">
        <v>1869</v>
      </c>
      <c r="W46" s="166"/>
      <c r="X46" s="166"/>
      <c r="Y46" s="166"/>
      <c r="Z46" s="168" t="s">
        <v>2892</v>
      </c>
      <c r="AA46" s="168" t="s">
        <v>2891</v>
      </c>
      <c r="AB46" s="166"/>
      <c r="AC46" s="166"/>
      <c r="AD46" s="165"/>
      <c r="AE46" s="166"/>
      <c r="AF46" s="166"/>
      <c r="AG46" s="166"/>
      <c r="AH46" s="165"/>
      <c r="AI46" s="166"/>
      <c r="AJ46" s="166"/>
      <c r="AK46" s="166"/>
      <c r="AL46" s="166"/>
      <c r="AM46" s="166"/>
      <c r="AN46" s="166" t="str">
        <f>F46 &amp;"["&amp;G46&amp;"]의 "&amp; I46 &amp;"["&amp; J46 &amp;"]는 필수적으로 존재하여만 한다."</f>
        <v>내원정보[VISIT_OCCURRENCE]의 CDM 환자ID[PERSON_ID]는 필수적으로 존재하여만 한다.</v>
      </c>
      <c r="AO46" s="166"/>
      <c r="AP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Q46" s="164" t="s">
        <v>1860</v>
      </c>
      <c r="AR46" s="164" t="str">
        <f t="shared" si="35"/>
        <v xml:space="preserve">WITH query_result AS (
    -- 쿼리 결과를 변수에 저장
    SELECT 'ID1044'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AT46" s="164" t="s">
        <v>1860</v>
      </c>
      <c r="AU46" s="164" t="str">
        <f t="shared" si="36"/>
        <v xml:space="preserve">    WITH query_result AS (
        -- 쿼리 결과를 변수에 저장
        SELECT 'ID1044'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AW46" s="164" t="s">
        <v>1860</v>
      </c>
      <c r="AX46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Z46" s="164" t="s">
        <v>1860</v>
      </c>
      <c r="BA46" s="164" t="str">
        <f t="shared" si="38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C46" s="164" t="s">
        <v>1860</v>
      </c>
      <c r="BD46" s="164" t="str">
        <f>"BEGIN TRY" &amp; CHAR(10) &amp;
"    WITH query_result AS (" &amp; CHAR(10) &amp;
"        "&amp;BB46&amp;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BF46" s="164" t="s">
        <v>1860</v>
      </c>
      <c r="BG46" s="164" t="str">
        <f t="shared" si="39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" s="166" t="str">
        <f>"SELECT 'ID"&amp; $U46 &amp;"' AS RULE_ID,  
   '"&amp; $G46 &amp;"' AS TB_NM,    
   '"&amp; $J46 &amp;"' AS COL_NM, 
   COUNT(*) AS TOT_CNT   
   FROM "&amp;$C46&amp;"."&amp; $G46 &amp;"
"</f>
        <v xml:space="preserve">SELECT 'ID1044' AS RULE_ID,  
   'VISIT_OCCURRENCE' AS TB_NM,    
   'PERSON_ID' AS COL_NM, 
   COUNT(*) AS TOT_CNT   
   FROM YourSchemaName.VISIT_OCCURRENCE
</v>
      </c>
      <c r="BI46" s="164" t="s">
        <v>1860</v>
      </c>
      <c r="BJ46" s="166" t="str">
        <f t="shared" si="40"/>
        <v xml:space="preserve">BEGIN
    -- 쿼리 결과를 변수에 저장
    SELECT 'ID1044'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L46" s="164" t="s">
        <v>1860</v>
      </c>
      <c r="BM46" s="166" t="str">
        <f t="shared" si="41"/>
        <v xml:space="preserve">BEGIN
    -- 쿼리 결과를 변수에 저장
    SELECT 'ID1044'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BO46" s="164" t="s">
        <v>1860</v>
      </c>
      <c r="BP46" s="166" t="str">
        <f t="shared" si="42"/>
        <v xml:space="preserve">BEGIN
    -- 쿼리 결과를 변수에 저장
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BR46" s="164" t="s">
        <v>1860</v>
      </c>
      <c r="BS4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U46" s="164" t="s">
        <v>1860</v>
      </c>
      <c r="BV4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46" s="166" t="str">
        <f>"SELECT ERR_VALUE, RULE_ID, TB_NM, COL_NM FROM (
 SELECT DISTINCT SUBSTRING(CAST("&amp; $J46 &amp;" AS VARCHAR(50)),1,30) AS ERR_VALUE, 'ID"&amp; $U46 &amp;"' AS RULE_ID,  
   '"&amp; $G46 &amp;"' AS TB_NM,    
   '"&amp; $J46 &amp;"' AS COL_NM 
    FROM "&amp;$C46&amp;"."&amp; $G46 &amp;" A
    WHERE  "&amp; $J46 &amp;" IS NULL 
LIMIT 3
) XX
"</f>
        <v xml:space="preserve">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</v>
      </c>
      <c r="BX46" s="164" t="s">
        <v>1860</v>
      </c>
      <c r="BY4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A46" s="164" t="s">
        <v>1860</v>
      </c>
      <c r="CB46" s="164" t="str">
        <f t="shared" si="46"/>
        <v xml:space="preserve">    -- 프로시저 본문
    BEGIN
        WITH query_result AS (
            -- 쿼리 결과를 변수에 저장
            SELECT 'ID1044'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D46" s="164" t="s">
        <v>1860</v>
      </c>
      <c r="CE46" s="164" t="str">
        <f t="shared" si="47"/>
        <v xml:space="preserve">    -- 프로시저 본문
    BEGIN
        WITH query_result AS (
            -- 쿼리 결과를 변수에 저장
         SELECT 'ID1044'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" s="166" t="str">
        <f>"SELECT ERR_VALUE, RULE_ID, TB_NM, COL_NM FROM (
 SELECT DISTINCT SUBSTR(TO_CHAR("&amp; $J46 &amp;"),1,30) AS ERR_VALUE, 'ID"&amp; $U46 &amp;"' AS RULE_ID,  
   '"&amp; $G46 &amp;"' AS TB_NM,    
   '"&amp; $J46 &amp;"' AS COL_NM 
    FROM "&amp;$C46&amp;"."&amp; $G46 &amp;" A
    WHERE  "&amp; $J46 &amp;" IS NULL
AND ROWNUM &lt; 4
) XX
"</f>
        <v xml:space="preserve">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</v>
      </c>
      <c r="CG46" s="164" t="s">
        <v>1860</v>
      </c>
      <c r="CH4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J46" s="164" t="s">
        <v>1860</v>
      </c>
      <c r="CK46" s="164" t="str">
        <f t="shared" si="49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M46" s="164" t="s">
        <v>1860</v>
      </c>
      <c r="CN46" s="164" t="str">
        <f>"BEGIN TRY" &amp; CHAR(10) &amp;
"    WITH query_result AS (" &amp; CHAR(10) &amp;
"        "&amp;CL46&amp;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CP46" s="164" t="s">
        <v>1860</v>
      </c>
      <c r="CQ46" s="164" t="str">
        <f t="shared" si="50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" s="216">
        <f>IFERROR(VLOOKUP("ID"&amp;U46,V.진단결과!$A$2:$E$99558,4,0),0)</f>
        <v>0</v>
      </c>
      <c r="CS46" s="217">
        <f>IFERROR(VLOOKUP("ID"&amp;U46,V.진단결과!$A$2:$E$99558,5,0),0)</f>
        <v>0</v>
      </c>
      <c r="CT46" s="218">
        <f t="shared" si="18"/>
        <v>0</v>
      </c>
      <c r="CU46" s="219" t="str">
        <f>SUBSTITUTE(IFERROR(VLOOKUP("ID"&amp;U46,V.진단결과!$A$2:$F$99558,6,0),""),$AO46,"")</f>
        <v/>
      </c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</row>
    <row r="47" spans="1:120" s="220" customFormat="1" ht="16.5" hidden="1" customHeight="1">
      <c r="A47" s="164" t="s">
        <v>2242</v>
      </c>
      <c r="B47" s="164" t="s">
        <v>2240</v>
      </c>
      <c r="C47" s="164" t="s">
        <v>2887</v>
      </c>
      <c r="D47" s="164">
        <v>3</v>
      </c>
      <c r="E47" s="175" t="s">
        <v>2243</v>
      </c>
      <c r="F47" s="177" t="s">
        <v>2267</v>
      </c>
      <c r="G47" s="177" t="s">
        <v>2246</v>
      </c>
      <c r="H47" s="177">
        <v>3</v>
      </c>
      <c r="I47" s="221" t="s">
        <v>2599</v>
      </c>
      <c r="J47" s="177" t="s">
        <v>2295</v>
      </c>
      <c r="K47" s="177" t="s">
        <v>2435</v>
      </c>
      <c r="L47" s="175"/>
      <c r="M47" s="165"/>
      <c r="N47" s="221" t="s">
        <v>2614</v>
      </c>
      <c r="O47" s="183">
        <v>9202</v>
      </c>
      <c r="P47" s="224"/>
      <c r="Q47" s="175" t="s">
        <v>116</v>
      </c>
      <c r="R47" s="175" t="s">
        <v>2448</v>
      </c>
      <c r="S47" s="166"/>
      <c r="T47" s="166"/>
      <c r="U47" s="166">
        <v>1045</v>
      </c>
      <c r="V47" s="164" t="s">
        <v>1869</v>
      </c>
      <c r="W47" s="166"/>
      <c r="X47" s="166"/>
      <c r="Y47" s="166"/>
      <c r="Z47" s="164" t="s">
        <v>1868</v>
      </c>
      <c r="AA47" s="164" t="s">
        <v>2466</v>
      </c>
      <c r="AB47" s="164"/>
      <c r="AC47" s="166"/>
      <c r="AD47" s="165"/>
      <c r="AE47" s="166"/>
      <c r="AF47" s="166" t="s">
        <v>2886</v>
      </c>
      <c r="AG47" s="165" t="s">
        <v>2258</v>
      </c>
      <c r="AH47" s="165" t="s">
        <v>2434</v>
      </c>
      <c r="AI47" s="166" t="s">
        <v>2826</v>
      </c>
      <c r="AJ47" s="166"/>
      <c r="AK47" s="166"/>
      <c r="AL47" s="166"/>
      <c r="AM47" s="166"/>
      <c r="AN47" s="166" t="str">
        <f>F47 &amp;"["&amp;G47&amp;"]의 "&amp; I47 &amp;"["&amp; J47 &amp;"]는 표준코드[CONCEPT]의 표준코드아이디[CONCEPT_ID]에 존재하며 해당 조건["&amp;AI47&amp;"]을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47" s="166"/>
      <c r="AP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AQ47" s="164" t="s">
        <v>1860</v>
      </c>
      <c r="AR47" s="164" t="str">
        <f t="shared" si="35"/>
        <v xml:space="preserve">WITH query_result AS (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47" s="164" t="s">
        <v>1860</v>
      </c>
      <c r="AU47" s="164" t="str">
        <f t="shared" si="36"/>
        <v xml:space="preserve">    WITH query_result AS (
        -- 쿼리 결과를 변수에 저장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47" s="164" t="s">
        <v>1860</v>
      </c>
      <c r="AX47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AZ47" s="164" t="s">
        <v>1860</v>
      </c>
      <c r="BA47" s="164" t="str">
        <f t="shared" si="38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47" s="164" t="s">
        <v>1860</v>
      </c>
      <c r="BD47" s="164" t="str">
        <f>"BEGIN TRY" &amp; CHAR(10) &amp;
"    WITH query_result AS (" &amp; CHAR(10) &amp;
"        "&amp;BB47&amp;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47" s="164" t="s">
        <v>1860</v>
      </c>
      <c r="BG47" s="164" t="str">
        <f t="shared" si="39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" s="166" t="str">
        <f>"SELECT 'ID"&amp; $U47 &amp;"' AS RULE_ID,  
   '"&amp; $G47 &amp;"' AS TB_NM,    
   '"&amp; $J47 &amp;"' AS COL_NM, 
   COUNT(*) AS TOT_CNT   
   FROM "&amp;$C47&amp;"."&amp; $G47 &amp;"
WHERE "&amp; $J47 &amp;" IS NOT NULL AND LENGTH(CAST("&amp; $J47 &amp;" AS VARCHAR))&gt;0 "</f>
        <v xml:space="preserve">SELECT 'ID1045' AS RULE_ID,  
   'VISIT_OCCURRENCE' AS TB_NM,    
   'VISIT_CONCEPT_ID' AS COL_NM, 
   COUNT(*) AS TOT_CNT   
   FROM YourSchemaName.VISIT_OCCURRENCE
WHERE VISIT_CONCEPT_ID IS NOT NULL AND LENGTH(CAST(VISIT_CONCEPT_ID AS VARCHAR))&gt;0 </v>
      </c>
      <c r="BI47" s="164" t="s">
        <v>1860</v>
      </c>
      <c r="BJ47" s="166" t="str">
        <f t="shared" si="40"/>
        <v xml:space="preserve">BEGIN
    -- 쿼리 결과를 변수에 저장
    SELECT 'ID1045'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47" s="164" t="s">
        <v>1860</v>
      </c>
      <c r="BM47" s="166" t="str">
        <f t="shared" si="41"/>
        <v xml:space="preserve">BEGIN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47" s="164" t="s">
        <v>1860</v>
      </c>
      <c r="BP47" s="166" t="str">
        <f t="shared" si="42"/>
        <v xml:space="preserve">BEGIN
    -- 쿼리 결과를 변수에 저장
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BR47" s="164" t="s">
        <v>1860</v>
      </c>
      <c r="BS4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LENGTH("&amp; $J47 &amp;")&gt;0 )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47" s="164" t="s">
        <v>1860</v>
      </c>
      <c r="BV4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47" s="166" t="str">
        <f>"SELECT ERR_VALUE, RULE_ID, TB_NM, COL_NM FROM (
 SELECT DISTINCT SUBSTRING(CAST("&amp; $J47 &amp;" AS VARCHAR(50)),1,30) AS ERR_VALUE, 'ID"&amp; $U47 &amp;"' AS RULE_ID,  
   '"&amp; $G47 &amp;"' AS TB_NM,    
   '"&amp; $J47 &amp;"' AS COL_NM 
FROM "&amp;$C47&amp;"."&amp; $G47 &amp;" A
WHERE CASE WHEN NOT EXISTS 
(SELECT 1 FROM "&amp;$C47&amp;"."&amp; $AG47 &amp;" B WHERE 1=1 "&amp; $AI47 &amp;")  
THEN 'Y' ELSE 'N' END = 'Y' 
AND ( "&amp; $J47 &amp;" IS NOT NULL AND LENGTH("&amp; $J47 &amp;")&gt;0 ) 
LIMIT 3
) XX
"</f>
        <v xml:space="preserve">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47" s="164" t="s">
        <v>1860</v>
      </c>
      <c r="BY4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CA47" s="164" t="s">
        <v>1860</v>
      </c>
      <c r="CB47" s="164" t="str">
        <f t="shared" si="46"/>
        <v xml:space="preserve">    -- 프로시저 본문
    BEGIN
        WITH query_result AS (
            -- 쿼리 결과를 변수에 저장
            SELECT 'ID1045'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LENGTH(TO_CHAR("&amp; $J47 &amp;"))&gt;0 )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47" s="164" t="s">
        <v>1860</v>
      </c>
      <c r="CE47" s="164" t="str">
        <f t="shared" si="47"/>
        <v xml:space="preserve">    -- 프로시저 본문
    BEGIN
        WITH query_result AS (
            -- 쿼리 결과를 변수에 저장
 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" s="166" t="str">
        <f>"SELECT ERR_VALUE, RULE_ID, TB_NM, COL_NM FROM (
 SELECT DISTINCT SUBSTR(TO_CHAR("&amp; $J47 &amp;"),1,30)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LENGTH(TO_CHAR("&amp; $J47 &amp;"))&gt;0 ) 
AND ROWNUM &lt; 4
) XX
"</f>
        <v xml:space="preserve">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47" s="164" t="s">
        <v>1860</v>
      </c>
      <c r="CH47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CJ47" s="164" t="s">
        <v>1860</v>
      </c>
      <c r="CK47" s="164" t="str">
        <f t="shared" si="49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47" s="164" t="s">
        <v>1860</v>
      </c>
      <c r="CN47" s="164" t="str">
        <f>"BEGIN TRY" &amp; CHAR(10) &amp;
"    WITH query_result AS (" &amp; CHAR(10) &amp;
"        "&amp;CL47&amp;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47" s="164" t="s">
        <v>1860</v>
      </c>
      <c r="CQ47" s="164" t="str">
        <f t="shared" si="50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" s="216">
        <f>IFERROR(VLOOKUP("ID"&amp;U47,V.진단결과!$A$2:$E$99558,4,0),0)</f>
        <v>0</v>
      </c>
      <c r="CS47" s="217">
        <f>IFERROR(VLOOKUP("ID"&amp;U47,V.진단결과!$A$2:$E$99558,5,0),0)</f>
        <v>0</v>
      </c>
      <c r="CT47" s="218">
        <f t="shared" si="18"/>
        <v>0</v>
      </c>
      <c r="CU47" s="219" t="str">
        <f>SUBSTITUTE(IFERROR(VLOOKUP("ID"&amp;U47,V.진단결과!$A$2:$F$99558,6,0),""),$AO47,"")</f>
        <v/>
      </c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</row>
    <row r="48" spans="1:120" s="220" customFormat="1" ht="16.5" hidden="1" customHeight="1">
      <c r="A48" s="164" t="s">
        <v>2242</v>
      </c>
      <c r="B48" s="164" t="s">
        <v>2240</v>
      </c>
      <c r="C48" s="164" t="s">
        <v>2887</v>
      </c>
      <c r="D48" s="164">
        <v>3</v>
      </c>
      <c r="E48" s="175" t="s">
        <v>2243</v>
      </c>
      <c r="F48" s="177" t="s">
        <v>2267</v>
      </c>
      <c r="G48" s="177" t="s">
        <v>2246</v>
      </c>
      <c r="H48" s="177">
        <v>3</v>
      </c>
      <c r="I48" s="221" t="s">
        <v>2599</v>
      </c>
      <c r="J48" s="177" t="s">
        <v>2295</v>
      </c>
      <c r="K48" s="177" t="s">
        <v>2435</v>
      </c>
      <c r="L48" s="175"/>
      <c r="M48" s="165"/>
      <c r="N48" s="221" t="s">
        <v>2614</v>
      </c>
      <c r="O48" s="183">
        <v>9202</v>
      </c>
      <c r="P48" s="224"/>
      <c r="Q48" s="175" t="s">
        <v>116</v>
      </c>
      <c r="R48" s="175" t="s">
        <v>2448</v>
      </c>
      <c r="S48" s="166"/>
      <c r="T48" s="166"/>
      <c r="U48" s="166">
        <v>1046</v>
      </c>
      <c r="V48" s="164" t="s">
        <v>1869</v>
      </c>
      <c r="W48" s="166"/>
      <c r="X48" s="166"/>
      <c r="Y48" s="166"/>
      <c r="Z48" s="168" t="s">
        <v>2892</v>
      </c>
      <c r="AA48" s="168" t="s">
        <v>2891</v>
      </c>
      <c r="AB48" s="166"/>
      <c r="AC48" s="166"/>
      <c r="AD48" s="165"/>
      <c r="AE48" s="166"/>
      <c r="AF48" s="166"/>
      <c r="AG48" s="166"/>
      <c r="AH48" s="165"/>
      <c r="AI48" s="166"/>
      <c r="AJ48" s="166"/>
      <c r="AK48" s="166"/>
      <c r="AL48" s="166"/>
      <c r="AM48" s="166"/>
      <c r="AN48" s="166" t="str">
        <f>F48 &amp;"["&amp;G48&amp;"]의 "&amp; I48 &amp;"["&amp; J48 &amp;"]는 필수적으로 존재하여만 한다."</f>
        <v>내원정보[VISIT_OCCURRENCE]의 내원 유형_concept ID[VISIT_CONCEPT_ID]는 필수적으로 존재하여만 한다.</v>
      </c>
      <c r="AO48" s="166"/>
      <c r="AP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Q48" s="164" t="s">
        <v>1860</v>
      </c>
      <c r="AR48" s="164" t="str">
        <f t="shared" si="35"/>
        <v xml:space="preserve">WITH query_result AS (
    -- 쿼리 결과를 변수에 저장
    SELECT 'ID1046'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AT48" s="164" t="s">
        <v>1860</v>
      </c>
      <c r="AU48" s="164" t="str">
        <f t="shared" si="36"/>
        <v xml:space="preserve">    WITH query_result AS (
        -- 쿼리 결과를 변수에 저장
        SELECT 'ID1046'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AW48" s="164" t="s">
        <v>1860</v>
      </c>
      <c r="AX48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Z48" s="164" t="s">
        <v>1860</v>
      </c>
      <c r="BA48" s="164" t="str">
        <f t="shared" si="38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C48" s="164" t="s">
        <v>1860</v>
      </c>
      <c r="BD48" s="164" t="str">
        <f>"BEGIN TRY" &amp; CHAR(10) &amp;
"    WITH query_result AS (" &amp; CHAR(10) &amp;
"        "&amp;BB48&amp;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BF48" s="164" t="s">
        <v>1860</v>
      </c>
      <c r="BG48" s="164" t="str">
        <f t="shared" si="39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" s="166" t="str">
        <f>"SELECT 'ID"&amp; $U48 &amp;"' AS RULE_ID,  
   '"&amp; $G48 &amp;"' AS TB_NM,    
   '"&amp; $J48 &amp;"' AS COL_NM, 
   COUNT(*) AS TOT_CNT   
   FROM "&amp;$C48&amp;"."&amp; $G48 &amp;"
"</f>
        <v xml:space="preserve">SELECT 'ID1046' AS RULE_ID,  
   'VISIT_OCCURRENCE' AS TB_NM,    
   'VISIT_CONCEPT_ID' AS COL_NM, 
   COUNT(*) AS TOT_CNT   
   FROM YourSchemaName.VISIT_OCCURRENCE
</v>
      </c>
      <c r="BI48" s="164" t="s">
        <v>1860</v>
      </c>
      <c r="BJ48" s="166" t="str">
        <f t="shared" si="40"/>
        <v xml:space="preserve">BEGIN
    -- 쿼리 결과를 변수에 저장
    SELECT 'ID1046'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L48" s="164" t="s">
        <v>1860</v>
      </c>
      <c r="BM48" s="166" t="str">
        <f t="shared" si="41"/>
        <v xml:space="preserve">BEGIN
    -- 쿼리 결과를 변수에 저장
    SELECT 'ID1046'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BO48" s="164" t="s">
        <v>1860</v>
      </c>
      <c r="BP48" s="166" t="str">
        <f t="shared" si="42"/>
        <v xml:space="preserve">BEGIN
    -- 쿼리 결과를 변수에 저장
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BR48" s="164" t="s">
        <v>1860</v>
      </c>
      <c r="BS4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U48" s="164" t="s">
        <v>1860</v>
      </c>
      <c r="BV4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48" s="166" t="str">
        <f>"SELECT ERR_VALUE, RULE_ID, TB_NM, COL_NM FROM (
 SELECT DISTINCT SUBSTRING(CAST("&amp; $J48 &amp;" AS VARCHAR(50)),1,30) AS ERR_VALUE, 'ID"&amp; $U48 &amp;"' AS RULE_ID,  
   '"&amp; $G48 &amp;"' AS TB_NM,    
   '"&amp; $J48 &amp;"' AS COL_NM 
    FROM "&amp;$C48&amp;"."&amp; $G48 &amp;" A
    WHERE  "&amp; $J48 &amp;" IS NULL 
LIMIT 3
) XX
"</f>
        <v xml:space="preserve">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</v>
      </c>
      <c r="BX48" s="164" t="s">
        <v>1860</v>
      </c>
      <c r="BY4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A48" s="164" t="s">
        <v>1860</v>
      </c>
      <c r="CB48" s="164" t="str">
        <f t="shared" si="46"/>
        <v xml:space="preserve">    -- 프로시저 본문
    BEGIN
        WITH query_result AS (
            -- 쿼리 결과를 변수에 저장
            SELECT 'ID1046'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D48" s="164" t="s">
        <v>1860</v>
      </c>
      <c r="CE48" s="164" t="str">
        <f t="shared" si="47"/>
        <v xml:space="preserve">    -- 프로시저 본문
    BEGIN
        WITH query_result AS (
            -- 쿼리 결과를 변수에 저장
         SELECT 'ID1046'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" s="166" t="str">
        <f>"SELECT ERR_VALUE, RULE_ID, TB_NM, COL_NM FROM (
 SELECT DISTINCT SUBSTR(TO_CHAR("&amp; $J48 &amp;"),1,30) AS ERR_VALUE, 'ID"&amp; $U48 &amp;"' AS RULE_ID,  
   '"&amp; $G48 &amp;"' AS TB_NM,    
   '"&amp; $J48 &amp;"' AS COL_NM 
    FROM "&amp;$C48&amp;"."&amp; $G48 &amp;" A
    WHERE  "&amp; $J48 &amp;" IS NULL
AND ROWNUM &lt; 4
) XX
"</f>
        <v xml:space="preserve">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</v>
      </c>
      <c r="CG48" s="164" t="s">
        <v>1860</v>
      </c>
      <c r="CH4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J48" s="164" t="s">
        <v>1860</v>
      </c>
      <c r="CK48" s="164" t="str">
        <f t="shared" si="49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M48" s="164" t="s">
        <v>1860</v>
      </c>
      <c r="CN48" s="164" t="str">
        <f>"BEGIN TRY" &amp; CHAR(10) &amp;
"    WITH query_result AS (" &amp; CHAR(10) &amp;
"        "&amp;CL48&amp;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CP48" s="164" t="s">
        <v>1860</v>
      </c>
      <c r="CQ48" s="164" t="str">
        <f t="shared" si="50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" s="216">
        <f>IFERROR(VLOOKUP("ID"&amp;U48,V.진단결과!$A$2:$E$99558,4,0),0)</f>
        <v>0</v>
      </c>
      <c r="CS48" s="217">
        <f>IFERROR(VLOOKUP("ID"&amp;U48,V.진단결과!$A$2:$E$99558,5,0),0)</f>
        <v>0</v>
      </c>
      <c r="CT48" s="218">
        <f t="shared" si="18"/>
        <v>0</v>
      </c>
      <c r="CU48" s="219" t="str">
        <f>SUBSTITUTE(IFERROR(VLOOKUP("ID"&amp;U48,V.진단결과!$A$2:$F$99558,6,0),""),$AO48,"")</f>
        <v/>
      </c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</row>
    <row r="49" spans="1:120" s="220" customFormat="1" ht="16.5" hidden="1" customHeight="1">
      <c r="A49" s="164" t="s">
        <v>2242</v>
      </c>
      <c r="B49" s="164" t="s">
        <v>2240</v>
      </c>
      <c r="C49" s="164" t="s">
        <v>2887</v>
      </c>
      <c r="D49" s="164">
        <v>3</v>
      </c>
      <c r="E49" s="175" t="s">
        <v>2243</v>
      </c>
      <c r="F49" s="177" t="s">
        <v>2267</v>
      </c>
      <c r="G49" s="177" t="s">
        <v>2246</v>
      </c>
      <c r="H49" s="177">
        <v>4</v>
      </c>
      <c r="I49" s="221" t="s">
        <v>2600</v>
      </c>
      <c r="J49" s="177" t="s">
        <v>2296</v>
      </c>
      <c r="K49" s="177" t="s">
        <v>2438</v>
      </c>
      <c r="L49" s="175"/>
      <c r="M49" s="165"/>
      <c r="N49" s="221" t="s">
        <v>2600</v>
      </c>
      <c r="O49" s="184">
        <v>44406</v>
      </c>
      <c r="P49" s="224"/>
      <c r="Q49" s="175" t="s">
        <v>116</v>
      </c>
      <c r="R49" s="175" t="s">
        <v>2448</v>
      </c>
      <c r="S49" s="166"/>
      <c r="T49" s="166"/>
      <c r="U49" s="166">
        <v>1047</v>
      </c>
      <c r="V49" s="164" t="s">
        <v>1869</v>
      </c>
      <c r="W49" s="166"/>
      <c r="X49" s="166"/>
      <c r="Y49" s="166"/>
      <c r="Z49" s="168" t="s">
        <v>2786</v>
      </c>
      <c r="AA49" s="168" t="s">
        <v>2565</v>
      </c>
      <c r="AB49" s="164"/>
      <c r="AC49" s="166"/>
      <c r="AD49" s="165"/>
      <c r="AE49" s="166"/>
      <c r="AF49" s="166"/>
      <c r="AG49" s="165"/>
      <c r="AH49" s="165"/>
      <c r="AI49" s="166"/>
      <c r="AJ49" s="177" t="s">
        <v>2246</v>
      </c>
      <c r="AK49" s="177" t="s">
        <v>2298</v>
      </c>
      <c r="AL49" s="217"/>
      <c r="AM49" s="177" t="s">
        <v>2298</v>
      </c>
      <c r="AN49" s="166" t="str">
        <f>F49 &amp;"["&amp;G49&amp;"]의 "&amp; I49 &amp;"["&amp; J49 &amp;"]는 "&amp;AJ49&amp;" 테이블의 ["&amp;AM49&amp;"] 보다 빠른 날짜여야 한다."</f>
        <v>내원정보[VISIT_OCCURRENCE]의 내원 시작일[VISIT_START_DATE]는 VISIT_OCCURRENCE 테이블의 [VISIT_END_DATE] 보다 빠른 날짜여야 한다.</v>
      </c>
      <c r="AO49" s="166"/>
      <c r="AP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AQ49" s="164" t="s">
        <v>1860</v>
      </c>
      <c r="AR49" s="164" t="str">
        <f t="shared" si="35"/>
        <v xml:space="preserve">WITH query_result AS (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49" s="164" t="s">
        <v>1860</v>
      </c>
      <c r="AU49" s="164" t="str">
        <f t="shared" si="36"/>
        <v xml:space="preserve">    WITH query_result AS (
        -- 쿼리 결과를 변수에 저장
    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49" s="164" t="s">
        <v>1860</v>
      </c>
      <c r="AX49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AZ49" s="164" t="s">
        <v>1860</v>
      </c>
      <c r="BA49" s="164" t="str">
        <f t="shared" si="38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49" s="164" t="s">
        <v>1860</v>
      </c>
      <c r="BD49" s="164" t="str">
        <f>"BEGIN TRY" &amp; CHAR(10) &amp;
"    WITH query_result AS (" &amp; CHAR(10) &amp;
"        "&amp;BB49&amp;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49" s="164" t="s">
        <v>1860</v>
      </c>
      <c r="BG49" s="164" t="str">
        <f t="shared" si="39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" s="166" t="str">
        <f>"SELECT 'ID"&amp; $U49 &amp;"' AS RULE_ID,  
   '"&amp; $G49 &amp;"' AS TB_NM,    
   '"&amp; $J49 &amp;"' AS COL_NM, 
   COUNT(*) AS TOT_CNT   
   FROM "&amp;$C49&amp;"."&amp; $G49 &amp;"
WHERE "&amp; $J49 &amp;" IS NOT NULL AND LENGTH(CAST("&amp; $J49 &amp;" AS VARCHAR))&gt;0 "</f>
        <v xml:space="preserve">SELECT 'ID1047' AS RULE_ID,  
   'VISIT_OCCURRENCE' AS TB_NM,    
   'VISIT_START_DATE' AS COL_NM, 
   COUNT(*) AS TOT_CNT   
   FROM YourSchemaName.VISIT_OCCURRENCE
WHERE VISIT_START_DATE IS NOT NULL AND LENGTH(CAST(VISIT_START_DATE AS VARCHAR))&gt;0 </v>
      </c>
      <c r="BI49" s="164" t="s">
        <v>1860</v>
      </c>
      <c r="BJ49" s="166" t="str">
        <f t="shared" si="40"/>
        <v xml:space="preserve">BEGIN
    -- 쿼리 결과를 변수에 저장
    SELECT 'ID1047'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49" s="164" t="s">
        <v>1860</v>
      </c>
      <c r="BM49" s="166" t="str">
        <f t="shared" si="41"/>
        <v xml:space="preserve">BEGIN
    -- 쿼리 결과를 변수에 저장
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49" s="164" t="s">
        <v>1860</v>
      </c>
      <c r="BP49" s="166" t="str">
        <f t="shared" si="42"/>
        <v xml:space="preserve">BEGIN
    -- 쿼리 결과를 변수에 저장
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BR49" s="164" t="s">
        <v>1860</v>
      </c>
      <c r="BS4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" s="166" t="str">
        <f>"SELECT 'ID"&amp; $U49 &amp;"' AS RULE_ID,  
   '"&amp; $G49 &amp;"' AS TB_NM,    
   '"&amp; $J49 &amp;"' AS COL_NM, 
	COUNT(*) AS ERR_CNT   
FROM "&amp;$C49&amp;"."&amp; $G49 &amp;" A
WHERE "&amp; $J49 &amp;" IS NOT NULL AND LENGTH("&amp; $J49 &amp;")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49" s="164" t="s">
        <v>1860</v>
      </c>
      <c r="BV4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49" s="166" t="str">
        <f>"SELECT ERR_VALUE, RULE_ID, TB_NM, COL_NM FROM (
 SELECT DISTINCT SUBSTRING(CAST("&amp; $J49 &amp;" AS VARCHAR(50)),1,30) AS ERR_VALUE, 'ID"&amp; $U49 &amp;"' AS RULE_ID,  
   '"&amp; $G49 &amp;"' AS TB_NM,    
   '"&amp; $J49 &amp;"' AS COL_NM 
FROM "&amp;$C49&amp;"."&amp; $G49 &amp;" A
WHERE  "&amp; $J49 &amp;" IS NOT NULL AND LENGTH("&amp; $J49 &amp;") &gt; 0 
AND "&amp;$J49&amp;" &gt; "&amp;$AM49&amp;"
LIMIT 3
) XX
"</f>
        <v xml:space="preserve">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49" s="164" t="s">
        <v>1860</v>
      </c>
      <c r="BY4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CA49" s="164" t="s">
        <v>1860</v>
      </c>
      <c r="CB49" s="164" t="str">
        <f t="shared" si="46"/>
        <v xml:space="preserve">    -- 프로시저 본문
    BEGIN
        WITH query_result AS (
            -- 쿼리 결과를 변수에 저장
            SELECT 'ID1047'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" s="166" t="str">
        <f>"SELECT 'ID"&amp; $U49 &amp;"' AS RULE_ID,  
   '"&amp; $G49 &amp;"' AS TB_NM,    
   '"&amp; $J49 &amp;"' AS COL_NM, 
	COUNT(*) AS ERR_CNT   
FROM "&amp;$C49&amp;"."&amp; $G49 &amp;" A
WHERE "&amp; $J49 &amp;" IS NOT NULL AND LENGTH(TO_CHAR("&amp; $J49 &amp;"))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49" s="164" t="s">
        <v>1860</v>
      </c>
      <c r="CE49" s="164" t="str">
        <f t="shared" si="47"/>
        <v xml:space="preserve">    -- 프로시저 본문
    BEGIN
        WITH query_result AS (
            -- 쿼리 결과를 변수에 저장
         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" s="166" t="str">
        <f>"SELECT ERR_VALUE, RULE_ID, TB_NM, COL_NM FROM (
 SELECT DISTINCT SUBSTR(TO_CHAR("&amp; $J49 &amp;"),1,30) AS ERR_VALUE, 'ID"&amp; $U49 &amp;"' AS RULE_ID,  
   '"&amp; $G49 &amp;"' AS TB_NM,    
   '"&amp; $J49 &amp;"' AS COL_NM 
FROM "&amp;$C49&amp;"."&amp; $G49 &amp;" A
WHERE  "&amp; $J49 &amp;" IS NOT NULL AND LENGTH(TO_CHAR("&amp; $J49 &amp;")) &gt; 0 
AND "&amp;$J49&amp;" &gt; "&amp;$AM49&amp;"
AND ROWNUM &lt; 4
) XX
"</f>
        <v xml:space="preserve">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49" s="164" t="s">
        <v>1860</v>
      </c>
      <c r="CH4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CJ49" s="164" t="s">
        <v>1860</v>
      </c>
      <c r="CK49" s="164" t="str">
        <f t="shared" si="49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49" s="164" t="s">
        <v>1860</v>
      </c>
      <c r="CN49" s="164" t="str">
        <f>"BEGIN TRY" &amp; CHAR(10) &amp;
"    WITH query_result AS (" &amp; CHAR(10) &amp;
"        "&amp;CL49&amp;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49" s="164" t="s">
        <v>1860</v>
      </c>
      <c r="CQ49" s="164" t="str">
        <f t="shared" si="50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" s="216">
        <f>IFERROR(VLOOKUP("ID"&amp;U49,V.진단결과!$A$2:$E$99558,4,0),0)</f>
        <v>0</v>
      </c>
      <c r="CS49" s="217">
        <f>IFERROR(VLOOKUP("ID"&amp;U49,V.진단결과!$A$2:$E$99558,5,0),0)</f>
        <v>0</v>
      </c>
      <c r="CT49" s="218">
        <f t="shared" si="18"/>
        <v>0</v>
      </c>
      <c r="CU49" s="219" t="str">
        <f>SUBSTITUTE(IFERROR(VLOOKUP("ID"&amp;U49,V.진단결과!$A$2:$F$99558,6,0),""),$AO49,"")</f>
        <v/>
      </c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</row>
    <row r="50" spans="1:120" s="220" customFormat="1" ht="16.5" hidden="1" customHeight="1">
      <c r="A50" s="164" t="s">
        <v>2242</v>
      </c>
      <c r="B50" s="164" t="s">
        <v>2240</v>
      </c>
      <c r="C50" s="164" t="s">
        <v>2887</v>
      </c>
      <c r="D50" s="164">
        <v>3</v>
      </c>
      <c r="E50" s="175" t="s">
        <v>2243</v>
      </c>
      <c r="F50" s="177" t="s">
        <v>2267</v>
      </c>
      <c r="G50" s="177" t="s">
        <v>2246</v>
      </c>
      <c r="H50" s="177">
        <v>4</v>
      </c>
      <c r="I50" s="221" t="s">
        <v>2600</v>
      </c>
      <c r="J50" s="177" t="s">
        <v>2296</v>
      </c>
      <c r="K50" s="177" t="s">
        <v>2438</v>
      </c>
      <c r="L50" s="175"/>
      <c r="M50" s="165"/>
      <c r="N50" s="221" t="s">
        <v>2600</v>
      </c>
      <c r="O50" s="184">
        <v>44406</v>
      </c>
      <c r="P50" s="224"/>
      <c r="Q50" s="175" t="s">
        <v>116</v>
      </c>
      <c r="R50" s="175" t="s">
        <v>2448</v>
      </c>
      <c r="S50" s="166"/>
      <c r="T50" s="166"/>
      <c r="U50" s="166">
        <v>1048</v>
      </c>
      <c r="V50" s="164" t="s">
        <v>1869</v>
      </c>
      <c r="W50" s="166"/>
      <c r="X50" s="166"/>
      <c r="Y50" s="166"/>
      <c r="Z50" s="168" t="s">
        <v>2892</v>
      </c>
      <c r="AA50" s="168" t="s">
        <v>2891</v>
      </c>
      <c r="AB50" s="166"/>
      <c r="AC50" s="166"/>
      <c r="AD50" s="165"/>
      <c r="AE50" s="166"/>
      <c r="AF50" s="166"/>
      <c r="AG50" s="166"/>
      <c r="AH50" s="165"/>
      <c r="AI50" s="166"/>
      <c r="AJ50" s="166"/>
      <c r="AK50" s="166"/>
      <c r="AL50" s="166"/>
      <c r="AM50" s="166"/>
      <c r="AN50" s="166" t="str">
        <f>F50 &amp;"["&amp;G50&amp;"]의 "&amp; I50 &amp;"["&amp; J50 &amp;"]는 필수적으로 존재하여만 한다."</f>
        <v>내원정보[VISIT_OCCURRENCE]의 내원 시작일[VISIT_START_DATE]는 필수적으로 존재하여만 한다.</v>
      </c>
      <c r="AO50" s="166"/>
      <c r="AP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Q50" s="164" t="s">
        <v>1860</v>
      </c>
      <c r="AR50" s="164" t="str">
        <f t="shared" si="35"/>
        <v xml:space="preserve">WITH query_result AS (
    -- 쿼리 결과를 변수에 저장
    SELECT 'ID1048'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AT50" s="164" t="s">
        <v>1860</v>
      </c>
      <c r="AU50" s="164" t="str">
        <f t="shared" si="36"/>
        <v xml:space="preserve">    WITH query_result AS (
        -- 쿼리 결과를 변수에 저장
        SELECT 'ID1048'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AW50" s="164" t="s">
        <v>1860</v>
      </c>
      <c r="AX50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Z50" s="164" t="s">
        <v>1860</v>
      </c>
      <c r="BA50" s="164" t="str">
        <f t="shared" si="38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C50" s="164" t="s">
        <v>1860</v>
      </c>
      <c r="BD50" s="164" t="str">
        <f>"BEGIN TRY" &amp; CHAR(10) &amp;
"    WITH query_result AS (" &amp; CHAR(10) &amp;
"        "&amp;BB50&amp;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BF50" s="164" t="s">
        <v>1860</v>
      </c>
      <c r="BG50" s="164" t="str">
        <f t="shared" si="39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" s="166" t="str">
        <f>"SELECT 'ID"&amp; $U50 &amp;"' AS RULE_ID,  
   '"&amp; $G50 &amp;"' AS TB_NM,    
   '"&amp; $J50 &amp;"' AS COL_NM, 
   COUNT(*) AS TOT_CNT   
   FROM "&amp;$C50&amp;"."&amp; $G50 &amp;"
"</f>
        <v xml:space="preserve">SELECT 'ID1048' AS RULE_ID,  
   'VISIT_OCCURRENCE' AS TB_NM,    
   'VISIT_START_DATE' AS COL_NM, 
   COUNT(*) AS TOT_CNT   
   FROM YourSchemaName.VISIT_OCCURRENCE
</v>
      </c>
      <c r="BI50" s="164" t="s">
        <v>1860</v>
      </c>
      <c r="BJ50" s="166" t="str">
        <f t="shared" si="40"/>
        <v xml:space="preserve">BEGIN
    -- 쿼리 결과를 변수에 저장
    SELECT 'ID1048'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L50" s="164" t="s">
        <v>1860</v>
      </c>
      <c r="BM50" s="166" t="str">
        <f t="shared" si="41"/>
        <v xml:space="preserve">BEGIN
    -- 쿼리 결과를 변수에 저장
    SELECT 'ID1048'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BO50" s="164" t="s">
        <v>1860</v>
      </c>
      <c r="BP50" s="166" t="str">
        <f t="shared" si="42"/>
        <v xml:space="preserve">BEGIN
    -- 쿼리 결과를 변수에 저장
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BR50" s="164" t="s">
        <v>1860</v>
      </c>
      <c r="BS50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U50" s="164" t="s">
        <v>1860</v>
      </c>
      <c r="BV50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50" s="166" t="str">
        <f>"SELECT ERR_VALUE, RULE_ID, TB_NM, COL_NM FROM (
 SELECT DISTINCT SUBSTRING(CAST("&amp; $J50 &amp;" AS VARCHAR(50)),1,30) AS ERR_VALUE, 'ID"&amp; $U50 &amp;"' AS RULE_ID,  
   '"&amp; $G50 &amp;"' AS TB_NM,    
   '"&amp; $J50 &amp;"' AS COL_NM 
    FROM "&amp;$C50&amp;"."&amp; $G50 &amp;" A
    WHERE  "&amp; $J50 &amp;" IS NULL 
LIMIT 3
) XX
"</f>
        <v xml:space="preserve">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</v>
      </c>
      <c r="BX50" s="164" t="s">
        <v>1860</v>
      </c>
      <c r="BY50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A50" s="164" t="s">
        <v>1860</v>
      </c>
      <c r="CB50" s="164" t="str">
        <f t="shared" si="46"/>
        <v xml:space="preserve">    -- 프로시저 본문
    BEGIN
        WITH query_result AS (
            -- 쿼리 결과를 변수에 저장
            SELECT 'ID1048'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D50" s="164" t="s">
        <v>1860</v>
      </c>
      <c r="CE50" s="164" t="str">
        <f t="shared" si="47"/>
        <v xml:space="preserve">    -- 프로시저 본문
    BEGIN
        WITH query_result AS (
            -- 쿼리 결과를 변수에 저장
         SELECT 'ID1048'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" s="166" t="str">
        <f>"SELECT ERR_VALUE, RULE_ID, TB_NM, COL_NM FROM (
 SELECT DISTINCT SUBSTR(TO_CHAR("&amp; $J50 &amp;"),1,30) AS ERR_VALUE, 'ID"&amp; $U50 &amp;"' AS RULE_ID,  
   '"&amp; $G50 &amp;"' AS TB_NM,    
   '"&amp; $J50 &amp;"' AS COL_NM 
    FROM "&amp;$C50&amp;"."&amp; $G50 &amp;" A
    WHERE  "&amp; $J50 &amp;" IS NULL
AND ROWNUM &lt; 4
) XX
"</f>
        <v xml:space="preserve">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</v>
      </c>
      <c r="CG50" s="164" t="s">
        <v>1860</v>
      </c>
      <c r="CH50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J50" s="164" t="s">
        <v>1860</v>
      </c>
      <c r="CK50" s="164" t="str">
        <f t="shared" si="49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M50" s="164" t="s">
        <v>1860</v>
      </c>
      <c r="CN50" s="164" t="str">
        <f>"BEGIN TRY" &amp; CHAR(10) &amp;
"    WITH query_result AS (" &amp; CHAR(10) &amp;
"        "&amp;CL50&amp;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CP50" s="164" t="s">
        <v>1860</v>
      </c>
      <c r="CQ50" s="164" t="str">
        <f t="shared" si="50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" s="216">
        <f>IFERROR(VLOOKUP("ID"&amp;U50,V.진단결과!$A$2:$E$99558,4,0),0)</f>
        <v>0</v>
      </c>
      <c r="CS50" s="217">
        <f>IFERROR(VLOOKUP("ID"&amp;U50,V.진단결과!$A$2:$E$99558,5,0),0)</f>
        <v>0</v>
      </c>
      <c r="CT50" s="218">
        <f t="shared" si="18"/>
        <v>0</v>
      </c>
      <c r="CU50" s="219" t="str">
        <f>SUBSTITUTE(IFERROR(VLOOKUP("ID"&amp;U50,V.진단결과!$A$2:$F$99558,6,0),""),$AO50,"")</f>
        <v/>
      </c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</row>
    <row r="51" spans="1:120" s="220" customFormat="1" ht="16.5" hidden="1" customHeight="1">
      <c r="A51" s="164" t="s">
        <v>2242</v>
      </c>
      <c r="B51" s="164" t="s">
        <v>2240</v>
      </c>
      <c r="C51" s="164" t="s">
        <v>2887</v>
      </c>
      <c r="D51" s="164">
        <v>3</v>
      </c>
      <c r="E51" s="175" t="s">
        <v>2243</v>
      </c>
      <c r="F51" s="177" t="s">
        <v>2267</v>
      </c>
      <c r="G51" s="177" t="s">
        <v>2246</v>
      </c>
      <c r="H51" s="177">
        <v>4</v>
      </c>
      <c r="I51" s="221" t="s">
        <v>2600</v>
      </c>
      <c r="J51" s="177" t="s">
        <v>2296</v>
      </c>
      <c r="K51" s="177" t="s">
        <v>2438</v>
      </c>
      <c r="L51" s="175"/>
      <c r="M51" s="165"/>
      <c r="N51" s="221" t="s">
        <v>2600</v>
      </c>
      <c r="O51" s="184">
        <v>44406</v>
      </c>
      <c r="P51" s="224"/>
      <c r="Q51" s="175" t="s">
        <v>116</v>
      </c>
      <c r="R51" s="175" t="s">
        <v>2448</v>
      </c>
      <c r="S51" s="166"/>
      <c r="T51" s="166"/>
      <c r="U51" s="166">
        <v>1049</v>
      </c>
      <c r="V51" s="164" t="s">
        <v>1869</v>
      </c>
      <c r="W51" s="166"/>
      <c r="X51" s="166"/>
      <c r="Y51" s="166"/>
      <c r="Z51" s="168" t="s">
        <v>2801</v>
      </c>
      <c r="AA51" s="168" t="s">
        <v>2799</v>
      </c>
      <c r="AB51" s="166"/>
      <c r="AC51" s="166"/>
      <c r="AD51" s="165"/>
      <c r="AE51" s="166"/>
      <c r="AF51" s="166"/>
      <c r="AG51" s="166"/>
      <c r="AH51" s="165"/>
      <c r="AI51" s="166"/>
      <c r="AJ51" s="166"/>
      <c r="AK51" s="166"/>
      <c r="AL51" s="223" t="s">
        <v>2897</v>
      </c>
      <c r="AM51" s="166" t="s">
        <v>2893</v>
      </c>
      <c r="AN51" s="166" t="str">
        <f>F51 &amp;"["&amp;G51&amp;"]의 "&amp; I51 &amp;"["&amp; J51 &amp;"]는 "&amp;AL51&amp;"와 "&amp;AM51&amp;" 사이에 존재해야만 한다."</f>
        <v>내원정보[VISIT_OCCURRENCE]의 내원 시작일[VISIT_START_DATE]는 '1950-01-01'와 현재날짜 사이에 존재해야만 한다.</v>
      </c>
      <c r="AO51" s="166"/>
      <c r="AP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AQ51" s="164" t="s">
        <v>1860</v>
      </c>
      <c r="AR51" s="164" t="str">
        <f t="shared" si="35"/>
        <v xml:space="preserve">WITH query_result AS (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TO_CHAR(CURRENT_DATE, 'YYYY-MM-DD')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51" s="164" t="s">
        <v>1860</v>
      </c>
      <c r="AU51" s="164" t="str">
        <f t="shared" si="36"/>
        <v xml:space="preserve">    WITH query_result AS (
        -- 쿼리 결과를 변수에 저장
    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TO_CHAR(CURRENT_DATE, 'YYYY-MM-DD')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51" s="164" t="s">
        <v>1860</v>
      </c>
      <c r="AX51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AZ51" s="164" t="s">
        <v>1860</v>
      </c>
      <c r="BA51" s="164" t="str">
        <f t="shared" si="38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51" s="164" t="s">
        <v>1860</v>
      </c>
      <c r="BD51" s="164" t="str">
        <f>"BEGIN TRY" &amp; CHAR(10) &amp;
"    WITH query_result AS (" &amp; CHAR(10) &amp;
"        "&amp;BB51&amp;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51" s="164" t="s">
        <v>1860</v>
      </c>
      <c r="BG51" s="164" t="str">
        <f t="shared" si="39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" s="166" t="str">
        <f>"SELECT 'ID"&amp; $U51 &amp;"' AS RULE_ID,  
   '"&amp; $G51 &amp;"' AS TB_NM,    
   '"&amp; $J51 &amp;"' AS COL_NM, 
   COUNT(*) AS TOT_CNT   
   FROM "&amp;$C51&amp;"."&amp; $G51 &amp;"
WHERE "&amp; $J51 &amp;" IS NOT NULL AND LENGTH(CAST("&amp; $J51 &amp;" AS VARCHAR))&gt;0 "</f>
        <v xml:space="preserve">SELECT 'ID1049' AS RULE_ID,  
   'VISIT_OCCURRENCE' AS TB_NM,    
   'VISIT_START_DATE' AS COL_NM, 
   COUNT(*) AS TOT_CNT   
   FROM YourSchemaName.VISIT_OCCURRENCE
WHERE VISIT_START_DATE IS NOT NULL AND LENGTH(CAST(VISIT_START_DATE AS VARCHAR))&gt;0 </v>
      </c>
      <c r="BI51" s="164" t="s">
        <v>1860</v>
      </c>
      <c r="BJ51" s="166" t="str">
        <f t="shared" si="40"/>
        <v xml:space="preserve">BEGIN
    -- 쿼리 결과를 변수에 저장
    SELECT 'ID1049'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CURRENT_DATE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51" s="164" t="s">
        <v>1860</v>
      </c>
      <c r="BM51" s="166" t="str">
        <f t="shared" si="41"/>
        <v xml:space="preserve">BEGIN
    -- 쿼리 결과를 변수에 저장
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CURRENT_DATE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51" s="164" t="s">
        <v>1860</v>
      </c>
      <c r="BP51" s="166" t="str">
        <f t="shared" si="42"/>
        <v xml:space="preserve">BEGIN
    -- 쿼리 결과를 변수에 저장
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BR51" s="164" t="s">
        <v>1860</v>
      </c>
      <c r="BS51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" s="166" t="str">
        <f>"SELECT 'ID"&amp; $U51 &amp;"' AS RULE_ID,  
   '"&amp; $G51 &amp;"' AS TB_NM,    
   '"&amp; $J51 &amp;"' AS COL_NM, 
	COUNT(*) AS ERR_CNT   
FROM "&amp;$C51&amp;"."&amp; $G51 &amp;" A
WHERE "&amp; $J51 &amp;" IS NOT NULL AND LENGTH("&amp; $J51 &amp;") &gt; 0 
AND "&amp;$J51&amp;" NOT BETWEEN "&amp;$AL51&amp;" AND CURDATE()
 "</f>
        <v xml:space="preserve">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51" s="164" t="s">
        <v>1860</v>
      </c>
      <c r="BV51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51" s="166" t="str">
        <f>"SELECT ERR_VALUE, RULE_ID, TB_NM, COL_NM FROM (
 SELECT DISTINCT SUBSTRING(CAST("&amp; $J51 &amp;" AS VARCHAR(50)),1,30) AS ERR_VALUE, 'ID"&amp; $U51 &amp;"' AS RULE_ID,  
   '"&amp; $G51 &amp;"' AS TB_NM,    
   '"&amp; $J51 &amp;"' AS COL_NM 
FROM "&amp;$C51&amp;"."&amp; $G51 &amp;" A
WHERE  "&amp; $J51 &amp;" IS NOT NULL AND LENGTH("&amp; $J51 &amp;") &gt; 0 
AND "&amp;$J51&amp;" NOT BETWEEN "&amp;$AL51&amp;" AND CURDATE()
LIMIT 3
) XX
"</f>
        <v xml:space="preserve">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51" s="164" t="s">
        <v>1860</v>
      </c>
      <c r="BY51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CA51" s="164" t="s">
        <v>1860</v>
      </c>
      <c r="CB51" s="164" t="str">
        <f t="shared" si="46"/>
        <v xml:space="preserve">    -- 프로시저 본문
    BEGIN
        WITH query_result AS (
            -- 쿼리 결과를 변수에 저장
            SELECT 'ID1049'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" s="166" t="str">
        <f>"SELECT 'ID"&amp; $U51 &amp;"' AS RULE_ID,  
   '"&amp; $G51 &amp;"' AS TB_NM,    
   '"&amp; $J51 &amp;"' AS COL_NM, 
	COUNT(*) AS ERR_CNT   
FROM "&amp;$C51&amp;"."&amp; $G51 &amp;" A
WHERE "&amp; $J51 &amp;" IS NOT NULL AND LENGTH(TO_CHAR("&amp; $J51 &amp;")) &gt; 0 
AND "&amp;$J51&amp;" NOT BETWEEN "&amp;$AL51&amp;" AND TO_CHAR(SYSDATE, 'YYYY-MM-DD')
 "</f>
        <v xml:space="preserve">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51" s="164" t="s">
        <v>1860</v>
      </c>
      <c r="CE51" s="164" t="str">
        <f t="shared" si="47"/>
        <v xml:space="preserve">    -- 프로시저 본문
    BEGIN
        WITH query_result AS (
            -- 쿼리 결과를 변수에 저장
         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" s="166" t="str">
        <f>"SELECT ERR_VALUE, RULE_ID, TB_NM, COL_NM FROM (
 SELECT DISTINCT SUBSTR(TO_CHAR("&amp; $J51 &amp;"),1,30) AS ERR_VALUE, 'ID"&amp; $U51 &amp;"' AS RULE_ID,  
   '"&amp; $G51 &amp;"' AS TB_NM,    
   '"&amp; $J51 &amp;"' AS COL_NM 
FROM "&amp;$C51&amp;"."&amp; $G51 &amp;" A
WHERE  "&amp; $J51 &amp;" IS NOT NULL AND LENGTH(TO_CHAR("&amp; $J51 &amp;")) &gt; 0 
AND "&amp;$J51&amp;" NOT BETWEEN "&amp;$AL51&amp;" AND TO_CHAR(SYSDATE, 'YYYY-MM-DD')
AND ROWNUM &lt; 4
) XX
"</f>
        <v xml:space="preserve">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51" s="164" t="s">
        <v>1860</v>
      </c>
      <c r="CH51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CJ51" s="164" t="s">
        <v>1860</v>
      </c>
      <c r="CK51" s="164" t="str">
        <f t="shared" si="49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51" s="164" t="s">
        <v>1860</v>
      </c>
      <c r="CN51" s="164" t="str">
        <f>"BEGIN TRY" &amp; CHAR(10) &amp;
"    WITH query_result AS (" &amp; CHAR(10) &amp;
"        "&amp;CL51&amp;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51" s="164" t="s">
        <v>1860</v>
      </c>
      <c r="CQ51" s="164" t="str">
        <f t="shared" si="50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" s="216">
        <f>IFERROR(VLOOKUP("ID"&amp;U51,V.진단결과!$A$2:$E$99558,4,0),0)</f>
        <v>0</v>
      </c>
      <c r="CS51" s="217">
        <f>IFERROR(VLOOKUP("ID"&amp;U51,V.진단결과!$A$2:$E$99558,5,0),0)</f>
        <v>0</v>
      </c>
      <c r="CT51" s="218">
        <f t="shared" si="18"/>
        <v>0</v>
      </c>
      <c r="CU51" s="219" t="str">
        <f>SUBSTITUTE(IFERROR(VLOOKUP("ID"&amp;U51,V.진단결과!$A$2:$F$99558,6,0),""),$AO51,"")</f>
        <v/>
      </c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</row>
    <row r="52" spans="1:120" s="220" customFormat="1" ht="16.5" hidden="1" customHeight="1">
      <c r="A52" s="164" t="s">
        <v>2242</v>
      </c>
      <c r="B52" s="164" t="s">
        <v>2240</v>
      </c>
      <c r="C52" s="164" t="s">
        <v>2887</v>
      </c>
      <c r="D52" s="164">
        <v>3</v>
      </c>
      <c r="E52" s="175" t="s">
        <v>2243</v>
      </c>
      <c r="F52" s="177" t="s">
        <v>2267</v>
      </c>
      <c r="G52" s="177" t="s">
        <v>2246</v>
      </c>
      <c r="H52" s="177">
        <v>4</v>
      </c>
      <c r="I52" s="221" t="s">
        <v>2600</v>
      </c>
      <c r="J52" s="177" t="s">
        <v>2296</v>
      </c>
      <c r="K52" s="177" t="s">
        <v>2438</v>
      </c>
      <c r="L52" s="175"/>
      <c r="M52" s="165"/>
      <c r="N52" s="221" t="s">
        <v>2600</v>
      </c>
      <c r="O52" s="184">
        <v>44406</v>
      </c>
      <c r="P52" s="224"/>
      <c r="Q52" s="175" t="s">
        <v>116</v>
      </c>
      <c r="R52" s="175" t="s">
        <v>2448</v>
      </c>
      <c r="S52" s="166"/>
      <c r="T52" s="166"/>
      <c r="U52" s="166">
        <v>1050</v>
      </c>
      <c r="V52" s="164" t="s">
        <v>1869</v>
      </c>
      <c r="W52" s="166"/>
      <c r="X52" s="166"/>
      <c r="Y52" s="166"/>
      <c r="Z52" s="168" t="s">
        <v>2564</v>
      </c>
      <c r="AA52" s="168" t="s">
        <v>2565</v>
      </c>
      <c r="AB52" s="166"/>
      <c r="AC52" s="166"/>
      <c r="AD52" s="165"/>
      <c r="AE52" s="166"/>
      <c r="AF52" s="166"/>
      <c r="AG52" s="166"/>
      <c r="AH52" s="165"/>
      <c r="AI52" s="166"/>
      <c r="AJ52" s="166" t="s">
        <v>2254</v>
      </c>
      <c r="AK52" s="166" t="s">
        <v>2272</v>
      </c>
      <c r="AL52" s="223"/>
      <c r="AM52" s="166" t="s">
        <v>2394</v>
      </c>
      <c r="AN52" s="166" t="str">
        <f>F52 &amp;"["&amp;G52&amp;"]의 "&amp; I52 &amp;"["&amp; J52 &amp;"]는 사망["&amp;AJ52&amp;"]의 사망일자 이후 데이터가 존재할 수 없다."</f>
        <v>내원정보[VISIT_OCCURRENCE]의 내원 시작일[VISIT_START_DATE]는 사망[DEATH]의 사망일자 이후 데이터가 존재할 수 없다.</v>
      </c>
      <c r="AO52" s="166"/>
      <c r="AP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AQ52" s="164" t="s">
        <v>1860</v>
      </c>
      <c r="AR52" s="164" t="str">
        <f t="shared" si="35"/>
        <v xml:space="preserve">WITH query_result AS (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 
AND A."&amp; $J52 &amp;" &lt; B."&amp;$AM52&amp;"
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52" s="164" t="s">
        <v>1860</v>
      </c>
      <c r="AU52" s="164" t="str">
        <f t="shared" si="36"/>
        <v xml:space="preserve">    WITH query_result AS (
        -- 쿼리 결과를 변수에 저장
    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TO_VARCHAR(B."&amp;$AM52&amp;", 'YYYY-MM-DD')
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52" s="164" t="s">
        <v>1860</v>
      </c>
      <c r="AX52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AZ52" s="164" t="s">
        <v>1860</v>
      </c>
      <c r="BA52" s="164" t="str">
        <f t="shared" si="38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52" s="164" t="s">
        <v>1860</v>
      </c>
      <c r="BD52" s="164" t="str">
        <f>"BEGIN TRY" &amp; CHAR(10) &amp;
"    WITH query_result AS (" &amp; CHAR(10) &amp;
"        "&amp;BB52&amp;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52" s="164" t="s">
        <v>1860</v>
      </c>
      <c r="BG52" s="164" t="str">
        <f t="shared" si="39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" s="166" t="str">
        <f>"SELECT 'ID"&amp; $U52 &amp;"' AS RULE_ID,  
   '"&amp; $G52 &amp;"' AS TB_NM,    
   '"&amp; $J52 &amp;"' AS COL_NM, 
   COUNT(*) AS TOT_CNT   
   FROM "&amp;$C52&amp;"."&amp; $G52 &amp;"
WHERE "&amp; $J52 &amp;" IS NOT NULL AND LENGTH(CAST("&amp; $J52 &amp;" AS VARCHAR))&gt;0 "</f>
        <v xml:space="preserve">SELECT 'ID1050' AS RULE_ID,  
   'VISIT_OCCURRENCE' AS TB_NM,    
   'VISIT_START_DATE' AS COL_NM, 
   COUNT(*) AS TOT_CNT   
   FROM YourSchemaName.VISIT_OCCURRENCE
WHERE VISIT_START_DATE IS NOT NULL AND LENGTH(CAST(VISIT_START_DATE AS VARCHAR))&gt;0 </v>
      </c>
      <c r="BI52" s="164" t="s">
        <v>1860</v>
      </c>
      <c r="BJ52" s="166" t="str">
        <f t="shared" si="40"/>
        <v xml:space="preserve">BEGIN
    -- 쿼리 결과를 변수에 저장
    SELECT 'ID1050'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B."&amp;$AM22&amp;" 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</v>
      </c>
      <c r="BL52" s="164" t="s">
        <v>1860</v>
      </c>
      <c r="BM52" s="166" t="str">
        <f t="shared" si="41"/>
        <v xml:space="preserve">BEGIN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=A."&amp;$AK52&amp;" 
AND A."&amp; $J52 &amp;" &lt; B."&amp;$AM22&amp;" 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</v>
      </c>
      <c r="BO52" s="164" t="s">
        <v>1860</v>
      </c>
      <c r="BP52" s="166" t="str">
        <f t="shared" si="42"/>
        <v xml:space="preserve">BEGIN
    -- 쿼리 결과를 변수에 저장
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BR52" s="164" t="s">
        <v>1860</v>
      </c>
      <c r="BS52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B."&amp;$AM22&amp;" )  
THEN 'Y' ELSE 'N' END = 'Y' 
AND ( "&amp; $J52 &amp;" IS NOT NULL AND LENGTH("&amp; $J52 &amp;")&gt;0 )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</v>
      </c>
      <c r="BU52" s="164" t="s">
        <v>1860</v>
      </c>
      <c r="BV52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52" s="166" t="str">
        <f>"SELECT ERR_VALUE, RULE_ID, TB_NM, COL_NM FROM (
 SELECT DISTINCT SUBSTRING(CAST("&amp; $J52 &amp;" AS VARCHAR(50)),1,30)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B."&amp;$AM22&amp;"
)  
THEN 'Y' ELSE 'N' END = 'Y' 
AND ( "&amp; $J52 &amp;" IS NOT NULL AND LENGTH("&amp; $J52 &amp;")&gt;0 ) 
LIMIT 3
) XX
"</f>
        <v xml:space="preserve">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</v>
      </c>
      <c r="BX52" s="164" t="s">
        <v>1860</v>
      </c>
      <c r="BY52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CA52" s="164" t="s">
        <v>1860</v>
      </c>
      <c r="CB52" s="164" t="str">
        <f t="shared" si="46"/>
        <v xml:space="preserve">    -- 프로시저 본문
    BEGIN
        WITH query_result AS (
            -- 쿼리 결과를 변수에 저장
            SELECT 'ID1050'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B."&amp;$AM22&amp;"
 )  
THEN 'Y' ELSE 'N' END = 'Y' 
AND ( "&amp; $J52 &amp;" IS NOT NULL AND LENGTH(TO_CHAR("&amp; $J52 &amp;"))&gt;0 )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</v>
      </c>
      <c r="CD52" s="164" t="s">
        <v>1860</v>
      </c>
      <c r="CE52" s="164" t="str">
        <f t="shared" si="47"/>
        <v xml:space="preserve">    -- 프로시저 본문
    BEGIN
        WITH query_result AS (
            -- 쿼리 결과를 변수에 저장
 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" s="166" t="str">
        <f>"SELECT ERR_VALUE, RULE_ID, TB_NM, COL_NM FROM (
 SELECT DISTINCT SUBSTR(TO_CHAR("&amp; $J52 &amp;"),1,30)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B."&amp;$AM22&amp;"
)  
THEN 'Y' ELSE 'N' END = 'Y' 
AND ( "&amp; $J52 &amp;" IS NOT NULL AND LENGTH(TO_CHAR("&amp; $J52 &amp;"))&gt;0 ) 
AND ROWNUM &lt; 4
) XX
"</f>
        <v xml:space="preserve">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</v>
      </c>
      <c r="CG52" s="164" t="s">
        <v>1860</v>
      </c>
      <c r="CH52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CJ52" s="164" t="s">
        <v>1860</v>
      </c>
      <c r="CK52" s="164" t="str">
        <f t="shared" si="49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52" s="164" t="s">
        <v>1860</v>
      </c>
      <c r="CN52" s="164" t="str">
        <f>"BEGIN TRY" &amp; CHAR(10) &amp;
"    WITH query_result AS (" &amp; CHAR(10) &amp;
"        "&amp;CL52&amp;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52" s="164" t="s">
        <v>1860</v>
      </c>
      <c r="CQ52" s="164" t="str">
        <f t="shared" si="50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" s="216">
        <f>IFERROR(VLOOKUP("ID"&amp;U52,V.진단결과!$A$2:$E$99558,4,0),0)</f>
        <v>0</v>
      </c>
      <c r="CS52" s="217">
        <f>IFERROR(VLOOKUP("ID"&amp;U52,V.진단결과!$A$2:$E$99558,5,0),0)</f>
        <v>0</v>
      </c>
      <c r="CT52" s="218">
        <f t="shared" si="18"/>
        <v>0</v>
      </c>
      <c r="CU52" s="219" t="str">
        <f>SUBSTITUTE(IFERROR(VLOOKUP("ID"&amp;U52,V.진단결과!$A$2:$F$99558,6,0),""),$AO52,"")</f>
        <v/>
      </c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</row>
    <row r="53" spans="1:120" s="220" customFormat="1" ht="16.5" hidden="1" customHeight="1">
      <c r="A53" s="164" t="s">
        <v>2242</v>
      </c>
      <c r="B53" s="164" t="s">
        <v>2240</v>
      </c>
      <c r="C53" s="164" t="s">
        <v>2887</v>
      </c>
      <c r="D53" s="164">
        <v>3</v>
      </c>
      <c r="E53" s="175" t="s">
        <v>2243</v>
      </c>
      <c r="F53" s="177" t="s">
        <v>2267</v>
      </c>
      <c r="G53" s="177" t="s">
        <v>2246</v>
      </c>
      <c r="H53" s="177">
        <v>5</v>
      </c>
      <c r="I53" s="221" t="s">
        <v>2601</v>
      </c>
      <c r="J53" s="177" t="s">
        <v>2297</v>
      </c>
      <c r="K53" s="177" t="s">
        <v>2436</v>
      </c>
      <c r="L53" s="175"/>
      <c r="M53" s="165"/>
      <c r="N53" s="221" t="s">
        <v>2601</v>
      </c>
      <c r="O53" s="185">
        <v>44406.375</v>
      </c>
      <c r="P53" s="4"/>
      <c r="Q53" s="175" t="s">
        <v>2449</v>
      </c>
      <c r="R53" s="175"/>
      <c r="S53" s="166"/>
      <c r="T53" s="166"/>
      <c r="U53" s="166">
        <v>1051</v>
      </c>
      <c r="V53" s="164" t="s">
        <v>1869</v>
      </c>
      <c r="W53" s="166"/>
      <c r="X53" s="166"/>
      <c r="Y53" s="166"/>
      <c r="Z53" s="168" t="s">
        <v>2801</v>
      </c>
      <c r="AA53" s="168" t="s">
        <v>2799</v>
      </c>
      <c r="AB53" s="164"/>
      <c r="AC53" s="166"/>
      <c r="AD53" s="165"/>
      <c r="AE53" s="166"/>
      <c r="AF53" s="166"/>
      <c r="AG53" s="165"/>
      <c r="AH53" s="165"/>
      <c r="AI53" s="166"/>
      <c r="AJ53" s="177" t="s">
        <v>2246</v>
      </c>
      <c r="AK53" s="177" t="s">
        <v>2296</v>
      </c>
      <c r="AL53" s="166"/>
      <c r="AM53" s="166"/>
      <c r="AN53" s="167" t="str">
        <f>F53 &amp;"["&amp;G53&amp;"]의 "&amp; I53 &amp;"["&amp; J53 &amp;"]는 "&amp;AJ53&amp;" 테이블의 "&amp;AK53&amp;"값을 포함해야 한다."</f>
        <v>내원정보[VISIT_OCCURRENCE]의 내원 시작시간[VISIT_START_DATETIME]는 VISIT_OCCURRENCE 테이블의 VISIT_START_DATE값을 포함해야 한다.</v>
      </c>
      <c r="AO53" s="166"/>
      <c r="AP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AQ53" s="164" t="s">
        <v>1860</v>
      </c>
      <c r="AR53" s="164" t="str">
        <f t="shared" si="35"/>
        <v xml:space="preserve">WITH query_result AS (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" s="166" t="str">
        <f>"SELECT 'ID"&amp; $U53 &amp;"' AS RULE_ID,  
   '"&amp; $G53 &amp;"' AS TB_NM,    
   '"&amp; $J53 &amp;"' AS COL_NM, 
	COUNT(*) AS ERR_CNT   
FROM "&amp;$C53&amp;"."&amp; $G53 &amp;"
WHERE CASE WHEN  "&amp; $J53 &amp;" NOT LIKE_REGEXPR "&amp; $AK53 &amp;"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53" s="164" t="s">
        <v>1860</v>
      </c>
      <c r="AU53" s="164" t="str">
        <f t="shared" si="36"/>
        <v xml:space="preserve">    WITH query_result AS (
        -- 쿼리 결과를 변수에 저장
        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"&amp; $J53 &amp;" NOT LIKE_REGEXPR "&amp; $AK53 &amp;"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53" s="164" t="s">
        <v>1860</v>
      </c>
      <c r="AX53" s="164" t="str">
        <f t="shared" si="37"/>
        <v xml:space="preserve">    WITH query_result AS (
        -- 쿼리 결과를 변수에 저장
    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AZ53" s="164" t="s">
        <v>1860</v>
      </c>
      <c r="BA53" s="164" t="str">
        <f t="shared" si="38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53" s="164" t="s">
        <v>1860</v>
      </c>
      <c r="BD53" s="164" t="str">
        <f>"BEGIN TRY" &amp; CHAR(10) &amp;
"    WITH query_result AS (" &amp; CHAR(10) &amp;
"        "&amp;BB53&amp;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53" s="164" t="s">
        <v>1860</v>
      </c>
      <c r="BG53" s="164" t="str">
        <f t="shared" si="39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" s="166" t="str">
        <f>"SELECT 'ID"&amp; $U53 &amp;"' AS RULE_ID,  
   '"&amp; $G53 &amp;"' AS TB_NM,    
   '"&amp; $J53 &amp;"' AS COL_NM, 
   COUNT(*) AS TOT_CNT   
   FROM "&amp;$C53&amp;"."&amp; $G53 &amp;"
WHERE "&amp; $J53 &amp;" IS NOT NULL AND LENGTH(CAST("&amp; $J53 &amp;" AS VARCHAR))&gt;0 "</f>
        <v xml:space="preserve">SELECT 'ID1051'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53" s="164" t="s">
        <v>1860</v>
      </c>
      <c r="BJ53" s="166" t="str">
        <f t="shared" si="40"/>
        <v xml:space="preserve">BEGIN
    -- 쿼리 결과를 변수에 저장
    SELECT 'ID1051'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" s="166" t="str">
        <f>"SELECT 'ID"&amp; $U53 &amp;"' AS RULE_ID,  
   '"&amp; $G53 &amp;"' AS TB_NM,    
   '"&amp; $J53 &amp;"' AS COL_NM, 
	COUNT(*) AS ERR_CNT   
FROM "&amp;$C53&amp;"."&amp; $G53 &amp;"
WHERE CASE WHEN REGEXP_MATCH(CAST("&amp; $J53 &amp;" AS VARCHAR), CAST("&amp; $AK53 &amp;" AS VARCHAR)) IS NULL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53" s="164" t="s">
        <v>1860</v>
      </c>
      <c r="BM53" s="166" t="str">
        <f t="shared" si="41"/>
        <v xml:space="preserve">BEGIN
    -- 쿼리 결과를 변수에 저장
    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REGEXP_MATCH(CAST("&amp; $J53 &amp;" AS VARCHAR), CAST("&amp; $AK53 &amp;" AS VARCHAR)) IS NULL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53" s="164" t="s">
        <v>1860</v>
      </c>
      <c r="BP53" s="166" t="str">
        <f t="shared" si="42"/>
        <v xml:space="preserve">BEGIN
    -- 쿼리 결과를 변수에 저장
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BR53" s="164" t="s">
        <v>1860</v>
      </c>
      <c r="BS53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" s="166" t="str">
        <f>"SELECT 'ID"&amp; $U53 &amp;"' AS RULE_ID,  
   '"&amp; $G53 &amp;"' AS TB_NM,    
   '"&amp; $J53 &amp;"' AS COL_NM, 
	COUNT(*) AS ERR_CNT   
FROM "&amp;$C53&amp;"."&amp; $G53 &amp;"
WHERE CASE WHEN  "&amp; $J53 &amp;" NOT REGEXP "&amp; $AK53 &amp;"
THEN 'Y' ELSE 'N' END = 'Y' 
AND ( "&amp; $J53 &amp;" IS NOT NULL AND LENGTH("&amp; $J53 &amp;")&gt;0 )
"</f>
        <v xml:space="preserve">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53" s="164" t="s">
        <v>1860</v>
      </c>
      <c r="BV53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53" s="166" t="str">
        <f>"SELECT ERR_VALUE, RULE_ID, TB_NM, COL_NM FROM (
SELECT DISTINCT SUBSTRING(CAST("&amp; $J53 &amp;" AS VARCHAR(50)),1,30) AS ERR_VALUE, 'ID"&amp; $U53 &amp;"' AS RULE_ID,  
   '"&amp; $G53 &amp;"' AS TB_NM,    
   '"&amp; $J53 &amp;"' AS COL_NM 
FROM "&amp;$C53&amp;"."&amp; $G53 &amp;"
WHERE CASE WHEN "&amp; $J53 &amp;" NOT REGEXP "&amp; $AK53 &amp;"
 THEN 'Y' 
 ELSE 'N' 
 END = 'Y' 
AND ("&amp; $J53 &amp;" IS NOT NULL AND LENGTH("&amp; $J53 &amp;")&gt;0 )
limit 3
) XX
"</f>
        <v xml:space="preserve">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53" s="164" t="s">
        <v>1860</v>
      </c>
      <c r="BY53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CA53" s="164" t="s">
        <v>1860</v>
      </c>
      <c r="CB53" s="164" t="str">
        <f t="shared" si="46"/>
        <v xml:space="preserve">    -- 프로시저 본문
    BEGIN
        WITH query_result AS (
            -- 쿼리 결과를 변수에 저장
            SELECT 'ID1051'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" s="166" t="str">
        <f>"SELECT 'ID"&amp; $U53 &amp;"' AS RULE_ID,  
   '"&amp; $G53 &amp;"' AS TB_NM,    
   '"&amp; $J53 &amp;"' AS COL_NM, 
	COUNT(*) AS ERR_CNT   
FROM "&amp;$C53&amp;"."&amp; $G53 &amp;"
WHERE CASE WHEN NOT REGEXP_LIKE("&amp; $J53 &amp;", "&amp; $AK53 &amp;")
THEN 'Y' ELSE 'N' END = 'Y' 
AND ( "&amp; $J53 &amp;" IS NOT NULL AND LENGTH(TO_CHAR("&amp; $J53 &amp;"))&gt;0 )
"</f>
        <v xml:space="preserve">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53" s="164" t="s">
        <v>1860</v>
      </c>
      <c r="CE53" s="164" t="str">
        <f t="shared" si="47"/>
        <v xml:space="preserve">    -- 프로시저 본문
    BEGIN
        WITH query_result AS (
            -- 쿼리 결과를 변수에 저장
         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" s="166" t="str">
        <f>"SELECT ERR_VALUE, RULE_ID, TB_NM, COL_NM FROM (
SELECT DISTINCT SUBSTR(TO_CHAR("&amp; $J53 &amp;"),1,30) AS ERR_VALUE, 'ID"&amp; $U53 &amp;"' AS RULE_ID,  
   '"&amp; $G53 &amp;"' AS TB_NM,    
   '"&amp; $J53 &amp;"' AS COL_NM 
FROM "&amp;$C53&amp;"."&amp; $G53 &amp;"
WHERE CASE WHEN NOT REGEXP_LIKE("&amp; $J53 &amp;", "&amp; $AK53 &amp;")
 THEN 'Y' 
 ELSE 'N' 
 END = 'Y' 
AND ("&amp; $J53 &amp;" IS NOT NULL AND LENGTH(TO_CHAR("&amp; $J53 &amp;"))&gt;0 )
AND ROWNUM &lt; 4
) XX
"</f>
        <v xml:space="preserve">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53" s="164" t="s">
        <v>1860</v>
      </c>
      <c r="CH53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CJ53" s="164" t="s">
        <v>1860</v>
      </c>
      <c r="CK53" s="164" t="str">
        <f t="shared" si="49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53" s="164" t="s">
        <v>1860</v>
      </c>
      <c r="CN53" s="164" t="str">
        <f>"BEGIN TRY" &amp; CHAR(10) &amp;
"    WITH query_result AS (" &amp; CHAR(10) &amp;
"        "&amp;CL53&amp;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53" s="164" t="s">
        <v>1860</v>
      </c>
      <c r="CQ53" s="164" t="str">
        <f t="shared" si="50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" s="216">
        <f>IFERROR(VLOOKUP("ID"&amp;U53,V.진단결과!$A$2:$E$99558,4,0),0)</f>
        <v>0</v>
      </c>
      <c r="CS53" s="217">
        <f>IFERROR(VLOOKUP("ID"&amp;U53,V.진단결과!$A$2:$E$99558,5,0),0)</f>
        <v>0</v>
      </c>
      <c r="CT53" s="218">
        <f t="shared" si="18"/>
        <v>0</v>
      </c>
      <c r="CU53" s="219" t="str">
        <f>SUBSTITUTE(IFERROR(VLOOKUP("ID"&amp;U53,V.진단결과!$A$2:$F$99558,6,0),""),$AO53,"")</f>
        <v/>
      </c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</row>
    <row r="54" spans="1:120" s="220" customFormat="1" ht="16.5" hidden="1" customHeight="1">
      <c r="A54" s="164" t="s">
        <v>2242</v>
      </c>
      <c r="B54" s="164" t="s">
        <v>2240</v>
      </c>
      <c r="C54" s="164" t="s">
        <v>2887</v>
      </c>
      <c r="D54" s="164">
        <v>3</v>
      </c>
      <c r="E54" s="175" t="s">
        <v>2243</v>
      </c>
      <c r="F54" s="177" t="s">
        <v>2267</v>
      </c>
      <c r="G54" s="177" t="s">
        <v>2246</v>
      </c>
      <c r="H54" s="177">
        <v>6</v>
      </c>
      <c r="I54" s="221" t="s">
        <v>2602</v>
      </c>
      <c r="J54" s="177" t="s">
        <v>2298</v>
      </c>
      <c r="K54" s="177" t="s">
        <v>2438</v>
      </c>
      <c r="L54" s="175"/>
      <c r="M54" s="165"/>
      <c r="N54" s="221" t="s">
        <v>2602</v>
      </c>
      <c r="O54" s="184">
        <v>44406</v>
      </c>
      <c r="P54" s="4"/>
      <c r="Q54" s="175" t="s">
        <v>116</v>
      </c>
      <c r="R54" s="175" t="s">
        <v>2448</v>
      </c>
      <c r="S54" s="166"/>
      <c r="T54" s="166"/>
      <c r="U54" s="166">
        <v>1052</v>
      </c>
      <c r="V54" s="164" t="s">
        <v>1869</v>
      </c>
      <c r="W54" s="166"/>
      <c r="X54" s="166"/>
      <c r="Y54" s="166"/>
      <c r="Z54" s="168" t="s">
        <v>2786</v>
      </c>
      <c r="AA54" s="168" t="s">
        <v>2565</v>
      </c>
      <c r="AB54" s="164"/>
      <c r="AC54" s="166"/>
      <c r="AD54" s="165"/>
      <c r="AE54" s="166"/>
      <c r="AF54" s="166"/>
      <c r="AG54" s="165"/>
      <c r="AH54" s="165"/>
      <c r="AI54" s="166"/>
      <c r="AJ54" s="177" t="s">
        <v>2246</v>
      </c>
      <c r="AK54" s="177" t="s">
        <v>2296</v>
      </c>
      <c r="AL54" s="177" t="s">
        <v>2296</v>
      </c>
      <c r="AM54" s="217"/>
      <c r="AN54" s="166" t="str">
        <f>F54 &amp;"["&amp;G54&amp;"]의 "&amp; I54 &amp;"["&amp; J54 &amp;"]는 "&amp;AJ54&amp;" 테이블의 ["&amp;AL54&amp;"] 보다 늦은 날짜여야 한다."</f>
        <v>내원정보[VISIT_OCCURRENCE]의 내원 종료일[VISIT_END_DATE]는 VISIT_OCCURRENCE 테이블의 [VISIT_START_DATE] 보다 늦은 날짜여야 한다.</v>
      </c>
      <c r="AO54" s="166"/>
      <c r="AP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AQ54" s="164" t="s">
        <v>1860</v>
      </c>
      <c r="AR54" s="164" t="str">
        <f t="shared" si="35"/>
        <v xml:space="preserve">WITH query_result AS (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54" s="164" t="s">
        <v>1860</v>
      </c>
      <c r="AU54" s="164" t="str">
        <f t="shared" si="36"/>
        <v xml:space="preserve">    WITH query_result AS (
        -- 쿼리 결과를 변수에 저장
    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54" s="164" t="s">
        <v>1860</v>
      </c>
      <c r="AX54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AZ54" s="164" t="s">
        <v>1860</v>
      </c>
      <c r="BA54" s="164" t="str">
        <f t="shared" si="38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54" s="164" t="s">
        <v>1860</v>
      </c>
      <c r="BD54" s="164" t="str">
        <f>"BEGIN TRY" &amp; CHAR(10) &amp;
"    WITH query_result AS (" &amp; CHAR(10) &amp;
"        "&amp;BB54&amp;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54" s="164" t="s">
        <v>1860</v>
      </c>
      <c r="BG54" s="164" t="str">
        <f t="shared" si="39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" s="166" t="str">
        <f>"SELECT 'ID"&amp; $U54 &amp;"' AS RULE_ID,  
   '"&amp; $G54 &amp;"' AS TB_NM,    
   '"&amp; $J54 &amp;"' AS COL_NM, 
   COUNT(*) AS TOT_CNT   
   FROM "&amp;$C54&amp;"."&amp; $G54 &amp;"
WHERE "&amp; $J54 &amp;" IS NOT NULL AND LENGTH(CAST("&amp; $J54 &amp;" AS VARCHAR))&gt;0 "</f>
        <v xml:space="preserve">SELECT 'ID1052' AS RULE_ID,  
   'VISIT_OCCURRENCE' AS TB_NM,    
   'VISIT_END_DATE' AS COL_NM, 
   COUNT(*) AS TOT_CNT   
   FROM YourSchemaName.VISIT_OCCURRENCE
WHERE VISIT_END_DATE IS NOT NULL AND LENGTH(CAST(VISIT_END_DATE AS VARCHAR))&gt;0 </v>
      </c>
      <c r="BI54" s="164" t="s">
        <v>1860</v>
      </c>
      <c r="BJ54" s="166" t="str">
        <f t="shared" si="40"/>
        <v xml:space="preserve">BEGIN
    -- 쿼리 결과를 변수에 저장
    SELECT 'ID1052'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54" s="164" t="s">
        <v>1860</v>
      </c>
      <c r="BM54" s="166" t="str">
        <f t="shared" si="41"/>
        <v xml:space="preserve">BEGIN
    -- 쿼리 결과를 변수에 저장
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54" s="164" t="s">
        <v>1860</v>
      </c>
      <c r="BP54" s="166" t="str">
        <f t="shared" si="42"/>
        <v xml:space="preserve">BEGIN
    -- 쿼리 결과를 변수에 저장
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BR54" s="164" t="s">
        <v>1860</v>
      </c>
      <c r="BS54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" s="166" t="str">
        <f>"SELECT 'ID"&amp; $U54 &amp;"' AS RULE_ID,  
   '"&amp; $G54 &amp;"' AS TB_NM,    
   '"&amp; $J54 &amp;"' AS COL_NM, 
	COUNT(*) AS ERR_CNT   
FROM "&amp;$C54&amp;"."&amp; $G54 &amp;" A
WHERE "&amp; $J54 &amp;" IS NOT NULL AND LENGTH("&amp; $J54 &amp;")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54" s="164" t="s">
        <v>1860</v>
      </c>
      <c r="BV54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54" s="166" t="str">
        <f>"SELECT ERR_VALUE, RULE_ID, TB_NM, COL_NM FROM (
 SELECT DISTINCT SUBSTRING(CAST("&amp; $J54 &amp;" AS VARCHAR(50)),1,30) AS ERR_VALUE, 'ID"&amp; $U54 &amp;"' AS RULE_ID,  
   '"&amp; $G54 &amp;"' AS TB_NM,    
   '"&amp; $J54 &amp;"' AS COL_NM 
FROM "&amp;$C54&amp;"."&amp; $G54 &amp;" A
WHERE  "&amp; $J54 &amp;" IS NOT NULL AND LENGTH("&amp; $J54 &amp;") &gt; 0 
AND "&amp;$J54&amp;" &lt; "&amp;$AL54&amp;"
LIMIT 3
) XX
"</f>
        <v xml:space="preserve">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</v>
      </c>
      <c r="BX54" s="164" t="s">
        <v>1860</v>
      </c>
      <c r="BY54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CA54" s="164" t="s">
        <v>1860</v>
      </c>
      <c r="CB54" s="164" t="str">
        <f t="shared" si="46"/>
        <v xml:space="preserve">    -- 프로시저 본문
    BEGIN
        WITH query_result AS (
            -- 쿼리 결과를 변수에 저장
            SELECT 'ID1052'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" s="166" t="str">
        <f>"SELECT 'ID"&amp; $U54 &amp;"' AS RULE_ID,  
   '"&amp; $G54 &amp;"' AS TB_NM,    
   '"&amp; $J54 &amp;"' AS COL_NM, 
	COUNT(*) AS ERR_CNT   
FROM "&amp;$C54&amp;"."&amp; $G54 &amp;" A
WHERE "&amp; $J54 &amp;" IS NOT NULL AND LENGTH(TO_CHAR("&amp; $J54 &amp;"))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54" s="164" t="s">
        <v>1860</v>
      </c>
      <c r="CE54" s="164" t="str">
        <f t="shared" si="47"/>
        <v xml:space="preserve">    -- 프로시저 본문
    BEGIN
        WITH query_result AS (
            -- 쿼리 결과를 변수에 저장
         SELECT 'ID1052'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" s="166" t="str">
        <f>"SELECT ERR_VALUE, RULE_ID, TB_NM, COL_NM FROM (
 SELECT DISTINCT SUBSTR(TO_CHAR("&amp; $J54 &amp;"),1,30) AS ERR_VALUE, 'ID"&amp; $U54 &amp;"' AS RULE_ID,  
   '"&amp; $G54 &amp;"' AS TB_NM,    
   '"&amp; $J54 &amp;"' AS COL_NM 
FROM "&amp;$C54&amp;"."&amp; $G54 &amp;" A
WHERE  "&amp; $J54 &amp;" IS NOT NULL AND LENGTH(TO_CHAR("&amp; $J54 &amp;")) &gt; 0 
AND "&amp;$J54&amp;" &lt; "&amp;$AL54&amp;"
AND ROWNUM &lt; 4
) XX
"</f>
        <v xml:space="preserve">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54" s="164" t="s">
        <v>1860</v>
      </c>
      <c r="CH54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CJ54" s="164" t="s">
        <v>1860</v>
      </c>
      <c r="CK54" s="164" t="str">
        <f t="shared" si="49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54" s="164" t="s">
        <v>1860</v>
      </c>
      <c r="CN54" s="164" t="str">
        <f>"BEGIN TRY" &amp; CHAR(10) &amp;
"    WITH query_result AS (" &amp; CHAR(10) &amp;
"        "&amp;CL54&amp;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54" s="164" t="s">
        <v>1860</v>
      </c>
      <c r="CQ54" s="164" t="str">
        <f t="shared" si="50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" s="216">
        <f>IFERROR(VLOOKUP("ID"&amp;U54,V.진단결과!$A$2:$E$99558,4,0),0)</f>
        <v>0</v>
      </c>
      <c r="CS54" s="217">
        <f>IFERROR(VLOOKUP("ID"&amp;U54,V.진단결과!$A$2:$E$99558,5,0),0)</f>
        <v>0</v>
      </c>
      <c r="CT54" s="218">
        <f t="shared" si="18"/>
        <v>0</v>
      </c>
      <c r="CU54" s="219" t="str">
        <f>SUBSTITUTE(IFERROR(VLOOKUP("ID"&amp;U54,V.진단결과!$A$2:$F$99558,6,0),""),$AO54,"")</f>
        <v/>
      </c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</row>
    <row r="55" spans="1:120" s="220" customFormat="1" ht="16.5" hidden="1" customHeight="1">
      <c r="A55" s="164" t="s">
        <v>2242</v>
      </c>
      <c r="B55" s="164" t="s">
        <v>2240</v>
      </c>
      <c r="C55" s="164" t="s">
        <v>2887</v>
      </c>
      <c r="D55" s="164">
        <v>3</v>
      </c>
      <c r="E55" s="175" t="s">
        <v>2243</v>
      </c>
      <c r="F55" s="177" t="s">
        <v>2267</v>
      </c>
      <c r="G55" s="177" t="s">
        <v>2246</v>
      </c>
      <c r="H55" s="177">
        <v>6</v>
      </c>
      <c r="I55" s="221" t="s">
        <v>2602</v>
      </c>
      <c r="J55" s="177" t="s">
        <v>2298</v>
      </c>
      <c r="K55" s="177" t="s">
        <v>2438</v>
      </c>
      <c r="L55" s="175"/>
      <c r="M55" s="165"/>
      <c r="N55" s="221" t="s">
        <v>2602</v>
      </c>
      <c r="O55" s="184">
        <v>44406</v>
      </c>
      <c r="P55" s="4"/>
      <c r="Q55" s="175" t="s">
        <v>116</v>
      </c>
      <c r="R55" s="175" t="s">
        <v>2448</v>
      </c>
      <c r="S55" s="166"/>
      <c r="T55" s="166"/>
      <c r="U55" s="166">
        <v>1053</v>
      </c>
      <c r="V55" s="164" t="s">
        <v>1869</v>
      </c>
      <c r="W55" s="166"/>
      <c r="X55" s="166"/>
      <c r="Y55" s="166"/>
      <c r="Z55" s="168" t="s">
        <v>2892</v>
      </c>
      <c r="AA55" s="168" t="s">
        <v>2891</v>
      </c>
      <c r="AB55" s="166"/>
      <c r="AC55" s="166"/>
      <c r="AD55" s="165"/>
      <c r="AE55" s="166"/>
      <c r="AF55" s="166"/>
      <c r="AG55" s="166"/>
      <c r="AH55" s="165"/>
      <c r="AI55" s="166"/>
      <c r="AJ55" s="166"/>
      <c r="AK55" s="166"/>
      <c r="AL55" s="214"/>
      <c r="AM55" s="166"/>
      <c r="AN55" s="166" t="str">
        <f>F55 &amp;"["&amp;G55&amp;"]의 "&amp; I55 &amp;"["&amp; J55 &amp;"]는 필수적으로 존재하여만 한다."</f>
        <v>내원정보[VISIT_OCCURRENCE]의 내원 종료일[VISIT_END_DATE]는 필수적으로 존재하여만 한다.</v>
      </c>
      <c r="AO55" s="166"/>
      <c r="AP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Q55" s="164" t="s">
        <v>1860</v>
      </c>
      <c r="AR55" s="164" t="str">
        <f t="shared" si="35"/>
        <v xml:space="preserve">WITH query_result AS (
    -- 쿼리 결과를 변수에 저장
    SELECT 'ID1053'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AT55" s="164" t="s">
        <v>1860</v>
      </c>
      <c r="AU55" s="164" t="str">
        <f t="shared" si="36"/>
        <v xml:space="preserve">    WITH query_result AS (
        -- 쿼리 결과를 변수에 저장
        SELECT 'ID1053'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AW55" s="164" t="s">
        <v>1860</v>
      </c>
      <c r="AX55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Z55" s="164" t="s">
        <v>1860</v>
      </c>
      <c r="BA55" s="164" t="str">
        <f t="shared" si="38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C55" s="164" t="s">
        <v>1860</v>
      </c>
      <c r="BD55" s="164" t="str">
        <f>"BEGIN TRY" &amp; CHAR(10) &amp;
"    WITH query_result AS (" &amp; CHAR(10) &amp;
"        "&amp;BB55&amp;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BF55" s="164" t="s">
        <v>1860</v>
      </c>
      <c r="BG55" s="164" t="str">
        <f t="shared" si="39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" s="166" t="str">
        <f>"SELECT 'ID"&amp; $U55 &amp;"' AS RULE_ID,  
   '"&amp; $G55 &amp;"' AS TB_NM,    
   '"&amp; $J55 &amp;"' AS COL_NM, 
   COUNT(*) AS TOT_CNT   
   FROM "&amp;$C55&amp;"."&amp; $G55 &amp;"
"</f>
        <v xml:space="preserve">SELECT 'ID1053' AS RULE_ID,  
   'VISIT_OCCURRENCE' AS TB_NM,    
   'VISIT_END_DATE' AS COL_NM, 
   COUNT(*) AS TOT_CNT   
   FROM YourSchemaName.VISIT_OCCURRENCE
</v>
      </c>
      <c r="BI55" s="164" t="s">
        <v>1860</v>
      </c>
      <c r="BJ55" s="166" t="str">
        <f t="shared" si="40"/>
        <v xml:space="preserve">BEGIN
    -- 쿼리 결과를 변수에 저장
    SELECT 'ID1053'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L55" s="164" t="s">
        <v>1860</v>
      </c>
      <c r="BM55" s="166" t="str">
        <f t="shared" si="41"/>
        <v xml:space="preserve">BEGIN
    -- 쿼리 결과를 변수에 저장
    SELECT 'ID1053'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BO55" s="164" t="s">
        <v>1860</v>
      </c>
      <c r="BP55" s="166" t="str">
        <f t="shared" si="42"/>
        <v xml:space="preserve">BEGIN
    -- 쿼리 결과를 변수에 저장
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BR55" s="164" t="s">
        <v>1860</v>
      </c>
      <c r="BS5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U55" s="164" t="s">
        <v>1860</v>
      </c>
      <c r="BV5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55" s="166" t="str">
        <f>"SELECT ERR_VALUE, RULE_ID, TB_NM, COL_NM FROM (
 SELECT DISTINCT SUBSTRING(CAST("&amp; $J55 &amp;" AS VARCHAR(50)),1,30) AS ERR_VALUE, 'ID"&amp; $U55 &amp;"' AS RULE_ID,  
   '"&amp; $G55 &amp;"' AS TB_NM,    
   '"&amp; $J55 &amp;"' AS COL_NM 
    FROM "&amp;$C55&amp;"."&amp; $G55 &amp;" A
    WHERE  "&amp; $J55 &amp;" IS NULL 
LIMIT 3
) XX
"</f>
        <v xml:space="preserve">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</v>
      </c>
      <c r="BX55" s="164" t="s">
        <v>1860</v>
      </c>
      <c r="BY5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A55" s="164" t="s">
        <v>1860</v>
      </c>
      <c r="CB55" s="164" t="str">
        <f t="shared" si="46"/>
        <v xml:space="preserve">    -- 프로시저 본문
    BEGIN
        WITH query_result AS (
            -- 쿼리 결과를 변수에 저장
            SELECT 'ID1053'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D55" s="164" t="s">
        <v>1860</v>
      </c>
      <c r="CE55" s="164" t="str">
        <f t="shared" si="47"/>
        <v xml:space="preserve">    -- 프로시저 본문
    BEGIN
        WITH query_result AS (
            -- 쿼리 결과를 변수에 저장
         SELECT 'ID1053'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" s="166" t="str">
        <f>"SELECT ERR_VALUE, RULE_ID, TB_NM, COL_NM FROM (
 SELECT DISTINCT SUBSTR(TO_CHAR("&amp; $J55 &amp;"),1,30) AS ERR_VALUE, 'ID"&amp; $U55 &amp;"' AS RULE_ID,  
   '"&amp; $G55 &amp;"' AS TB_NM,    
   '"&amp; $J55 &amp;"' AS COL_NM 
    FROM "&amp;$C55&amp;"."&amp; $G55 &amp;" A
    WHERE  "&amp; $J55 &amp;" IS NULL
AND ROWNUM &lt; 4
) XX
"</f>
        <v xml:space="preserve">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</v>
      </c>
      <c r="CG55" s="164" t="s">
        <v>1860</v>
      </c>
      <c r="CH5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J55" s="164" t="s">
        <v>1860</v>
      </c>
      <c r="CK55" s="164" t="str">
        <f t="shared" si="49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M55" s="164" t="s">
        <v>1860</v>
      </c>
      <c r="CN55" s="164" t="str">
        <f>"BEGIN TRY" &amp; CHAR(10) &amp;
"    WITH query_result AS (" &amp; CHAR(10) &amp;
"        "&amp;CL55&amp;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CP55" s="164" t="s">
        <v>1860</v>
      </c>
      <c r="CQ55" s="164" t="str">
        <f t="shared" si="50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" s="216">
        <f>IFERROR(VLOOKUP("ID"&amp;U55,V.진단결과!$A$2:$E$99558,4,0),0)</f>
        <v>0</v>
      </c>
      <c r="CS55" s="217">
        <f>IFERROR(VLOOKUP("ID"&amp;U55,V.진단결과!$A$2:$E$99558,5,0),0)</f>
        <v>0</v>
      </c>
      <c r="CT55" s="218">
        <f t="shared" si="18"/>
        <v>0</v>
      </c>
      <c r="CU55" s="219" t="str">
        <f>SUBSTITUTE(IFERROR(VLOOKUP("ID"&amp;U55,V.진단결과!$A$2:$F$99558,6,0),""),$AO55,"")</f>
        <v/>
      </c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</row>
    <row r="56" spans="1:120" s="220" customFormat="1" ht="16.5" hidden="1" customHeight="1">
      <c r="A56" s="164" t="s">
        <v>2242</v>
      </c>
      <c r="B56" s="164" t="s">
        <v>2240</v>
      </c>
      <c r="C56" s="164" t="s">
        <v>2887</v>
      </c>
      <c r="D56" s="164">
        <v>3</v>
      </c>
      <c r="E56" s="175" t="s">
        <v>2243</v>
      </c>
      <c r="F56" s="177" t="s">
        <v>2267</v>
      </c>
      <c r="G56" s="177" t="s">
        <v>2246</v>
      </c>
      <c r="H56" s="177">
        <v>6</v>
      </c>
      <c r="I56" s="221" t="s">
        <v>2602</v>
      </c>
      <c r="J56" s="177" t="s">
        <v>2298</v>
      </c>
      <c r="K56" s="177" t="s">
        <v>2438</v>
      </c>
      <c r="L56" s="175"/>
      <c r="M56" s="165"/>
      <c r="N56" s="221" t="s">
        <v>2602</v>
      </c>
      <c r="O56" s="184">
        <v>44406</v>
      </c>
      <c r="P56" s="4"/>
      <c r="Q56" s="175" t="s">
        <v>116</v>
      </c>
      <c r="R56" s="175" t="s">
        <v>2448</v>
      </c>
      <c r="S56" s="166"/>
      <c r="T56" s="166"/>
      <c r="U56" s="166">
        <v>1054</v>
      </c>
      <c r="V56" s="164" t="s">
        <v>1869</v>
      </c>
      <c r="W56" s="166"/>
      <c r="X56" s="166"/>
      <c r="Y56" s="166"/>
      <c r="Z56" s="168" t="s">
        <v>2564</v>
      </c>
      <c r="AA56" s="168" t="s">
        <v>2565</v>
      </c>
      <c r="AB56" s="166"/>
      <c r="AC56" s="166"/>
      <c r="AD56" s="165"/>
      <c r="AE56" s="166"/>
      <c r="AF56" s="166"/>
      <c r="AG56" s="166"/>
      <c r="AH56" s="165"/>
      <c r="AI56" s="166"/>
      <c r="AJ56" s="166" t="s">
        <v>2254</v>
      </c>
      <c r="AK56" s="166" t="s">
        <v>2272</v>
      </c>
      <c r="AL56" s="214"/>
      <c r="AM56" s="166" t="s">
        <v>2394</v>
      </c>
      <c r="AN56" s="166" t="str">
        <f>F56 &amp;"["&amp;G56&amp;"]의 "&amp; I56 &amp;"["&amp; J56 &amp;"]는 사망["&amp;AJ56&amp;"]의 사망일자 이후 데이터가 존재할 수 없다."</f>
        <v>내원정보[VISIT_OCCURRENCE]의 내원 종료일[VISIT_END_DATE]는 사망[DEATH]의 사망일자 이후 데이터가 존재할 수 없다.</v>
      </c>
      <c r="AO56" s="166"/>
      <c r="AP56" s="166" t="str">
        <f>"SELECT 'ID"&amp; $U56 &amp;"' AS RULE_ID,  
   '"&amp; $G56 &amp;"' AS TB_NM,    
   '"&amp; $J56 &amp;"' AS COL_NM, 
   COUNT(*) AS TOT_CNT   
   FROM "&amp;$C56&amp;"."&amp; $G56 &amp;"
WHERE "&amp; $J56 &amp;" IS NOT NULL AND LENGTH("&amp; $J56 &amp;")&gt;0 "</f>
        <v xml:space="preserve">SELECT 'ID1054' AS RULE_ID,  
   'VISIT_OCCURRENCE' AS TB_NM,    
   'VISIT_END_DATE' AS COL_NM, 
   COUNT(*) AS TOT_CNT   
   FROM YourSchemaName.VISIT_OCCURRENCE
WHERE VISIT_END_DATE IS NOT NULL AND LENGTH(VISIT_END_DATE)&gt;0 </v>
      </c>
      <c r="AQ56" s="164" t="s">
        <v>1860</v>
      </c>
      <c r="AR56" s="164" t="str">
        <f t="shared" si="35"/>
        <v xml:space="preserve">WITH query_result AS (
    -- 쿼리 결과를 변수에 저장
    SELECT 'ID1054'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 
AND A."&amp; $J56 &amp;" &lt; B."&amp;$AM56&amp;"
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56" s="164" t="s">
        <v>1860</v>
      </c>
      <c r="AU56" s="164" t="str">
        <f t="shared" si="36"/>
        <v xml:space="preserve">    WITH query_result AS (
        -- 쿼리 결과를 변수에 저장
    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TO_VARCHAR(B."&amp;$AM56&amp;", 'YYYY-MM-DD')
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56" s="164" t="s">
        <v>1860</v>
      </c>
      <c r="AX56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AZ56" s="164" t="s">
        <v>1860</v>
      </c>
      <c r="BA56" s="164" t="str">
        <f t="shared" si="38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56" s="164" t="s">
        <v>1860</v>
      </c>
      <c r="BD56" s="164" t="str">
        <f>"BEGIN TRY" &amp; CHAR(10) &amp;
"    WITH query_result AS (" &amp; CHAR(10) &amp;
"        "&amp;BB56&amp;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56" s="164" t="s">
        <v>1860</v>
      </c>
      <c r="BG56" s="164" t="str">
        <f t="shared" si="39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" s="166" t="str">
        <f>"SELECT 'ID"&amp; $U56 &amp;"' AS RULE_ID,  
   '"&amp; $G56 &amp;"' AS TB_NM,    
   '"&amp; $J56 &amp;"' AS COL_NM, 
   COUNT(*) AS TOT_CNT   
   FROM "&amp;$C56&amp;"."&amp; $G56 &amp;"
"</f>
        <v xml:space="preserve">SELECT 'ID1054' AS RULE_ID,  
   'VISIT_OCCURRENCE' AS TB_NM,    
   'VISIT_END_DATE' AS COL_NM, 
   COUNT(*) AS TOT_CNT   
   FROM YourSchemaName.VISIT_OCCURRENCE
</v>
      </c>
      <c r="BI56" s="164" t="s">
        <v>1860</v>
      </c>
      <c r="BJ56" s="166" t="str">
        <f t="shared" si="40"/>
        <v xml:space="preserve">BEGIN
    -- 쿼리 결과를 변수에 저장
    SELECT 'ID1054'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B."&amp;$AM26&amp;" 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</v>
      </c>
      <c r="BL56" s="164" t="s">
        <v>1860</v>
      </c>
      <c r="BM56" s="166" t="str">
        <f t="shared" si="41"/>
        <v xml:space="preserve">BEGIN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=A."&amp;$AK56&amp;" 
AND A."&amp; $J56 &amp;" &lt; B."&amp;$AM26&amp;" 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</v>
      </c>
      <c r="BO56" s="164" t="s">
        <v>1860</v>
      </c>
      <c r="BP56" s="166" t="str">
        <f t="shared" si="42"/>
        <v xml:space="preserve">BEGIN
    -- 쿼리 결과를 변수에 저장
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BR56" s="164" t="s">
        <v>1860</v>
      </c>
      <c r="BS5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B."&amp;$AM26&amp;" )  
THEN 'Y' ELSE 'N' END = 'Y' 
AND ( "&amp; $J56 &amp;" IS NOT NULL AND LENGTH("&amp; $J56 &amp;")&gt;0 )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</v>
      </c>
      <c r="BU56" s="164" t="s">
        <v>1860</v>
      </c>
      <c r="BV5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56" s="166" t="str">
        <f>"SELECT ERR_VALUE, RULE_ID, TB_NM, COL_NM FROM (
 SELECT DISTINCT SUBSTRING(CAST("&amp; $J56 &amp;" AS VARCHAR(50)),1,30)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B."&amp;$AM26&amp;"
)  
THEN 'Y' ELSE 'N' END = 'Y' 
AND ( "&amp; $J56 &amp;" IS NOT NULL AND LENGTH("&amp; $J56 &amp;")&gt;0 ) 
LIMIT 3
) XX
"</f>
        <v xml:space="preserve">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</v>
      </c>
      <c r="BX56" s="164" t="s">
        <v>1860</v>
      </c>
      <c r="BY5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A56" s="164" t="s">
        <v>1860</v>
      </c>
      <c r="CB56" s="164" t="str">
        <f t="shared" si="46"/>
        <v xml:space="preserve">    -- 프로시저 본문
    BEGIN
        WITH query_result AS (
            -- 쿼리 결과를 변수에 저장
            SELECT 'ID1054'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B."&amp;$AM26&amp;"
 )  
THEN 'Y' ELSE 'N' END = 'Y' 
AND ( "&amp; $J56 &amp;" IS NOT NULL AND LENGTH(TO_CHAR("&amp; $J56 &amp;"))&gt;0 )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</v>
      </c>
      <c r="CD56" s="164" t="s">
        <v>1860</v>
      </c>
      <c r="CE56" s="164" t="str">
        <f t="shared" si="47"/>
        <v xml:space="preserve">    -- 프로시저 본문
    BEGIN
        WITH query_result AS (
            -- 쿼리 결과를 변수에 저장
 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" s="166" t="str">
        <f>"SELECT ERR_VALUE, RULE_ID, TB_NM, COL_NM FROM (
 SELECT DISTINCT SUBSTR(TO_CHAR("&amp; $J56 &amp;"),1,30)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B."&amp;$AM26&amp;"
)  
THEN 'Y' ELSE 'N' END = 'Y' 
AND ( "&amp; $J56 &amp;" IS NOT NULL AND LENGTH(TO_CHAR("&amp; $J56 &amp;"))&gt;0 ) 
AND ROWNUM &lt; 4
) XX
"</f>
        <v xml:space="preserve">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</v>
      </c>
      <c r="CG56" s="164" t="s">
        <v>1860</v>
      </c>
      <c r="CH5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J56" s="164" t="s">
        <v>1860</v>
      </c>
      <c r="CK56" s="164" t="str">
        <f t="shared" si="49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56" s="164" t="s">
        <v>1860</v>
      </c>
      <c r="CN56" s="164" t="str">
        <f>"BEGIN TRY" &amp; CHAR(10) &amp;
"    WITH query_result AS (" &amp; CHAR(10) &amp;
"        "&amp;CL56&amp;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56" s="164" t="s">
        <v>1860</v>
      </c>
      <c r="CQ56" s="164" t="str">
        <f t="shared" si="50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" s="216">
        <f>IFERROR(VLOOKUP("ID"&amp;U56,V.진단결과!$A$2:$E$99558,4,0),0)</f>
        <v>0</v>
      </c>
      <c r="CS56" s="217">
        <f>IFERROR(VLOOKUP("ID"&amp;U56,V.진단결과!$A$2:$E$99558,5,0),0)</f>
        <v>0</v>
      </c>
      <c r="CT56" s="218">
        <f t="shared" si="18"/>
        <v>0</v>
      </c>
      <c r="CU56" s="219" t="str">
        <f>SUBSTITUTE(IFERROR(VLOOKUP("ID"&amp;U56,V.진단결과!$A$2:$F$99558,6,0),""),$AO56,"")</f>
        <v/>
      </c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</row>
    <row r="57" spans="1:120" s="220" customFormat="1" ht="16.5" hidden="1" customHeight="1">
      <c r="A57" s="164" t="s">
        <v>2242</v>
      </c>
      <c r="B57" s="164" t="s">
        <v>2240</v>
      </c>
      <c r="C57" s="164" t="s">
        <v>2887</v>
      </c>
      <c r="D57" s="164">
        <v>3</v>
      </c>
      <c r="E57" s="175" t="s">
        <v>2243</v>
      </c>
      <c r="F57" s="177" t="s">
        <v>2267</v>
      </c>
      <c r="G57" s="177" t="s">
        <v>2246</v>
      </c>
      <c r="H57" s="177">
        <v>7</v>
      </c>
      <c r="I57" s="221" t="s">
        <v>2603</v>
      </c>
      <c r="J57" s="177" t="s">
        <v>2299</v>
      </c>
      <c r="K57" s="177" t="s">
        <v>2436</v>
      </c>
      <c r="L57" s="175"/>
      <c r="M57" s="165"/>
      <c r="N57" s="221" t="s">
        <v>2603</v>
      </c>
      <c r="O57" s="185">
        <v>44406.428738425922</v>
      </c>
      <c r="P57" s="4"/>
      <c r="Q57" s="175" t="s">
        <v>2449</v>
      </c>
      <c r="R57" s="175"/>
      <c r="S57" s="166"/>
      <c r="T57" s="166"/>
      <c r="U57" s="166">
        <v>1055</v>
      </c>
      <c r="V57" s="164" t="s">
        <v>1869</v>
      </c>
      <c r="W57" s="166"/>
      <c r="X57" s="166"/>
      <c r="Y57" s="166"/>
      <c r="Z57" s="168" t="s">
        <v>2801</v>
      </c>
      <c r="AA57" s="168" t="s">
        <v>2799</v>
      </c>
      <c r="AB57" s="164"/>
      <c r="AC57" s="166"/>
      <c r="AD57" s="165"/>
      <c r="AE57" s="166"/>
      <c r="AF57" s="166"/>
      <c r="AG57" s="165"/>
      <c r="AH57" s="165"/>
      <c r="AI57" s="166"/>
      <c r="AJ57" s="177" t="s">
        <v>2246</v>
      </c>
      <c r="AK57" s="177" t="s">
        <v>2298</v>
      </c>
      <c r="AL57" s="166"/>
      <c r="AM57" s="166"/>
      <c r="AN57" s="167" t="str">
        <f>F57 &amp;"["&amp;G57&amp;"]의 "&amp; I57 &amp;"["&amp; J57 &amp;"]는 "&amp;AJ57&amp;" 테이블의 "&amp;AK57&amp;"값을 포함해야 한다."</f>
        <v>내원정보[VISIT_OCCURRENCE]의 내원 종료시간[VISIT_END_DATETIME]는 VISIT_OCCURRENCE 테이블의 VISIT_END_DATE값을 포함해야 한다.</v>
      </c>
      <c r="AO57" s="166"/>
      <c r="AP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AQ57" s="164" t="s">
        <v>1860</v>
      </c>
      <c r="AR57" s="164" t="str">
        <f t="shared" si="35"/>
        <v xml:space="preserve">WITH query_result AS (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" s="166" t="str">
        <f>"SELECT 'ID"&amp; $U57 &amp;"' AS RULE_ID,  
   '"&amp; $G57 &amp;"' AS TB_NM,    
   '"&amp; $J57 &amp;"' AS COL_NM, 
	COUNT(*) AS ERR_CNT   
FROM "&amp;$C57&amp;"."&amp; $G57 &amp;"
WHERE CASE WHEN  "&amp; $J57 &amp;" NOT LIKE_REGEXPR "&amp; $AK57 &amp;"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57" s="164" t="s">
        <v>1860</v>
      </c>
      <c r="AU57" s="164" t="str">
        <f t="shared" si="36"/>
        <v xml:space="preserve">    WITH query_result AS (
        -- 쿼리 결과를 변수에 저장
        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"&amp; $J57 &amp;" NOT LIKE_REGEXPR "&amp; $AK57 &amp;"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57" s="164" t="s">
        <v>1860</v>
      </c>
      <c r="AX57" s="164" t="str">
        <f t="shared" si="37"/>
        <v xml:space="preserve">    WITH query_result AS (
        -- 쿼리 결과를 변수에 저장
    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AZ57" s="164" t="s">
        <v>1860</v>
      </c>
      <c r="BA57" s="164" t="str">
        <f t="shared" si="38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57" s="164" t="s">
        <v>1860</v>
      </c>
      <c r="BD57" s="164" t="str">
        <f>"BEGIN TRY" &amp; CHAR(10) &amp;
"    WITH query_result AS (" &amp; CHAR(10) &amp;
"        "&amp;BB57&amp;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57" s="164" t="s">
        <v>1860</v>
      </c>
      <c r="BG57" s="164" t="str">
        <f t="shared" si="39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" s="166" t="str">
        <f>"SELECT 'ID"&amp; $U57 &amp;"' AS RULE_ID,  
   '"&amp; $G57 &amp;"' AS TB_NM,    
   '"&amp; $J57 &amp;"' AS COL_NM, 
   COUNT(*) AS TOT_CNT   
   FROM "&amp;$C57&amp;"."&amp; $G57 &amp;"
WHERE "&amp; $J57 &amp;" IS NOT NULL AND LENGTH(CAST("&amp; $J57 &amp;" AS VARCHAR))&gt;0 "</f>
        <v xml:space="preserve">SELECT 'ID1055' AS RULE_ID,  
   'VISIT_OCCURRENCE' AS TB_NM,    
   'VISIT_END_DATETIME' AS COL_NM, 
   COUNT(*) AS TOT_CNT   
   FROM YourSchemaName.VISIT_OCCURRENCE
WHERE VISIT_END_DATETIME IS NOT NULL AND LENGTH(CAST(VISIT_END_DATETIME AS VARCHAR))&gt;0 </v>
      </c>
      <c r="BI57" s="164" t="s">
        <v>1860</v>
      </c>
      <c r="BJ57" s="166" t="str">
        <f t="shared" si="40"/>
        <v xml:space="preserve">BEGIN
    -- 쿼리 결과를 변수에 저장
    SELECT 'ID1055'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" s="166" t="str">
        <f>"SELECT 'ID"&amp; $U57 &amp;"' AS RULE_ID,  
   '"&amp; $G57 &amp;"' AS TB_NM,    
   '"&amp; $J57 &amp;"' AS COL_NM, 
	COUNT(*) AS ERR_CNT   
FROM "&amp;$C57&amp;"."&amp; $G57 &amp;"
WHERE CASE WHEN REGEXP_MATCH(CAST("&amp; $J57 &amp;" AS VARCHAR), CAST("&amp; $AK57 &amp;" AS VARCHAR)) IS NULL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57" s="164" t="s">
        <v>1860</v>
      </c>
      <c r="BM57" s="166" t="str">
        <f t="shared" si="41"/>
        <v xml:space="preserve">BEGIN
    -- 쿼리 결과를 변수에 저장
    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REGEXP_MATCH(CAST("&amp; $J57 &amp;" AS VARCHAR), CAST("&amp; $AK57 &amp;" AS VARCHAR)) IS NULL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57" s="164" t="s">
        <v>1860</v>
      </c>
      <c r="BP57" s="166" t="str">
        <f t="shared" si="42"/>
        <v xml:space="preserve">BEGIN
    -- 쿼리 결과를 변수에 저장
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BR57" s="164" t="s">
        <v>1860</v>
      </c>
      <c r="BS5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" s="166" t="str">
        <f>"SELECT 'ID"&amp; $U57 &amp;"' AS RULE_ID,  
   '"&amp; $G57 &amp;"' AS TB_NM,    
   '"&amp; $J57 &amp;"' AS COL_NM, 
	COUNT(*) AS ERR_CNT   
FROM "&amp;$C57&amp;"."&amp; $G57 &amp;"
WHERE CASE WHEN  "&amp; $J57 &amp;" NOT REGEXP "&amp; $AK57 &amp;"
THEN 'Y' ELSE 'N' END = 'Y' 
AND ( "&amp; $J57 &amp;" IS NOT NULL AND LENGTH("&amp; $J57 &amp;")&gt;0 )
"</f>
        <v xml:space="preserve">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57" s="164" t="s">
        <v>1860</v>
      </c>
      <c r="BV5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57" s="166" t="str">
        <f>"SELECT ERR_VALUE, RULE_ID, TB_NM, COL_NM FROM (
SELECT DISTINCT SUBSTRING(CAST("&amp; $J57 &amp;" AS VARCHAR(50)),1,30) AS ERR_VALUE, 'ID"&amp; $U57 &amp;"' AS RULE_ID,  
   '"&amp; $G57 &amp;"' AS TB_NM,    
   '"&amp; $J57 &amp;"' AS COL_NM 
FROM "&amp;$C57&amp;"."&amp; $G57 &amp;"
WHERE CASE WHEN "&amp; $J57 &amp;" NOT REGEXP "&amp; $AK57 &amp;"
 THEN 'Y' 
 ELSE 'N' 
 END = 'Y' 
AND ("&amp; $J57 &amp;" IS NOT NULL AND LENGTH("&amp; $J57 &amp;")&gt;0 )
limit 3
) XX
"</f>
        <v xml:space="preserve">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57" s="164" t="s">
        <v>1860</v>
      </c>
      <c r="BY5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CA57" s="164" t="s">
        <v>1860</v>
      </c>
      <c r="CB57" s="164" t="str">
        <f t="shared" si="46"/>
        <v xml:space="preserve">    -- 프로시저 본문
    BEGIN
        WITH query_result AS (
            -- 쿼리 결과를 변수에 저장
            SELECT 'ID1055'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" s="166" t="str">
        <f>"SELECT 'ID"&amp; $U57 &amp;"' AS RULE_ID,  
   '"&amp; $G57 &amp;"' AS TB_NM,    
   '"&amp; $J57 &amp;"' AS COL_NM, 
	COUNT(*) AS ERR_CNT   
FROM "&amp;$C57&amp;"."&amp; $G57 &amp;"
WHERE CASE WHEN NOT REGEXP_LIKE("&amp; $J57 &amp;", "&amp; $AK57 &amp;")
THEN 'Y' ELSE 'N' END = 'Y' 
AND ( "&amp; $J57 &amp;" IS NOT NULL AND LENGTH(TO_CHAR("&amp; $J57 &amp;"))&gt;0 )
"</f>
        <v xml:space="preserve">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57" s="164" t="s">
        <v>1860</v>
      </c>
      <c r="CE57" s="164" t="str">
        <f t="shared" si="47"/>
        <v xml:space="preserve">    -- 프로시저 본문
    BEGIN
        WITH query_result AS (
            -- 쿼리 결과를 변수에 저장
         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" s="166" t="str">
        <f>"SELECT ERR_VALUE, RULE_ID, TB_NM, COL_NM FROM (
SELECT DISTINCT SUBSTR(TO_CHAR("&amp; $J57 &amp;"),1,30) AS ERR_VALUE, 'ID"&amp; $U57 &amp;"' AS RULE_ID,  
   '"&amp; $G57 &amp;"' AS TB_NM,    
   '"&amp; $J57 &amp;"' AS COL_NM 
FROM "&amp;$C57&amp;"."&amp; $G57 &amp;"
WHERE CASE WHEN NOT REGEXP_LIKE("&amp; $J57 &amp;", "&amp; $AK57 &amp;")
 THEN 'Y' 
 ELSE 'N' 
 END = 'Y' 
AND ("&amp; $J57 &amp;" IS NOT NULL AND LENGTH(TO_CHAR("&amp; $J57 &amp;"))&gt;0 )
AND ROWNUM &lt; 4
) XX
"</f>
        <v xml:space="preserve">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57" s="164" t="s">
        <v>1860</v>
      </c>
      <c r="CH57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CJ57" s="164" t="s">
        <v>1860</v>
      </c>
      <c r="CK57" s="164" t="str">
        <f t="shared" si="49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57" s="164" t="s">
        <v>1860</v>
      </c>
      <c r="CN57" s="164" t="str">
        <f>"BEGIN TRY" &amp; CHAR(10) &amp;
"    WITH query_result AS (" &amp; CHAR(10) &amp;
"        "&amp;CL57&amp;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57" s="164" t="s">
        <v>1860</v>
      </c>
      <c r="CQ57" s="164" t="str">
        <f t="shared" si="50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" s="216">
        <f>IFERROR(VLOOKUP("ID"&amp;U57,V.진단결과!$A$2:$E$99558,4,0),0)</f>
        <v>0</v>
      </c>
      <c r="CS57" s="217">
        <f>IFERROR(VLOOKUP("ID"&amp;U57,V.진단결과!$A$2:$E$99558,5,0),0)</f>
        <v>0</v>
      </c>
      <c r="CT57" s="218">
        <f t="shared" si="18"/>
        <v>0</v>
      </c>
      <c r="CU57" s="219" t="str">
        <f>SUBSTITUTE(IFERROR(VLOOKUP("ID"&amp;U57,V.진단결과!$A$2:$F$99558,6,0),""),$AO57,"")</f>
        <v/>
      </c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</row>
    <row r="58" spans="1:120" s="220" customFormat="1" ht="16.5" hidden="1" customHeight="1">
      <c r="A58" s="164" t="s">
        <v>2242</v>
      </c>
      <c r="B58" s="164" t="s">
        <v>2240</v>
      </c>
      <c r="C58" s="164" t="s">
        <v>2887</v>
      </c>
      <c r="D58" s="164">
        <v>3</v>
      </c>
      <c r="E58" s="175" t="s">
        <v>2243</v>
      </c>
      <c r="F58" s="177" t="s">
        <v>2267</v>
      </c>
      <c r="G58" s="177" t="s">
        <v>2246</v>
      </c>
      <c r="H58" s="177">
        <v>8</v>
      </c>
      <c r="I58" s="221" t="s">
        <v>2604</v>
      </c>
      <c r="J58" s="177" t="s">
        <v>2300</v>
      </c>
      <c r="K58" s="177" t="s">
        <v>2435</v>
      </c>
      <c r="L58" s="175"/>
      <c r="M58" s="165"/>
      <c r="N58" s="221" t="s">
        <v>2604</v>
      </c>
      <c r="O58" s="183">
        <v>44818518</v>
      </c>
      <c r="P58" s="4"/>
      <c r="Q58" s="175" t="s">
        <v>116</v>
      </c>
      <c r="R58" s="175" t="s">
        <v>2448</v>
      </c>
      <c r="S58" s="166"/>
      <c r="T58" s="166"/>
      <c r="U58" s="166">
        <v>1056</v>
      </c>
      <c r="V58" s="164" t="s">
        <v>1869</v>
      </c>
      <c r="W58" s="166"/>
      <c r="X58" s="166"/>
      <c r="Y58" s="166"/>
      <c r="Z58" s="164" t="s">
        <v>1868</v>
      </c>
      <c r="AA58" s="164" t="s">
        <v>2466</v>
      </c>
      <c r="AB58" s="164"/>
      <c r="AC58" s="166"/>
      <c r="AD58" s="165"/>
      <c r="AE58" s="166"/>
      <c r="AF58" s="166" t="s">
        <v>2886</v>
      </c>
      <c r="AG58" s="165" t="s">
        <v>2258</v>
      </c>
      <c r="AH58" s="165" t="s">
        <v>2434</v>
      </c>
      <c r="AI58" s="166" t="s">
        <v>2825</v>
      </c>
      <c r="AJ58" s="166"/>
      <c r="AK58" s="166"/>
      <c r="AL58" s="166"/>
      <c r="AM58" s="214"/>
      <c r="AN58" s="166" t="str">
        <f>F58 &amp;"["&amp;G58&amp;"]의 "&amp; I58 &amp;"["&amp; J58 &amp;"]는 표준코드[CONCEPT]의 표준코드아이디[CONCEPT_ID]에 존재하며 해당 조건["&amp;AI58&amp;"]을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" s="166"/>
      <c r="AP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AQ58" s="164" t="s">
        <v>1860</v>
      </c>
      <c r="AR58" s="164" t="str">
        <f t="shared" si="35"/>
        <v xml:space="preserve">WITH query_result AS (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58" s="164" t="s">
        <v>1860</v>
      </c>
      <c r="AU58" s="164" t="str">
        <f t="shared" si="36"/>
        <v xml:space="preserve">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" s="166" t="str">
        <f>"SELECT ERR_VALUE, RULE_ID, TB_NM, COL_NM FROM (
 SELECT DISTINCT SUBSTRING(CAST("&amp; $J58 &amp;" AS VARCHAR),1,30) AS ERR_VALUE, 'ID"&amp; A58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58" s="164" t="s">
        <v>1860</v>
      </c>
      <c r="AX58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AZ58" s="164" t="s">
        <v>1860</v>
      </c>
      <c r="BA58" s="164" t="str">
        <f t="shared" si="38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58" s="164" t="s">
        <v>1860</v>
      </c>
      <c r="BD58" s="164" t="str">
        <f>"BEGIN TRY" &amp; CHAR(10) &amp;
"    WITH query_result AS (" &amp; CHAR(10) &amp;
"        "&amp;BB58&amp;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" s="166" t="str">
        <f>"SELECT TOP 3 ERR_VALUE, RULE_ID, TB_NM, COL_NM FROM (
 SELECT DISTINCT SUBSTRING(CAST("&amp; $J58 &amp;" AS VARCHAR),1,30) AS ERR_VALUE, 'ID"&amp; K58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58" s="164" t="s">
        <v>1860</v>
      </c>
      <c r="BG58" s="164" t="str">
        <f t="shared" si="39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" s="166" t="str">
        <f>"SELECT 'ID"&amp; $U58 &amp;"' AS RULE_ID,  
   '"&amp; $G58 &amp;"' AS TB_NM,    
   '"&amp; $J58 &amp;"' AS COL_NM, 
   COUNT(*) AS TOT_CNT   
   FROM "&amp;$C58&amp;"."&amp; $G58 &amp;"
WHERE "&amp; $J58 &amp;" IS NOT NULL AND LENGTH(CAST("&amp; $J58 &amp;" AS VARCHAR))&gt;0 "</f>
        <v xml:space="preserve">SELECT 'ID1056'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58" s="164" t="s">
        <v>1860</v>
      </c>
      <c r="BJ58" s="166" t="str">
        <f t="shared" si="40"/>
        <v xml:space="preserve">BEGIN
    -- 쿼리 결과를 변수에 저장
    SELECT 'ID1056'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58" s="164" t="s">
        <v>1860</v>
      </c>
      <c r="BM58" s="166" t="str">
        <f t="shared" si="41"/>
        <v xml:space="preserve">BEGIN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" s="166" t="str">
        <f>"SELECT ERR_VALUE, RULE_ID, TB_NM, COL_NM FROM (
 SELECT DISTINCT SUBSTRING(CAST("&amp; $J58 &amp;" AS VARCHAR),1,30) AS ERR_VALUE, 'ID"&amp; 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58" s="164" t="s">
        <v>1860</v>
      </c>
      <c r="BP58" s="166" t="str">
        <f t="shared" si="42"/>
        <v xml:space="preserve">BEGIN
    -- 쿼리 결과를 변수에 저장
    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BR58" s="164" t="s">
        <v>1860</v>
      </c>
      <c r="BS5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LENGTH("&amp; $J58 &amp;")&gt;0 )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58" s="164" t="s">
        <v>1860</v>
      </c>
      <c r="BV5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58" s="166" t="str">
        <f>"SELECT ERR_VALUE, RULE_ID, TB_NM, COL_NM FROM (
 SELECT DISTINCT SUBSTRING(CAST("&amp; $J58 &amp;" AS VARCHAR(50)),1,30) AS ERR_VALUE, 'ID"&amp; $U58 &amp;"' AS RULE_ID,  
   '"&amp; $G58 &amp;"' AS TB_NM,    
   '"&amp; $J58 &amp;"' AS COL_NM 
FROM "&amp;$C58&amp;"."&amp; $G58 &amp;" A
WHERE CASE WHEN NOT EXISTS 
(SELECT 1 FROM "&amp;$C58&amp;"."&amp; $AG58 &amp;" B WHERE 1=1 "&amp; $AI58 &amp;")  
THEN 'Y' ELSE 'N' END = 'Y' 
AND ( "&amp; $J58 &amp;" IS NOT NULL AND LENGTH("&amp; $J58 &amp;")&gt;0 ) 
LIMIT 3
) XX
"</f>
        <v xml:space="preserve">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58" s="164" t="s">
        <v>1860</v>
      </c>
      <c r="BY5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CA58" s="164" t="s">
        <v>1860</v>
      </c>
      <c r="CB58" s="164" t="str">
        <f t="shared" si="46"/>
        <v xml:space="preserve">    -- 프로시저 본문
    BEGIN
        WITH query_result AS (
            -- 쿼리 결과를 변수에 저장
            SELECT 'ID1056'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LENGTH(TO_CHAR("&amp; $J58 &amp;"))&gt;0 )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58" s="164" t="s">
        <v>1860</v>
      </c>
      <c r="CE58" s="164" t="str">
        <f t="shared" si="47"/>
        <v xml:space="preserve">    -- 프로시저 본문
    BEGIN
        WITH query_result AS (
            -- 쿼리 결과를 변수에 저장
 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" s="166" t="str">
        <f>"SELECT ERR_VALUE, RULE_ID, TB_NM, COL_NM FROM (
 SELECT DISTINCT SUBSTR(TO_CHAR("&amp; $J58 &amp;"),1,30) AS ERR_VALUE, 'ID"&amp; AO58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LENGTH(TO_CHAR("&amp; $J58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58" s="164" t="s">
        <v>1860</v>
      </c>
      <c r="CH5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CJ58" s="164" t="s">
        <v>1860</v>
      </c>
      <c r="CK58" s="164" t="str">
        <f t="shared" si="49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58" s="164" t="s">
        <v>1860</v>
      </c>
      <c r="CN58" s="164" t="str">
        <f>"BEGIN TRY" &amp; CHAR(10) &amp;
"    WITH query_result AS (" &amp; CHAR(10) &amp;
"        "&amp;CL58&amp;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" s="166" t="str">
        <f>"SELECT TOP 3 ERR_VALUE, RULE_ID, TB_NM, COL_NM FROM (
 SELECT DISTINCT SUBSTRING(CAST("&amp; $J58 &amp;" AS VARCHAR),1,30) AS ERR_VALUE, 'ID"&amp; AU58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58" s="164" t="s">
        <v>1860</v>
      </c>
      <c r="CQ58" s="164" t="str">
        <f t="shared" si="50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" s="216">
        <f>IFERROR(VLOOKUP("ID"&amp;U58,V.진단결과!$A$2:$E$99558,4,0),0)</f>
        <v>0</v>
      </c>
      <c r="CS58" s="217">
        <f>IFERROR(VLOOKUP("ID"&amp;U58,V.진단결과!$A$2:$E$99558,5,0),0)</f>
        <v>0</v>
      </c>
      <c r="CT58" s="218">
        <f t="shared" si="18"/>
        <v>0</v>
      </c>
      <c r="CU58" s="219" t="str">
        <f>SUBSTITUTE(IFERROR(VLOOKUP("ID"&amp;U58,V.진단결과!$A$2:$F$99558,6,0),""),$AO58,"")</f>
        <v/>
      </c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</row>
    <row r="59" spans="1:120" s="220" customFormat="1" ht="16.5" hidden="1" customHeight="1">
      <c r="A59" s="164" t="s">
        <v>2242</v>
      </c>
      <c r="B59" s="164" t="s">
        <v>2240</v>
      </c>
      <c r="C59" s="164" t="s">
        <v>2887</v>
      </c>
      <c r="D59" s="164">
        <v>3</v>
      </c>
      <c r="E59" s="175" t="s">
        <v>2243</v>
      </c>
      <c r="F59" s="177" t="s">
        <v>2267</v>
      </c>
      <c r="G59" s="177" t="s">
        <v>2246</v>
      </c>
      <c r="H59" s="177">
        <v>8</v>
      </c>
      <c r="I59" s="221" t="s">
        <v>2604</v>
      </c>
      <c r="J59" s="177" t="s">
        <v>2300</v>
      </c>
      <c r="K59" s="177" t="s">
        <v>2435</v>
      </c>
      <c r="L59" s="175"/>
      <c r="M59" s="165"/>
      <c r="N59" s="221" t="s">
        <v>2604</v>
      </c>
      <c r="O59" s="183">
        <v>44818518</v>
      </c>
      <c r="P59" s="4"/>
      <c r="Q59" s="175" t="s">
        <v>116</v>
      </c>
      <c r="R59" s="175" t="s">
        <v>2448</v>
      </c>
      <c r="S59" s="166"/>
      <c r="T59" s="166"/>
      <c r="U59" s="166">
        <v>1057</v>
      </c>
      <c r="V59" s="164" t="s">
        <v>1869</v>
      </c>
      <c r="W59" s="166"/>
      <c r="X59" s="166"/>
      <c r="Y59" s="166"/>
      <c r="Z59" s="168" t="s">
        <v>2892</v>
      </c>
      <c r="AA59" s="168" t="s">
        <v>2891</v>
      </c>
      <c r="AB59" s="166"/>
      <c r="AC59" s="166"/>
      <c r="AD59" s="165"/>
      <c r="AE59" s="166"/>
      <c r="AF59" s="166"/>
      <c r="AG59" s="166"/>
      <c r="AH59" s="165"/>
      <c r="AI59" s="166"/>
      <c r="AJ59" s="166"/>
      <c r="AK59" s="166"/>
      <c r="AL59" s="166"/>
      <c r="AM59" s="166"/>
      <c r="AN59" s="166" t="str">
        <f>F59 &amp;"["&amp;G59&amp;"]의 "&amp; I59 &amp;"["&amp; J59 &amp;"]는 필수적으로 존재하여만 한다."</f>
        <v>내원정보[VISIT_OCCURRENCE]의 내원 출처정보[VISIT_TYPE_CONCEPT_ID]는 필수적으로 존재하여만 한다.</v>
      </c>
      <c r="AO59" s="166"/>
      <c r="AP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Q59" s="164" t="s">
        <v>1860</v>
      </c>
      <c r="AR59" s="164" t="str">
        <f t="shared" si="35"/>
        <v xml:space="preserve">WITH query_result AS (
    -- 쿼리 결과를 변수에 저장
    SELECT 'ID1057'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AT59" s="164" t="s">
        <v>1860</v>
      </c>
      <c r="AU59" s="164" t="str">
        <f t="shared" si="36"/>
        <v xml:space="preserve">    WITH query_result AS (
        -- 쿼리 결과를 변수에 저장
        SELECT 'ID1057'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AW59" s="164" t="s">
        <v>1860</v>
      </c>
      <c r="AX59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Z59" s="164" t="s">
        <v>1860</v>
      </c>
      <c r="BA59" s="164" t="str">
        <f t="shared" si="38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C59" s="164" t="s">
        <v>1860</v>
      </c>
      <c r="BD59" s="164" t="str">
        <f>"BEGIN TRY" &amp; CHAR(10) &amp;
"    WITH query_result AS (" &amp; CHAR(10) &amp;
"        "&amp;BB59&amp;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BF59" s="164" t="s">
        <v>1860</v>
      </c>
      <c r="BG59" s="164" t="str">
        <f t="shared" si="39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" s="166" t="str">
        <f>"SELECT 'ID"&amp; $U59 &amp;"' AS RULE_ID,  
   '"&amp; $G59 &amp;"' AS TB_NM,    
   '"&amp; $J59 &amp;"' AS COL_NM, 
   COUNT(*) AS TOT_CNT   
   FROM "&amp;$C59&amp;"."&amp; $G59 &amp;"
"</f>
        <v xml:space="preserve">SELECT 'ID1057' AS RULE_ID,  
   'VISIT_OCCURRENCE' AS TB_NM,    
   'VISIT_TYPE_CONCEPT_ID' AS COL_NM, 
   COUNT(*) AS TOT_CNT   
   FROM YourSchemaName.VISIT_OCCURRENCE
</v>
      </c>
      <c r="BI59" s="164" t="s">
        <v>1860</v>
      </c>
      <c r="BJ59" s="166" t="str">
        <f t="shared" si="40"/>
        <v xml:space="preserve">BEGIN
    -- 쿼리 결과를 변수에 저장
    SELECT 'ID1057'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L59" s="164" t="s">
        <v>1860</v>
      </c>
      <c r="BM59" s="166" t="str">
        <f t="shared" si="41"/>
        <v xml:space="preserve">BEGIN
    -- 쿼리 결과를 변수에 저장
    SELECT 'ID1057'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BO59" s="164" t="s">
        <v>1860</v>
      </c>
      <c r="BP59" s="166" t="str">
        <f t="shared" si="42"/>
        <v xml:space="preserve">BEGIN
    -- 쿼리 결과를 변수에 저장
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BR59" s="164" t="s">
        <v>1860</v>
      </c>
      <c r="BS5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U59" s="164" t="s">
        <v>1860</v>
      </c>
      <c r="BV5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59" s="166" t="str">
        <f>"SELECT ERR_VALUE, RULE_ID, TB_NM, COL_NM FROM (
 SELECT DISTINCT SUBSTRING(CAST("&amp; $J59 &amp;" AS VARCHAR(50)),1,30) AS ERR_VALUE, 'ID"&amp; $U59 &amp;"' AS RULE_ID,  
   '"&amp; $G59 &amp;"' AS TB_NM,    
   '"&amp; $J59 &amp;"' AS COL_NM 
    FROM "&amp;$C59&amp;"."&amp; $G59 &amp;" A
    WHERE  "&amp; $J59 &amp;" IS NULL 
LIMIT 3
) XX
"</f>
        <v xml:space="preserve">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</v>
      </c>
      <c r="BX59" s="164" t="s">
        <v>1860</v>
      </c>
      <c r="BY5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A59" s="164" t="s">
        <v>1860</v>
      </c>
      <c r="CB59" s="164" t="str">
        <f t="shared" si="46"/>
        <v xml:space="preserve">    -- 프로시저 본문
    BEGIN
        WITH query_result AS (
            -- 쿼리 결과를 변수에 저장
            SELECT 'ID1057'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D59" s="164" t="s">
        <v>1860</v>
      </c>
      <c r="CE59" s="164" t="str">
        <f t="shared" si="47"/>
        <v xml:space="preserve">    -- 프로시저 본문
    BEGIN
        WITH query_result AS (
            -- 쿼리 결과를 변수에 저장
         SELECT 'ID1057'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" s="166" t="str">
        <f>"SELECT ERR_VALUE, RULE_ID, TB_NM, COL_NM FROM (
 SELECT DISTINCT SUBSTR(TO_CHAR("&amp; $J59 &amp;"),1,30) AS ERR_VALUE, 'ID"&amp; $U59 &amp;"' AS RULE_ID,  
   '"&amp; $G59 &amp;"' AS TB_NM,    
   '"&amp; $J59 &amp;"' AS COL_NM 
    FROM "&amp;$C59&amp;"."&amp; $G59 &amp;" A
    WHERE  "&amp; $J59 &amp;" IS NULL
AND ROWNUM &lt; 4
) XX
"</f>
        <v xml:space="preserve">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</v>
      </c>
      <c r="CG59" s="164" t="s">
        <v>1860</v>
      </c>
      <c r="CH5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J59" s="164" t="s">
        <v>1860</v>
      </c>
      <c r="CK59" s="164" t="str">
        <f t="shared" si="49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M59" s="164" t="s">
        <v>1860</v>
      </c>
      <c r="CN59" s="164" t="str">
        <f>"BEGIN TRY" &amp; CHAR(10) &amp;
"    WITH query_result AS (" &amp; CHAR(10) &amp;
"        "&amp;CL59&amp;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CP59" s="164" t="s">
        <v>1860</v>
      </c>
      <c r="CQ59" s="164" t="str">
        <f t="shared" si="50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" s="216">
        <f>IFERROR(VLOOKUP("ID"&amp;U59,V.진단결과!$A$2:$E$99558,4,0),0)</f>
        <v>0</v>
      </c>
      <c r="CS59" s="217">
        <f>IFERROR(VLOOKUP("ID"&amp;U59,V.진단결과!$A$2:$E$99558,5,0),0)</f>
        <v>0</v>
      </c>
      <c r="CT59" s="218">
        <f t="shared" si="18"/>
        <v>0</v>
      </c>
      <c r="CU59" s="219" t="str">
        <f>SUBSTITUTE(IFERROR(VLOOKUP("ID"&amp;U59,V.진단결과!$A$2:$F$99558,6,0),""),$AO59,"")</f>
        <v/>
      </c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</row>
    <row r="60" spans="1:120" s="220" customFormat="1" ht="16.5" hidden="1" customHeight="1">
      <c r="A60" s="164" t="s">
        <v>2242</v>
      </c>
      <c r="B60" s="164" t="s">
        <v>2240</v>
      </c>
      <c r="C60" s="164" t="s">
        <v>2887</v>
      </c>
      <c r="D60" s="164">
        <v>3</v>
      </c>
      <c r="E60" s="175" t="s">
        <v>2243</v>
      </c>
      <c r="F60" s="177" t="s">
        <v>2267</v>
      </c>
      <c r="G60" s="177" t="s">
        <v>2246</v>
      </c>
      <c r="H60" s="177">
        <v>9</v>
      </c>
      <c r="I60" s="221" t="s">
        <v>2605</v>
      </c>
      <c r="J60" s="177" t="s">
        <v>2281</v>
      </c>
      <c r="K60" s="177" t="s">
        <v>2435</v>
      </c>
      <c r="L60" s="175"/>
      <c r="M60" s="165"/>
      <c r="N60" s="221" t="s">
        <v>2605</v>
      </c>
      <c r="O60" s="183">
        <v>11111</v>
      </c>
      <c r="P60" s="224"/>
      <c r="Q60" s="175" t="s">
        <v>2449</v>
      </c>
      <c r="R60" s="175"/>
      <c r="S60" s="166"/>
      <c r="T60" s="166"/>
      <c r="U60" s="166"/>
      <c r="V60" s="164" t="s">
        <v>1965</v>
      </c>
      <c r="W60" s="166" t="s">
        <v>2809</v>
      </c>
      <c r="X60" s="166"/>
      <c r="Y60" s="166"/>
      <c r="Z60" s="166"/>
      <c r="AA60" s="166"/>
      <c r="AB60" s="164"/>
      <c r="AC60" s="166"/>
      <c r="AD60" s="165"/>
      <c r="AE60" s="166"/>
      <c r="AF60" s="166"/>
      <c r="AG60" s="165"/>
      <c r="AH60" s="165"/>
      <c r="AI60" s="166"/>
      <c r="AJ60" s="166"/>
      <c r="AK60" s="166"/>
      <c r="AL60" s="166"/>
      <c r="AM60" s="166"/>
      <c r="AN60" s="166"/>
      <c r="AO60" s="166"/>
      <c r="AP60" s="166"/>
      <c r="AQ60" s="164"/>
      <c r="AR60" s="164"/>
      <c r="AS60" s="167"/>
      <c r="AT60" s="164"/>
      <c r="AU60" s="164"/>
      <c r="AV60" s="164"/>
      <c r="AW60" s="164"/>
      <c r="AX60" s="164"/>
      <c r="AY60" s="166"/>
      <c r="AZ60" s="164"/>
      <c r="BA60" s="164"/>
      <c r="BB60" s="167"/>
      <c r="BC60" s="164"/>
      <c r="BD60" s="164"/>
      <c r="BE60" s="164"/>
      <c r="BF60" s="164"/>
      <c r="BG60" s="164"/>
      <c r="BH60" s="166"/>
      <c r="BI60" s="164"/>
      <c r="BJ60" s="164"/>
      <c r="BK60" s="167"/>
      <c r="BL60" s="164"/>
      <c r="BM60" s="164"/>
      <c r="BN60" s="164"/>
      <c r="BO60" s="164"/>
      <c r="BP60" s="164"/>
      <c r="BQ60" s="166"/>
      <c r="BR60" s="164"/>
      <c r="BS60" s="164"/>
      <c r="BT60" s="167"/>
      <c r="BU60" s="164"/>
      <c r="BV60" s="164"/>
      <c r="BW60" s="164"/>
      <c r="BX60" s="164"/>
      <c r="BY60" s="164"/>
      <c r="BZ60" s="166"/>
      <c r="CA60" s="164"/>
      <c r="CB60" s="164"/>
      <c r="CC60" s="167"/>
      <c r="CD60" s="164"/>
      <c r="CE60" s="164"/>
      <c r="CF60" s="164"/>
      <c r="CG60" s="164"/>
      <c r="CH60" s="164"/>
      <c r="CI60" s="166"/>
      <c r="CJ60" s="164"/>
      <c r="CK60" s="164"/>
      <c r="CL60" s="167"/>
      <c r="CM60" s="164"/>
      <c r="CN60" s="164"/>
      <c r="CO60" s="164"/>
      <c r="CP60" s="164"/>
      <c r="CQ60" s="164"/>
      <c r="CR60" s="216">
        <f>IFERROR(VLOOKUP("ID"&amp;U60,V.진단결과!$A$2:$E$99558,4,0),0)</f>
        <v>0</v>
      </c>
      <c r="CS60" s="217">
        <f>IFERROR(VLOOKUP("ID"&amp;U60,V.진단결과!$A$2:$E$99558,5,0),0)</f>
        <v>0</v>
      </c>
      <c r="CT60" s="218">
        <f t="shared" si="18"/>
        <v>0</v>
      </c>
      <c r="CU60" s="219" t="str">
        <f>SUBSTITUTE(IFERROR(VLOOKUP("ID"&amp;U60,V.진단결과!$A$2:$F$99558,6,0),""),$AO60,"")</f>
        <v/>
      </c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</row>
    <row r="61" spans="1:120" s="220" customFormat="1" ht="16.5" hidden="1" customHeight="1">
      <c r="A61" s="164" t="s">
        <v>2242</v>
      </c>
      <c r="B61" s="164" t="s">
        <v>2240</v>
      </c>
      <c r="C61" s="164" t="s">
        <v>2887</v>
      </c>
      <c r="D61" s="164">
        <v>3</v>
      </c>
      <c r="E61" s="175" t="s">
        <v>2243</v>
      </c>
      <c r="F61" s="177" t="s">
        <v>2267</v>
      </c>
      <c r="G61" s="177" t="s">
        <v>2246</v>
      </c>
      <c r="H61" s="177">
        <v>10</v>
      </c>
      <c r="I61" s="221" t="s">
        <v>2606</v>
      </c>
      <c r="J61" s="177" t="s">
        <v>2282</v>
      </c>
      <c r="K61" s="177" t="s">
        <v>2435</v>
      </c>
      <c r="L61" s="175"/>
      <c r="M61" s="165"/>
      <c r="N61" s="221" t="s">
        <v>2606</v>
      </c>
      <c r="O61" s="183">
        <v>12345646</v>
      </c>
      <c r="P61" s="224"/>
      <c r="Q61" s="175" t="s">
        <v>2449</v>
      </c>
      <c r="R61" s="175"/>
      <c r="S61" s="166"/>
      <c r="T61" s="166"/>
      <c r="U61" s="166"/>
      <c r="V61" s="164" t="s">
        <v>1965</v>
      </c>
      <c r="W61" s="166" t="s">
        <v>2809</v>
      </c>
      <c r="X61" s="166"/>
      <c r="Y61" s="166"/>
      <c r="Z61" s="166"/>
      <c r="AA61" s="166"/>
      <c r="AB61" s="164"/>
      <c r="AC61" s="166"/>
      <c r="AD61" s="165"/>
      <c r="AE61" s="166"/>
      <c r="AF61" s="166"/>
      <c r="AG61" s="165"/>
      <c r="AH61" s="165"/>
      <c r="AI61" s="166"/>
      <c r="AJ61" s="166"/>
      <c r="AK61" s="166"/>
      <c r="AL61" s="166"/>
      <c r="AM61" s="166"/>
      <c r="AN61" s="166"/>
      <c r="AO61" s="166"/>
      <c r="AP61" s="166"/>
      <c r="AQ61" s="164"/>
      <c r="AR61" s="164"/>
      <c r="AS61" s="167"/>
      <c r="AT61" s="164"/>
      <c r="AU61" s="164"/>
      <c r="AV61" s="164"/>
      <c r="AW61" s="164"/>
      <c r="AX61" s="164"/>
      <c r="AY61" s="166"/>
      <c r="AZ61" s="164"/>
      <c r="BA61" s="164"/>
      <c r="BB61" s="167"/>
      <c r="BC61" s="164"/>
      <c r="BD61" s="164"/>
      <c r="BE61" s="164"/>
      <c r="BF61" s="164"/>
      <c r="BG61" s="164"/>
      <c r="BH61" s="166"/>
      <c r="BI61" s="164"/>
      <c r="BJ61" s="164"/>
      <c r="BK61" s="167"/>
      <c r="BL61" s="164"/>
      <c r="BM61" s="164"/>
      <c r="BN61" s="164"/>
      <c r="BO61" s="164"/>
      <c r="BP61" s="164"/>
      <c r="BQ61" s="166"/>
      <c r="BR61" s="164"/>
      <c r="BS61" s="164"/>
      <c r="BT61" s="167"/>
      <c r="BU61" s="164"/>
      <c r="BV61" s="164"/>
      <c r="BW61" s="164"/>
      <c r="BX61" s="164"/>
      <c r="BY61" s="164"/>
      <c r="BZ61" s="166"/>
      <c r="CA61" s="164"/>
      <c r="CB61" s="164"/>
      <c r="CC61" s="167"/>
      <c r="CD61" s="164"/>
      <c r="CE61" s="164"/>
      <c r="CF61" s="164"/>
      <c r="CG61" s="164"/>
      <c r="CH61" s="164"/>
      <c r="CI61" s="166"/>
      <c r="CJ61" s="164"/>
      <c r="CK61" s="164"/>
      <c r="CL61" s="167"/>
      <c r="CM61" s="164"/>
      <c r="CN61" s="164"/>
      <c r="CO61" s="164"/>
      <c r="CP61" s="164"/>
      <c r="CQ61" s="164"/>
      <c r="CR61" s="216">
        <f>IFERROR(VLOOKUP("ID"&amp;U61,V.진단결과!$A$2:$E$99558,4,0),0)</f>
        <v>0</v>
      </c>
      <c r="CS61" s="217">
        <f>IFERROR(VLOOKUP("ID"&amp;U61,V.진단결과!$A$2:$E$99558,5,0),0)</f>
        <v>0</v>
      </c>
      <c r="CT61" s="218">
        <f t="shared" si="18"/>
        <v>0</v>
      </c>
      <c r="CU61" s="219" t="str">
        <f>SUBSTITUTE(IFERROR(VLOOKUP("ID"&amp;U61,V.진단결과!$A$2:$F$99558,6,0),""),$AO61,"")</f>
        <v/>
      </c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</row>
    <row r="62" spans="1:120" s="220" customFormat="1" ht="16.5" hidden="1" customHeight="1">
      <c r="A62" s="164" t="s">
        <v>2242</v>
      </c>
      <c r="B62" s="164" t="s">
        <v>2240</v>
      </c>
      <c r="C62" s="164" t="s">
        <v>2887</v>
      </c>
      <c r="D62" s="164">
        <v>3</v>
      </c>
      <c r="E62" s="175" t="s">
        <v>2243</v>
      </c>
      <c r="F62" s="177" t="s">
        <v>2267</v>
      </c>
      <c r="G62" s="177" t="s">
        <v>2246</v>
      </c>
      <c r="H62" s="177">
        <v>11</v>
      </c>
      <c r="I62" s="221" t="s">
        <v>2607</v>
      </c>
      <c r="J62" s="177" t="s">
        <v>2301</v>
      </c>
      <c r="K62" s="177" t="s">
        <v>2437</v>
      </c>
      <c r="L62" s="175"/>
      <c r="M62" s="165"/>
      <c r="N62" s="221" t="s">
        <v>2615</v>
      </c>
      <c r="O62" s="183" t="s">
        <v>2532</v>
      </c>
      <c r="P62" s="4"/>
      <c r="Q62" s="175" t="s">
        <v>2449</v>
      </c>
      <c r="R62" s="175"/>
      <c r="S62" s="166"/>
      <c r="T62" s="166"/>
      <c r="U62" s="166"/>
      <c r="V62" s="164" t="s">
        <v>1965</v>
      </c>
      <c r="W62" s="166" t="s">
        <v>1875</v>
      </c>
      <c r="X62" s="166"/>
      <c r="Y62" s="166"/>
      <c r="Z62" s="166"/>
      <c r="AA62" s="166"/>
      <c r="AB62" s="164"/>
      <c r="AC62" s="166"/>
      <c r="AD62" s="165"/>
      <c r="AE62" s="166"/>
      <c r="AF62" s="166"/>
      <c r="AG62" s="165"/>
      <c r="AH62" s="165"/>
      <c r="AI62" s="166"/>
      <c r="AJ62" s="166"/>
      <c r="AK62" s="166"/>
      <c r="AL62" s="166"/>
      <c r="AM62" s="166"/>
      <c r="AN62" s="166"/>
      <c r="AO62" s="166"/>
      <c r="AP62" s="166"/>
      <c r="AQ62" s="164"/>
      <c r="AR62" s="164"/>
      <c r="AS62" s="167"/>
      <c r="AT62" s="164"/>
      <c r="AU62" s="164"/>
      <c r="AV62" s="166"/>
      <c r="AW62" s="164"/>
      <c r="AX62" s="164"/>
      <c r="AY62" s="166"/>
      <c r="AZ62" s="164"/>
      <c r="BA62" s="164"/>
      <c r="BB62" s="167"/>
      <c r="BC62" s="164"/>
      <c r="BD62" s="164"/>
      <c r="BE62" s="166"/>
      <c r="BF62" s="164"/>
      <c r="BG62" s="164"/>
      <c r="BH62" s="166"/>
      <c r="BI62" s="164"/>
      <c r="BJ62" s="164"/>
      <c r="BK62" s="167"/>
      <c r="BL62" s="164"/>
      <c r="BM62" s="164"/>
      <c r="BN62" s="166"/>
      <c r="BO62" s="164"/>
      <c r="BP62" s="164"/>
      <c r="BQ62" s="166"/>
      <c r="BR62" s="164"/>
      <c r="BS62" s="164"/>
      <c r="BT62" s="167"/>
      <c r="BU62" s="164"/>
      <c r="BV62" s="164"/>
      <c r="BW62" s="166"/>
      <c r="BX62" s="164"/>
      <c r="BY62" s="164"/>
      <c r="BZ62" s="166"/>
      <c r="CA62" s="164"/>
      <c r="CB62" s="164"/>
      <c r="CC62" s="167"/>
      <c r="CD62" s="164"/>
      <c r="CE62" s="164"/>
      <c r="CF62" s="166"/>
      <c r="CG62" s="164"/>
      <c r="CH62" s="164"/>
      <c r="CI62" s="166"/>
      <c r="CJ62" s="164"/>
      <c r="CK62" s="164"/>
      <c r="CL62" s="167"/>
      <c r="CM62" s="164"/>
      <c r="CN62" s="164"/>
      <c r="CO62" s="166"/>
      <c r="CP62" s="164"/>
      <c r="CQ62" s="164"/>
      <c r="CR62" s="216">
        <f>IFERROR(VLOOKUP("ID"&amp;U62,V.진단결과!$A$2:$E$99558,4,0),0)</f>
        <v>0</v>
      </c>
      <c r="CS62" s="217">
        <f>IFERROR(VLOOKUP("ID"&amp;U62,V.진단결과!$A$2:$E$99558,5,0),0)</f>
        <v>0</v>
      </c>
      <c r="CT62" s="218">
        <f t="shared" si="18"/>
        <v>0</v>
      </c>
      <c r="CU62" s="219" t="str">
        <f>SUBSTITUTE(IFERROR(VLOOKUP("ID"&amp;U62,V.진단결과!$A$2:$F$99558,6,0),""),$AO62,"")</f>
        <v/>
      </c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</row>
    <row r="63" spans="1:120" s="220" customFormat="1" ht="16.5" hidden="1" customHeight="1">
      <c r="A63" s="164" t="s">
        <v>2242</v>
      </c>
      <c r="B63" s="164" t="s">
        <v>2240</v>
      </c>
      <c r="C63" s="164" t="s">
        <v>2887</v>
      </c>
      <c r="D63" s="164">
        <v>3</v>
      </c>
      <c r="E63" s="175" t="s">
        <v>2243</v>
      </c>
      <c r="F63" s="177" t="s">
        <v>2267</v>
      </c>
      <c r="G63" s="177" t="s">
        <v>2246</v>
      </c>
      <c r="H63" s="177">
        <v>12</v>
      </c>
      <c r="I63" s="221" t="s">
        <v>2608</v>
      </c>
      <c r="J63" s="177" t="s">
        <v>2302</v>
      </c>
      <c r="K63" s="177" t="s">
        <v>2435</v>
      </c>
      <c r="L63" s="175"/>
      <c r="M63" s="165"/>
      <c r="N63" s="221" t="s">
        <v>2616</v>
      </c>
      <c r="O63" s="183">
        <v>9202</v>
      </c>
      <c r="P63" s="4"/>
      <c r="Q63" s="175" t="s">
        <v>2449</v>
      </c>
      <c r="R63" s="175"/>
      <c r="S63" s="166"/>
      <c r="T63" s="166"/>
      <c r="U63" s="166">
        <v>1061</v>
      </c>
      <c r="V63" s="164" t="s">
        <v>1869</v>
      </c>
      <c r="W63" s="166"/>
      <c r="X63" s="166"/>
      <c r="Y63" s="166"/>
      <c r="Z63" s="164" t="s">
        <v>1868</v>
      </c>
      <c r="AA63" s="164" t="s">
        <v>2568</v>
      </c>
      <c r="AB63" s="164"/>
      <c r="AC63" s="166"/>
      <c r="AD63" s="165"/>
      <c r="AE63" s="166"/>
      <c r="AF63" s="166" t="s">
        <v>2886</v>
      </c>
      <c r="AG63" s="165" t="s">
        <v>2258</v>
      </c>
      <c r="AH63" s="165" t="s">
        <v>2434</v>
      </c>
      <c r="AI63" s="166"/>
      <c r="AJ63" s="166"/>
      <c r="AK63" s="166"/>
      <c r="AL63" s="166"/>
      <c r="AM63" s="166"/>
      <c r="AN63" s="166" t="str">
        <f>F63 &amp;"["&amp;G63&amp;"]의 "&amp; I63 &amp;"["&amp; J63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63" s="166"/>
      <c r="AP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AQ63" s="164" t="s">
        <v>1860</v>
      </c>
      <c r="AR63" s="164" t="str">
        <f>"WITH query_result AS (" &amp; CHAR(10) &amp;
"    -- 쿼리 결과를 변수에 저장" &amp; CHAR(10) &amp;
"    " &amp; AP63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63" s="164" t="s">
        <v>1860</v>
      </c>
      <c r="AU63" s="164" t="str">
        <f>"    WITH query_result AS (" &amp; CHAR(10) &amp;
"        -- 쿼리 결과를 변수에 저장" &amp; CHAR(10) &amp;
"        " &amp; AS63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63" s="164" t="s">
        <v>1860</v>
      </c>
      <c r="AX63" s="164" t="str">
        <f>"    WITH query_result AS (" &amp; CHAR(10) &amp;
"        -- 쿼리 결과를 변수에 저장" &amp; CHAR(10) &amp;
"        " &amp; AV63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AZ63" s="164" t="s">
        <v>1860</v>
      </c>
      <c r="BA63" s="164" t="str">
        <f>"BEGIN TRY" &amp; CHAR(10) &amp;
"    WITH query_result AS (" &amp; CHAR(10) &amp;
"        "&amp;AY63&amp;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63" s="164" t="s">
        <v>1860</v>
      </c>
      <c r="BD63" s="164" t="str">
        <f>"BEGIN TRY" &amp; CHAR(10) &amp;
"    WITH query_result AS (" &amp; CHAR(10) &amp;
"        "&amp;BB63&amp;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63" s="164" t="s">
        <v>1860</v>
      </c>
      <c r="BG63" s="164" t="str">
        <f>"BEGIN TRY" &amp; CHAR(10) &amp;
"    WITH query_result AS (" &amp; CHAR(10) &amp;
"        "&amp;BE63&amp;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" s="166" t="str">
        <f>"SELECT 'ID"&amp; $U63 &amp;"' AS RULE_ID,  
   '"&amp; $G63 &amp;"' AS TB_NM,    
   '"&amp; $J63 &amp;"' AS COL_NM, 
   COUNT(*) AS TOT_CNT   
   FROM "&amp;$C63&amp;"."&amp; $G63 &amp;"
WHERE "&amp; $J63 &amp;" IS NOT NULL AND LENGTH(CAST("&amp; $J63 &amp;" AS VARCHAR))&gt;0 "</f>
        <v xml:space="preserve">SELECT 'ID1061'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63" s="164" t="s">
        <v>1860</v>
      </c>
      <c r="BJ63" s="166" t="str">
        <f>"BEGIN" &amp; CHAR(10) &amp;
"    -- 쿼리 결과를 변수에 저장" &amp; CHAR(10) &amp;
"    " &amp; BH63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'ID1061'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63" s="164" t="s">
        <v>1860</v>
      </c>
      <c r="BM63" s="166" t="str">
        <f>"BEGIN" &amp; CHAR(10) &amp;
"    -- 쿼리 결과를 변수에 저장" &amp; CHAR(10) &amp;
"    " &amp; BK63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63" s="164" t="s">
        <v>1860</v>
      </c>
      <c r="BP63" s="166" t="str">
        <f>"BEGIN" &amp; CHAR(10) &amp;
"    -- 쿼리 결과를 변수에 저장" &amp; CHAR(10) &amp;
"    " &amp; BN63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BR63" s="164" t="s">
        <v>1860</v>
      </c>
      <c r="BS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LENGTH("&amp; $J63 &amp;")&gt;0 )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63" s="164" t="s">
        <v>1860</v>
      </c>
      <c r="BV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63" s="166" t="str">
        <f>"SELECT ERR_VALUE, RULE_ID, TB_NM, COL_NM FROM (
 SELECT DISTINCT SUBSTRING(CAST("&amp; $J63 &amp;" AS VARCHAR(50)),1,30)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LENGTH("&amp; $J63 &amp;")&gt;0 ) 
AND "&amp; $J63 &amp;" != 0
LIMIT 3
) XX
"</f>
        <v xml:space="preserve">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63" s="164" t="s">
        <v>1860</v>
      </c>
      <c r="BY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CA63" s="164" t="s">
        <v>1860</v>
      </c>
      <c r="CB63" s="164" t="str">
        <f>"    -- 프로시저 본문" &amp; CHAR(10) &amp;
"    BEGIN" &amp; CHAR(10) &amp;
"        WITH query_result AS (" &amp; CHAR(10) &amp;
"            -- 쿼리 결과를 변수에 저장" &amp; CHAR(10) &amp;
"            "&amp;BZ63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'ID1061'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LENGTH(TO_CHAR("&amp; $J63 &amp;"))&gt;0 )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63" s="164" t="s">
        <v>1860</v>
      </c>
      <c r="CE63" s="164" t="str">
        <f>"    -- 프로시저 본문" &amp; CHAR(10) &amp;
"    BEGIN" &amp; CHAR(10) &amp;
"        WITH query_result AS (" &amp; CHAR(10) &amp;
"            -- 쿼리 결과를 변수에 저장" &amp; CHAR(10) &amp;
"         "&amp;CC63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" s="166" t="str">
        <f>"SELECT ERR_VALUE, RULE_ID, TB_NM, COL_NM FROM (
 SELECT DISTINCT SUBSTR(TO_CHAR("&amp; $J63 &amp;"),1,30)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LENGTH(TO_CHAR("&amp; $J63 &amp;"))&gt;0 ) 
AND "&amp; $J63 &amp;" != 0
AND ROWNUM &lt; 4
) XX
"</f>
        <v xml:space="preserve">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63" s="164" t="s">
        <v>1860</v>
      </c>
      <c r="CH63" s="164" t="str">
        <f>"    -- 프로시저 본문" &amp; CHAR(10) &amp;
"    BEGIN" &amp; CHAR(10) &amp;
"        WITH query_result AS (" &amp; CHAR(10) &amp;
"            -- 쿼리 결과를 변수에 저장" &amp; CHAR(10) &amp;
"            "&amp;CF63&amp;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CJ63" s="164" t="s">
        <v>1860</v>
      </c>
      <c r="CK63" s="164" t="str">
        <f>"BEGIN TRY" &amp; CHAR(10) &amp;
"    WITH query_result AS (" &amp; CHAR(10) &amp;
"        "&amp;CI63&amp;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63" s="164" t="s">
        <v>1860</v>
      </c>
      <c r="CN63" s="164" t="str">
        <f>"BEGIN TRY" &amp; CHAR(10) &amp;
"    WITH query_result AS (" &amp; CHAR(10) &amp;
"        "&amp;CL63&amp;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63" s="164" t="s">
        <v>1860</v>
      </c>
      <c r="CQ63" s="164" t="str">
        <f>"BEGIN TRY" &amp; CHAR(10) &amp;
"    WITH query_result AS (" &amp; CHAR(10) &amp;
"        "&amp;CO63&amp;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" s="216">
        <f>IFERROR(VLOOKUP("ID"&amp;U63,V.진단결과!$A$2:$E$99558,4,0),0)</f>
        <v>0</v>
      </c>
      <c r="CS63" s="217">
        <f>IFERROR(VLOOKUP("ID"&amp;U63,V.진단결과!$A$2:$E$99558,5,0),0)</f>
        <v>0</v>
      </c>
      <c r="CT63" s="218">
        <f t="shared" si="18"/>
        <v>0</v>
      </c>
      <c r="CU63" s="219" t="str">
        <f>SUBSTITUTE(IFERROR(VLOOKUP("ID"&amp;U63,V.진단결과!$A$2:$F$99558,6,0),""),$AO63,"")</f>
        <v/>
      </c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</row>
    <row r="64" spans="1:120" s="220" customFormat="1" ht="16.5" hidden="1" customHeight="1">
      <c r="A64" s="164" t="s">
        <v>2242</v>
      </c>
      <c r="B64" s="164" t="s">
        <v>2240</v>
      </c>
      <c r="C64" s="164" t="s">
        <v>2887</v>
      </c>
      <c r="D64" s="164">
        <v>3</v>
      </c>
      <c r="E64" s="175" t="s">
        <v>2243</v>
      </c>
      <c r="F64" s="177" t="s">
        <v>2267</v>
      </c>
      <c r="G64" s="177" t="s">
        <v>2246</v>
      </c>
      <c r="H64" s="177">
        <v>13</v>
      </c>
      <c r="I64" s="221" t="s">
        <v>2609</v>
      </c>
      <c r="J64" s="177" t="s">
        <v>2303</v>
      </c>
      <c r="K64" s="177" t="s">
        <v>2435</v>
      </c>
      <c r="L64" s="175"/>
      <c r="M64" s="165"/>
      <c r="N64" s="221" t="s">
        <v>2609</v>
      </c>
      <c r="O64" s="183" t="s">
        <v>2617</v>
      </c>
      <c r="P64" s="4"/>
      <c r="Q64" s="175" t="s">
        <v>2449</v>
      </c>
      <c r="R64" s="175"/>
      <c r="S64" s="166"/>
      <c r="T64" s="166"/>
      <c r="U64" s="166">
        <v>1062</v>
      </c>
      <c r="V64" s="164" t="s">
        <v>1869</v>
      </c>
      <c r="W64" s="166"/>
      <c r="X64" s="166"/>
      <c r="Y64" s="166"/>
      <c r="Z64" s="164" t="s">
        <v>1868</v>
      </c>
      <c r="AA64" s="164" t="s">
        <v>2568</v>
      </c>
      <c r="AB64" s="164"/>
      <c r="AC64" s="166"/>
      <c r="AD64" s="165"/>
      <c r="AE64" s="166"/>
      <c r="AF64" s="166" t="s">
        <v>2886</v>
      </c>
      <c r="AG64" s="165" t="s">
        <v>2258</v>
      </c>
      <c r="AH64" s="165" t="s">
        <v>2434</v>
      </c>
      <c r="AI64" s="166"/>
      <c r="AJ64" s="166"/>
      <c r="AK64" s="166"/>
      <c r="AL64" s="166"/>
      <c r="AM64" s="166"/>
      <c r="AN64" s="166" t="str">
        <f>F64 &amp;"["&amp;G64&amp;"]의 "&amp; I64 &amp;"["&amp; J64 &amp;"]는 표준코드[CONCEPT]의 표준코드아이디[CONCEPT_ID]에 존재하거나 0을 포함하여야 한다."</f>
        <v>내원정보[VISIT_OCCURRENCE]의 입원 전 관리기관 concept ID[ADMITTING_SOURCE_CONCEPT_ID]는 표준코드[CONCEPT]의 표준코드아이디[CONCEPT_ID]에 존재하거나 0을 포함하여야 한다.</v>
      </c>
      <c r="AO64" s="166"/>
      <c r="AP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AQ64" s="164" t="s">
        <v>1860</v>
      </c>
      <c r="AR64" s="164" t="str">
        <f>"WITH query_result AS (" &amp; CHAR(10) &amp;
"    -- 쿼리 결과를 변수에 저장" &amp; CHAR(10) &amp;
"    " &amp; AP64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64" s="164" t="s">
        <v>1860</v>
      </c>
      <c r="AU64" s="164" t="str">
        <f>"    WITH query_result AS (" &amp; CHAR(10) &amp;
"        -- 쿼리 결과를 변수에 저장" &amp; CHAR(10) &amp;
"        " &amp; AS64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64" s="164" t="s">
        <v>1860</v>
      </c>
      <c r="AX64" s="164" t="str">
        <f>"    WITH query_result AS (" &amp; CHAR(10) &amp;
"        -- 쿼리 결과를 변수에 저장" &amp; CHAR(10) &amp;
"        " &amp; AV64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AZ64" s="164" t="s">
        <v>1860</v>
      </c>
      <c r="BA64" s="164" t="str">
        <f>"BEGIN TRY" &amp; CHAR(10) &amp;
"    WITH query_result AS (" &amp; CHAR(10) &amp;
"        "&amp;AY64&amp;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64" s="164" t="s">
        <v>1860</v>
      </c>
      <c r="BD64" s="164" t="str">
        <f>"BEGIN TRY" &amp; CHAR(10) &amp;
"    WITH query_result AS (" &amp; CHAR(10) &amp;
"        "&amp;BB64&amp;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64" s="164" t="s">
        <v>1860</v>
      </c>
      <c r="BG64" s="164" t="str">
        <f>"BEGIN TRY" &amp; CHAR(10) &amp;
"    WITH query_result AS (" &amp; CHAR(10) &amp;
"        "&amp;BE64&amp;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" s="166" t="str">
        <f>"SELECT 'ID"&amp; $U64 &amp;"' AS RULE_ID,  
   '"&amp; $G64 &amp;"' AS TB_NM,    
   '"&amp; $J64 &amp;"' AS COL_NM, 
   COUNT(*) AS TOT_CNT   
   FROM "&amp;$C64&amp;"."&amp; $G64 &amp;"
WHERE "&amp; $J64 &amp;" IS NOT NULL AND LENGTH(CAST("&amp; $J64 &amp;" AS VARCHAR))&gt;0 "</f>
        <v xml:space="preserve">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</v>
      </c>
      <c r="BI64" s="164" t="s">
        <v>1860</v>
      </c>
      <c r="BJ64" s="166" t="str">
        <f>"BEGIN" &amp; CHAR(10) &amp;
"    -- 쿼리 결과를 변수에 저장" &amp; CHAR(10) &amp;
"    " &amp; BH64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64" s="164" t="s">
        <v>1860</v>
      </c>
      <c r="BM64" s="166" t="str">
        <f>"BEGIN" &amp; CHAR(10) &amp;
"    -- 쿼리 결과를 변수에 저장" &amp; CHAR(10) &amp;
"    " &amp; BK64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64" s="164" t="s">
        <v>1860</v>
      </c>
      <c r="BP64" s="166" t="str">
        <f>"BEGIN" &amp; CHAR(10) &amp;
"    -- 쿼리 결과를 변수에 저장" &amp; CHAR(10) &amp;
"    " &amp; BN64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BR64" s="164" t="s">
        <v>1860</v>
      </c>
      <c r="BS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LENGTH("&amp; $J64 &amp;")&gt;0 )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64" s="164" t="s">
        <v>1860</v>
      </c>
      <c r="BV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64" s="166" t="str">
        <f>"SELECT ERR_VALUE, RULE_ID, TB_NM, COL_NM FROM (
 SELECT DISTINCT SUBSTRING(CAST("&amp; $J64 &amp;" AS VARCHAR(50)),1,30)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LENGTH("&amp; $J64 &amp;")&gt;0 ) 
AND "&amp; $J64 &amp;" != 0
LIMIT 3
) XX
"</f>
        <v xml:space="preserve">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64" s="164" t="s">
        <v>1860</v>
      </c>
      <c r="BY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CA64" s="164" t="s">
        <v>1860</v>
      </c>
      <c r="CB64" s="164" t="str">
        <f>"    -- 프로시저 본문" &amp; CHAR(10) &amp;
"    BEGIN" &amp; CHAR(10) &amp;
"        WITH query_result AS (" &amp; CHAR(10) &amp;
"            -- 쿼리 결과를 변수에 저장" &amp; CHAR(10) &amp;
"            "&amp;BZ64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'ID1062' AS RULE_ID,  
   'VISIT_OCCURRENCE' AS TB_NM,    
   'ADMITTING_SOURCE_CONCEPT_ID' AS COL_NM, 
   COUNT(*) AS TOT_CNT   
   FROM YourSchemaName.VISIT_OCCURRENCE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LENGTH(TO_CHAR("&amp; $J64 &amp;"))&gt;0 )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64" s="164" t="s">
        <v>1860</v>
      </c>
      <c r="CE64" s="164" t="str">
        <f>"    -- 프로시저 본문" &amp; CHAR(10) &amp;
"    BEGIN" &amp; CHAR(10) &amp;
"        WITH query_result AS (" &amp; CHAR(10) &amp;
"            -- 쿼리 결과를 변수에 저장" &amp; CHAR(10) &amp;
"         "&amp;CC64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" s="166" t="str">
        <f>"SELECT ERR_VALUE, RULE_ID, TB_NM, COL_NM FROM (
 SELECT DISTINCT SUBSTR(TO_CHAR("&amp; $J64 &amp;"),1,30)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LENGTH(TO_CHAR("&amp; $J64 &amp;"))&gt;0 ) 
AND "&amp; $J64 &amp;" != 0
AND ROWNUM &lt; 4
) XX
"</f>
        <v xml:space="preserve">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64" s="164" t="s">
        <v>1860</v>
      </c>
      <c r="CH64" s="164" t="str">
        <f>"    -- 프로시저 본문" &amp; CHAR(10) &amp;
"    BEGIN" &amp; CHAR(10) &amp;
"        WITH query_result AS (" &amp; CHAR(10) &amp;
"            -- 쿼리 결과를 변수에 저장" &amp; CHAR(10) &amp;
"            "&amp;CF64&amp;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CJ64" s="164" t="s">
        <v>1860</v>
      </c>
      <c r="CK64" s="164" t="str">
        <f>"BEGIN TRY" &amp; CHAR(10) &amp;
"    WITH query_result AS (" &amp; CHAR(10) &amp;
"        "&amp;CI64&amp;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64" s="164" t="s">
        <v>1860</v>
      </c>
      <c r="CN64" s="164" t="str">
        <f>"BEGIN TRY" &amp; CHAR(10) &amp;
"    WITH query_result AS (" &amp; CHAR(10) &amp;
"        "&amp;CL64&amp;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64" s="164" t="s">
        <v>1860</v>
      </c>
      <c r="CQ64" s="164" t="str">
        <f>"BEGIN TRY" &amp; CHAR(10) &amp;
"    WITH query_result AS (" &amp; CHAR(10) &amp;
"        "&amp;CO64&amp;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" s="216">
        <f>IFERROR(VLOOKUP("ID"&amp;U64,V.진단결과!$A$2:$E$99558,4,0),0)</f>
        <v>0</v>
      </c>
      <c r="CS64" s="217">
        <f>IFERROR(VLOOKUP("ID"&amp;U64,V.진단결과!$A$2:$E$99558,5,0),0)</f>
        <v>0</v>
      </c>
      <c r="CT64" s="218">
        <f t="shared" si="18"/>
        <v>0</v>
      </c>
      <c r="CU64" s="219" t="str">
        <f>SUBSTITUTE(IFERROR(VLOOKUP("ID"&amp;U64,V.진단결과!$A$2:$F$99558,6,0),""),$AO64,"")</f>
        <v/>
      </c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</row>
    <row r="65" spans="1:120" s="220" customFormat="1" ht="16.5" hidden="1" customHeight="1">
      <c r="A65" s="164" t="s">
        <v>2242</v>
      </c>
      <c r="B65" s="164" t="s">
        <v>2240</v>
      </c>
      <c r="C65" s="164" t="s">
        <v>2887</v>
      </c>
      <c r="D65" s="164">
        <v>3</v>
      </c>
      <c r="E65" s="175" t="s">
        <v>2243</v>
      </c>
      <c r="F65" s="177" t="s">
        <v>2267</v>
      </c>
      <c r="G65" s="177" t="s">
        <v>2246</v>
      </c>
      <c r="H65" s="177">
        <v>14</v>
      </c>
      <c r="I65" s="221" t="s">
        <v>2610</v>
      </c>
      <c r="J65" s="177" t="s">
        <v>2316</v>
      </c>
      <c r="K65" s="177" t="s">
        <v>2437</v>
      </c>
      <c r="L65" s="175"/>
      <c r="M65" s="165"/>
      <c r="N65" s="221" t="s">
        <v>2610</v>
      </c>
      <c r="O65" s="183" t="s">
        <v>2617</v>
      </c>
      <c r="P65" s="4"/>
      <c r="Q65" s="175" t="s">
        <v>2449</v>
      </c>
      <c r="R65" s="175"/>
      <c r="S65" s="166"/>
      <c r="T65" s="166"/>
      <c r="U65" s="166"/>
      <c r="V65" s="164" t="s">
        <v>1965</v>
      </c>
      <c r="W65" s="166" t="s">
        <v>1875</v>
      </c>
      <c r="X65" s="166"/>
      <c r="Y65" s="166"/>
      <c r="Z65" s="166"/>
      <c r="AA65" s="166"/>
      <c r="AB65" s="164"/>
      <c r="AC65" s="166"/>
      <c r="AD65" s="165"/>
      <c r="AE65" s="166"/>
      <c r="AF65" s="166"/>
      <c r="AG65" s="165"/>
      <c r="AH65" s="165"/>
      <c r="AI65" s="166"/>
      <c r="AJ65" s="166"/>
      <c r="AK65" s="166"/>
      <c r="AL65" s="166"/>
      <c r="AM65" s="166"/>
      <c r="AN65" s="166"/>
      <c r="AO65" s="166"/>
      <c r="AP65" s="166"/>
      <c r="AQ65" s="164"/>
      <c r="AR65" s="164"/>
      <c r="AS65" s="167"/>
      <c r="AT65" s="164"/>
      <c r="AU65" s="164"/>
      <c r="AV65" s="166"/>
      <c r="AW65" s="164"/>
      <c r="AX65" s="164"/>
      <c r="AY65" s="166"/>
      <c r="AZ65" s="164"/>
      <c r="BA65" s="164"/>
      <c r="BB65" s="167"/>
      <c r="BC65" s="164"/>
      <c r="BD65" s="164"/>
      <c r="BE65" s="166"/>
      <c r="BF65" s="164"/>
      <c r="BG65" s="164"/>
      <c r="BH65" s="166"/>
      <c r="BI65" s="164"/>
      <c r="BJ65" s="164"/>
      <c r="BK65" s="167"/>
      <c r="BL65" s="164"/>
      <c r="BM65" s="164"/>
      <c r="BN65" s="166"/>
      <c r="BO65" s="164"/>
      <c r="BP65" s="164"/>
      <c r="BQ65" s="166"/>
      <c r="BR65" s="164"/>
      <c r="BS65" s="164"/>
      <c r="BT65" s="167"/>
      <c r="BU65" s="164"/>
      <c r="BV65" s="164"/>
      <c r="BW65" s="166"/>
      <c r="BX65" s="164"/>
      <c r="BY65" s="164"/>
      <c r="BZ65" s="166"/>
      <c r="CA65" s="164"/>
      <c r="CB65" s="164"/>
      <c r="CC65" s="167"/>
      <c r="CD65" s="164"/>
      <c r="CE65" s="164"/>
      <c r="CF65" s="166"/>
      <c r="CG65" s="164"/>
      <c r="CH65" s="164"/>
      <c r="CI65" s="166"/>
      <c r="CJ65" s="164"/>
      <c r="CK65" s="164"/>
      <c r="CL65" s="167"/>
      <c r="CM65" s="164"/>
      <c r="CN65" s="164"/>
      <c r="CO65" s="166"/>
      <c r="CP65" s="164"/>
      <c r="CQ65" s="164"/>
      <c r="CR65" s="216">
        <f>IFERROR(VLOOKUP("ID"&amp;U65,V.진단결과!$A$2:$E$99558,4,0),0)</f>
        <v>0</v>
      </c>
      <c r="CS65" s="217">
        <f>IFERROR(VLOOKUP("ID"&amp;U65,V.진단결과!$A$2:$E$99558,5,0),0)</f>
        <v>0</v>
      </c>
      <c r="CT65" s="218">
        <f t="shared" si="18"/>
        <v>0</v>
      </c>
      <c r="CU65" s="219" t="str">
        <f>SUBSTITUTE(IFERROR(VLOOKUP("ID"&amp;U65,V.진단결과!$A$2:$F$99558,6,0),""),$AO65,"")</f>
        <v/>
      </c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</row>
    <row r="66" spans="1:120" s="220" customFormat="1" ht="16.5" hidden="1" customHeight="1">
      <c r="A66" s="164" t="s">
        <v>2242</v>
      </c>
      <c r="B66" s="164" t="s">
        <v>2240</v>
      </c>
      <c r="C66" s="164" t="s">
        <v>2887</v>
      </c>
      <c r="D66" s="164">
        <v>3</v>
      </c>
      <c r="E66" s="175" t="s">
        <v>2243</v>
      </c>
      <c r="F66" s="177" t="s">
        <v>2267</v>
      </c>
      <c r="G66" s="177" t="s">
        <v>2246</v>
      </c>
      <c r="H66" s="177">
        <v>15</v>
      </c>
      <c r="I66" s="221" t="s">
        <v>2611</v>
      </c>
      <c r="J66" s="177" t="s">
        <v>2304</v>
      </c>
      <c r="K66" s="177" t="s">
        <v>2435</v>
      </c>
      <c r="L66" s="175"/>
      <c r="M66" s="165"/>
      <c r="N66" s="221" t="s">
        <v>2611</v>
      </c>
      <c r="O66" s="183">
        <v>8536</v>
      </c>
      <c r="P66" s="4"/>
      <c r="Q66" s="175" t="s">
        <v>2449</v>
      </c>
      <c r="R66" s="175"/>
      <c r="S66" s="166"/>
      <c r="T66" s="166"/>
      <c r="U66" s="166">
        <v>1064</v>
      </c>
      <c r="V66" s="164" t="s">
        <v>1869</v>
      </c>
      <c r="W66" s="166"/>
      <c r="X66" s="166"/>
      <c r="Y66" s="166"/>
      <c r="Z66" s="164" t="s">
        <v>1868</v>
      </c>
      <c r="AA66" s="164" t="s">
        <v>2466</v>
      </c>
      <c r="AB66" s="166"/>
      <c r="AC66" s="166"/>
      <c r="AD66" s="165"/>
      <c r="AE66" s="166"/>
      <c r="AF66" s="166" t="s">
        <v>2886</v>
      </c>
      <c r="AG66" s="165" t="s">
        <v>2258</v>
      </c>
      <c r="AH66" s="165" t="s">
        <v>2434</v>
      </c>
      <c r="AI66" s="166" t="s">
        <v>2826</v>
      </c>
      <c r="AJ66" s="166"/>
      <c r="AK66" s="166"/>
      <c r="AL66" s="166"/>
      <c r="AM66" s="166"/>
      <c r="AN66" s="166" t="str">
        <f>F66 &amp;"["&amp;G66&amp;"]의 "&amp; I66 &amp;"["&amp; J66 &amp;"]는 표준코드[CONCEPT]의 표준코드아이디[CONCEPT_ID]에 존재하며 해당 조건["&amp;AI66&amp;"]을 만족해야 한다."</f>
        <v>내원정보[VISIT_OCCURRENCE]의 퇴원 후 관리기관 concept ID[DISCHARGE_TO_CONCEPT_ID]는 표준코드[CONCEPT]의 표준코드아이디[CONCEPT_ID]에 존재하며 해당 조건[and lower(domain_id) = 'visit' and lower(standard_concept) in ('standard', 's')]을 만족해야 한다.</v>
      </c>
      <c r="AO66" s="166"/>
      <c r="AP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AQ66" s="164" t="s">
        <v>1860</v>
      </c>
      <c r="AR66" s="164" t="str">
        <f>"WITH query_result AS (" &amp; CHAR(10) &amp;
"    -- 쿼리 결과를 변수에 저장" &amp; CHAR(10) &amp;
"    " &amp; AP66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66" s="164" t="s">
        <v>1860</v>
      </c>
      <c r="AU66" s="164" t="str">
        <f>"    WITH query_result AS (" &amp; CHAR(10) &amp;
"        -- 쿼리 결과를 변수에 저장" &amp; CHAR(10) &amp;
"        " &amp; AS66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66" s="164" t="s">
        <v>1860</v>
      </c>
      <c r="AX66" s="164" t="str">
        <f>"    WITH query_result AS (" &amp; CHAR(10) &amp;
"        -- 쿼리 결과를 변수에 저장" &amp; CHAR(10) &amp;
"        " &amp; AV66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AZ66" s="164" t="s">
        <v>1860</v>
      </c>
      <c r="BA66" s="164" t="str">
        <f>"BEGIN TRY" &amp; CHAR(10) &amp;
"    WITH query_result AS (" &amp; CHAR(10) &amp;
"        "&amp;AY66&amp;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66" s="164" t="s">
        <v>1860</v>
      </c>
      <c r="BD66" s="164" t="str">
        <f>"BEGIN TRY" &amp; CHAR(10) &amp;
"    WITH query_result AS (" &amp; CHAR(10) &amp;
"        "&amp;BB66&amp;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66" s="164" t="s">
        <v>1860</v>
      </c>
      <c r="BG66" s="164" t="str">
        <f>"BEGIN TRY" &amp; CHAR(10) &amp;
"    WITH query_result AS (" &amp; CHAR(10) &amp;
"        "&amp;BE66&amp;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" s="166" t="str">
        <f>"SELECT 'ID"&amp; $U66 &amp;"' AS RULE_ID,  
   '"&amp; $G66 &amp;"' AS TB_NM,    
   '"&amp; $J66 &amp;"' AS COL_NM, 
   COUNT(*) AS TOT_CNT   
   FROM "&amp;$C66&amp;"."&amp; $G66 &amp;"
WHERE "&amp; $J66 &amp;" IS NOT NULL AND LENGTH(CAST("&amp; $J66 &amp;" AS VARCHAR))&gt;0 "</f>
        <v xml:space="preserve">SELECT 'ID1064' AS RULE_ID,  
   'VISIT_OCCURRENCE' AS TB_NM,    
   'DISCHARGE_TO_CONCEPT_ID' AS COL_NM, 
   COUNT(*) AS TOT_CNT   
   FROM YourSchemaName.VISIT_OCCURRENCE
WHERE DISCHARGE_TO_CONCEPT_ID IS NOT NULL AND LENGTH(CAST(DISCHARGE_TO_CONCEPT_ID AS VARCHAR))&gt;0 </v>
      </c>
      <c r="BI66" s="164" t="s">
        <v>1860</v>
      </c>
      <c r="BJ66" s="166" t="str">
        <f>"BEGIN" &amp; CHAR(10) &amp;
"    -- 쿼리 결과를 변수에 저장" &amp; CHAR(10) &amp;
"    " &amp; BH66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'ID1064' AS RULE_ID,  
   'VISIT_OCCURRENCE' AS TB_NM,    
   'DISCHARGE_TO_CONCEPT_ID' AS COL_NM, 
   COUNT(*) AS TOT_CNT   
   FROM YourSchemaName.VISIT_OCCURRENCE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66" s="164" t="s">
        <v>1860</v>
      </c>
      <c r="BM66" s="166" t="str">
        <f>"BEGIN" &amp; CHAR(10) &amp;
"    -- 쿼리 결과를 변수에 저장" &amp; CHAR(10) &amp;
"    " &amp; BK66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66" s="164" t="s">
        <v>1860</v>
      </c>
      <c r="BP66" s="166" t="str">
        <f>"BEGIN" &amp; CHAR(10) &amp;
"    -- 쿼리 결과를 변수에 저장" &amp; CHAR(10) &amp;
"    " &amp; BN66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BR66" s="164" t="s">
        <v>1860</v>
      </c>
      <c r="BS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LENGTH("&amp; $J66 &amp;")&gt;0 )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66" s="164" t="s">
        <v>1860</v>
      </c>
      <c r="BV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66" s="166" t="str">
        <f>"SELECT ERR_VALUE, RULE_ID, TB_NM, COL_NM FROM (
 SELECT DISTINCT SUBSTRING(CAST("&amp; $J66 &amp;" AS VARCHAR(50)),1,30) AS ERR_VALUE, 'ID"&amp; $U66 &amp;"' AS RULE_ID,  
   '"&amp; $G66 &amp;"' AS TB_NM,    
   '"&amp; $J66 &amp;"' AS COL_NM 
FROM "&amp;$C66&amp;"."&amp; $G66 &amp;" A
WHERE CASE WHEN NOT EXISTS 
(SELECT 1 FROM "&amp;$C66&amp;"."&amp; $AG66 &amp;" B WHERE 1=1 "&amp; $AI66 &amp;")  
THEN 'Y' ELSE 'N' END = 'Y' 
AND ( "&amp; $J66 &amp;" IS NOT NULL AND LENGTH("&amp; $J66 &amp;")&gt;0 ) 
LIMIT 3
) XX
"</f>
        <v xml:space="preserve">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66" s="164" t="s">
        <v>1860</v>
      </c>
      <c r="BY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CA66" s="164" t="s">
        <v>1860</v>
      </c>
      <c r="CB66" s="164" t="str">
        <f>"    -- 프로시저 본문" &amp; CHAR(10) &amp;
"    BEGIN" &amp; CHAR(10) &amp;
"        WITH query_result AS (" &amp; CHAR(10) &amp;
"            -- 쿼리 결과를 변수에 저장" &amp; CHAR(10) &amp;
"            "&amp;BZ66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'ID1064' AS RULE_ID,  
   'VISIT_OCCURRENCE' AS TB_NM,    
   'DISCHARGE_TO_CONCEPT_ID' AS COL_NM, 
   COUNT(*) AS TOT_CNT   
   FROM YourSchemaName.VISIT_OCCURRENCE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LENGTH(TO_CHAR("&amp; $J66 &amp;"))&gt;0 )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66" s="164" t="s">
        <v>1860</v>
      </c>
      <c r="CE66" s="164" t="str">
        <f>"    -- 프로시저 본문" &amp; CHAR(10) &amp;
"    BEGIN" &amp; CHAR(10) &amp;
"        WITH query_result AS (" &amp; CHAR(10) &amp;
"            -- 쿼리 결과를 변수에 저장" &amp; CHAR(10) &amp;
"         "&amp;CC66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" s="166" t="str">
        <f>"SELECT ERR_VALUE, RULE_ID, TB_NM, COL_NM FROM (
 SELECT DISTINCT SUBSTR(TO_CHAR("&amp; $J66 &amp;"),1,30)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LENGTH(TO_CHAR("&amp; $J66 &amp;"))&gt;0 ) 
AND ROWNUM &lt; 4
) XX
"</f>
        <v xml:space="preserve">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66" s="164" t="s">
        <v>1860</v>
      </c>
      <c r="CH66" s="164" t="str">
        <f>"    -- 프로시저 본문" &amp; CHAR(10) &amp;
"    BEGIN" &amp; CHAR(10) &amp;
"        WITH query_result AS (" &amp; CHAR(10) &amp;
"            -- 쿼리 결과를 변수에 저장" &amp; CHAR(10) &amp;
"            "&amp;CF66&amp;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CJ66" s="164" t="s">
        <v>1860</v>
      </c>
      <c r="CK66" s="164" t="str">
        <f>"BEGIN TRY" &amp; CHAR(10) &amp;
"    WITH query_result AS (" &amp; CHAR(10) &amp;
"        "&amp;CI66&amp;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66" s="164" t="s">
        <v>1860</v>
      </c>
      <c r="CN66" s="164" t="str">
        <f>"BEGIN TRY" &amp; CHAR(10) &amp;
"    WITH query_result AS (" &amp; CHAR(10) &amp;
"        "&amp;CL66&amp;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66" s="164" t="s">
        <v>1860</v>
      </c>
      <c r="CQ66" s="164" t="str">
        <f>"BEGIN TRY" &amp; CHAR(10) &amp;
"    WITH query_result AS (" &amp; CHAR(10) &amp;
"        "&amp;CO66&amp;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" s="216">
        <f>IFERROR(VLOOKUP("ID"&amp;U66,V.진단결과!$A$2:$E$99558,4,0),0)</f>
        <v>0</v>
      </c>
      <c r="CS66" s="217">
        <f>IFERROR(VLOOKUP("ID"&amp;U66,V.진단결과!$A$2:$E$99558,5,0),0)</f>
        <v>0</v>
      </c>
      <c r="CT66" s="218">
        <f t="shared" si="18"/>
        <v>0</v>
      </c>
      <c r="CU66" s="219" t="str">
        <f>SUBSTITUTE(IFERROR(VLOOKUP("ID"&amp;U66,V.진단결과!$A$2:$F$99558,6,0),""),$AO66,"")</f>
        <v/>
      </c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</row>
    <row r="67" spans="1:120" s="220" customFormat="1" ht="16.5" hidden="1" customHeight="1">
      <c r="A67" s="164" t="s">
        <v>2242</v>
      </c>
      <c r="B67" s="164" t="s">
        <v>2240</v>
      </c>
      <c r="C67" s="164" t="s">
        <v>2887</v>
      </c>
      <c r="D67" s="164">
        <v>3</v>
      </c>
      <c r="E67" s="175" t="s">
        <v>2243</v>
      </c>
      <c r="F67" s="177" t="s">
        <v>2267</v>
      </c>
      <c r="G67" s="177" t="s">
        <v>2246</v>
      </c>
      <c r="H67" s="177">
        <v>16</v>
      </c>
      <c r="I67" s="221" t="s">
        <v>2612</v>
      </c>
      <c r="J67" s="177" t="s">
        <v>2305</v>
      </c>
      <c r="K67" s="177" t="s">
        <v>2437</v>
      </c>
      <c r="L67" s="175"/>
      <c r="M67" s="165"/>
      <c r="N67" s="221" t="s">
        <v>2612</v>
      </c>
      <c r="O67" s="191" t="s">
        <v>2618</v>
      </c>
      <c r="P67" s="4"/>
      <c r="Q67" s="175" t="s">
        <v>2449</v>
      </c>
      <c r="R67" s="175"/>
      <c r="S67" s="166"/>
      <c r="T67" s="166"/>
      <c r="U67" s="166"/>
      <c r="V67" s="164" t="s">
        <v>1965</v>
      </c>
      <c r="W67" s="166" t="s">
        <v>1875</v>
      </c>
      <c r="X67" s="166"/>
      <c r="Y67" s="166"/>
      <c r="Z67" s="166"/>
      <c r="AA67" s="166"/>
      <c r="AB67" s="164"/>
      <c r="AC67" s="166"/>
      <c r="AD67" s="165"/>
      <c r="AE67" s="166"/>
      <c r="AF67" s="166"/>
      <c r="AG67" s="165"/>
      <c r="AH67" s="165"/>
      <c r="AI67" s="166"/>
      <c r="AJ67" s="166"/>
      <c r="AK67" s="166"/>
      <c r="AL67" s="166"/>
      <c r="AM67" s="166"/>
      <c r="AN67" s="166"/>
      <c r="AO67" s="166"/>
      <c r="AP67" s="166"/>
      <c r="AQ67" s="164"/>
      <c r="AR67" s="164"/>
      <c r="AS67" s="167"/>
      <c r="AT67" s="164"/>
      <c r="AU67" s="164"/>
      <c r="AV67" s="166"/>
      <c r="AW67" s="164"/>
      <c r="AX67" s="164"/>
      <c r="AY67" s="166"/>
      <c r="AZ67" s="164"/>
      <c r="BA67" s="164"/>
      <c r="BB67" s="167"/>
      <c r="BC67" s="164"/>
      <c r="BD67" s="164"/>
      <c r="BE67" s="166"/>
      <c r="BF67" s="164"/>
      <c r="BG67" s="164"/>
      <c r="BH67" s="166"/>
      <c r="BI67" s="164"/>
      <c r="BJ67" s="164"/>
      <c r="BK67" s="167"/>
      <c r="BL67" s="164"/>
      <c r="BM67" s="164"/>
      <c r="BN67" s="166"/>
      <c r="BO67" s="164"/>
      <c r="BP67" s="164"/>
      <c r="BQ67" s="166"/>
      <c r="BR67" s="164"/>
      <c r="BS67" s="164"/>
      <c r="BT67" s="167"/>
      <c r="BU67" s="164"/>
      <c r="BV67" s="164"/>
      <c r="BW67" s="166"/>
      <c r="BX67" s="164"/>
      <c r="BY67" s="164"/>
      <c r="BZ67" s="166"/>
      <c r="CA67" s="164"/>
      <c r="CB67" s="164"/>
      <c r="CC67" s="167"/>
      <c r="CD67" s="164"/>
      <c r="CE67" s="164"/>
      <c r="CF67" s="166"/>
      <c r="CG67" s="164"/>
      <c r="CH67" s="164"/>
      <c r="CI67" s="166"/>
      <c r="CJ67" s="164"/>
      <c r="CK67" s="164"/>
      <c r="CL67" s="167"/>
      <c r="CM67" s="164"/>
      <c r="CN67" s="164"/>
      <c r="CO67" s="166"/>
      <c r="CP67" s="164"/>
      <c r="CQ67" s="164"/>
      <c r="CR67" s="216">
        <f>IFERROR(VLOOKUP("ID"&amp;U67,V.진단결과!$A$2:$E$99558,4,0),0)</f>
        <v>0</v>
      </c>
      <c r="CS67" s="217">
        <f>IFERROR(VLOOKUP("ID"&amp;U67,V.진단결과!$A$2:$E$99558,5,0),0)</f>
        <v>0</v>
      </c>
      <c r="CT67" s="218">
        <f t="shared" si="18"/>
        <v>0</v>
      </c>
      <c r="CU67" s="219" t="str">
        <f>SUBSTITUTE(IFERROR(VLOOKUP("ID"&amp;U67,V.진단결과!$A$2:$F$99558,6,0),""),$AO67,"")</f>
        <v/>
      </c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</row>
    <row r="68" spans="1:120" s="220" customFormat="1" ht="16.5" hidden="1" customHeight="1">
      <c r="A68" s="164" t="s">
        <v>2242</v>
      </c>
      <c r="B68" s="164" t="s">
        <v>2240</v>
      </c>
      <c r="C68" s="164" t="s">
        <v>2887</v>
      </c>
      <c r="D68" s="164">
        <v>3</v>
      </c>
      <c r="E68" s="175" t="s">
        <v>2243</v>
      </c>
      <c r="F68" s="177" t="s">
        <v>2267</v>
      </c>
      <c r="G68" s="177" t="s">
        <v>2246</v>
      </c>
      <c r="H68" s="177">
        <v>17</v>
      </c>
      <c r="I68" s="221" t="s">
        <v>2613</v>
      </c>
      <c r="J68" s="177" t="s">
        <v>2306</v>
      </c>
      <c r="K68" s="177" t="s">
        <v>2435</v>
      </c>
      <c r="L68" s="175"/>
      <c r="M68" s="165"/>
      <c r="N68" s="221" t="s">
        <v>2613</v>
      </c>
      <c r="O68" s="183" t="s">
        <v>2508</v>
      </c>
      <c r="P68" s="4"/>
      <c r="Q68" s="175" t="s">
        <v>2449</v>
      </c>
      <c r="R68" s="175"/>
      <c r="S68" s="166"/>
      <c r="T68" s="166"/>
      <c r="U68" s="166"/>
      <c r="V68" s="164" t="s">
        <v>1965</v>
      </c>
      <c r="W68" s="166" t="s">
        <v>2527</v>
      </c>
      <c r="X68" s="166"/>
      <c r="Y68" s="166"/>
      <c r="Z68" s="166"/>
      <c r="AA68" s="166"/>
      <c r="AB68" s="164"/>
      <c r="AC68" s="166"/>
      <c r="AD68" s="165"/>
      <c r="AE68" s="166"/>
      <c r="AF68" s="166"/>
      <c r="AG68" s="165"/>
      <c r="AH68" s="165"/>
      <c r="AI68" s="166"/>
      <c r="AJ68" s="166"/>
      <c r="AK68" s="166"/>
      <c r="AL68" s="166"/>
      <c r="AM68" s="166"/>
      <c r="AN68" s="166"/>
      <c r="AO68" s="166"/>
      <c r="AP68" s="166"/>
      <c r="AQ68" s="164"/>
      <c r="AR68" s="164"/>
      <c r="AS68" s="167"/>
      <c r="AT68" s="164"/>
      <c r="AU68" s="164"/>
      <c r="AV68" s="166"/>
      <c r="AW68" s="164"/>
      <c r="AX68" s="164"/>
      <c r="AY68" s="166"/>
      <c r="AZ68" s="164"/>
      <c r="BA68" s="164"/>
      <c r="BB68" s="167"/>
      <c r="BC68" s="164"/>
      <c r="BD68" s="164"/>
      <c r="BE68" s="166"/>
      <c r="BF68" s="164"/>
      <c r="BG68" s="164"/>
      <c r="BH68" s="166"/>
      <c r="BI68" s="164"/>
      <c r="BJ68" s="164"/>
      <c r="BK68" s="167"/>
      <c r="BL68" s="164"/>
      <c r="BM68" s="164"/>
      <c r="BN68" s="166"/>
      <c r="BO68" s="164"/>
      <c r="BP68" s="164"/>
      <c r="BQ68" s="166"/>
      <c r="BR68" s="164"/>
      <c r="BS68" s="164"/>
      <c r="BT68" s="167"/>
      <c r="BU68" s="164"/>
      <c r="BV68" s="164"/>
      <c r="BW68" s="166"/>
      <c r="BX68" s="164"/>
      <c r="BY68" s="164"/>
      <c r="BZ68" s="166"/>
      <c r="CA68" s="164"/>
      <c r="CB68" s="164"/>
      <c r="CC68" s="167"/>
      <c r="CD68" s="164"/>
      <c r="CE68" s="164"/>
      <c r="CF68" s="166"/>
      <c r="CG68" s="164"/>
      <c r="CH68" s="164"/>
      <c r="CI68" s="166"/>
      <c r="CJ68" s="164"/>
      <c r="CK68" s="164"/>
      <c r="CL68" s="167"/>
      <c r="CM68" s="164"/>
      <c r="CN68" s="164"/>
      <c r="CO68" s="166"/>
      <c r="CP68" s="164"/>
      <c r="CQ68" s="164"/>
      <c r="CR68" s="216">
        <f>IFERROR(VLOOKUP("ID"&amp;U68,V.진단결과!$A$2:$E$99558,4,0),0)</f>
        <v>0</v>
      </c>
      <c r="CS68" s="217">
        <f>IFERROR(VLOOKUP("ID"&amp;U68,V.진단결과!$A$2:$E$99558,5,0),0)</f>
        <v>0</v>
      </c>
      <c r="CT68" s="218">
        <f t="shared" si="18"/>
        <v>0</v>
      </c>
      <c r="CU68" s="219" t="str">
        <f>SUBSTITUTE(IFERROR(VLOOKUP("ID"&amp;U68,V.진단결과!$A$2:$F$99558,6,0),""),$AO68,"")</f>
        <v/>
      </c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</row>
    <row r="69" spans="1:120" s="220" customFormat="1" ht="16.5" hidden="1" customHeight="1">
      <c r="A69" s="164" t="s">
        <v>2242</v>
      </c>
      <c r="B69" s="164" t="s">
        <v>2240</v>
      </c>
      <c r="C69" s="164" t="s">
        <v>2887</v>
      </c>
      <c r="D69" s="164">
        <v>4</v>
      </c>
      <c r="E69" s="175" t="s">
        <v>2243</v>
      </c>
      <c r="F69" s="177" t="s">
        <v>2268</v>
      </c>
      <c r="G69" s="177" t="s">
        <v>2247</v>
      </c>
      <c r="H69" s="177">
        <v>1</v>
      </c>
      <c r="I69" s="221" t="s">
        <v>2619</v>
      </c>
      <c r="J69" s="177" t="s">
        <v>2307</v>
      </c>
      <c r="K69" s="177" t="s">
        <v>2435</v>
      </c>
      <c r="L69" s="175" t="s">
        <v>9</v>
      </c>
      <c r="M69" s="165"/>
      <c r="N69" s="221" t="s">
        <v>2619</v>
      </c>
      <c r="O69" s="169"/>
      <c r="P69" s="4"/>
      <c r="Q69" s="175" t="s">
        <v>116</v>
      </c>
      <c r="R69" s="175" t="s">
        <v>2448</v>
      </c>
      <c r="S69" s="166"/>
      <c r="T69" s="166"/>
      <c r="U69" s="166"/>
      <c r="V69" s="164" t="s">
        <v>1873</v>
      </c>
      <c r="W69" s="167" t="s">
        <v>1874</v>
      </c>
      <c r="X69" s="166"/>
      <c r="Y69" s="166"/>
      <c r="Z69" s="166"/>
      <c r="AA69" s="166"/>
      <c r="AB69" s="164"/>
      <c r="AC69" s="166"/>
      <c r="AD69" s="165"/>
      <c r="AE69" s="166"/>
      <c r="AF69" s="166"/>
      <c r="AG69" s="165"/>
      <c r="AH69" s="165"/>
      <c r="AI69" s="166"/>
      <c r="AJ69" s="166"/>
      <c r="AK69" s="166"/>
      <c r="AL69" s="166"/>
      <c r="AM69" s="166"/>
      <c r="AN69" s="166"/>
      <c r="AO69" s="166"/>
      <c r="AP69" s="166"/>
      <c r="AQ69" s="164"/>
      <c r="AR69" s="164"/>
      <c r="AS69" s="167"/>
      <c r="AT69" s="164"/>
      <c r="AU69" s="164"/>
      <c r="AV69" s="164"/>
      <c r="AW69" s="164"/>
      <c r="AX69" s="164"/>
      <c r="AY69" s="166"/>
      <c r="AZ69" s="164"/>
      <c r="BA69" s="164"/>
      <c r="BB69" s="167"/>
      <c r="BC69" s="164"/>
      <c r="BD69" s="164"/>
      <c r="BE69" s="164"/>
      <c r="BF69" s="164"/>
      <c r="BG69" s="164"/>
      <c r="BH69" s="166"/>
      <c r="BI69" s="164"/>
      <c r="BJ69" s="164"/>
      <c r="BK69" s="167"/>
      <c r="BL69" s="164"/>
      <c r="BM69" s="164"/>
      <c r="BN69" s="164"/>
      <c r="BO69" s="164"/>
      <c r="BP69" s="164"/>
      <c r="BQ69" s="166"/>
      <c r="BR69" s="164"/>
      <c r="BS69" s="164"/>
      <c r="BT69" s="167"/>
      <c r="BU69" s="164"/>
      <c r="BV69" s="164"/>
      <c r="BW69" s="164"/>
      <c r="BX69" s="164"/>
      <c r="BY69" s="164"/>
      <c r="BZ69" s="166"/>
      <c r="CA69" s="164"/>
      <c r="CB69" s="164"/>
      <c r="CC69" s="167"/>
      <c r="CD69" s="164"/>
      <c r="CE69" s="164"/>
      <c r="CF69" s="164"/>
      <c r="CG69" s="164"/>
      <c r="CH69" s="164"/>
      <c r="CI69" s="166"/>
      <c r="CJ69" s="164"/>
      <c r="CK69" s="164"/>
      <c r="CL69" s="167"/>
      <c r="CM69" s="164"/>
      <c r="CN69" s="164"/>
      <c r="CO69" s="164"/>
      <c r="CP69" s="164"/>
      <c r="CQ69" s="164"/>
      <c r="CR69" s="216">
        <f>IFERROR(VLOOKUP("ID"&amp;U69,V.진단결과!$A$2:$E$99558,4,0),0)</f>
        <v>0</v>
      </c>
      <c r="CS69" s="217">
        <f>IFERROR(VLOOKUP("ID"&amp;U69,V.진단결과!$A$2:$E$99558,5,0),0)</f>
        <v>0</v>
      </c>
      <c r="CT69" s="218">
        <f t="shared" si="18"/>
        <v>0</v>
      </c>
      <c r="CU69" s="219" t="str">
        <f>SUBSTITUTE(IFERROR(VLOOKUP("ID"&amp;U69,V.진단결과!$A$2:$F$99558,6,0),""),$AO69,"")</f>
        <v/>
      </c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</row>
    <row r="70" spans="1:120" s="220" customFormat="1" ht="16.5" hidden="1" customHeight="1">
      <c r="A70" s="164" t="s">
        <v>2242</v>
      </c>
      <c r="B70" s="164" t="s">
        <v>2240</v>
      </c>
      <c r="C70" s="164" t="s">
        <v>2887</v>
      </c>
      <c r="D70" s="164">
        <v>4</v>
      </c>
      <c r="E70" s="175" t="s">
        <v>2243</v>
      </c>
      <c r="F70" s="177" t="s">
        <v>2268</v>
      </c>
      <c r="G70" s="177" t="s">
        <v>2247</v>
      </c>
      <c r="H70" s="177">
        <v>1</v>
      </c>
      <c r="I70" s="221" t="s">
        <v>2619</v>
      </c>
      <c r="J70" s="177" t="s">
        <v>2307</v>
      </c>
      <c r="K70" s="177" t="s">
        <v>2435</v>
      </c>
      <c r="L70" s="175" t="s">
        <v>9</v>
      </c>
      <c r="M70" s="165"/>
      <c r="N70" s="221" t="s">
        <v>2619</v>
      </c>
      <c r="O70" s="169"/>
      <c r="P70" s="4"/>
      <c r="Q70" s="175" t="s">
        <v>116</v>
      </c>
      <c r="R70" s="175" t="s">
        <v>2448</v>
      </c>
      <c r="S70" s="166"/>
      <c r="T70" s="166"/>
      <c r="U70" s="166">
        <v>1068</v>
      </c>
      <c r="V70" s="164" t="s">
        <v>1869</v>
      </c>
      <c r="W70" s="166"/>
      <c r="X70" s="166"/>
      <c r="Y70" s="166"/>
      <c r="Z70" s="168" t="s">
        <v>2892</v>
      </c>
      <c r="AA70" s="168" t="s">
        <v>2891</v>
      </c>
      <c r="AB70" s="166"/>
      <c r="AC70" s="166"/>
      <c r="AD70" s="165"/>
      <c r="AE70" s="166"/>
      <c r="AF70" s="166"/>
      <c r="AG70" s="166"/>
      <c r="AH70" s="165"/>
      <c r="AI70" s="166"/>
      <c r="AJ70" s="166"/>
      <c r="AK70" s="166"/>
      <c r="AL70" s="166"/>
      <c r="AM70" s="166"/>
      <c r="AN70" s="166" t="str">
        <f>F70 &amp;"["&amp;G70&amp;"]의 "&amp; I70 &amp;"["&amp; J70 &amp;"]는 필수적으로 존재하여만 한다."</f>
        <v>내원상세[VISIT_DETAIL]의 내원 상세 기록번호[VISIT_DETAIL_ID]는 필수적으로 존재하여만 한다.</v>
      </c>
      <c r="AO70" s="166"/>
      <c r="AP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Q70" s="164" t="s">
        <v>1860</v>
      </c>
      <c r="AR70" s="164" t="str">
        <f t="shared" ref="AR70:AR86" si="51">"WITH query_result AS (" &amp; CHAR(10) &amp;
"    -- 쿼리 결과를 변수에 저장" &amp; CHAR(10) &amp;
"    " &amp; AP70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'ID1068'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AT70" s="164" t="s">
        <v>1860</v>
      </c>
      <c r="AU70" s="164" t="str">
        <f t="shared" ref="AU70:AU86" si="52">"    WITH query_result AS (" &amp; CHAR(10) &amp;
"        -- 쿼리 결과를 변수에 저장" &amp; CHAR(10) &amp;
"        " &amp; AS70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'ID1068'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AW70" s="164" t="s">
        <v>1860</v>
      </c>
      <c r="AX70" s="164" t="str">
        <f t="shared" ref="AX70:AX86" si="53">"    WITH query_result AS (" &amp; CHAR(10) &amp;
"        -- 쿼리 결과를 변수에 저장" &amp; CHAR(10) &amp;
"        " &amp; AV70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Z70" s="164" t="s">
        <v>1860</v>
      </c>
      <c r="BA70" s="164" t="str">
        <f t="shared" ref="BA70:BA86" si="54">"BEGIN TRY" &amp; CHAR(10) &amp;
"    WITH query_result AS (" &amp; CHAR(10) &amp;
"        "&amp;AY70&amp;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C70" s="164" t="s">
        <v>1860</v>
      </c>
      <c r="BD70" s="164" t="str">
        <f>"BEGIN TRY" &amp; CHAR(10) &amp;
"    WITH query_result AS (" &amp; CHAR(10) &amp;
"        "&amp;BB70&amp;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BF70" s="164" t="s">
        <v>1860</v>
      </c>
      <c r="BG70" s="164" t="str">
        <f t="shared" ref="BG70:BG86" si="55">"BEGIN TRY" &amp; CHAR(10) &amp;
"    WITH query_result AS (" &amp; CHAR(10) &amp;
"        "&amp;BE70&amp;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0" s="166" t="str">
        <f>"SELECT 'ID"&amp; $U70 &amp;"' AS RULE_ID,  
   '"&amp; $G70 &amp;"' AS TB_NM,    
   '"&amp; $J70 &amp;"' AS COL_NM, 
   COUNT(*) AS TOT_CNT   
   FROM "&amp;$C70&amp;"."&amp; $G70 &amp;"
"</f>
        <v xml:space="preserve">SELECT 'ID1068' AS RULE_ID,  
   'VISIT_DETAIL' AS TB_NM,    
   'VISIT_DETAIL_ID' AS COL_NM, 
   COUNT(*) AS TOT_CNT   
   FROM YourSchemaName.VISIT_DETAIL
</v>
      </c>
      <c r="BI70" s="164" t="s">
        <v>1860</v>
      </c>
      <c r="BJ70" s="166" t="str">
        <f t="shared" ref="BJ70:BJ86" si="56">"BEGIN" &amp; CHAR(10) &amp;
"    -- 쿼리 결과를 변수에 저장" &amp; CHAR(10) &amp;
"    " &amp; BH70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'ID1068'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L70" s="164" t="s">
        <v>1860</v>
      </c>
      <c r="BM70" s="166" t="str">
        <f t="shared" ref="BM70:BM86" si="57">"BEGIN" &amp; CHAR(10) &amp;
"    -- 쿼리 결과를 변수에 저장" &amp; CHAR(10) &amp;
"    " &amp; BK70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'ID1068'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BO70" s="164" t="s">
        <v>1860</v>
      </c>
      <c r="BP70" s="166" t="str">
        <f t="shared" ref="BP70:BP86" si="58">"BEGIN" &amp; CHAR(10) &amp;
"    -- 쿼리 결과를 변수에 저장" &amp; CHAR(10) &amp;
"    " &amp; BN70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BR70" s="164" t="s">
        <v>1860</v>
      </c>
      <c r="BS70" s="164" t="str">
        <f t="shared" ref="BS70:BS86" si="5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"&amp;BQ70&amp;CHAR(10)&amp;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U70" s="164" t="s">
        <v>1860</v>
      </c>
      <c r="BV70" s="164" t="str">
        <f t="shared" ref="BV70:BV86" si="6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"&amp;BT70&amp;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70" s="166" t="str">
        <f>"SELECT ERR_VALUE, RULE_ID, TB_NM, COL_NM FROM (
 SELECT DISTINCT SUBSTRING(CAST("&amp; $J70 &amp;" AS VARCHAR(50)),1,30) AS ERR_VALUE, 'ID"&amp; $U70 &amp;"' AS RULE_ID,  
   '"&amp; $G70 &amp;"' AS TB_NM,    
   '"&amp; $J70 &amp;"' AS COL_NM 
    FROM "&amp;$C70&amp;"."&amp; $G70 &amp;" A
    WHERE  "&amp; $J70 &amp;" IS NULL 
LIMIT 3
) XX
"</f>
        <v xml:space="preserve">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</v>
      </c>
      <c r="BX70" s="164" t="s">
        <v>1860</v>
      </c>
      <c r="BY70" s="164" t="str">
        <f t="shared" ref="BY70:BY86" si="6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"&amp;BW70&amp;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A70" s="164" t="s">
        <v>1860</v>
      </c>
      <c r="CB70" s="164" t="str">
        <f t="shared" ref="CB70:CB86" si="62">"    -- 프로시저 본문" &amp; CHAR(10) &amp;
"    BEGIN" &amp; CHAR(10) &amp;
"        WITH query_result AS (" &amp; CHAR(10) &amp;
"            -- 쿼리 결과를 변수에 저장" &amp; CHAR(10) &amp;
"            "&amp;BZ70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'ID1068'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D70" s="164" t="s">
        <v>1860</v>
      </c>
      <c r="CE70" s="164" t="str">
        <f t="shared" ref="CE70:CE86" si="63">"    -- 프로시저 본문" &amp; CHAR(10) &amp;
"    BEGIN" &amp; CHAR(10) &amp;
"        WITH query_result AS (" &amp; CHAR(10) &amp;
"            -- 쿼리 결과를 변수에 저장" &amp; CHAR(10) &amp;
"         "&amp;CC70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'ID1068'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0" s="166" t="str">
        <f>"SELECT ERR_VALUE, RULE_ID, TB_NM, COL_NM FROM (
 SELECT DISTINCT SUBSTR(TO_CHAR("&amp; $J70 &amp;"),1,30) AS ERR_VALUE, 'ID"&amp; $U70 &amp;"' AS RULE_ID,  
   '"&amp; $G70 &amp;"' AS TB_NM,    
   '"&amp; $J70 &amp;"' AS COL_NM 
    FROM "&amp;$C70&amp;"."&amp; $G70 &amp;" A
    WHERE  "&amp; $J70 &amp;" IS NULL
AND ROWNUM &lt; 4
) XX
"</f>
        <v xml:space="preserve">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</v>
      </c>
      <c r="CG70" s="164" t="s">
        <v>1860</v>
      </c>
      <c r="CH70" s="164" t="str">
        <f t="shared" ref="CH70:CH86" si="64">"    -- 프로시저 본문" &amp; CHAR(10) &amp;
"    BEGIN" &amp; CHAR(10) &amp;
"        WITH query_result AS (" &amp; CHAR(10) &amp;
"            -- 쿼리 결과를 변수에 저장" &amp; CHAR(10) &amp;
"            "&amp;CF70&amp;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J70" s="164" t="s">
        <v>1860</v>
      </c>
      <c r="CK70" s="164" t="str">
        <f t="shared" ref="CK70:CK86" si="65">"BEGIN TRY" &amp; CHAR(10) &amp;
"    WITH query_result AS (" &amp; CHAR(10) &amp;
"        "&amp;CI70&amp;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M70" s="164" t="s">
        <v>1860</v>
      </c>
      <c r="CN70" s="164" t="str">
        <f>"BEGIN TRY" &amp; CHAR(10) &amp;
"    WITH query_result AS (" &amp; CHAR(10) &amp;
"        "&amp;CL70&amp;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CP70" s="164" t="s">
        <v>1860</v>
      </c>
      <c r="CQ70" s="164" t="str">
        <f t="shared" ref="CQ70:CQ86" si="66">"BEGIN TRY" &amp; CHAR(10) &amp;
"    WITH query_result AS (" &amp; CHAR(10) &amp;
"        "&amp;CO70&amp;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0" s="216">
        <f>IFERROR(VLOOKUP("ID"&amp;U70,V.진단결과!$A$2:$E$99558,4,0),0)</f>
        <v>0</v>
      </c>
      <c r="CS70" s="217">
        <f>IFERROR(VLOOKUP("ID"&amp;U70,V.진단결과!$A$2:$E$99558,5,0),0)</f>
        <v>0</v>
      </c>
      <c r="CT70" s="218">
        <f t="shared" ref="CT70:CT139" si="67">IFERROR(CS70/CR70,0)</f>
        <v>0</v>
      </c>
      <c r="CU70" s="219" t="str">
        <f>SUBSTITUTE(IFERROR(VLOOKUP("ID"&amp;U70,V.진단결과!$A$2:$F$99558,6,0),""),$AO70,"")</f>
        <v/>
      </c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</row>
    <row r="71" spans="1:120" s="220" customFormat="1" ht="16.5" hidden="1" customHeight="1">
      <c r="A71" s="164" t="s">
        <v>2242</v>
      </c>
      <c r="B71" s="164" t="s">
        <v>2240</v>
      </c>
      <c r="C71" s="164" t="s">
        <v>2887</v>
      </c>
      <c r="D71" s="164">
        <v>4</v>
      </c>
      <c r="E71" s="175" t="s">
        <v>2243</v>
      </c>
      <c r="F71" s="177" t="s">
        <v>2268</v>
      </c>
      <c r="G71" s="177" t="s">
        <v>2247</v>
      </c>
      <c r="H71" s="177">
        <v>2</v>
      </c>
      <c r="I71" s="221" t="s">
        <v>2620</v>
      </c>
      <c r="J71" s="177" t="s">
        <v>2272</v>
      </c>
      <c r="K71" s="177" t="s">
        <v>2435</v>
      </c>
      <c r="L71" s="175"/>
      <c r="M71" s="165"/>
      <c r="N71" s="221" t="s">
        <v>2620</v>
      </c>
      <c r="O71" s="169"/>
      <c r="P71" s="4"/>
      <c r="Q71" s="175" t="s">
        <v>116</v>
      </c>
      <c r="R71" s="175" t="s">
        <v>2448</v>
      </c>
      <c r="S71" s="166"/>
      <c r="T71" s="166"/>
      <c r="U71" s="166">
        <v>1069</v>
      </c>
      <c r="V71" s="164" t="s">
        <v>1869</v>
      </c>
      <c r="W71" s="166"/>
      <c r="X71" s="166"/>
      <c r="Y71" s="166"/>
      <c r="Z71" s="164" t="s">
        <v>1871</v>
      </c>
      <c r="AA71" s="168" t="s">
        <v>1872</v>
      </c>
      <c r="AB71" s="164"/>
      <c r="AC71" s="166"/>
      <c r="AD71" s="165"/>
      <c r="AE71" s="166"/>
      <c r="AF71" s="166"/>
      <c r="AG71" s="165"/>
      <c r="AH71" s="165"/>
      <c r="AI71" s="166"/>
      <c r="AJ71" s="166" t="s">
        <v>2244</v>
      </c>
      <c r="AK71" s="166" t="s">
        <v>2272</v>
      </c>
      <c r="AL71" s="166"/>
      <c r="AM71" s="166"/>
      <c r="AN71" s="166" t="str">
        <f>F71 &amp;"["&amp;G71&amp;"]의 "&amp; I71 &amp;"["&amp; J71 &amp;"]는 환자["&amp;AJ71&amp;"]의 "&amp;I71&amp;"["&amp;AK71&amp;"]에 존재하여야 한다."</f>
        <v>내원상세[VISIT_DETAIL]의 환자번호[PERSON_ID]는 환자[PERSON]의 환자번호[PERSON_ID]에 존재하여야 한다.</v>
      </c>
      <c r="AO71" s="166"/>
      <c r="AP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AQ71" s="164" t="s">
        <v>1860</v>
      </c>
      <c r="AR71" s="164" t="str">
        <f t="shared" si="51"/>
        <v xml:space="preserve">WITH query_result AS (
    -- 쿼리 결과를 변수에 저장
    SELECT 'ID1069'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71" s="164" t="s">
        <v>1860</v>
      </c>
      <c r="AU71" s="164" t="str">
        <f t="shared" si="52"/>
        <v xml:space="preserve">    WITH query_result AS (
        -- 쿼리 결과를 변수에 저장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71" s="164" t="s">
        <v>1860</v>
      </c>
      <c r="AX71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AZ71" s="164" t="s">
        <v>1860</v>
      </c>
      <c r="BA71" s="164" t="str">
        <f t="shared" si="54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71" s="164" t="s">
        <v>1860</v>
      </c>
      <c r="BD71" s="164" t="str">
        <f>"BEGIN TRY" &amp; CHAR(10) &amp;
"    WITH query_result AS (" &amp; CHAR(10) &amp;
"        "&amp;BB71&amp;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71" s="164" t="s">
        <v>1860</v>
      </c>
      <c r="BG71" s="164" t="str">
        <f t="shared" si="55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1" s="166" t="str">
        <f>"SELECT 'ID"&amp; $U71 &amp;"' AS RULE_ID,  
   '"&amp; $G71 &amp;"' AS TB_NM,    
   '"&amp; $J71 &amp;"' AS COL_NM, 
   COUNT(*) AS TOT_CNT   
   FROM "&amp;$C71&amp;"."&amp; $G71 &amp;"
WHERE "&amp; $J71 &amp;" IS NOT NULL AND LENGTH(CAST("&amp; $J71 &amp;" AS VARCHAR))&gt;0 "</f>
        <v xml:space="preserve">SELECT 'ID1069' AS RULE_ID,  
   'VISIT_DETAIL' AS TB_NM,    
   'PERSON_ID' AS COL_NM, 
   COUNT(*) AS TOT_CNT   
   FROM YourSchemaName.VISIT_DETAIL
WHERE PERSON_ID IS NOT NULL AND LENGTH(CAST(PERSON_ID AS VARCHAR))&gt;0 </v>
      </c>
      <c r="BI71" s="164" t="s">
        <v>1860</v>
      </c>
      <c r="BJ71" s="166" t="str">
        <f t="shared" si="56"/>
        <v xml:space="preserve">BEGIN
    -- 쿼리 결과를 변수에 저장
    SELECT 'ID1069'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71" s="164" t="s">
        <v>1860</v>
      </c>
      <c r="BM71" s="166" t="str">
        <f t="shared" si="57"/>
        <v xml:space="preserve">BEGIN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71" s="164" t="s">
        <v>1860</v>
      </c>
      <c r="BP71" s="166" t="str">
        <f t="shared" si="58"/>
        <v xml:space="preserve">BEGIN
    -- 쿼리 결과를 변수에 저장
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BR71" s="164" t="s">
        <v>1860</v>
      </c>
      <c r="BS7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LENGTH("&amp; $J71 &amp;")&gt;0 )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71" s="164" t="s">
        <v>1860</v>
      </c>
      <c r="BV7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1" s="166" t="str">
        <f>"SELECT ERR_VALUE, RULE_ID, TB_NM, COL_NM FROM (
 SELECT DISTINCT SUBSTRING(CAST("&amp; $J71 &amp;" AS VARCHAR(50)),1,30)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LENGTH("&amp; $J71 &amp;")&gt;0 ) 
LIMIT 3
) XX
"</f>
        <v xml:space="preserve">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71" s="164" t="s">
        <v>1860</v>
      </c>
      <c r="BY7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CA71" s="164" t="s">
        <v>1860</v>
      </c>
      <c r="CB71" s="164" t="str">
        <f t="shared" si="62"/>
        <v xml:space="preserve">    -- 프로시저 본문
    BEGIN
        WITH query_result AS (
            -- 쿼리 결과를 변수에 저장
            SELECT 'ID1069'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LENGTH(TO_CHAR("&amp; $J71 &amp;"))&gt;0 )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71" s="164" t="s">
        <v>1860</v>
      </c>
      <c r="CE71" s="164" t="str">
        <f t="shared" si="63"/>
        <v xml:space="preserve">    -- 프로시저 본문
    BEGIN
        WITH query_result AS (
            -- 쿼리 결과를 변수에 저장
 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1" s="166" t="str">
        <f>"SELECT ERR_VALUE, RULE_ID, TB_NM, COL_NM FROM (
 SELECT DISTINCT SUBSTR(TO_CHAR("&amp; $J71 &amp;"),1,30)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LENGTH(TO_CHAR("&amp; $J71 &amp;"))&gt;0 ) 
AND ROWNUM &lt; 4
) XX
"</f>
        <v xml:space="preserve">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71" s="164" t="s">
        <v>1860</v>
      </c>
      <c r="CH7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CJ71" s="164" t="s">
        <v>1860</v>
      </c>
      <c r="CK71" s="164" t="str">
        <f t="shared" si="65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71" s="164" t="s">
        <v>1860</v>
      </c>
      <c r="CN71" s="164" t="str">
        <f>"BEGIN TRY" &amp; CHAR(10) &amp;
"    WITH query_result AS (" &amp; CHAR(10) &amp;
"        "&amp;CL71&amp;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71" s="164" t="s">
        <v>1860</v>
      </c>
      <c r="CQ71" s="164" t="str">
        <f t="shared" si="66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1" s="216">
        <f>IFERROR(VLOOKUP("ID"&amp;U71,V.진단결과!$A$2:$E$99558,4,0),0)</f>
        <v>0</v>
      </c>
      <c r="CS71" s="217">
        <f>IFERROR(VLOOKUP("ID"&amp;U71,V.진단결과!$A$2:$E$99558,5,0),0)</f>
        <v>0</v>
      </c>
      <c r="CT71" s="218">
        <f t="shared" si="67"/>
        <v>0</v>
      </c>
      <c r="CU71" s="219" t="str">
        <f>SUBSTITUTE(IFERROR(VLOOKUP("ID"&amp;U71,V.진단결과!$A$2:$F$99558,6,0),""),$AO71,"")</f>
        <v/>
      </c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</row>
    <row r="72" spans="1:120" s="220" customFormat="1" ht="16.5" hidden="1" customHeight="1">
      <c r="A72" s="164" t="s">
        <v>2242</v>
      </c>
      <c r="B72" s="164" t="s">
        <v>2240</v>
      </c>
      <c r="C72" s="164" t="s">
        <v>2887</v>
      </c>
      <c r="D72" s="164">
        <v>4</v>
      </c>
      <c r="E72" s="175" t="s">
        <v>2243</v>
      </c>
      <c r="F72" s="177" t="s">
        <v>2268</v>
      </c>
      <c r="G72" s="177" t="s">
        <v>2247</v>
      </c>
      <c r="H72" s="177">
        <v>2</v>
      </c>
      <c r="I72" s="221" t="s">
        <v>2620</v>
      </c>
      <c r="J72" s="177" t="s">
        <v>2272</v>
      </c>
      <c r="K72" s="177" t="s">
        <v>2435</v>
      </c>
      <c r="L72" s="175"/>
      <c r="M72" s="165"/>
      <c r="N72" s="221" t="s">
        <v>2620</v>
      </c>
      <c r="O72" s="169"/>
      <c r="P72" s="4"/>
      <c r="Q72" s="175" t="s">
        <v>116</v>
      </c>
      <c r="R72" s="175" t="s">
        <v>2448</v>
      </c>
      <c r="S72" s="166"/>
      <c r="T72" s="166"/>
      <c r="U72" s="166">
        <v>1070</v>
      </c>
      <c r="V72" s="164" t="s">
        <v>1869</v>
      </c>
      <c r="W72" s="166"/>
      <c r="X72" s="166"/>
      <c r="Y72" s="166"/>
      <c r="Z72" s="168" t="s">
        <v>2892</v>
      </c>
      <c r="AA72" s="168" t="s">
        <v>2891</v>
      </c>
      <c r="AB72" s="166"/>
      <c r="AC72" s="166"/>
      <c r="AD72" s="165"/>
      <c r="AE72" s="166"/>
      <c r="AF72" s="166"/>
      <c r="AG72" s="166"/>
      <c r="AH72" s="165"/>
      <c r="AI72" s="166"/>
      <c r="AJ72" s="166"/>
      <c r="AK72" s="166"/>
      <c r="AL72" s="166"/>
      <c r="AM72" s="166"/>
      <c r="AN72" s="166" t="str">
        <f>F72 &amp;"["&amp;G72&amp;"]의 "&amp; I72 &amp;"["&amp; J72 &amp;"]는 필수적으로 존재하여만 한다."</f>
        <v>내원상세[VISIT_DETAIL]의 환자번호[PERSON_ID]는 필수적으로 존재하여만 한다.</v>
      </c>
      <c r="AO72" s="166"/>
      <c r="AP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Q72" s="164" t="s">
        <v>1860</v>
      </c>
      <c r="AR72" s="164" t="str">
        <f t="shared" si="51"/>
        <v xml:space="preserve">WITH query_result AS (
    -- 쿼리 결과를 변수에 저장
    SELECT 'ID1070'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AT72" s="164" t="s">
        <v>1860</v>
      </c>
      <c r="AU72" s="164" t="str">
        <f t="shared" si="52"/>
        <v xml:space="preserve">    WITH query_result AS (
        -- 쿼리 결과를 변수에 저장
        SELECT 'ID1070'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AW72" s="164" t="s">
        <v>1860</v>
      </c>
      <c r="AX72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Z72" s="164" t="s">
        <v>1860</v>
      </c>
      <c r="BA72" s="164" t="str">
        <f t="shared" si="54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C72" s="164" t="s">
        <v>1860</v>
      </c>
      <c r="BD72" s="164" t="str">
        <f>"BEGIN TRY" &amp; CHAR(10) &amp;
"    WITH query_result AS (" &amp; CHAR(10) &amp;
"        "&amp;BB72&amp;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BF72" s="164" t="s">
        <v>1860</v>
      </c>
      <c r="BG72" s="164" t="str">
        <f t="shared" si="55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2" s="166" t="str">
        <f>"SELECT 'ID"&amp; $U72 &amp;"' AS RULE_ID,  
   '"&amp; $G72 &amp;"' AS TB_NM,    
   '"&amp; $J72 &amp;"' AS COL_NM, 
   COUNT(*) AS TOT_CNT   
   FROM "&amp;$C72&amp;"."&amp; $G72 &amp;"
"</f>
        <v xml:space="preserve">SELECT 'ID1070' AS RULE_ID,  
   'VISIT_DETAIL' AS TB_NM,    
   'PERSON_ID' AS COL_NM, 
   COUNT(*) AS TOT_CNT   
   FROM YourSchemaName.VISIT_DETAIL
</v>
      </c>
      <c r="BI72" s="164" t="s">
        <v>1860</v>
      </c>
      <c r="BJ72" s="166" t="str">
        <f t="shared" si="56"/>
        <v xml:space="preserve">BEGIN
    -- 쿼리 결과를 변수에 저장
    SELECT 'ID1070'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L72" s="164" t="s">
        <v>1860</v>
      </c>
      <c r="BM72" s="166" t="str">
        <f t="shared" si="57"/>
        <v xml:space="preserve">BEGIN
    -- 쿼리 결과를 변수에 저장
    SELECT 'ID1070'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BO72" s="164" t="s">
        <v>1860</v>
      </c>
      <c r="BP72" s="166" t="str">
        <f t="shared" si="58"/>
        <v xml:space="preserve">BEGIN
    -- 쿼리 결과를 변수에 저장
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BR72" s="164" t="s">
        <v>1860</v>
      </c>
      <c r="BS7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U72" s="164" t="s">
        <v>1860</v>
      </c>
      <c r="BV7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72" s="166" t="str">
        <f>"SELECT ERR_VALUE, RULE_ID, TB_NM, COL_NM FROM (
 SELECT DISTINCT SUBSTRING(CAST("&amp; $J72 &amp;" AS VARCHAR(50)),1,30) AS ERR_VALUE, 'ID"&amp; $U72 &amp;"' AS RULE_ID,  
   '"&amp; $G72 &amp;"' AS TB_NM,    
   '"&amp; $J72 &amp;"' AS COL_NM 
    FROM "&amp;$C72&amp;"."&amp; $G72 &amp;" A
    WHERE  "&amp; $J72 &amp;" IS NULL 
LIMIT 3
) XX
"</f>
        <v xml:space="preserve">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</v>
      </c>
      <c r="BX72" s="164" t="s">
        <v>1860</v>
      </c>
      <c r="BY7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A72" s="164" t="s">
        <v>1860</v>
      </c>
      <c r="CB72" s="164" t="str">
        <f t="shared" si="62"/>
        <v xml:space="preserve">    -- 프로시저 본문
    BEGIN
        WITH query_result AS (
            -- 쿼리 결과를 변수에 저장
            SELECT 'ID1070'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D72" s="164" t="s">
        <v>1860</v>
      </c>
      <c r="CE72" s="164" t="str">
        <f t="shared" si="63"/>
        <v xml:space="preserve">    -- 프로시저 본문
    BEGIN
        WITH query_result AS (
            -- 쿼리 결과를 변수에 저장
         SELECT 'ID1070'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2" s="166" t="str">
        <f>"SELECT ERR_VALUE, RULE_ID, TB_NM, COL_NM FROM (
 SELECT DISTINCT SUBSTR(TO_CHAR("&amp; $J72 &amp;"),1,30) AS ERR_VALUE, 'ID"&amp; $U72 &amp;"' AS RULE_ID,  
   '"&amp; $G72 &amp;"' AS TB_NM,    
   '"&amp; $J72 &amp;"' AS COL_NM 
    FROM "&amp;$C72&amp;"."&amp; $G72 &amp;" A
    WHERE  "&amp; $J72 &amp;" IS NULL
AND ROWNUM &lt; 4
) XX
"</f>
        <v xml:space="preserve">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</v>
      </c>
      <c r="CG72" s="164" t="s">
        <v>1860</v>
      </c>
      <c r="CH7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J72" s="164" t="s">
        <v>1860</v>
      </c>
      <c r="CK72" s="164" t="str">
        <f t="shared" si="65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M72" s="164" t="s">
        <v>1860</v>
      </c>
      <c r="CN72" s="164" t="str">
        <f>"BEGIN TRY" &amp; CHAR(10) &amp;
"    WITH query_result AS (" &amp; CHAR(10) &amp;
"        "&amp;CL72&amp;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CP72" s="164" t="s">
        <v>1860</v>
      </c>
      <c r="CQ72" s="164" t="str">
        <f t="shared" si="66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2" s="216">
        <f>IFERROR(VLOOKUP("ID"&amp;U72,V.진단결과!$A$2:$E$99558,4,0),0)</f>
        <v>0</v>
      </c>
      <c r="CS72" s="217">
        <f>IFERROR(VLOOKUP("ID"&amp;U72,V.진단결과!$A$2:$E$99558,5,0),0)</f>
        <v>0</v>
      </c>
      <c r="CT72" s="218">
        <f t="shared" si="67"/>
        <v>0</v>
      </c>
      <c r="CU72" s="219" t="str">
        <f>SUBSTITUTE(IFERROR(VLOOKUP("ID"&amp;U72,V.진단결과!$A$2:$F$99558,6,0),""),$AO72,"")</f>
        <v/>
      </c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</row>
    <row r="73" spans="1:120" s="220" customFormat="1" ht="16.5" hidden="1" customHeight="1">
      <c r="A73" s="164" t="s">
        <v>2242</v>
      </c>
      <c r="B73" s="164" t="s">
        <v>2240</v>
      </c>
      <c r="C73" s="164" t="s">
        <v>2887</v>
      </c>
      <c r="D73" s="164">
        <v>4</v>
      </c>
      <c r="E73" s="175" t="s">
        <v>2243</v>
      </c>
      <c r="F73" s="177" t="s">
        <v>2268</v>
      </c>
      <c r="G73" s="177" t="s">
        <v>2247</v>
      </c>
      <c r="H73" s="177">
        <v>3</v>
      </c>
      <c r="I73" s="221" t="s">
        <v>2621</v>
      </c>
      <c r="J73" s="177" t="s">
        <v>2308</v>
      </c>
      <c r="K73" s="177" t="s">
        <v>2435</v>
      </c>
      <c r="L73" s="175"/>
      <c r="M73" s="165"/>
      <c r="N73" s="221" t="s">
        <v>2621</v>
      </c>
      <c r="O73" s="169"/>
      <c r="P73" s="4"/>
      <c r="Q73" s="175" t="s">
        <v>116</v>
      </c>
      <c r="R73" s="175" t="s">
        <v>2448</v>
      </c>
      <c r="S73" s="166"/>
      <c r="T73" s="166"/>
      <c r="U73" s="166">
        <v>1071</v>
      </c>
      <c r="V73" s="164" t="s">
        <v>1869</v>
      </c>
      <c r="W73" s="166"/>
      <c r="X73" s="166"/>
      <c r="Y73" s="166"/>
      <c r="Z73" s="164" t="s">
        <v>1868</v>
      </c>
      <c r="AA73" s="164" t="s">
        <v>2466</v>
      </c>
      <c r="AB73" s="164"/>
      <c r="AC73" s="166"/>
      <c r="AD73" s="165"/>
      <c r="AE73" s="166"/>
      <c r="AF73" s="166" t="s">
        <v>2886</v>
      </c>
      <c r="AG73" s="165" t="s">
        <v>2258</v>
      </c>
      <c r="AH73" s="165" t="s">
        <v>2434</v>
      </c>
      <c r="AI73" s="166" t="s">
        <v>2826</v>
      </c>
      <c r="AJ73" s="166"/>
      <c r="AK73" s="166"/>
      <c r="AL73" s="166"/>
      <c r="AM73" s="166"/>
      <c r="AN73" s="166" t="str">
        <f>F73 &amp;"["&amp;G73&amp;"]의 "&amp; I73 &amp;"["&amp; J73 &amp;"]는 표준코드[CONCEPT]의 표준코드아이디[CONCEPT_ID]에 존재하며 해당 조건["&amp;AI73&amp;"]을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73" s="166"/>
      <c r="AP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AQ73" s="164" t="s">
        <v>1860</v>
      </c>
      <c r="AR73" s="164" t="str">
        <f t="shared" si="51"/>
        <v xml:space="preserve">WITH query_result AS (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73" s="164" t="s">
        <v>1860</v>
      </c>
      <c r="AU73" s="164" t="str">
        <f t="shared" si="52"/>
        <v xml:space="preserve">    WITH query_result AS (
        -- 쿼리 결과를 변수에 저장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73" s="164" t="s">
        <v>1860</v>
      </c>
      <c r="AX73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AZ73" s="164" t="s">
        <v>1860</v>
      </c>
      <c r="BA73" s="164" t="str">
        <f t="shared" si="54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73" s="164" t="s">
        <v>1860</v>
      </c>
      <c r="BD73" s="164" t="str">
        <f>"BEGIN TRY" &amp; CHAR(10) &amp;
"    WITH query_result AS (" &amp; CHAR(10) &amp;
"        "&amp;BB73&amp;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73" s="164" t="s">
        <v>1860</v>
      </c>
      <c r="BG73" s="164" t="str">
        <f t="shared" si="55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3" s="166" t="str">
        <f>"SELECT 'ID"&amp; $U73 &amp;"' AS RULE_ID,  
   '"&amp; $G73 &amp;"' AS TB_NM,    
   '"&amp; $J73 &amp;"' AS COL_NM, 
   COUNT(*) AS TOT_CNT   
   FROM "&amp;$C73&amp;"."&amp; $G73 &amp;"
WHERE "&amp; $J73 &amp;" IS NOT NULL AND LENGTH(CAST("&amp; $J73 &amp;" AS VARCHAR))&gt;0 "</f>
        <v xml:space="preserve">SELECT 'ID1071'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73" s="164" t="s">
        <v>1860</v>
      </c>
      <c r="BJ73" s="166" t="str">
        <f t="shared" si="56"/>
        <v xml:space="preserve">BEGIN
    -- 쿼리 결과를 변수에 저장
    SELECT 'ID1071'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73" s="164" t="s">
        <v>1860</v>
      </c>
      <c r="BM73" s="166" t="str">
        <f t="shared" si="57"/>
        <v xml:space="preserve">BEGIN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73" s="164" t="s">
        <v>1860</v>
      </c>
      <c r="BP73" s="166" t="str">
        <f t="shared" si="58"/>
        <v xml:space="preserve">BEGIN
    -- 쿼리 결과를 변수에 저장
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BR73" s="164" t="s">
        <v>1860</v>
      </c>
      <c r="BS7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LENGTH("&amp; $J73 &amp;")&gt;0 )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73" s="164" t="s">
        <v>1860</v>
      </c>
      <c r="BV7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73" s="166" t="str">
        <f>"SELECT ERR_VALUE, RULE_ID, TB_NM, COL_NM FROM (
 SELECT DISTINCT SUBSTRING(CAST("&amp; $J73 &amp;" AS VARCHAR(50)),1,30) AS ERR_VALUE, 'ID"&amp; $U73 &amp;"' AS RULE_ID,  
   '"&amp; $G73 &amp;"' AS TB_NM,    
   '"&amp; $J73 &amp;"' AS COL_NM 
FROM "&amp;$C73&amp;"."&amp; $G73 &amp;" A
WHERE CASE WHEN NOT EXISTS 
(SELECT 1 FROM "&amp;$C73&amp;"."&amp; $AG73 &amp;" B WHERE 1=1 "&amp; $AI73 &amp;")  
THEN 'Y' ELSE 'N' END = 'Y' 
AND ( "&amp; $J73 &amp;" IS NOT NULL AND LENGTH("&amp; $J73 &amp;")&gt;0 ) 
LIMIT 3
) XX
"</f>
        <v xml:space="preserve">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73" s="164" t="s">
        <v>1860</v>
      </c>
      <c r="BY7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CA73" s="164" t="s">
        <v>1860</v>
      </c>
      <c r="CB73" s="164" t="str">
        <f t="shared" si="62"/>
        <v xml:space="preserve">    -- 프로시저 본문
    BEGIN
        WITH query_result AS (
            -- 쿼리 결과를 변수에 저장
            SELECT 'ID1071'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LENGTH(TO_CHAR("&amp; $J73 &amp;"))&gt;0 )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73" s="164" t="s">
        <v>1860</v>
      </c>
      <c r="CE73" s="164" t="str">
        <f t="shared" si="63"/>
        <v xml:space="preserve">    -- 프로시저 본문
    BEGIN
        WITH query_result AS (
            -- 쿼리 결과를 변수에 저장
 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3" s="166" t="str">
        <f>"SELECT ERR_VALUE, RULE_ID, TB_NM, COL_NM FROM (
 SELECT DISTINCT SUBSTR(TO_CHAR("&amp; $J73 &amp;"),1,30)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LENGTH(TO_CHAR("&amp; $J73 &amp;"))&gt;0 ) 
AND ROWNUM &lt; 4
) XX
"</f>
        <v xml:space="preserve">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73" s="164" t="s">
        <v>1860</v>
      </c>
      <c r="CH7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CJ73" s="164" t="s">
        <v>1860</v>
      </c>
      <c r="CK73" s="164" t="str">
        <f t="shared" si="65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73" s="164" t="s">
        <v>1860</v>
      </c>
      <c r="CN73" s="164" t="str">
        <f>"BEGIN TRY" &amp; CHAR(10) &amp;
"    WITH query_result AS (" &amp; CHAR(10) &amp;
"        "&amp;CL73&amp;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73" s="164" t="s">
        <v>1860</v>
      </c>
      <c r="CQ73" s="164" t="str">
        <f t="shared" si="66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3" s="216">
        <f>IFERROR(VLOOKUP("ID"&amp;U73,V.진단결과!$A$2:$E$99558,4,0),0)</f>
        <v>0</v>
      </c>
      <c r="CS73" s="217">
        <f>IFERROR(VLOOKUP("ID"&amp;U73,V.진단결과!$A$2:$E$99558,5,0),0)</f>
        <v>0</v>
      </c>
      <c r="CT73" s="218">
        <f t="shared" si="67"/>
        <v>0</v>
      </c>
      <c r="CU73" s="219" t="str">
        <f>SUBSTITUTE(IFERROR(VLOOKUP("ID"&amp;U73,V.진단결과!$A$2:$F$99558,6,0),""),$AO73,"")</f>
        <v/>
      </c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</row>
    <row r="74" spans="1:120" s="220" customFormat="1" ht="16.5" hidden="1" customHeight="1">
      <c r="A74" s="164" t="s">
        <v>2242</v>
      </c>
      <c r="B74" s="164" t="s">
        <v>2240</v>
      </c>
      <c r="C74" s="164" t="s">
        <v>2887</v>
      </c>
      <c r="D74" s="164">
        <v>4</v>
      </c>
      <c r="E74" s="175" t="s">
        <v>2243</v>
      </c>
      <c r="F74" s="177" t="s">
        <v>2268</v>
      </c>
      <c r="G74" s="177" t="s">
        <v>2247</v>
      </c>
      <c r="H74" s="177">
        <v>3</v>
      </c>
      <c r="I74" s="221" t="s">
        <v>2621</v>
      </c>
      <c r="J74" s="177" t="s">
        <v>2308</v>
      </c>
      <c r="K74" s="177" t="s">
        <v>2435</v>
      </c>
      <c r="L74" s="175"/>
      <c r="M74" s="165"/>
      <c r="N74" s="221" t="s">
        <v>2621</v>
      </c>
      <c r="O74" s="169"/>
      <c r="P74" s="4"/>
      <c r="Q74" s="175" t="s">
        <v>116</v>
      </c>
      <c r="R74" s="175" t="s">
        <v>2448</v>
      </c>
      <c r="S74" s="166"/>
      <c r="T74" s="166"/>
      <c r="U74" s="166">
        <v>1072</v>
      </c>
      <c r="V74" s="164" t="s">
        <v>1869</v>
      </c>
      <c r="W74" s="166"/>
      <c r="X74" s="166"/>
      <c r="Y74" s="166"/>
      <c r="Z74" s="168" t="s">
        <v>2892</v>
      </c>
      <c r="AA74" s="168" t="s">
        <v>2891</v>
      </c>
      <c r="AB74" s="166"/>
      <c r="AC74" s="166"/>
      <c r="AD74" s="165"/>
      <c r="AE74" s="166"/>
      <c r="AF74" s="166"/>
      <c r="AG74" s="166"/>
      <c r="AH74" s="165"/>
      <c r="AI74" s="166"/>
      <c r="AJ74" s="166"/>
      <c r="AK74" s="166"/>
      <c r="AL74" s="166"/>
      <c r="AM74" s="166"/>
      <c r="AN74" s="166" t="str">
        <f>F74 &amp;"["&amp;G74&amp;"]의 "&amp; I74 &amp;"["&amp; J74 &amp;"]는 필수적으로 존재하여만 한다."</f>
        <v>내원상세[VISIT_DETAIL]의 내원 상세 방법 ID[VISIT_DETAIL_CONCEPT_ID]는 필수적으로 존재하여만 한다.</v>
      </c>
      <c r="AO74" s="166"/>
      <c r="AP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Q74" s="164" t="s">
        <v>1860</v>
      </c>
      <c r="AR74" s="164" t="str">
        <f t="shared" si="51"/>
        <v xml:space="preserve">WITH query_result AS (
    -- 쿼리 결과를 변수에 저장
    SELECT 'ID1072'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AT74" s="164" t="s">
        <v>1860</v>
      </c>
      <c r="AU74" s="164" t="str">
        <f t="shared" si="52"/>
        <v xml:space="preserve">    WITH query_result AS (
        -- 쿼리 결과를 변수에 저장
        SELECT 'ID1072'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AW74" s="164" t="s">
        <v>1860</v>
      </c>
      <c r="AX74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Z74" s="164" t="s">
        <v>1860</v>
      </c>
      <c r="BA74" s="164" t="str">
        <f t="shared" si="54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C74" s="164" t="s">
        <v>1860</v>
      </c>
      <c r="BD74" s="164" t="str">
        <f>"BEGIN TRY" &amp; CHAR(10) &amp;
"    WITH query_result AS (" &amp; CHAR(10) &amp;
"        "&amp;BB74&amp;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BF74" s="164" t="s">
        <v>1860</v>
      </c>
      <c r="BG74" s="164" t="str">
        <f t="shared" si="55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4" s="166" t="str">
        <f>"SELECT 'ID"&amp; $U74 &amp;"' AS RULE_ID,  
   '"&amp; $G74 &amp;"' AS TB_NM,    
   '"&amp; $J74 &amp;"' AS COL_NM, 
   COUNT(*) AS TOT_CNT   
   FROM "&amp;$C74&amp;"."&amp; $G74 &amp;"
"</f>
        <v xml:space="preserve">SELECT 'ID1072' AS RULE_ID,  
   'VISIT_DETAIL' AS TB_NM,    
   'VISIT_DETAIL_CONCEPT_ID' AS COL_NM, 
   COUNT(*) AS TOT_CNT   
   FROM YourSchemaName.VISIT_DETAIL
</v>
      </c>
      <c r="BI74" s="164" t="s">
        <v>1860</v>
      </c>
      <c r="BJ74" s="166" t="str">
        <f t="shared" si="56"/>
        <v xml:space="preserve">BEGIN
    -- 쿼리 결과를 변수에 저장
    SELECT 'ID1072'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L74" s="164" t="s">
        <v>1860</v>
      </c>
      <c r="BM74" s="166" t="str">
        <f t="shared" si="57"/>
        <v xml:space="preserve">BEGIN
    -- 쿼리 결과를 변수에 저장
    SELECT 'ID1072'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BO74" s="164" t="s">
        <v>1860</v>
      </c>
      <c r="BP74" s="166" t="str">
        <f t="shared" si="58"/>
        <v xml:space="preserve">BEGIN
    -- 쿼리 결과를 변수에 저장
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BR74" s="164" t="s">
        <v>1860</v>
      </c>
      <c r="BS7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U74" s="164" t="s">
        <v>1860</v>
      </c>
      <c r="BV7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74" s="166" t="str">
        <f>"SELECT ERR_VALUE, RULE_ID, TB_NM, COL_NM FROM (
 SELECT DISTINCT SUBSTRING(CAST("&amp; $J74 &amp;" AS VARCHAR(50)),1,30) AS ERR_VALUE, 'ID"&amp; $U74 &amp;"' AS RULE_ID,  
   '"&amp; $G74 &amp;"' AS TB_NM,    
   '"&amp; $J74 &amp;"' AS COL_NM 
    FROM "&amp;$C74&amp;"."&amp; $G74 &amp;" A
    WHERE  "&amp; $J74 &amp;" IS NULL 
LIMIT 3
) XX
"</f>
        <v xml:space="preserve">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</v>
      </c>
      <c r="BX74" s="164" t="s">
        <v>1860</v>
      </c>
      <c r="BY7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A74" s="164" t="s">
        <v>1860</v>
      </c>
      <c r="CB74" s="164" t="str">
        <f t="shared" si="62"/>
        <v xml:space="preserve">    -- 프로시저 본문
    BEGIN
        WITH query_result AS (
            -- 쿼리 결과를 변수에 저장
            SELECT 'ID1072'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D74" s="164" t="s">
        <v>1860</v>
      </c>
      <c r="CE74" s="164" t="str">
        <f t="shared" si="63"/>
        <v xml:space="preserve">    -- 프로시저 본문
    BEGIN
        WITH query_result AS (
            -- 쿼리 결과를 변수에 저장
         SELECT 'ID1072'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4" s="166" t="str">
        <f>"SELECT ERR_VALUE, RULE_ID, TB_NM, COL_NM FROM (
 SELECT DISTINCT SUBSTR(TO_CHAR("&amp; $J74 &amp;"),1,30) AS ERR_VALUE, 'ID"&amp; $U74 &amp;"' AS RULE_ID,  
   '"&amp; $G74 &amp;"' AS TB_NM,    
   '"&amp; $J74 &amp;"' AS COL_NM 
    FROM "&amp;$C74&amp;"."&amp; $G74 &amp;" A
    WHERE  "&amp; $J74 &amp;" IS NULL
AND ROWNUM &lt; 4
) XX
"</f>
        <v xml:space="preserve">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</v>
      </c>
      <c r="CG74" s="164" t="s">
        <v>1860</v>
      </c>
      <c r="CH74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J74" s="164" t="s">
        <v>1860</v>
      </c>
      <c r="CK74" s="164" t="str">
        <f t="shared" si="65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M74" s="164" t="s">
        <v>1860</v>
      </c>
      <c r="CN74" s="164" t="str">
        <f>"BEGIN TRY" &amp; CHAR(10) &amp;
"    WITH query_result AS (" &amp; CHAR(10) &amp;
"        "&amp;CL74&amp;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CP74" s="164" t="s">
        <v>1860</v>
      </c>
      <c r="CQ74" s="164" t="str">
        <f t="shared" si="66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4" s="216">
        <f>IFERROR(VLOOKUP("ID"&amp;U74,V.진단결과!$A$2:$E$99558,4,0),0)</f>
        <v>0</v>
      </c>
      <c r="CS74" s="217">
        <f>IFERROR(VLOOKUP("ID"&amp;U74,V.진단결과!$A$2:$E$99558,5,0),0)</f>
        <v>0</v>
      </c>
      <c r="CT74" s="218">
        <f t="shared" si="67"/>
        <v>0</v>
      </c>
      <c r="CU74" s="219" t="str">
        <f>SUBSTITUTE(IFERROR(VLOOKUP("ID"&amp;U74,V.진단결과!$A$2:$F$99558,6,0),""),$AO74,"")</f>
        <v/>
      </c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</row>
    <row r="75" spans="1:120" s="220" customFormat="1" ht="16.5" hidden="1" customHeight="1">
      <c r="A75" s="164" t="s">
        <v>2242</v>
      </c>
      <c r="B75" s="164" t="s">
        <v>2240</v>
      </c>
      <c r="C75" s="164" t="s">
        <v>2887</v>
      </c>
      <c r="D75" s="164">
        <v>4</v>
      </c>
      <c r="E75" s="175" t="s">
        <v>2243</v>
      </c>
      <c r="F75" s="177" t="s">
        <v>2268</v>
      </c>
      <c r="G75" s="177" t="s">
        <v>2247</v>
      </c>
      <c r="H75" s="177">
        <v>4</v>
      </c>
      <c r="I75" s="221" t="s">
        <v>2622</v>
      </c>
      <c r="J75" s="177" t="s">
        <v>2309</v>
      </c>
      <c r="K75" s="177" t="s">
        <v>2438</v>
      </c>
      <c r="L75" s="175"/>
      <c r="M75" s="165"/>
      <c r="N75" s="221" t="s">
        <v>2622</v>
      </c>
      <c r="O75" s="165"/>
      <c r="P75" s="4"/>
      <c r="Q75" s="175" t="s">
        <v>116</v>
      </c>
      <c r="R75" s="175" t="s">
        <v>2448</v>
      </c>
      <c r="S75" s="166"/>
      <c r="T75" s="166"/>
      <c r="U75" s="166">
        <v>1073</v>
      </c>
      <c r="V75" s="164" t="s">
        <v>1869</v>
      </c>
      <c r="W75" s="166"/>
      <c r="X75" s="166"/>
      <c r="Y75" s="166"/>
      <c r="Z75" s="168" t="s">
        <v>2786</v>
      </c>
      <c r="AA75" s="168" t="s">
        <v>2565</v>
      </c>
      <c r="AB75" s="164"/>
      <c r="AC75" s="166"/>
      <c r="AD75" s="165"/>
      <c r="AE75" s="166"/>
      <c r="AF75" s="166"/>
      <c r="AG75" s="165"/>
      <c r="AH75" s="165"/>
      <c r="AI75" s="166"/>
      <c r="AJ75" s="177" t="s">
        <v>2247</v>
      </c>
      <c r="AK75" s="177" t="s">
        <v>2311</v>
      </c>
      <c r="AL75" s="217"/>
      <c r="AM75" s="177" t="s">
        <v>2311</v>
      </c>
      <c r="AN75" s="166" t="str">
        <f>F75 &amp;"["&amp;G75&amp;"]의 "&amp; I75 &amp;"["&amp; J75 &amp;"]는 "&amp;AJ75&amp;" 테이블의 ["&amp;AM75&amp;"] 보다 빠른 날짜여야 한다."</f>
        <v>내원상세[VISIT_DETAIL]의 내원 상세 시작일자[VISIT_DETAIL_START_DATE]는 VISIT_DETAIL 테이블의 [VISIT_DETAIL_END_DATE] 보다 빠른 날짜여야 한다.</v>
      </c>
      <c r="AO75" s="166"/>
      <c r="AP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AQ75" s="164" t="s">
        <v>1860</v>
      </c>
      <c r="AR75" s="164" t="str">
        <f t="shared" si="51"/>
        <v xml:space="preserve">WITH query_result AS (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75" s="164" t="s">
        <v>1860</v>
      </c>
      <c r="AU75" s="164" t="str">
        <f t="shared" si="52"/>
        <v xml:space="preserve">    WITH query_result AS (
        -- 쿼리 결과를 변수에 저장
    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75" s="164" t="s">
        <v>1860</v>
      </c>
      <c r="AX75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AZ75" s="164" t="s">
        <v>1860</v>
      </c>
      <c r="BA75" s="164" t="str">
        <f t="shared" si="54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75" s="164" t="s">
        <v>1860</v>
      </c>
      <c r="BD75" s="164" t="str">
        <f>"BEGIN TRY" &amp; CHAR(10) &amp;
"    WITH query_result AS (" &amp; CHAR(10) &amp;
"        "&amp;BB75&amp;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75" s="164" t="s">
        <v>1860</v>
      </c>
      <c r="BG75" s="164" t="str">
        <f t="shared" si="55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5" s="166" t="str">
        <f>"SELECT 'ID"&amp; $U75 &amp;"' AS RULE_ID,  
   '"&amp; $G75 &amp;"' AS TB_NM,    
   '"&amp; $J75 &amp;"' AS COL_NM, 
   COUNT(*) AS TOT_CNT   
   FROM "&amp;$C75&amp;"."&amp; $G75 &amp;"
WHERE "&amp; $J75 &amp;" IS NOT NULL AND LENGTH(CAST("&amp; $J75 &amp;" AS VARCHAR))&gt;0 "</f>
        <v xml:space="preserve">SELECT 'ID1073'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75" s="164" t="s">
        <v>1860</v>
      </c>
      <c r="BJ75" s="166" t="str">
        <f t="shared" si="56"/>
        <v xml:space="preserve">BEGIN
    -- 쿼리 결과를 변수에 저장
    SELECT 'ID1073'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75" s="164" t="s">
        <v>1860</v>
      </c>
      <c r="BM75" s="166" t="str">
        <f t="shared" si="57"/>
        <v xml:space="preserve">BEGIN
    -- 쿼리 결과를 변수에 저장
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75" s="164" t="s">
        <v>1860</v>
      </c>
      <c r="BP75" s="166" t="str">
        <f t="shared" si="58"/>
        <v xml:space="preserve">BEGIN
    -- 쿼리 결과를 변수에 저장
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BR75" s="164" t="s">
        <v>1860</v>
      </c>
      <c r="BS7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5" s="166" t="str">
        <f>"SELECT 'ID"&amp; $U75 &amp;"' AS RULE_ID,  
   '"&amp; $G75 &amp;"' AS TB_NM,    
   '"&amp; $J75 &amp;"' AS COL_NM, 
	COUNT(*) AS ERR_CNT   
FROM "&amp;$C75&amp;"."&amp; $G75 &amp;" A
WHERE "&amp; $J75 &amp;" IS NOT NULL AND LENGTH("&amp; $J75 &amp;")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75" s="164" t="s">
        <v>1860</v>
      </c>
      <c r="BV7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75" s="166" t="str">
        <f>"SELECT ERR_VALUE, RULE_ID, TB_NM, COL_NM FROM (
 SELECT DISTINCT SUBSTRING(CAST("&amp; $J75 &amp;" AS VARCHAR(50)),1,30) AS ERR_VALUE, 'ID"&amp; $U75 &amp;"' AS RULE_ID,  
   '"&amp; $G75 &amp;"' AS TB_NM,    
   '"&amp; $J75 &amp;"' AS COL_NM 
FROM "&amp;$C75&amp;"."&amp; $G75 &amp;" A
WHERE  "&amp; $J75 &amp;" IS NOT NULL AND LENGTH("&amp; $J75 &amp;") &gt; 0 
AND "&amp;$J75&amp;" &gt; "&amp;$AM75&amp;"
LIMIT 3
) XX
"</f>
        <v xml:space="preserve">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75" s="164" t="s">
        <v>1860</v>
      </c>
      <c r="BY7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CA75" s="164" t="s">
        <v>1860</v>
      </c>
      <c r="CB75" s="164" t="str">
        <f t="shared" si="62"/>
        <v xml:space="preserve">    -- 프로시저 본문
    BEGIN
        WITH query_result AS (
            -- 쿼리 결과를 변수에 저장
            SELECT 'ID1073'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5" s="166" t="str">
        <f>"SELECT 'ID"&amp; $U75 &amp;"' AS RULE_ID,  
   '"&amp; $G75 &amp;"' AS TB_NM,    
   '"&amp; $J75 &amp;"' AS COL_NM, 
	COUNT(*) AS ERR_CNT   
FROM "&amp;$C75&amp;"."&amp; $G75 &amp;" A
WHERE "&amp; $J75 &amp;" IS NOT NULL AND LENGTH(TO_CHAR("&amp; $J75 &amp;"))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75" s="164" t="s">
        <v>1860</v>
      </c>
      <c r="CE75" s="164" t="str">
        <f t="shared" si="63"/>
        <v xml:space="preserve">    -- 프로시저 본문
    BEGIN
        WITH query_result AS (
            -- 쿼리 결과를 변수에 저장
         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5" s="166" t="str">
        <f>"SELECT ERR_VALUE, RULE_ID, TB_NM, COL_NM FROM (
 SELECT DISTINCT SUBSTR(TO_CHAR("&amp; $J75 &amp;"),1,30) AS ERR_VALUE, 'ID"&amp; $U75 &amp;"' AS RULE_ID,  
   '"&amp; $G75 &amp;"' AS TB_NM,    
   '"&amp; $J75 &amp;"' AS COL_NM 
FROM "&amp;$C75&amp;"."&amp; $G75 &amp;" A
WHERE  "&amp; $J75 &amp;" IS NOT NULL AND LENGTH(TO_CHAR("&amp; $J75 &amp;")) &gt; 0 
AND "&amp;$J75&amp;" &gt; "&amp;$AM75&amp;"
AND ROWNUM &lt; 4
) XX
"</f>
        <v xml:space="preserve">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75" s="164" t="s">
        <v>1860</v>
      </c>
      <c r="CH7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CJ75" s="164" t="s">
        <v>1860</v>
      </c>
      <c r="CK75" s="164" t="str">
        <f t="shared" si="65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75" s="164" t="s">
        <v>1860</v>
      </c>
      <c r="CN75" s="164" t="str">
        <f>"BEGIN TRY" &amp; CHAR(10) &amp;
"    WITH query_result AS (" &amp; CHAR(10) &amp;
"        "&amp;CL75&amp;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75" s="164" t="s">
        <v>1860</v>
      </c>
      <c r="CQ75" s="164" t="str">
        <f t="shared" si="66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5" s="216">
        <f>IFERROR(VLOOKUP("ID"&amp;U75,V.진단결과!$A$2:$E$99558,4,0),0)</f>
        <v>0</v>
      </c>
      <c r="CS75" s="217">
        <f>IFERROR(VLOOKUP("ID"&amp;U75,V.진단결과!$A$2:$E$99558,5,0),0)</f>
        <v>0</v>
      </c>
      <c r="CT75" s="218">
        <f t="shared" si="67"/>
        <v>0</v>
      </c>
      <c r="CU75" s="219" t="str">
        <f>SUBSTITUTE(IFERROR(VLOOKUP("ID"&amp;U75,V.진단결과!$A$2:$F$99558,6,0),""),$AO75,"")</f>
        <v/>
      </c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</row>
    <row r="76" spans="1:120" s="220" customFormat="1" ht="16.5" hidden="1" customHeight="1">
      <c r="A76" s="164" t="s">
        <v>2242</v>
      </c>
      <c r="B76" s="164" t="s">
        <v>2240</v>
      </c>
      <c r="C76" s="164" t="s">
        <v>2887</v>
      </c>
      <c r="D76" s="164">
        <v>4</v>
      </c>
      <c r="E76" s="175" t="s">
        <v>2243</v>
      </c>
      <c r="F76" s="177" t="s">
        <v>2268</v>
      </c>
      <c r="G76" s="177" t="s">
        <v>2247</v>
      </c>
      <c r="H76" s="177">
        <v>4</v>
      </c>
      <c r="I76" s="221" t="s">
        <v>2622</v>
      </c>
      <c r="J76" s="177" t="s">
        <v>2309</v>
      </c>
      <c r="K76" s="177" t="s">
        <v>2438</v>
      </c>
      <c r="L76" s="175"/>
      <c r="M76" s="165"/>
      <c r="N76" s="221" t="s">
        <v>2622</v>
      </c>
      <c r="O76" s="165"/>
      <c r="P76" s="4"/>
      <c r="Q76" s="175" t="s">
        <v>116</v>
      </c>
      <c r="R76" s="175" t="s">
        <v>2448</v>
      </c>
      <c r="S76" s="166"/>
      <c r="T76" s="166"/>
      <c r="U76" s="166">
        <v>1074</v>
      </c>
      <c r="V76" s="164" t="s">
        <v>1869</v>
      </c>
      <c r="W76" s="166"/>
      <c r="X76" s="166"/>
      <c r="Y76" s="166"/>
      <c r="Z76" s="168" t="s">
        <v>2892</v>
      </c>
      <c r="AA76" s="168" t="s">
        <v>2891</v>
      </c>
      <c r="AB76" s="166"/>
      <c r="AC76" s="166"/>
      <c r="AD76" s="165"/>
      <c r="AE76" s="166"/>
      <c r="AF76" s="166"/>
      <c r="AG76" s="166"/>
      <c r="AH76" s="165"/>
      <c r="AI76" s="166"/>
      <c r="AJ76" s="166"/>
      <c r="AK76" s="166"/>
      <c r="AL76" s="166"/>
      <c r="AM76" s="166"/>
      <c r="AN76" s="166" t="str">
        <f>F76 &amp;"["&amp;G76&amp;"]의 "&amp; I76 &amp;"["&amp; J76 &amp;"]는 필수적으로 존재하여만 한다."</f>
        <v>내원상세[VISIT_DETAIL]의 내원 상세 시작일자[VISIT_DETAIL_START_DATE]는 필수적으로 존재하여만 한다.</v>
      </c>
      <c r="AO76" s="166"/>
      <c r="AP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Q76" s="164" t="s">
        <v>1860</v>
      </c>
      <c r="AR76" s="164" t="str">
        <f t="shared" si="51"/>
        <v xml:space="preserve">WITH query_result AS (
    -- 쿼리 결과를 변수에 저장
    SELECT 'ID1074'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AT76" s="164" t="s">
        <v>1860</v>
      </c>
      <c r="AU76" s="164" t="str">
        <f t="shared" si="52"/>
        <v xml:space="preserve">    WITH query_result AS (
        -- 쿼리 결과를 변수에 저장
        SELECT 'ID1074'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AW76" s="164" t="s">
        <v>1860</v>
      </c>
      <c r="AX76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Z76" s="164" t="s">
        <v>1860</v>
      </c>
      <c r="BA76" s="164" t="str">
        <f t="shared" si="54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C76" s="164" t="s">
        <v>1860</v>
      </c>
      <c r="BD76" s="164" t="str">
        <f>"BEGIN TRY" &amp; CHAR(10) &amp;
"    WITH query_result AS (" &amp; CHAR(10) &amp;
"        "&amp;BB76&amp;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BF76" s="164" t="s">
        <v>1860</v>
      </c>
      <c r="BG76" s="164" t="str">
        <f t="shared" si="55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6" s="166" t="str">
        <f>"SELECT 'ID"&amp; $U76 &amp;"' AS RULE_ID,  
   '"&amp; $G76 &amp;"' AS TB_NM,    
   '"&amp; $J76 &amp;"' AS COL_NM, 
   COUNT(*) AS TOT_CNT   
   FROM "&amp;$C76&amp;"."&amp; $G76 &amp;"
"</f>
        <v xml:space="preserve">SELECT 'ID1074' AS RULE_ID,  
   'VISIT_DETAIL' AS TB_NM,    
   'VISIT_DETAIL_START_DATE' AS COL_NM, 
   COUNT(*) AS TOT_CNT   
   FROM YourSchemaName.VISIT_DETAIL
</v>
      </c>
      <c r="BI76" s="164" t="s">
        <v>1860</v>
      </c>
      <c r="BJ76" s="166" t="str">
        <f t="shared" si="56"/>
        <v xml:space="preserve">BEGIN
    -- 쿼리 결과를 변수에 저장
    SELECT 'ID1074'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L76" s="164" t="s">
        <v>1860</v>
      </c>
      <c r="BM76" s="166" t="str">
        <f t="shared" si="57"/>
        <v xml:space="preserve">BEGIN
    -- 쿼리 결과를 변수에 저장
    SELECT 'ID1074'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BO76" s="164" t="s">
        <v>1860</v>
      </c>
      <c r="BP76" s="166" t="str">
        <f t="shared" si="58"/>
        <v xml:space="preserve">BEGIN
    -- 쿼리 결과를 변수에 저장
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BR76" s="164" t="s">
        <v>1860</v>
      </c>
      <c r="BS7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U76" s="164" t="s">
        <v>1860</v>
      </c>
      <c r="BV7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76" s="166" t="str">
        <f>"SELECT ERR_VALUE, RULE_ID, TB_NM, COL_NM FROM (
 SELECT DISTINCT SUBSTRING(CAST("&amp; $J76 &amp;" AS VARCHAR(50)),1,30) AS ERR_VALUE, 'ID"&amp; $U76 &amp;"' AS RULE_ID,  
   '"&amp; $G76 &amp;"' AS TB_NM,    
   '"&amp; $J76 &amp;"' AS COL_NM 
    FROM "&amp;$C76&amp;"."&amp; $G76 &amp;" A
    WHERE  "&amp; $J76 &amp;" IS NULL 
LIMIT 3
) XX
"</f>
        <v xml:space="preserve">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</v>
      </c>
      <c r="BX76" s="164" t="s">
        <v>1860</v>
      </c>
      <c r="BY7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A76" s="164" t="s">
        <v>1860</v>
      </c>
      <c r="CB76" s="164" t="str">
        <f t="shared" si="62"/>
        <v xml:space="preserve">    -- 프로시저 본문
    BEGIN
        WITH query_result AS (
            -- 쿼리 결과를 변수에 저장
            SELECT 'ID1074'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D76" s="164" t="s">
        <v>1860</v>
      </c>
      <c r="CE76" s="164" t="str">
        <f t="shared" si="63"/>
        <v xml:space="preserve">    -- 프로시저 본문
    BEGIN
        WITH query_result AS (
            -- 쿼리 결과를 변수에 저장
         SELECT 'ID1074'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6" s="166" t="str">
        <f>"SELECT ERR_VALUE, RULE_ID, TB_NM, COL_NM FROM (
 SELECT DISTINCT SUBSTR(TO_CHAR("&amp; $J76 &amp;"),1,30) AS ERR_VALUE, 'ID"&amp; $U76 &amp;"' AS RULE_ID,  
   '"&amp; $G76 &amp;"' AS TB_NM,    
   '"&amp; $J76 &amp;"' AS COL_NM 
    FROM "&amp;$C76&amp;"."&amp; $G76 &amp;" A
    WHERE  "&amp; $J76 &amp;" IS NULL
AND ROWNUM &lt; 4
) XX
"</f>
        <v xml:space="preserve">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</v>
      </c>
      <c r="CG76" s="164" t="s">
        <v>1860</v>
      </c>
      <c r="CH7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J76" s="164" t="s">
        <v>1860</v>
      </c>
      <c r="CK76" s="164" t="str">
        <f t="shared" si="65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M76" s="164" t="s">
        <v>1860</v>
      </c>
      <c r="CN76" s="164" t="str">
        <f>"BEGIN TRY" &amp; CHAR(10) &amp;
"    WITH query_result AS (" &amp; CHAR(10) &amp;
"        "&amp;CL76&amp;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CP76" s="164" t="s">
        <v>1860</v>
      </c>
      <c r="CQ76" s="164" t="str">
        <f t="shared" si="66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6" s="216">
        <f>IFERROR(VLOOKUP("ID"&amp;U76,V.진단결과!$A$2:$E$99558,4,0),0)</f>
        <v>0</v>
      </c>
      <c r="CS76" s="217">
        <f>IFERROR(VLOOKUP("ID"&amp;U76,V.진단결과!$A$2:$E$99558,5,0),0)</f>
        <v>0</v>
      </c>
      <c r="CT76" s="218">
        <f t="shared" si="67"/>
        <v>0</v>
      </c>
      <c r="CU76" s="219" t="str">
        <f>SUBSTITUTE(IFERROR(VLOOKUP("ID"&amp;U76,V.진단결과!$A$2:$F$99558,6,0),""),$AO76,"")</f>
        <v/>
      </c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</row>
    <row r="77" spans="1:120" s="220" customFormat="1" ht="16.5" hidden="1" customHeight="1">
      <c r="A77" s="164" t="s">
        <v>2242</v>
      </c>
      <c r="B77" s="164" t="s">
        <v>2240</v>
      </c>
      <c r="C77" s="164" t="s">
        <v>2887</v>
      </c>
      <c r="D77" s="164">
        <v>4</v>
      </c>
      <c r="E77" s="175" t="s">
        <v>2243</v>
      </c>
      <c r="F77" s="177" t="s">
        <v>2268</v>
      </c>
      <c r="G77" s="177" t="s">
        <v>2247</v>
      </c>
      <c r="H77" s="177">
        <v>4</v>
      </c>
      <c r="I77" s="221" t="s">
        <v>2622</v>
      </c>
      <c r="J77" s="177" t="s">
        <v>2309</v>
      </c>
      <c r="K77" s="177" t="s">
        <v>2438</v>
      </c>
      <c r="L77" s="175"/>
      <c r="M77" s="165"/>
      <c r="N77" s="221" t="s">
        <v>2622</v>
      </c>
      <c r="O77" s="165"/>
      <c r="P77" s="4"/>
      <c r="Q77" s="175" t="s">
        <v>116</v>
      </c>
      <c r="R77" s="175" t="s">
        <v>2448</v>
      </c>
      <c r="S77" s="166"/>
      <c r="T77" s="166"/>
      <c r="U77" s="166">
        <v>1075</v>
      </c>
      <c r="V77" s="164" t="s">
        <v>1869</v>
      </c>
      <c r="W77" s="166"/>
      <c r="X77" s="166"/>
      <c r="Y77" s="166"/>
      <c r="Z77" s="168" t="s">
        <v>2564</v>
      </c>
      <c r="AA77" s="168" t="s">
        <v>2565</v>
      </c>
      <c r="AB77" s="166"/>
      <c r="AC77" s="166"/>
      <c r="AD77" s="165"/>
      <c r="AE77" s="166"/>
      <c r="AF77" s="166"/>
      <c r="AG77" s="166"/>
      <c r="AH77" s="165"/>
      <c r="AI77" s="166"/>
      <c r="AJ77" s="166" t="s">
        <v>2254</v>
      </c>
      <c r="AK77" s="166" t="s">
        <v>2272</v>
      </c>
      <c r="AL77" s="166"/>
      <c r="AM77" s="166" t="s">
        <v>2394</v>
      </c>
      <c r="AN77" s="166" t="str">
        <f>F77 &amp;"["&amp;G77&amp;"]의 "&amp; I77 &amp;"["&amp; J77 &amp;"]는 사망["&amp;AJ77&amp;"]의 사망일자 이후 데이터가 존재할 수 없다."</f>
        <v>내원상세[VISIT_DETAIL]의 내원 상세 시작일자[VISIT_DETAIL_START_DATE]는 사망[DEATH]의 사망일자 이후 데이터가 존재할 수 없다.</v>
      </c>
      <c r="AO77" s="166"/>
      <c r="AP77" s="166" t="str">
        <f>"SELECT 'ID"&amp; $U77 &amp;"' AS RULE_ID,  
   '"&amp; $G77 &amp;"' AS TB_NM,    
   '"&amp; $J77 &amp;"' AS COL_NM, 
   COUNT(*) AS TOT_CNT   
   FROM "&amp;$C77&amp;"."&amp; $G77 &amp;"
WHERE "&amp; $J77 &amp;" IS NOT NULL AND LENGTH("&amp; $J77 &amp;")&gt;0 "</f>
        <v xml:space="preserve">SELECT 'ID1075' AS RULE_ID,  
   'VISIT_DETAIL' AS TB_NM,    
   'VISIT_DETAIL_START_DATE' AS COL_NM, 
   COUNT(*) AS TOT_CNT   
   FROM YourSchemaName.VISIT_DETAIL
WHERE VISIT_DETAIL_START_DATE IS NOT NULL AND LENGTH(VISIT_DETAIL_START_DATE)&gt;0 </v>
      </c>
      <c r="AQ77" s="164" t="s">
        <v>1860</v>
      </c>
      <c r="AR77" s="164" t="str">
        <f t="shared" si="51"/>
        <v xml:space="preserve">WITH query_result AS (
    -- 쿼리 결과를 변수에 저장
    SELECT 'ID1075'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 
AND A."&amp; $J77 &amp;" &lt; B."&amp;$AM77&amp;"
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77" s="164" t="s">
        <v>1860</v>
      </c>
      <c r="AU77" s="164" t="str">
        <f t="shared" si="52"/>
        <v xml:space="preserve">    WITH query_result AS (
        -- 쿼리 결과를 변수에 저장
    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TO_VARCHAR(B."&amp;$AM77&amp;", 'YYYY-MM-DD')
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77" s="164" t="s">
        <v>1860</v>
      </c>
      <c r="AX77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AZ77" s="164" t="s">
        <v>1860</v>
      </c>
      <c r="BA77" s="164" t="str">
        <f t="shared" si="54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77" s="164" t="s">
        <v>1860</v>
      </c>
      <c r="BD77" s="164" t="str">
        <f>"BEGIN TRY" &amp; CHAR(10) &amp;
"    WITH query_result AS (" &amp; CHAR(10) &amp;
"        "&amp;BB77&amp;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77" s="164" t="s">
        <v>1860</v>
      </c>
      <c r="BG77" s="164" t="str">
        <f t="shared" si="55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7" s="166" t="str">
        <f>"SELECT 'ID"&amp; $U77 &amp;"' AS RULE_ID,  
   '"&amp; $G77 &amp;"' AS TB_NM,    
   '"&amp; $J77 &amp;"' AS COL_NM, 
   COUNT(*) AS TOT_CNT   
   FROM "&amp;$C77&amp;"."&amp; $G77 &amp;"
"</f>
        <v xml:space="preserve">SELECT 'ID1075' AS RULE_ID,  
   'VISIT_DETAIL' AS TB_NM,    
   'VISIT_DETAIL_START_DATE' AS COL_NM, 
   COUNT(*) AS TOT_CNT   
   FROM YourSchemaName.VISIT_DETAIL
</v>
      </c>
      <c r="BI77" s="164" t="s">
        <v>1860</v>
      </c>
      <c r="BJ77" s="166" t="str">
        <f t="shared" si="56"/>
        <v xml:space="preserve">BEGIN
    -- 쿼리 결과를 변수에 저장
    SELECT 'ID1075'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B."&amp;$AM47&amp;" 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</v>
      </c>
      <c r="BL77" s="164" t="s">
        <v>1860</v>
      </c>
      <c r="BM77" s="166" t="str">
        <f t="shared" si="57"/>
        <v xml:space="preserve">BEGIN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=A."&amp;$AK77&amp;" 
AND A."&amp; $J77 &amp;" &lt; B."&amp;$AM47&amp;" 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</v>
      </c>
      <c r="BO77" s="164" t="s">
        <v>1860</v>
      </c>
      <c r="BP77" s="166" t="str">
        <f t="shared" si="58"/>
        <v xml:space="preserve">BEGIN
    -- 쿼리 결과를 변수에 저장
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BR77" s="164" t="s">
        <v>1860</v>
      </c>
      <c r="BS77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B."&amp;$AM47&amp;" )  
THEN 'Y' ELSE 'N' END = 'Y' 
AND ( "&amp; $J77 &amp;" IS NOT NULL AND LENGTH("&amp; $J77 &amp;")&gt;0 )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</v>
      </c>
      <c r="BU77" s="164" t="s">
        <v>1860</v>
      </c>
      <c r="BV77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7" s="166" t="str">
        <f>"SELECT ERR_VALUE, RULE_ID, TB_NM, COL_NM FROM (
 SELECT DISTINCT SUBSTRING(CAST("&amp; $J77 &amp;" AS VARCHAR(50)),1,30)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B."&amp;$AM47&amp;"
)  
THEN 'Y' ELSE 'N' END = 'Y' 
AND ( "&amp; $J77 &amp;" IS NOT NULL AND LENGTH("&amp; $J77 &amp;")&gt;0 ) 
LIMIT 3
) XX
"</f>
        <v xml:space="preserve">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</v>
      </c>
      <c r="BX77" s="164" t="s">
        <v>1860</v>
      </c>
      <c r="BY77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A77" s="164" t="s">
        <v>1860</v>
      </c>
      <c r="CB77" s="164" t="str">
        <f t="shared" si="62"/>
        <v xml:space="preserve">    -- 프로시저 본문
    BEGIN
        WITH query_result AS (
            -- 쿼리 결과를 변수에 저장
            SELECT 'ID1075'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B."&amp;$AM47&amp;"
 )  
THEN 'Y' ELSE 'N' END = 'Y' 
AND ( "&amp; $J77 &amp;" IS NOT NULL AND LENGTH(TO_CHAR("&amp; $J77 &amp;"))&gt;0 )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</v>
      </c>
      <c r="CD77" s="164" t="s">
        <v>1860</v>
      </c>
      <c r="CE77" s="164" t="str">
        <f t="shared" si="63"/>
        <v xml:space="preserve">    -- 프로시저 본문
    BEGIN
        WITH query_result AS (
            -- 쿼리 결과를 변수에 저장
 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7" s="166" t="str">
        <f>"SELECT ERR_VALUE, RULE_ID, TB_NM, COL_NM FROM (
 SELECT DISTINCT SUBSTR(TO_CHAR("&amp; $J77 &amp;"),1,30)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B."&amp;$AM47&amp;"
)  
THEN 'Y' ELSE 'N' END = 'Y' 
AND ( "&amp; $J77 &amp;" IS NOT NULL AND LENGTH(TO_CHAR("&amp; $J77 &amp;"))&gt;0 ) 
AND ROWNUM &lt; 4
) XX
"</f>
        <v xml:space="preserve">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</v>
      </c>
      <c r="CG77" s="164" t="s">
        <v>1860</v>
      </c>
      <c r="CH77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J77" s="164" t="s">
        <v>1860</v>
      </c>
      <c r="CK77" s="164" t="str">
        <f t="shared" si="65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77" s="164" t="s">
        <v>1860</v>
      </c>
      <c r="CN77" s="164" t="str">
        <f>"BEGIN TRY" &amp; CHAR(10) &amp;
"    WITH query_result AS (" &amp; CHAR(10) &amp;
"        "&amp;CL77&amp;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77" s="164" t="s">
        <v>1860</v>
      </c>
      <c r="CQ77" s="164" t="str">
        <f t="shared" si="66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7" s="216">
        <f>IFERROR(VLOOKUP("ID"&amp;U77,V.진단결과!$A$2:$E$99558,4,0),0)</f>
        <v>0</v>
      </c>
      <c r="CS77" s="217">
        <f>IFERROR(VLOOKUP("ID"&amp;U77,V.진단결과!$A$2:$E$99558,5,0),0)</f>
        <v>0</v>
      </c>
      <c r="CT77" s="218">
        <f t="shared" si="67"/>
        <v>0</v>
      </c>
      <c r="CU77" s="219" t="str">
        <f>SUBSTITUTE(IFERROR(VLOOKUP("ID"&amp;U77,V.진단결과!$A$2:$F$99558,6,0),""),$AO77,"")</f>
        <v/>
      </c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</row>
    <row r="78" spans="1:120" s="220" customFormat="1" ht="16.5" hidden="1" customHeight="1">
      <c r="A78" s="164" t="s">
        <v>2242</v>
      </c>
      <c r="B78" s="164" t="s">
        <v>2240</v>
      </c>
      <c r="C78" s="164" t="s">
        <v>2887</v>
      </c>
      <c r="D78" s="164">
        <v>4</v>
      </c>
      <c r="E78" s="175" t="s">
        <v>2243</v>
      </c>
      <c r="F78" s="177" t="s">
        <v>2268</v>
      </c>
      <c r="G78" s="177" t="s">
        <v>2247</v>
      </c>
      <c r="H78" s="177">
        <v>4</v>
      </c>
      <c r="I78" s="221" t="s">
        <v>2622</v>
      </c>
      <c r="J78" s="177" t="s">
        <v>2309</v>
      </c>
      <c r="K78" s="177" t="s">
        <v>2438</v>
      </c>
      <c r="L78" s="175"/>
      <c r="M78" s="165"/>
      <c r="N78" s="221" t="s">
        <v>2622</v>
      </c>
      <c r="O78" s="165"/>
      <c r="P78" s="4"/>
      <c r="Q78" s="175" t="s">
        <v>116</v>
      </c>
      <c r="R78" s="175" t="s">
        <v>2448</v>
      </c>
      <c r="S78" s="166"/>
      <c r="T78" s="166"/>
      <c r="U78" s="166">
        <v>1076</v>
      </c>
      <c r="V78" s="164" t="s">
        <v>1869</v>
      </c>
      <c r="W78" s="166"/>
      <c r="X78" s="166"/>
      <c r="Y78" s="166"/>
      <c r="Z78" s="168" t="s">
        <v>2564</v>
      </c>
      <c r="AA78" s="168" t="s">
        <v>2565</v>
      </c>
      <c r="AB78" s="166"/>
      <c r="AC78" s="166"/>
      <c r="AD78" s="165"/>
      <c r="AE78" s="166"/>
      <c r="AF78" s="166"/>
      <c r="AG78" s="166"/>
      <c r="AH78" s="165"/>
      <c r="AI78" s="166"/>
      <c r="AJ78" s="166" t="s">
        <v>2246</v>
      </c>
      <c r="AK78" s="166" t="s">
        <v>2294</v>
      </c>
      <c r="AL78" s="166"/>
      <c r="AM78" s="166"/>
      <c r="AN78" s="166" t="str">
        <f>F78 &amp;"["&amp;G78&amp;"]의 "&amp; I78 &amp;"["&amp; J78 &amp;"]는 방문["&amp;AJ78&amp;"]의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78" s="166"/>
      <c r="AP78" s="166" t="str">
        <f>"SELECT 'ID"&amp; $U78 &amp;"' AS RULE_ID,  
   '"&amp; $G78 &amp;"' AS TB_NM,    
   '"&amp; $J78 &amp;"' AS COL_NM, 
   COUNT(*) AS TOT_CNT   
   FROM "&amp;$C78&amp;"."&amp; $G78 &amp;"
WHERE "&amp; $J78 &amp;" IS NOT NULL AND LENGTH("&amp; $J78 &amp;")&gt;0 "</f>
        <v xml:space="preserve">SELECT 'ID1076' AS RULE_ID,  
   'VISIT_DETAIL' AS TB_NM,    
   'VISIT_DETAIL_START_DATE' AS COL_NM, 
   COUNT(*) AS TOT_CNT   
   FROM YourSchemaName.VISIT_DETAIL
WHERE VISIT_DETAIL_START_DATE IS NOT NULL AND LENGTH(VISIT_DETAIL_START_DATE)&gt;0 </v>
      </c>
      <c r="AQ78" s="164" t="s">
        <v>1860</v>
      </c>
      <c r="AR78" s="164" t="str">
        <f t="shared" si="51"/>
        <v xml:space="preserve">WITH query_result AS (
    -- 쿼리 결과를 변수에 저장
    SELECT 'ID1076'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 
AND A."&amp; $J78 &amp;" BETWEEN ADD_DAYS(B.VISIT_START_DATE, -7) 
                                  AND ADD_DAYS(B.VISIT_START_DATE, 7)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78" s="164" t="s">
        <v>1860</v>
      </c>
      <c r="AU78" s="164" t="str">
        <f t="shared" si="52"/>
        <v xml:space="preserve">    WITH query_result AS (
        -- 쿼리 결과를 변수에 저장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ADD_DAYS(B.VISIT_START_DATE, -7) 
                                  AND ADD_DAYS(B.VISIT_START_DATE, 7)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78" s="164" t="s">
        <v>1860</v>
      </c>
      <c r="AX78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AZ78" s="164" t="s">
        <v>1860</v>
      </c>
      <c r="BA78" s="164" t="str">
        <f t="shared" si="54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78" s="164" t="s">
        <v>1860</v>
      </c>
      <c r="BD78" s="164" t="str">
        <f>"BEGIN TRY" &amp; CHAR(10) &amp;
"    WITH query_result AS (" &amp; CHAR(10) &amp;
"        "&amp;BB78&amp;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78" s="164" t="s">
        <v>1860</v>
      </c>
      <c r="BG78" s="164" t="str">
        <f t="shared" si="55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8" s="166" t="str">
        <f>"SELECT 'ID"&amp; $U78 &amp;"' AS RULE_ID,  
   '"&amp; $G78 &amp;"' AS TB_NM,    
   '"&amp; $J78 &amp;"' AS COL_NM, 
   COUNT(*) AS TOT_CNT   
   FROM "&amp;$C78&amp;"."&amp; $G78 &amp;"
"</f>
        <v xml:space="preserve">SELECT 'ID1076' AS RULE_ID,  
   'VISIT_DETAIL' AS TB_NM,    
   'VISIT_DETAIL_START_DATE' AS COL_NM, 
   COUNT(*) AS TOT_CNT   
   FROM YourSchemaName.VISIT_DETAIL
</v>
      </c>
      <c r="BI78" s="164" t="s">
        <v>1860</v>
      </c>
      <c r="BJ78" s="166" t="str">
        <f t="shared" si="56"/>
        <v xml:space="preserve">BEGIN
    -- 쿼리 결과를 변수에 저장
    SELECT 'ID1076'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(B.VISIT_START_DATE - INTERVAL '7 DAY') 
                                  AND (B.VISIT_START_DATE + INTERVAL '7 DAY') 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78" s="164" t="s">
        <v>1860</v>
      </c>
      <c r="BM78" s="166" t="str">
        <f t="shared" si="57"/>
        <v xml:space="preserve">BEGIN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=A."&amp;$AK78&amp;" 
AND A."&amp; $J78 &amp;" BETWEEN (B.VISIT_START_DATE - INTERVAL '7 DAY') 
                                  AND (B.VISIT_START_DATE + INTERVAL '7 DAY')  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78" s="164" t="s">
        <v>1860</v>
      </c>
      <c r="BP78" s="166" t="str">
        <f t="shared" si="58"/>
        <v xml:space="preserve">BEGIN
    -- 쿼리 결과를 변수에 저장
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BR78" s="164" t="s">
        <v>1860</v>
      </c>
      <c r="BS78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DATE_SUB(B.VISIT_START_DATE, INTERVAL 7 DAY) 
                                  AND DATE_ADD(B.VISIT_START_DATE, INTERVAL 7 DAY)
 )  
THEN 'Y' ELSE 'N' END = 'Y' 
AND ( "&amp; $J78 &amp;" IS NOT NULL AND LENGTH("&amp; $J78 &amp;")&gt;0 )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78" s="164" t="s">
        <v>1860</v>
      </c>
      <c r="BV78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8" s="166" t="str">
        <f>"SELECT ERR_VALUE, RULE_ID, TB_NM, COL_NM FROM (
 SELECT DISTINCT SUBSTRING(CAST("&amp; $J78 &amp;" AS VARCHAR(50)),1,30)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DATE_SUB(B.VISIT_START_DATE, INTERVAL 7 DAY) 
                                  AND DATE_ADD(B.VISIT_START_DATE, INTERVAL 7 DAY)
)  
THEN 'Y' ELSE 'N' END = 'Y' 
AND ( "&amp; $J78 &amp;" IS NOT NULL AND LENGTH("&amp; $J78 &amp;")&gt;0 ) 
LIMIT 3
) XX
"</f>
        <v xml:space="preserve">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78" s="164" t="s">
        <v>1860</v>
      </c>
      <c r="BY78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A78" s="164" t="s">
        <v>1860</v>
      </c>
      <c r="CB78" s="164" t="str">
        <f t="shared" si="62"/>
        <v xml:space="preserve">    -- 프로시저 본문
    BEGIN
        WITH query_result AS (
            -- 쿼리 결과를 변수에 저장
            SELECT 'ID1076'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(B.VISIT_START_DATE - 7) 
                                  AND (B.VISIT_START_DATE + 7)
 )  
THEN 'Y' ELSE 'N' END = 'Y' 
AND ( "&amp; $J78 &amp;" IS NOT NULL AND LENGTH(TO_CHAR("&amp; $J78 &amp;"))&gt;0 )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78" s="164" t="s">
        <v>1860</v>
      </c>
      <c r="CE78" s="164" t="str">
        <f t="shared" si="63"/>
        <v xml:space="preserve">    -- 프로시저 본문
    BEGIN
        WITH query_result AS (
            -- 쿼리 결과를 변수에 저장
 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8" s="166" t="str">
        <f>"SELECT ERR_VALUE, RULE_ID, TB_NM, COL_NM FROM (
 SELECT DISTINCT SUBSTR(TO_CHAR("&amp; $J78 &amp;"),1,30)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(B.VISIT_START_DATE - 7) 
                                  AND (B.VISIT_START_DATE + 7)
)  
THEN 'Y' ELSE 'N' END = 'Y' 
AND ( "&amp; $J78 &amp;" IS NOT NULL AND LENGTH(TO_CHAR("&amp; $J78 &amp;"))&gt;0 ) 
AND ROWNUM &lt; 4
) XX
"</f>
        <v xml:space="preserve">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78" s="164" t="s">
        <v>1860</v>
      </c>
      <c r="CH78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J78" s="164" t="s">
        <v>1860</v>
      </c>
      <c r="CK78" s="164" t="str">
        <f t="shared" si="65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78" s="164" t="s">
        <v>1860</v>
      </c>
      <c r="CN78" s="164" t="str">
        <f>"BEGIN TRY" &amp; CHAR(10) &amp;
"    WITH query_result AS (" &amp; CHAR(10) &amp;
"        "&amp;CL78&amp;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78" s="164" t="s">
        <v>1860</v>
      </c>
      <c r="CQ78" s="164" t="str">
        <f t="shared" si="66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8" s="216">
        <f>IFERROR(VLOOKUP("ID"&amp;U78,V.진단결과!$A$2:$E$99558,4,0),0)</f>
        <v>0</v>
      </c>
      <c r="CS78" s="217">
        <f>IFERROR(VLOOKUP("ID"&amp;U78,V.진단결과!$A$2:$E$99558,5,0),0)</f>
        <v>0</v>
      </c>
      <c r="CT78" s="218">
        <f t="shared" ref="CT78" si="68">IFERROR(CS78/CR78,0)</f>
        <v>0</v>
      </c>
      <c r="CU78" s="219" t="str">
        <f>SUBSTITUTE(IFERROR(VLOOKUP("ID"&amp;U78,V.진단결과!$A$2:$F$99558,6,0),""),$AO78,"")</f>
        <v/>
      </c>
    </row>
    <row r="79" spans="1:120" s="220" customFormat="1" ht="16.5" hidden="1" customHeight="1">
      <c r="A79" s="164" t="s">
        <v>2242</v>
      </c>
      <c r="B79" s="164" t="s">
        <v>2240</v>
      </c>
      <c r="C79" s="164" t="s">
        <v>2887</v>
      </c>
      <c r="D79" s="164">
        <v>4</v>
      </c>
      <c r="E79" s="175" t="s">
        <v>2243</v>
      </c>
      <c r="F79" s="177" t="s">
        <v>2268</v>
      </c>
      <c r="G79" s="177" t="s">
        <v>2247</v>
      </c>
      <c r="H79" s="177">
        <v>5</v>
      </c>
      <c r="I79" s="221" t="s">
        <v>2623</v>
      </c>
      <c r="J79" s="177" t="s">
        <v>2310</v>
      </c>
      <c r="K79" s="177" t="s">
        <v>2436</v>
      </c>
      <c r="L79" s="175"/>
      <c r="M79" s="165"/>
      <c r="N79" s="221" t="s">
        <v>2623</v>
      </c>
      <c r="O79" s="165"/>
      <c r="P79" s="166"/>
      <c r="Q79" s="175" t="s">
        <v>2449</v>
      </c>
      <c r="R79" s="175"/>
      <c r="S79" s="166"/>
      <c r="T79" s="166"/>
      <c r="U79" s="166">
        <v>1077</v>
      </c>
      <c r="V79" s="164" t="s">
        <v>1869</v>
      </c>
      <c r="W79" s="167"/>
      <c r="X79" s="166"/>
      <c r="Y79" s="166"/>
      <c r="Z79" s="168" t="s">
        <v>2801</v>
      </c>
      <c r="AA79" s="168" t="s">
        <v>2799</v>
      </c>
      <c r="AB79" s="166"/>
      <c r="AC79" s="166"/>
      <c r="AD79" s="165"/>
      <c r="AE79" s="166"/>
      <c r="AF79" s="166"/>
      <c r="AG79" s="166"/>
      <c r="AH79" s="165"/>
      <c r="AI79" s="166"/>
      <c r="AJ79" s="177" t="s">
        <v>2247</v>
      </c>
      <c r="AK79" s="177" t="s">
        <v>2309</v>
      </c>
      <c r="AL79" s="166"/>
      <c r="AM79" s="166"/>
      <c r="AN79" s="167" t="str">
        <f>F79 &amp;"["&amp;G79&amp;"]의 "&amp; I79 &amp;"["&amp; J79 &amp;"]는 "&amp;AJ79&amp;" 테이블의 "&amp;AK79&amp;"값을 포함해야 한다."</f>
        <v>내원상세[VISIT_DETAIL]의 내원 상세 시작시간[VISIT_DETAIL_START_DATETIME]는 VISIT_DETAIL 테이블의 VISIT_DETAIL_START_DATE값을 포함해야 한다.</v>
      </c>
      <c r="AO79" s="166"/>
      <c r="AP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AQ79" s="164" t="s">
        <v>1860</v>
      </c>
      <c r="AR79" s="164" t="str">
        <f t="shared" si="51"/>
        <v xml:space="preserve">WITH query_result AS (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9" s="166" t="str">
        <f>"SELECT 'ID"&amp; $U79 &amp;"' AS RULE_ID,  
   '"&amp; $G79 &amp;"' AS TB_NM,    
   '"&amp; $J79 &amp;"' AS COL_NM, 
	COUNT(*) AS ERR_CNT   
FROM "&amp;$C79&amp;"."&amp; $G79 &amp;"
WHERE CASE WHEN  "&amp; $J79 &amp;" NOT LIKE_REGEXPR "&amp; $AK79 &amp;"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79" s="164" t="s">
        <v>1860</v>
      </c>
      <c r="AU79" s="164" t="str">
        <f t="shared" si="52"/>
        <v xml:space="preserve">    WITH query_result AS (
        -- 쿼리 결과를 변수에 저장
        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"&amp; $J79 &amp;" NOT LIKE_REGEXPR "&amp; $AK79 &amp;"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79" s="164" t="s">
        <v>1860</v>
      </c>
      <c r="AX79" s="164" t="str">
        <f t="shared" si="53"/>
        <v xml:space="preserve">    WITH query_result AS (
        -- 쿼리 결과를 변수에 저장
    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79" s="164" t="s">
        <v>1860</v>
      </c>
      <c r="BA79" s="164" t="str">
        <f t="shared" si="54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79" s="164" t="s">
        <v>1860</v>
      </c>
      <c r="BD79" s="164" t="str">
        <f>"BEGIN TRY" &amp; CHAR(10) &amp;
"    WITH query_result AS (" &amp; CHAR(10) &amp;
"        "&amp;BB79&amp;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79" s="164" t="s">
        <v>1860</v>
      </c>
      <c r="BG79" s="164" t="str">
        <f t="shared" si="55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9" s="166" t="str">
        <f>"SELECT 'ID"&amp; $U79 &amp;"' AS RULE_ID,  
   '"&amp; $G79 &amp;"' AS TB_NM,    
   '"&amp; $J79 &amp;"' AS COL_NM, 
   COUNT(*) AS TOT_CNT   
   FROM "&amp;$C79&amp;"."&amp; $G79 &amp;"
WHERE "&amp; $J79 &amp;" IS NOT NULL AND LENGTH(CAST("&amp; $J79 &amp;" AS VARCHAR))&gt;0 "</f>
        <v xml:space="preserve">SELECT 'ID1077'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79" s="164" t="s">
        <v>1860</v>
      </c>
      <c r="BJ79" s="166" t="str">
        <f t="shared" si="56"/>
        <v xml:space="preserve">BEGIN
    -- 쿼리 결과를 변수에 저장
    SELECT 'ID1077'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9" s="166" t="str">
        <f>"SELECT 'ID"&amp; $U79 &amp;"' AS RULE_ID,  
   '"&amp; $G79 &amp;"' AS TB_NM,    
   '"&amp; $J79 &amp;"' AS COL_NM, 
	COUNT(*) AS ERR_CNT   
FROM "&amp;$C79&amp;"."&amp; $G79 &amp;"
WHERE CASE WHEN REGEXP_MATCH(CAST("&amp; $J79 &amp;" AS VARCHAR), CAST("&amp; $AK79 &amp;" AS VARCHAR)) IS NULL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79" s="164" t="s">
        <v>1860</v>
      </c>
      <c r="BM79" s="166" t="str">
        <f t="shared" si="57"/>
        <v xml:space="preserve">BEGIN
    -- 쿼리 결과를 변수에 저장
    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REGEXP_MATCH(CAST("&amp; $J79 &amp;" AS VARCHAR), CAST("&amp; $AK79 &amp;" AS VARCHAR)) IS NULL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79" s="164" t="s">
        <v>1860</v>
      </c>
      <c r="BP79" s="166" t="str">
        <f t="shared" si="58"/>
        <v xml:space="preserve">BEGIN
    -- 쿼리 결과를 변수에 저장
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BR79" s="164" t="s">
        <v>1860</v>
      </c>
      <c r="BS79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9" s="166" t="str">
        <f>"SELECT 'ID"&amp; $U79 &amp;"' AS RULE_ID,  
   '"&amp; $G79 &amp;"' AS TB_NM,    
   '"&amp; $J79 &amp;"' AS COL_NM, 
	COUNT(*) AS ERR_CNT   
FROM "&amp;$C79&amp;"."&amp; $G79 &amp;"
WHERE CASE WHEN  "&amp; $J79 &amp;" NOT REGEXP "&amp; $AK79 &amp;"
THEN 'Y' ELSE 'N' END = 'Y' 
AND ( "&amp; $J79 &amp;" IS NOT NULL AND LENGTH("&amp; $J79 &amp;")&gt;0 )
"</f>
        <v xml:space="preserve">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79" s="164" t="s">
        <v>1860</v>
      </c>
      <c r="BV79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79" s="166" t="str">
        <f>"SELECT ERR_VALUE, RULE_ID, TB_NM, COL_NM FROM (
SELECT DISTINCT SUBSTRING(CAST("&amp; $J79 &amp;" AS VARCHAR(50)),1,30) AS ERR_VALUE, 'ID"&amp; $U79 &amp;"' AS RULE_ID,  
   '"&amp; $G79 &amp;"' AS TB_NM,    
   '"&amp; $J79 &amp;"' AS COL_NM 
FROM "&amp;$C79&amp;"."&amp; $G79 &amp;"
WHERE CASE WHEN "&amp; $J79 &amp;" NOT REGEXP "&amp; $AK79 &amp;"
 THEN 'Y' 
 ELSE 'N' 
 END = 'Y' 
AND ("&amp; $J79 &amp;" IS NOT NULL AND LENGTH("&amp; $J79 &amp;")&gt;0 )
limit 3
) XX
"</f>
        <v xml:space="preserve">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79" s="164" t="s">
        <v>1860</v>
      </c>
      <c r="BY79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CA79" s="164" t="s">
        <v>1860</v>
      </c>
      <c r="CB79" s="164" t="str">
        <f t="shared" si="62"/>
        <v xml:space="preserve">    -- 프로시저 본문
    BEGIN
        WITH query_result AS (
            -- 쿼리 결과를 변수에 저장
            SELECT 'ID1077'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9" s="166" t="str">
        <f>"SELECT 'ID"&amp; $U79 &amp;"' AS RULE_ID,  
   '"&amp; $G79 &amp;"' AS TB_NM,    
   '"&amp; $J79 &amp;"' AS COL_NM, 
	COUNT(*) AS ERR_CNT   
FROM "&amp;$C79&amp;"."&amp; $G79 &amp;"
WHERE CASE WHEN NOT REGEXP_LIKE("&amp; $J79 &amp;", "&amp; $AK79 &amp;")
THEN 'Y' ELSE 'N' END = 'Y' 
AND ( "&amp; $J79 &amp;" IS NOT NULL AND LENGTH(TO_CHAR("&amp; $J79 &amp;"))&gt;0 )
"</f>
        <v xml:space="preserve">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79" s="164" t="s">
        <v>1860</v>
      </c>
      <c r="CE79" s="164" t="str">
        <f t="shared" si="63"/>
        <v xml:space="preserve">    -- 프로시저 본문
    BEGIN
        WITH query_result AS (
            -- 쿼리 결과를 변수에 저장
         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9" s="166" t="str">
        <f>"SELECT ERR_VALUE, RULE_ID, TB_NM, COL_NM FROM (
SELECT DISTINCT SUBSTR(TO_CHAR("&amp; $J79 &amp;"),1,30) AS ERR_VALUE, 'ID"&amp; $U79 &amp;"' AS RULE_ID,  
   '"&amp; $G79 &amp;"' AS TB_NM,    
   '"&amp; $J79 &amp;"' AS COL_NM 
FROM "&amp;$C79&amp;"."&amp; $G79 &amp;"
WHERE CASE WHEN NOT REGEXP_LIKE("&amp; $J79 &amp;", "&amp; $AK79 &amp;")
 THEN 'Y' 
 ELSE 'N' 
 END = 'Y' 
AND ("&amp; $J79 &amp;" IS NOT NULL AND LENGTH(TO_CHAR("&amp; $J79 &amp;"))&gt;0 )
AND ROWNUM &lt; 4
) XX
"</f>
        <v xml:space="preserve">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79" s="164" t="s">
        <v>1860</v>
      </c>
      <c r="CH79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79" s="164" t="s">
        <v>1860</v>
      </c>
      <c r="CK79" s="164" t="str">
        <f t="shared" si="65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79" s="164" t="s">
        <v>1860</v>
      </c>
      <c r="CN79" s="164" t="str">
        <f>"BEGIN TRY" &amp; CHAR(10) &amp;
"    WITH query_result AS (" &amp; CHAR(10) &amp;
"        "&amp;CL79&amp;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79" s="164" t="s">
        <v>1860</v>
      </c>
      <c r="CQ79" s="164" t="str">
        <f t="shared" si="66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9" s="216">
        <f>IFERROR(VLOOKUP("ID"&amp;U79,V.진단결과!$A$2:$E$99558,4,0),0)</f>
        <v>0</v>
      </c>
      <c r="CS79" s="217">
        <f>IFERROR(VLOOKUP("ID"&amp;U79,V.진단결과!$A$2:$E$99558,5,0),0)</f>
        <v>0</v>
      </c>
      <c r="CT79" s="218">
        <f t="shared" si="67"/>
        <v>0</v>
      </c>
      <c r="CU79" s="219" t="str">
        <f>SUBSTITUTE(IFERROR(VLOOKUP("ID"&amp;U79,V.진단결과!$A$2:$F$99558,6,0),""),$AO79,"")</f>
        <v/>
      </c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</row>
    <row r="80" spans="1:120" s="220" customFormat="1" ht="16.5" hidden="1" customHeight="1">
      <c r="A80" s="164" t="s">
        <v>2242</v>
      </c>
      <c r="B80" s="164" t="s">
        <v>2240</v>
      </c>
      <c r="C80" s="164" t="s">
        <v>2887</v>
      </c>
      <c r="D80" s="164">
        <v>4</v>
      </c>
      <c r="E80" s="175" t="s">
        <v>2243</v>
      </c>
      <c r="F80" s="177" t="s">
        <v>2268</v>
      </c>
      <c r="G80" s="177" t="s">
        <v>2247</v>
      </c>
      <c r="H80" s="177">
        <v>6</v>
      </c>
      <c r="I80" s="221" t="s">
        <v>2624</v>
      </c>
      <c r="J80" s="177" t="s">
        <v>2311</v>
      </c>
      <c r="K80" s="177" t="s">
        <v>2438</v>
      </c>
      <c r="L80" s="175"/>
      <c r="M80" s="165"/>
      <c r="N80" s="221" t="s">
        <v>2624</v>
      </c>
      <c r="O80" s="169"/>
      <c r="P80" s="4"/>
      <c r="Q80" s="175" t="s">
        <v>116</v>
      </c>
      <c r="R80" s="175" t="s">
        <v>2448</v>
      </c>
      <c r="S80" s="166"/>
      <c r="T80" s="166"/>
      <c r="U80" s="166">
        <v>1078</v>
      </c>
      <c r="V80" s="164" t="s">
        <v>1869</v>
      </c>
      <c r="W80" s="166"/>
      <c r="X80" s="166"/>
      <c r="Y80" s="166"/>
      <c r="Z80" s="168" t="s">
        <v>2786</v>
      </c>
      <c r="AA80" s="168" t="s">
        <v>2565</v>
      </c>
      <c r="AB80" s="164"/>
      <c r="AC80" s="166"/>
      <c r="AD80" s="165"/>
      <c r="AE80" s="166"/>
      <c r="AF80" s="166"/>
      <c r="AG80" s="165"/>
      <c r="AH80" s="165"/>
      <c r="AI80" s="166"/>
      <c r="AJ80" s="177" t="s">
        <v>2247</v>
      </c>
      <c r="AK80" s="177" t="s">
        <v>2309</v>
      </c>
      <c r="AL80" s="177" t="s">
        <v>2309</v>
      </c>
      <c r="AM80" s="217"/>
      <c r="AN80" s="166" t="str">
        <f>F80 &amp;"["&amp;G80&amp;"]의 "&amp; I80 &amp;"["&amp; J80 &amp;"]는 "&amp;AJ80&amp;" 테이블의 ["&amp;AL80&amp;"] 보다 늦은 날짜여야 한다."</f>
        <v>내원상세[VISIT_DETAIL]의 내원 상세 종료일자[VISIT_DETAIL_END_DATE]는 VISIT_DETAIL 테이블의 [VISIT_DETAIL_START_DATE] 보다 늦은 날짜여야 한다.</v>
      </c>
      <c r="AO80" s="166"/>
      <c r="AP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AQ80" s="164" t="s">
        <v>1860</v>
      </c>
      <c r="AR80" s="164" t="str">
        <f t="shared" si="51"/>
        <v xml:space="preserve">WITH query_result AS (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80" s="164" t="s">
        <v>1860</v>
      </c>
      <c r="AU80" s="164" t="str">
        <f t="shared" si="52"/>
        <v xml:space="preserve">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0" s="166" t="str">
        <f>"SELECT ERR_VALUE, RULE_ID, TB_NM, COL_NM FROM (
 SELECT DISTINCT SUBSTRING(CAST("&amp; $J80 &amp;" AS VARCHAR),1,30) AS ERR_VALUE, 'ID"&amp; A80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80" s="164" t="s">
        <v>1860</v>
      </c>
      <c r="AX80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AZ80" s="164" t="s">
        <v>1860</v>
      </c>
      <c r="BA80" s="164" t="str">
        <f t="shared" si="54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80" s="164" t="s">
        <v>1860</v>
      </c>
      <c r="BD80" s="164" t="str">
        <f>"BEGIN TRY" &amp; CHAR(10) &amp;
"    WITH query_result AS (" &amp; CHAR(10) &amp;
"        "&amp;BB80&amp;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0" s="166" t="str">
        <f>"SELECT TOP 3 ERR_VALUE, RULE_ID, TB_NM, COL_NM FROM (
 SELECT DISTINCT SUBSTRING(CAST("&amp; $J80 &amp;" AS VARCHAR),1,30) AS ERR_VALUE, 'ID"&amp; K80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80" s="164" t="s">
        <v>1860</v>
      </c>
      <c r="BG80" s="164" t="str">
        <f t="shared" si="55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0" s="166" t="str">
        <f>"SELECT 'ID"&amp; $U80 &amp;"' AS RULE_ID,  
   '"&amp; $G80 &amp;"' AS TB_NM,    
   '"&amp; $J80 &amp;"' AS COL_NM, 
   COUNT(*) AS TOT_CNT   
   FROM "&amp;$C80&amp;"."&amp; $G80 &amp;"
WHERE "&amp; $J80 &amp;" IS NOT NULL AND LENGTH(CAST("&amp; $J80 &amp;" AS VARCHAR))&gt;0 "</f>
        <v xml:space="preserve">SELECT 'ID1078' AS RULE_ID,  
   'VISIT_DETAIL' AS TB_NM,    
   'VISIT_DETAIL_END_DATE' AS COL_NM, 
   COUNT(*) AS TOT_CNT   
   FROM YourSchemaName.VISIT_DETAIL
WHERE VISIT_DETAIL_END_DATE IS NOT NULL AND LENGTH(CAST(VISIT_DETAIL_END_DATE AS VARCHAR))&gt;0 </v>
      </c>
      <c r="BI80" s="164" t="s">
        <v>1860</v>
      </c>
      <c r="BJ80" s="166" t="str">
        <f t="shared" si="56"/>
        <v xml:space="preserve">BEGIN
    -- 쿼리 결과를 변수에 저장
    SELECT 'ID1078'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80" s="164" t="s">
        <v>1860</v>
      </c>
      <c r="BM80" s="166" t="str">
        <f t="shared" si="57"/>
        <v xml:space="preserve">BEGIN
    -- 쿼리 결과를 변수에 저장
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0" s="166" t="str">
        <f>"SELECT ERR_VALUE, RULE_ID, TB_NM, COL_NM FROM (
 SELECT DISTINCT SUBSTRING(CAST("&amp; $J80 &amp;" AS VARCHAR),1,30) AS ERR_VALUE, 'ID"&amp; U80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80" s="164" t="s">
        <v>1860</v>
      </c>
      <c r="BP80" s="166" t="str">
        <f t="shared" si="58"/>
        <v xml:space="preserve">BEGIN
    -- 쿼리 결과를 변수에 저장
    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BR80" s="164" t="s">
        <v>1860</v>
      </c>
      <c r="BS80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0" s="166" t="str">
        <f>"SELECT 'ID"&amp; $U80 &amp;"' AS RULE_ID,  
   '"&amp; $G80 &amp;"' AS TB_NM,    
   '"&amp; $J80 &amp;"' AS COL_NM, 
	COUNT(*) AS ERR_CNT   
FROM "&amp;$C80&amp;"."&amp; $G80 &amp;" A
WHERE "&amp; $J80 &amp;" IS NOT NULL AND LENGTH("&amp; $J80 &amp;")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80" s="164" t="s">
        <v>1860</v>
      </c>
      <c r="BV80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80" s="166" t="str">
        <f>"SELECT ERR_VALUE, RULE_ID, TB_NM, COL_NM FROM (
 SELECT DISTINCT SUBSTRING(CAST("&amp; $J80 &amp;" AS VARCHAR(50)),1,30) AS ERR_VALUE, 'ID"&amp; AE80 &amp;"' AS RULE_ID,  
   '"&amp; $G80 &amp;"' AS TB_NM,    
   '"&amp; $J80 &amp;"' AS COL_NM 
FROM "&amp;$C80&amp;"."&amp; $G80 &amp;" A
WHERE  "&amp; $J80 &amp;" IS NOT NULL AND LENGTH("&amp; $J80 &amp;") &gt; 0 
AND "&amp;$J80&amp;" &lt; "&amp;$AL80&amp;"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80" s="164" t="s">
        <v>1860</v>
      </c>
      <c r="BY80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CA80" s="164" t="s">
        <v>1860</v>
      </c>
      <c r="CB80" s="164" t="str">
        <f t="shared" si="62"/>
        <v xml:space="preserve">    -- 프로시저 본문
    BEGIN
        WITH query_result AS (
            -- 쿼리 결과를 변수에 저장
            SELECT 'ID1078'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0" s="166" t="str">
        <f>"SELECT 'ID"&amp; $U80 &amp;"' AS RULE_ID,  
   '"&amp; $G80 &amp;"' AS TB_NM,    
   '"&amp; $J80 &amp;"' AS COL_NM, 
	COUNT(*) AS ERR_CNT   
FROM "&amp;$C80&amp;"."&amp; $G80 &amp;" A
WHERE "&amp; $J80 &amp;" IS NOT NULL AND LENGTH(TO_CHAR("&amp; $J80 &amp;"))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80" s="164" t="s">
        <v>1860</v>
      </c>
      <c r="CE80" s="164" t="str">
        <f t="shared" si="63"/>
        <v xml:space="preserve">    -- 프로시저 본문
    BEGIN
        WITH query_result AS (
            -- 쿼리 결과를 변수에 저장
         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0" s="166" t="str">
        <f>"SELECT ERR_VALUE, RULE_ID, TB_NM, COL_NM FROM (
 SELECT DISTINCT SUBSTR(TO_CHAR("&amp; $J80 &amp;"),1,30) AS ERR_VALUE, 'ID"&amp; AO80 &amp;"' AS RULE_ID,  
   '"&amp; $G80 &amp;"' AS TB_NM,    
   '"&amp; $J80 &amp;"' AS COL_NM 
FROM "&amp;$C80&amp;"."&amp; $G80 &amp;" A
WHERE  "&amp; $J80 &amp;" IS NOT NULL AND LENGTH(TO_CHAR("&amp; $J80 &amp;")) &gt; 0 
AND "&amp;$J80&amp;" &lt; "&amp;$AL80&amp;"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80" s="164" t="s">
        <v>1860</v>
      </c>
      <c r="CH80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CJ80" s="164" t="s">
        <v>1860</v>
      </c>
      <c r="CK80" s="164" t="str">
        <f t="shared" si="65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80" s="164" t="s">
        <v>1860</v>
      </c>
      <c r="CN80" s="164" t="str">
        <f>"BEGIN TRY" &amp; CHAR(10) &amp;
"    WITH query_result AS (" &amp; CHAR(10) &amp;
"        "&amp;CL80&amp;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0" s="166" t="str">
        <f>"SELECT TOP 3 ERR_VALUE, RULE_ID, TB_NM, COL_NM FROM (
 SELECT DISTINCT SUBSTRING(CAST("&amp; $J80 &amp;" AS VARCHAR),1,30) AS ERR_VALUE, 'ID"&amp; AU80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80" s="164" t="s">
        <v>1860</v>
      </c>
      <c r="CQ80" s="164" t="str">
        <f t="shared" si="6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0" s="216">
        <f>IFERROR(VLOOKUP("ID"&amp;U80,V.진단결과!$A$2:$E$99558,4,0),0)</f>
        <v>0</v>
      </c>
      <c r="CS80" s="217">
        <f>IFERROR(VLOOKUP("ID"&amp;U80,V.진단결과!$A$2:$E$99558,5,0),0)</f>
        <v>0</v>
      </c>
      <c r="CT80" s="218">
        <f t="shared" si="67"/>
        <v>0</v>
      </c>
      <c r="CU80" s="219" t="str">
        <f>SUBSTITUTE(IFERROR(VLOOKUP("ID"&amp;U80,V.진단결과!$A$2:$F$99558,6,0),""),$AO80,"")</f>
        <v/>
      </c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</row>
    <row r="81" spans="1:120" s="220" customFormat="1" ht="16.5" hidden="1" customHeight="1">
      <c r="A81" s="164" t="s">
        <v>2242</v>
      </c>
      <c r="B81" s="164" t="s">
        <v>2240</v>
      </c>
      <c r="C81" s="164" t="s">
        <v>2887</v>
      </c>
      <c r="D81" s="164">
        <v>4</v>
      </c>
      <c r="E81" s="175" t="s">
        <v>2243</v>
      </c>
      <c r="F81" s="177" t="s">
        <v>2268</v>
      </c>
      <c r="G81" s="177" t="s">
        <v>2247</v>
      </c>
      <c r="H81" s="177">
        <v>6</v>
      </c>
      <c r="I81" s="221" t="s">
        <v>2624</v>
      </c>
      <c r="J81" s="177" t="s">
        <v>2311</v>
      </c>
      <c r="K81" s="177" t="s">
        <v>2438</v>
      </c>
      <c r="L81" s="175"/>
      <c r="M81" s="165"/>
      <c r="N81" s="221" t="s">
        <v>2624</v>
      </c>
      <c r="O81" s="169"/>
      <c r="P81" s="4"/>
      <c r="Q81" s="175" t="s">
        <v>116</v>
      </c>
      <c r="R81" s="175" t="s">
        <v>2448</v>
      </c>
      <c r="S81" s="166"/>
      <c r="T81" s="166"/>
      <c r="U81" s="166">
        <v>1079</v>
      </c>
      <c r="V81" s="164" t="s">
        <v>1869</v>
      </c>
      <c r="W81" s="166"/>
      <c r="X81" s="166"/>
      <c r="Y81" s="166"/>
      <c r="Z81" s="168" t="s">
        <v>2892</v>
      </c>
      <c r="AA81" s="168" t="s">
        <v>2891</v>
      </c>
      <c r="AB81" s="166"/>
      <c r="AC81" s="166"/>
      <c r="AD81" s="165"/>
      <c r="AE81" s="166"/>
      <c r="AF81" s="166"/>
      <c r="AG81" s="166"/>
      <c r="AH81" s="165"/>
      <c r="AI81" s="166"/>
      <c r="AJ81" s="166"/>
      <c r="AK81" s="166"/>
      <c r="AL81" s="166"/>
      <c r="AM81" s="166"/>
      <c r="AN81" s="166" t="str">
        <f>F81 &amp;"["&amp;G81&amp;"]의 "&amp; I81 &amp;"["&amp; J81 &amp;"]는 필수적으로 존재하여만 한다."</f>
        <v>내원상세[VISIT_DETAIL]의 내원 상세 종료일자[VISIT_DETAIL_END_DATE]는 필수적으로 존재하여만 한다.</v>
      </c>
      <c r="AO81" s="166"/>
      <c r="AP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Q81" s="164" t="s">
        <v>1860</v>
      </c>
      <c r="AR81" s="164" t="str">
        <f t="shared" si="51"/>
        <v xml:space="preserve">WITH query_result AS (
    -- 쿼리 결과를 변수에 저장
    SELECT 'ID1079'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AT81" s="164" t="s">
        <v>1860</v>
      </c>
      <c r="AU81" s="164" t="str">
        <f t="shared" si="52"/>
        <v xml:space="preserve">    WITH query_result AS (
        -- 쿼리 결과를 변수에 저장
        SELECT 'ID1079'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AW81" s="164" t="s">
        <v>1860</v>
      </c>
      <c r="AX81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Z81" s="164" t="s">
        <v>1860</v>
      </c>
      <c r="BA81" s="164" t="str">
        <f t="shared" si="54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C81" s="164" t="s">
        <v>1860</v>
      </c>
      <c r="BD81" s="164" t="str">
        <f>"BEGIN TRY" &amp; CHAR(10) &amp;
"    WITH query_result AS (" &amp; CHAR(10) &amp;
"        "&amp;BB81&amp;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BF81" s="164" t="s">
        <v>1860</v>
      </c>
      <c r="BG81" s="164" t="str">
        <f t="shared" si="55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1" s="166" t="str">
        <f>"SELECT 'ID"&amp; $U81 &amp;"' AS RULE_ID,  
   '"&amp; $G81 &amp;"' AS TB_NM,    
   '"&amp; $J81 &amp;"' AS COL_NM, 
   COUNT(*) AS TOT_CNT   
   FROM "&amp;$C81&amp;"."&amp; $G81 &amp;"
"</f>
        <v xml:space="preserve">SELECT 'ID1079' AS RULE_ID,  
   'VISIT_DETAIL' AS TB_NM,    
   'VISIT_DETAIL_END_DATE' AS COL_NM, 
   COUNT(*) AS TOT_CNT   
   FROM YourSchemaName.VISIT_DETAIL
</v>
      </c>
      <c r="BI81" s="164" t="s">
        <v>1860</v>
      </c>
      <c r="BJ81" s="166" t="str">
        <f t="shared" si="56"/>
        <v xml:space="preserve">BEGIN
    -- 쿼리 결과를 변수에 저장
    SELECT 'ID1079'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L81" s="164" t="s">
        <v>1860</v>
      </c>
      <c r="BM81" s="166" t="str">
        <f t="shared" si="57"/>
        <v xml:space="preserve">BEGIN
    -- 쿼리 결과를 변수에 저장
    SELECT 'ID1079'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BO81" s="164" t="s">
        <v>1860</v>
      </c>
      <c r="BP81" s="166" t="str">
        <f t="shared" si="58"/>
        <v xml:space="preserve">BEGIN
    -- 쿼리 결과를 변수에 저장
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BR81" s="164" t="s">
        <v>1860</v>
      </c>
      <c r="BS8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U81" s="164" t="s">
        <v>1860</v>
      </c>
      <c r="BV8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81" s="166" t="str">
        <f>"SELECT ERR_VALUE, RULE_ID, TB_NM, COL_NM FROM (
 SELECT DISTINCT SUBSTRING(CAST("&amp; $J81 &amp;" AS VARCHAR(50)),1,30) AS ERR_VALUE, 'ID"&amp; $U81 &amp;"' AS RULE_ID,  
   '"&amp; $G81 &amp;"' AS TB_NM,    
   '"&amp; $J81 &amp;"' AS COL_NM 
    FROM "&amp;$C81&amp;"."&amp; $G81 &amp;" A
    WHERE  "&amp; $J81 &amp;" IS NULL 
LIMIT 3
) XX
"</f>
        <v xml:space="preserve">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</v>
      </c>
      <c r="BX81" s="164" t="s">
        <v>1860</v>
      </c>
      <c r="BY8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A81" s="164" t="s">
        <v>1860</v>
      </c>
      <c r="CB81" s="164" t="str">
        <f t="shared" si="62"/>
        <v xml:space="preserve">    -- 프로시저 본문
    BEGIN
        WITH query_result AS (
            -- 쿼리 결과를 변수에 저장
            SELECT 'ID1079'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D81" s="164" t="s">
        <v>1860</v>
      </c>
      <c r="CE81" s="164" t="str">
        <f t="shared" si="63"/>
        <v xml:space="preserve">    -- 프로시저 본문
    BEGIN
        WITH query_result AS (
            -- 쿼리 결과를 변수에 저장
         SELECT 'ID1079'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1" s="166" t="str">
        <f>"SELECT ERR_VALUE, RULE_ID, TB_NM, COL_NM FROM (
 SELECT DISTINCT SUBSTR(TO_CHAR("&amp; $J81 &amp;"),1,30) AS ERR_VALUE, 'ID"&amp; $U81 &amp;"' AS RULE_ID,  
   '"&amp; $G81 &amp;"' AS TB_NM,    
   '"&amp; $J81 &amp;"' AS COL_NM 
    FROM "&amp;$C81&amp;"."&amp; $G81 &amp;" A
    WHERE  "&amp; $J81 &amp;" IS NULL
AND ROWNUM &lt; 4
) XX
"</f>
        <v xml:space="preserve">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</v>
      </c>
      <c r="CG81" s="164" t="s">
        <v>1860</v>
      </c>
      <c r="CH8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J81" s="164" t="s">
        <v>1860</v>
      </c>
      <c r="CK81" s="164" t="str">
        <f t="shared" si="65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M81" s="164" t="s">
        <v>1860</v>
      </c>
      <c r="CN81" s="164" t="str">
        <f>"BEGIN TRY" &amp; CHAR(10) &amp;
"    WITH query_result AS (" &amp; CHAR(10) &amp;
"        "&amp;CL81&amp;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CP81" s="164" t="s">
        <v>1860</v>
      </c>
      <c r="CQ81" s="164" t="str">
        <f t="shared" si="66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1" s="216">
        <f>IFERROR(VLOOKUP("ID"&amp;U81,V.진단결과!$A$2:$E$99558,4,0),0)</f>
        <v>0</v>
      </c>
      <c r="CS81" s="217">
        <f>IFERROR(VLOOKUP("ID"&amp;U81,V.진단결과!$A$2:$E$99558,5,0),0)</f>
        <v>0</v>
      </c>
      <c r="CT81" s="218">
        <f t="shared" si="67"/>
        <v>0</v>
      </c>
      <c r="CU81" s="219" t="str">
        <f>SUBSTITUTE(IFERROR(VLOOKUP("ID"&amp;U81,V.진단결과!$A$2:$F$99558,6,0),""),$AO81,"")</f>
        <v/>
      </c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</row>
    <row r="82" spans="1:120" s="220" customFormat="1" ht="16.5" hidden="1" customHeight="1">
      <c r="A82" s="164" t="s">
        <v>2242</v>
      </c>
      <c r="B82" s="164" t="s">
        <v>2240</v>
      </c>
      <c r="C82" s="164" t="s">
        <v>2887</v>
      </c>
      <c r="D82" s="164">
        <v>4</v>
      </c>
      <c r="E82" s="175" t="s">
        <v>2243</v>
      </c>
      <c r="F82" s="177" t="s">
        <v>2268</v>
      </c>
      <c r="G82" s="177" t="s">
        <v>2247</v>
      </c>
      <c r="H82" s="177">
        <v>6</v>
      </c>
      <c r="I82" s="221" t="s">
        <v>2624</v>
      </c>
      <c r="J82" s="177" t="s">
        <v>2311</v>
      </c>
      <c r="K82" s="177" t="s">
        <v>2438</v>
      </c>
      <c r="L82" s="175"/>
      <c r="M82" s="165"/>
      <c r="N82" s="221" t="s">
        <v>2624</v>
      </c>
      <c r="O82" s="169"/>
      <c r="P82" s="4"/>
      <c r="Q82" s="175" t="s">
        <v>116</v>
      </c>
      <c r="R82" s="175" t="s">
        <v>2448</v>
      </c>
      <c r="S82" s="166"/>
      <c r="T82" s="166"/>
      <c r="U82" s="166">
        <v>1080</v>
      </c>
      <c r="V82" s="164" t="s">
        <v>1869</v>
      </c>
      <c r="W82" s="166"/>
      <c r="X82" s="166"/>
      <c r="Y82" s="166"/>
      <c r="Z82" s="168" t="s">
        <v>2564</v>
      </c>
      <c r="AA82" s="168" t="s">
        <v>2565</v>
      </c>
      <c r="AB82" s="166"/>
      <c r="AC82" s="166"/>
      <c r="AD82" s="165"/>
      <c r="AE82" s="166"/>
      <c r="AF82" s="166"/>
      <c r="AG82" s="166"/>
      <c r="AH82" s="165"/>
      <c r="AI82" s="166"/>
      <c r="AJ82" s="166" t="s">
        <v>2254</v>
      </c>
      <c r="AK82" s="166" t="s">
        <v>2272</v>
      </c>
      <c r="AL82" s="166"/>
      <c r="AM82" s="166" t="s">
        <v>2394</v>
      </c>
      <c r="AN82" s="166" t="str">
        <f>F82 &amp;"["&amp;G82&amp;"]의 "&amp; I82 &amp;"["&amp; J82 &amp;"]는 사망["&amp;AJ82&amp;"]의 사망일자 이후 데이터가 존재할 수 없다."</f>
        <v>내원상세[VISIT_DETAIL]의 내원 상세 종료일자[VISIT_DETAIL_END_DATE]는 사망[DEATH]의 사망일자 이후 데이터가 존재할 수 없다.</v>
      </c>
      <c r="AO82" s="166"/>
      <c r="AP82" s="166" t="str">
        <f>"SELECT 'ID"&amp; $U82 &amp;"' AS RULE_ID,  
   '"&amp; $G82 &amp;"' AS TB_NM,    
   '"&amp; $J82 &amp;"' AS COL_NM, 
   COUNT(*) AS TOT_CNT   
   FROM "&amp;$C82&amp;"."&amp; $G82 &amp;"
WHERE "&amp; $J82 &amp;" IS NOT NULL AND LENGTH("&amp; $J82 &amp;")&gt;0 "</f>
        <v xml:space="preserve">SELECT 'ID1080' AS RULE_ID,  
   'VISIT_DETAIL' AS TB_NM,    
   'VISIT_DETAIL_END_DATE' AS COL_NM, 
   COUNT(*) AS TOT_CNT   
   FROM YourSchemaName.VISIT_DETAIL
WHERE VISIT_DETAIL_END_DATE IS NOT NULL AND LENGTH(VISIT_DETAIL_END_DATE)&gt;0 </v>
      </c>
      <c r="AQ82" s="164" t="s">
        <v>1860</v>
      </c>
      <c r="AR82" s="164" t="str">
        <f t="shared" si="51"/>
        <v xml:space="preserve">WITH query_result AS (
    -- 쿼리 결과를 변수에 저장
    SELECT 'ID1080'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 
AND A."&amp; $J82 &amp;" &lt; B."&amp;$AM82&amp;"
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82" s="164" t="s">
        <v>1860</v>
      </c>
      <c r="AU82" s="164" t="str">
        <f t="shared" si="52"/>
        <v xml:space="preserve">    WITH query_result AS (
        -- 쿼리 결과를 변수에 저장
    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TO_VARCHAR(B."&amp;$AM82&amp;", 'YYYY-MM-DD')
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82" s="164" t="s">
        <v>1860</v>
      </c>
      <c r="AX82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AZ82" s="164" t="s">
        <v>1860</v>
      </c>
      <c r="BA82" s="164" t="str">
        <f t="shared" si="54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82" s="164" t="s">
        <v>1860</v>
      </c>
      <c r="BD82" s="164" t="str">
        <f>"BEGIN TRY" &amp; CHAR(10) &amp;
"    WITH query_result AS (" &amp; CHAR(10) &amp;
"        "&amp;BB82&amp;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82" s="164" t="s">
        <v>1860</v>
      </c>
      <c r="BG82" s="164" t="str">
        <f t="shared" si="55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2" s="166" t="str">
        <f>"SELECT 'ID"&amp; $U82 &amp;"' AS RULE_ID,  
   '"&amp; $G82 &amp;"' AS TB_NM,    
   '"&amp; $J82 &amp;"' AS COL_NM, 
   COUNT(*) AS TOT_CNT   
   FROM "&amp;$C82&amp;"."&amp; $G82 &amp;"
"</f>
        <v xml:space="preserve">SELECT 'ID1080' AS RULE_ID,  
   'VISIT_DETAIL' AS TB_NM,    
   'VISIT_DETAIL_END_DATE' AS COL_NM, 
   COUNT(*) AS TOT_CNT   
   FROM YourSchemaName.VISIT_DETAIL
</v>
      </c>
      <c r="BI82" s="164" t="s">
        <v>1860</v>
      </c>
      <c r="BJ82" s="166" t="str">
        <f t="shared" si="56"/>
        <v xml:space="preserve">BEGIN
    -- 쿼리 결과를 변수에 저장
    SELECT 'ID1080'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B."&amp;$AM51&amp;" 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</v>
      </c>
      <c r="BL82" s="164" t="s">
        <v>1860</v>
      </c>
      <c r="BM82" s="166" t="str">
        <f t="shared" si="57"/>
        <v xml:space="preserve">BEGIN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=A."&amp;$AK82&amp;" 
AND A."&amp; $J82 &amp;" &lt; B."&amp;$AM51&amp;" 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</v>
      </c>
      <c r="BO82" s="164" t="s">
        <v>1860</v>
      </c>
      <c r="BP82" s="166" t="str">
        <f t="shared" si="58"/>
        <v xml:space="preserve">BEGIN
    -- 쿼리 결과를 변수에 저장
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BR82" s="164" t="s">
        <v>1860</v>
      </c>
      <c r="BS8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B."&amp;$AM51&amp;" )  
THEN 'Y' ELSE 'N' END = 'Y' 
AND ( "&amp; $J82 &amp;" IS NOT NULL AND LENGTH("&amp; $J82 &amp;")&gt;0 )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</v>
      </c>
      <c r="BU82" s="164" t="s">
        <v>1860</v>
      </c>
      <c r="BV8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2" s="166" t="str">
        <f>"SELECT ERR_VALUE, RULE_ID, TB_NM, COL_NM FROM (
 SELECT DISTINCT SUBSTRING(CAST("&amp; $J82 &amp;" AS VARCHAR(50)),1,30)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B."&amp;$AM51&amp;"
)  
THEN 'Y' ELSE 'N' END = 'Y' 
AND ( "&amp; $J82 &amp;" IS NOT NULL AND LENGTH("&amp; $J82 &amp;")&gt;0 ) 
LIMIT 3
) XX
"</f>
        <v xml:space="preserve">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</v>
      </c>
      <c r="BX82" s="164" t="s">
        <v>1860</v>
      </c>
      <c r="BY8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A82" s="164" t="s">
        <v>1860</v>
      </c>
      <c r="CB82" s="164" t="str">
        <f t="shared" si="62"/>
        <v xml:space="preserve">    -- 프로시저 본문
    BEGIN
        WITH query_result AS (
            -- 쿼리 결과를 변수에 저장
            SELECT 'ID1080'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B."&amp;$AM51&amp;"
 )  
THEN 'Y' ELSE 'N' END = 'Y' 
AND ( "&amp; $J82 &amp;" IS NOT NULL AND LENGTH(TO_CHAR("&amp; $J82 &amp;"))&gt;0 )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</v>
      </c>
      <c r="CD82" s="164" t="s">
        <v>1860</v>
      </c>
      <c r="CE82" s="164" t="str">
        <f t="shared" si="63"/>
        <v xml:space="preserve">    -- 프로시저 본문
    BEGIN
        WITH query_result AS (
            -- 쿼리 결과를 변수에 저장
 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2" s="166" t="str">
        <f>"SELECT ERR_VALUE, RULE_ID, TB_NM, COL_NM FROM (
 SELECT DISTINCT SUBSTR(TO_CHAR("&amp; $J82 &amp;"),1,30)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B."&amp;$AM51&amp;"
)  
THEN 'Y' ELSE 'N' END = 'Y' 
AND ( "&amp; $J82 &amp;" IS NOT NULL AND LENGTH(TO_CHAR("&amp; $J82 &amp;"))&gt;0 ) 
AND ROWNUM &lt; 4
) XX
"</f>
        <v xml:space="preserve">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</v>
      </c>
      <c r="CG82" s="164" t="s">
        <v>1860</v>
      </c>
      <c r="CH8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J82" s="164" t="s">
        <v>1860</v>
      </c>
      <c r="CK82" s="164" t="str">
        <f t="shared" si="65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82" s="164" t="s">
        <v>1860</v>
      </c>
      <c r="CN82" s="164" t="str">
        <f>"BEGIN TRY" &amp; CHAR(10) &amp;
"    WITH query_result AS (" &amp; CHAR(10) &amp;
"        "&amp;CL82&amp;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82" s="164" t="s">
        <v>1860</v>
      </c>
      <c r="CQ82" s="164" t="str">
        <f t="shared" si="66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2" s="216">
        <f>IFERROR(VLOOKUP("ID"&amp;U82,V.진단결과!$A$2:$E$99558,4,0),0)</f>
        <v>0</v>
      </c>
      <c r="CS82" s="217">
        <f>IFERROR(VLOOKUP("ID"&amp;U82,V.진단결과!$A$2:$E$99558,5,0),0)</f>
        <v>0</v>
      </c>
      <c r="CT82" s="218">
        <f t="shared" si="67"/>
        <v>0</v>
      </c>
      <c r="CU82" s="219" t="str">
        <f>SUBSTITUTE(IFERROR(VLOOKUP("ID"&amp;U82,V.진단결과!$A$2:$F$99558,6,0),""),$AO82,"")</f>
        <v/>
      </c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</row>
    <row r="83" spans="1:120" s="220" customFormat="1" ht="16.5" hidden="1" customHeight="1">
      <c r="A83" s="164" t="s">
        <v>2242</v>
      </c>
      <c r="B83" s="164" t="s">
        <v>2240</v>
      </c>
      <c r="C83" s="164" t="s">
        <v>2887</v>
      </c>
      <c r="D83" s="164">
        <v>4</v>
      </c>
      <c r="E83" s="175" t="s">
        <v>2243</v>
      </c>
      <c r="F83" s="177" t="s">
        <v>2268</v>
      </c>
      <c r="G83" s="177" t="s">
        <v>2247</v>
      </c>
      <c r="H83" s="177">
        <v>6</v>
      </c>
      <c r="I83" s="221" t="s">
        <v>2624</v>
      </c>
      <c r="J83" s="177" t="s">
        <v>2311</v>
      </c>
      <c r="K83" s="177" t="s">
        <v>2438</v>
      </c>
      <c r="L83" s="175"/>
      <c r="M83" s="165"/>
      <c r="N83" s="221" t="s">
        <v>2624</v>
      </c>
      <c r="O83" s="169"/>
      <c r="P83" s="4"/>
      <c r="Q83" s="175" t="s">
        <v>116</v>
      </c>
      <c r="R83" s="175" t="s">
        <v>2448</v>
      </c>
      <c r="S83" s="166"/>
      <c r="T83" s="166"/>
      <c r="U83" s="166">
        <v>1081</v>
      </c>
      <c r="V83" s="164" t="s">
        <v>1869</v>
      </c>
      <c r="W83" s="166"/>
      <c r="X83" s="166"/>
      <c r="Y83" s="166"/>
      <c r="Z83" s="168" t="s">
        <v>2564</v>
      </c>
      <c r="AA83" s="168" t="s">
        <v>2565</v>
      </c>
      <c r="AB83" s="166"/>
      <c r="AC83" s="166"/>
      <c r="AD83" s="165"/>
      <c r="AE83" s="166"/>
      <c r="AF83" s="166"/>
      <c r="AG83" s="166"/>
      <c r="AH83" s="165"/>
      <c r="AI83" s="166"/>
      <c r="AJ83" s="166" t="s">
        <v>2246</v>
      </c>
      <c r="AK83" s="166" t="s">
        <v>2294</v>
      </c>
      <c r="AL83" s="166"/>
      <c r="AM83" s="166"/>
      <c r="AN83" s="166" t="str">
        <f>F83 &amp;"["&amp;G83&amp;"]의 "&amp; I83 &amp;"["&amp; J83 &amp;"]는 방문["&amp;AJ83&amp;"]의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83" s="166"/>
      <c r="AP83" s="166" t="str">
        <f>"SELECT 'ID"&amp; $U83 &amp;"' AS RULE_ID,  
   '"&amp; $G83 &amp;"' AS TB_NM,    
   '"&amp; $J83 &amp;"' AS COL_NM, 
   COUNT(*) AS TOT_CNT   
   FROM "&amp;$C83&amp;"."&amp; $G83 &amp;"
WHERE "&amp; $J83 &amp;" IS NOT NULL AND LENGTH("&amp; $J83 &amp;")&gt;0 "</f>
        <v xml:space="preserve">SELECT 'ID1081' AS RULE_ID,  
   'VISIT_DETAIL' AS TB_NM,    
   'VISIT_DETAIL_END_DATE' AS COL_NM, 
   COUNT(*) AS TOT_CNT   
   FROM YourSchemaName.VISIT_DETAIL
WHERE VISIT_DETAIL_END_DATE IS NOT NULL AND LENGTH(VISIT_DETAIL_END_DATE)&gt;0 </v>
      </c>
      <c r="AQ83" s="164" t="s">
        <v>1860</v>
      </c>
      <c r="AR83" s="164" t="str">
        <f t="shared" si="51"/>
        <v xml:space="preserve">WITH query_result AS (
    -- 쿼리 결과를 변수에 저장
    SELECT 'ID1081'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 
AND A."&amp; $J83 &amp;" BETWEEN ADD_DAYS(B.VISIT_END_DATE, -7) 
                                  AND ADD_DAYS(B.VISIT_END_DATE, 7)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83" s="164" t="s">
        <v>1860</v>
      </c>
      <c r="AU83" s="164" t="str">
        <f t="shared" si="52"/>
        <v xml:space="preserve">    WITH query_result AS (
        -- 쿼리 결과를 변수에 저장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ADD_DAYS(B.VISIT_END_DATE, -7) 
                                  AND ADD_DAYS(B.VISIT_END_DATE, 7)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83" s="164" t="s">
        <v>1860</v>
      </c>
      <c r="AX83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AZ83" s="164" t="s">
        <v>1860</v>
      </c>
      <c r="BA83" s="164" t="str">
        <f t="shared" si="54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83" s="164" t="s">
        <v>1860</v>
      </c>
      <c r="BD83" s="164" t="str">
        <f>"BEGIN TRY" &amp; CHAR(10) &amp;
"    WITH query_result AS (" &amp; CHAR(10) &amp;
"        "&amp;BB83&amp;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83" s="164" t="s">
        <v>1860</v>
      </c>
      <c r="BG83" s="164" t="str">
        <f t="shared" si="55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3" s="166" t="str">
        <f>"SELECT 'ID"&amp; $U83 &amp;"' AS RULE_ID,  
   '"&amp; $G83 &amp;"' AS TB_NM,    
   '"&amp; $J83 &amp;"' AS COL_NM, 
   COUNT(*) AS TOT_CNT   
   FROM "&amp;$C83&amp;"."&amp; $G83 &amp;"
"</f>
        <v xml:space="preserve">SELECT 'ID1081' AS RULE_ID,  
   'VISIT_DETAIL' AS TB_NM,    
   'VISIT_DETAIL_END_DATE' AS COL_NM, 
   COUNT(*) AS TOT_CNT   
   FROM YourSchemaName.VISIT_DETAIL
</v>
      </c>
      <c r="BI83" s="164" t="s">
        <v>1860</v>
      </c>
      <c r="BJ83" s="166" t="str">
        <f t="shared" si="56"/>
        <v xml:space="preserve">BEGIN
    -- 쿼리 결과를 변수에 저장
    SELECT 'ID1081'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(B.VISIT_END_DATE - INTERVAL '7 DAY') 
                                  AND (B.VISIT_END_DATE + INTERVAL '7 DAY') 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83" s="164" t="s">
        <v>1860</v>
      </c>
      <c r="BM83" s="166" t="str">
        <f t="shared" si="57"/>
        <v xml:space="preserve">BEGIN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=A."&amp;$AK83&amp;" 
AND A."&amp; $J83 &amp;" BETWEEN (B.VISIT_END_DATE - INTERVAL '7 DAY') 
                                  AND (B.VISIT_END_DATE + INTERVAL '7 DAY')  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83" s="164" t="s">
        <v>1860</v>
      </c>
      <c r="BP83" s="166" t="str">
        <f t="shared" si="58"/>
        <v xml:space="preserve">BEGIN
    -- 쿼리 결과를 변수에 저장
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BR83" s="164" t="s">
        <v>1860</v>
      </c>
      <c r="BS8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DATE_SUB(B.VISIT_END_DATE, INTERVAL 7 DAY) 
                                  AND DATE_ADD(B.VISIT_END_DATE, INTERVAL 7 DAY)
 )  
THEN 'Y' ELSE 'N' END = 'Y' 
AND ( "&amp; $J83 &amp;" IS NOT NULL AND LENGTH("&amp; $J83 &amp;")&gt;0 )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83" s="164" t="s">
        <v>1860</v>
      </c>
      <c r="BV8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3" s="166" t="str">
        <f>"SELECT ERR_VALUE, RULE_ID, TB_NM, COL_NM FROM (
 SELECT DISTINCT SUBSTRING(CAST("&amp; $J83 &amp;" AS VARCHAR(50)),1,30)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DATE_SUB(B.VISIT_END_DATE, INTERVAL 7 DAY) 
                                  AND DATE_ADD(B.VISIT_END_DATE, INTERVAL 7 DAY)
)  
THEN 'Y' ELSE 'N' END = 'Y' 
AND ( "&amp; $J83 &amp;" IS NOT NULL AND LENGTH("&amp; $J83 &amp;")&gt;0 ) 
LIMIT 3
) XX
"</f>
        <v xml:space="preserve">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83" s="164" t="s">
        <v>1860</v>
      </c>
      <c r="BY8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A83" s="164" t="s">
        <v>1860</v>
      </c>
      <c r="CB83" s="164" t="str">
        <f t="shared" si="62"/>
        <v xml:space="preserve">    -- 프로시저 본문
    BEGIN
        WITH query_result AS (
            -- 쿼리 결과를 변수에 저장
            SELECT 'ID1081'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(B.VISIT_END_DATE - 7) 
                                  AND (B.VISIT_END_DATE + 7)
 )  
THEN 'Y' ELSE 'N' END = 'Y' 
AND ( "&amp; $J83 &amp;" IS NOT NULL AND LENGTH(TO_CHAR("&amp; $J83 &amp;"))&gt;0 )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83" s="164" t="s">
        <v>1860</v>
      </c>
      <c r="CE83" s="164" t="str">
        <f t="shared" si="63"/>
        <v xml:space="preserve">    -- 프로시저 본문
    BEGIN
        WITH query_result AS (
            -- 쿼리 결과를 변수에 저장
 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3" s="166" t="str">
        <f>"SELECT ERR_VALUE, RULE_ID, TB_NM, COL_NM FROM (
 SELECT DISTINCT SUBSTR(TO_CHAR("&amp; $J83 &amp;"),1,30)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(B.VISIT_END_DATE - 7) 
                                  AND (B.VISIT_END_DATE + 7)
)  
THEN 'Y' ELSE 'N' END = 'Y' 
AND ( "&amp; $J83 &amp;" IS NOT NULL AND LENGTH(TO_CHAR("&amp; $J83 &amp;"))&gt;0 ) 
AND ROWNUM &lt; 4
) XX
"</f>
        <v xml:space="preserve">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83" s="164" t="s">
        <v>1860</v>
      </c>
      <c r="CH8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J83" s="164" t="s">
        <v>1860</v>
      </c>
      <c r="CK83" s="164" t="str">
        <f t="shared" si="65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83" s="164" t="s">
        <v>1860</v>
      </c>
      <c r="CN83" s="164" t="str">
        <f>"BEGIN TRY" &amp; CHAR(10) &amp;
"    WITH query_result AS (" &amp; CHAR(10) &amp;
"        "&amp;CL83&amp;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83" s="164" t="s">
        <v>1860</v>
      </c>
      <c r="CQ83" s="164" t="str">
        <f t="shared" si="66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3" s="216">
        <f>IFERROR(VLOOKUP("ID"&amp;U83,V.진단결과!$A$2:$E$99558,4,0),0)</f>
        <v>0</v>
      </c>
      <c r="CS83" s="217">
        <f>IFERROR(VLOOKUP("ID"&amp;U83,V.진단결과!$A$2:$E$99558,5,0),0)</f>
        <v>0</v>
      </c>
      <c r="CT83" s="218">
        <f t="shared" ref="CT83" si="69">IFERROR(CS83/CR83,0)</f>
        <v>0</v>
      </c>
      <c r="CU83" s="219" t="str">
        <f>SUBSTITUTE(IFERROR(VLOOKUP("ID"&amp;U83,V.진단결과!$A$2:$F$99558,6,0),""),$AO83,"")</f>
        <v/>
      </c>
    </row>
    <row r="84" spans="1:120" s="220" customFormat="1" ht="16.5" hidden="1" customHeight="1">
      <c r="A84" s="164" t="s">
        <v>2242</v>
      </c>
      <c r="B84" s="164" t="s">
        <v>2240</v>
      </c>
      <c r="C84" s="164" t="s">
        <v>2887</v>
      </c>
      <c r="D84" s="164">
        <v>4</v>
      </c>
      <c r="E84" s="175" t="s">
        <v>2243</v>
      </c>
      <c r="F84" s="177" t="s">
        <v>2268</v>
      </c>
      <c r="G84" s="177" t="s">
        <v>2247</v>
      </c>
      <c r="H84" s="177">
        <v>7</v>
      </c>
      <c r="I84" s="221" t="s">
        <v>2625</v>
      </c>
      <c r="J84" s="177" t="s">
        <v>2312</v>
      </c>
      <c r="K84" s="177" t="s">
        <v>2436</v>
      </c>
      <c r="L84" s="175"/>
      <c r="M84" s="165"/>
      <c r="N84" s="221" t="s">
        <v>2625</v>
      </c>
      <c r="O84" s="169"/>
      <c r="P84" s="4"/>
      <c r="Q84" s="175" t="s">
        <v>2449</v>
      </c>
      <c r="R84" s="175"/>
      <c r="S84" s="166"/>
      <c r="T84" s="166"/>
      <c r="U84" s="166">
        <v>1082</v>
      </c>
      <c r="V84" s="164" t="s">
        <v>1869</v>
      </c>
      <c r="W84" s="166"/>
      <c r="X84" s="166"/>
      <c r="Y84" s="166"/>
      <c r="Z84" s="168" t="s">
        <v>2801</v>
      </c>
      <c r="AA84" s="168" t="s">
        <v>2799</v>
      </c>
      <c r="AB84" s="164"/>
      <c r="AC84" s="166"/>
      <c r="AD84" s="165"/>
      <c r="AE84" s="166"/>
      <c r="AF84" s="166"/>
      <c r="AG84" s="165"/>
      <c r="AH84" s="165"/>
      <c r="AI84" s="166"/>
      <c r="AJ84" s="177" t="s">
        <v>2247</v>
      </c>
      <c r="AK84" s="177" t="s">
        <v>2311</v>
      </c>
      <c r="AL84" s="166"/>
      <c r="AM84" s="166"/>
      <c r="AN84" s="167" t="str">
        <f>F84 &amp;"["&amp;G84&amp;"]의 "&amp; I84 &amp;"["&amp; J84 &amp;"]는 "&amp;AJ84&amp;" 테이블의 "&amp;AK84&amp;"값을 포함해야 한다."</f>
        <v>내원상세[VISIT_DETAIL]의 내원 상세 종료시간[VISIT_DETAIL_END_DATETIME]는 VISIT_DETAIL 테이블의 VISIT_DETAIL_END_DATE값을 포함해야 한다.</v>
      </c>
      <c r="AO84" s="166"/>
      <c r="AP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AQ84" s="164" t="s">
        <v>1860</v>
      </c>
      <c r="AR84" s="164" t="str">
        <f t="shared" si="51"/>
        <v xml:space="preserve">WITH query_result AS (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4" s="166" t="str">
        <f>"SELECT 'ID"&amp; $U84 &amp;"' AS RULE_ID,  
   '"&amp; $G84 &amp;"' AS TB_NM,    
   '"&amp; $J84 &amp;"' AS COL_NM, 
	COUNT(*) AS ERR_CNT   
FROM "&amp;$C84&amp;"."&amp; $G84 &amp;"
WHERE CASE WHEN  "&amp; $J84 &amp;" NOT LIKE_REGEXPR "&amp; $AK84 &amp;"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84" s="164" t="s">
        <v>1860</v>
      </c>
      <c r="AU84" s="164" t="str">
        <f t="shared" si="52"/>
        <v xml:space="preserve">    WITH query_result AS (
        -- 쿼리 결과를 변수에 저장
        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"&amp; $J84 &amp;" NOT LIKE_REGEXPR "&amp; $AK84 &amp;"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84" s="164" t="s">
        <v>1860</v>
      </c>
      <c r="AX84" s="164" t="str">
        <f t="shared" si="53"/>
        <v xml:space="preserve">    WITH query_result AS (
        -- 쿼리 결과를 변수에 저장
    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AZ84" s="164" t="s">
        <v>1860</v>
      </c>
      <c r="BA84" s="164" t="str">
        <f t="shared" si="54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84" s="164" t="s">
        <v>1860</v>
      </c>
      <c r="BD84" s="164" t="str">
        <f>"BEGIN TRY" &amp; CHAR(10) &amp;
"    WITH query_result AS (" &amp; CHAR(10) &amp;
"        "&amp;BB84&amp;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84" s="164" t="s">
        <v>1860</v>
      </c>
      <c r="BG84" s="164" t="str">
        <f t="shared" si="55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4" s="166" t="str">
        <f>"SELECT 'ID"&amp; $U84 &amp;"' AS RULE_ID,  
   '"&amp; $G84 &amp;"' AS TB_NM,    
   '"&amp; $J84 &amp;"' AS COL_NM, 
   COUNT(*) AS TOT_CNT   
   FROM "&amp;$C84&amp;"."&amp; $G84 &amp;"
WHERE "&amp; $J84 &amp;" IS NOT NULL AND LENGTH(CAST("&amp; $J84 &amp;" AS VARCHAR))&gt;0 "</f>
        <v xml:space="preserve">SELECT 'ID1082'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84" s="164" t="s">
        <v>1860</v>
      </c>
      <c r="BJ84" s="166" t="str">
        <f t="shared" si="56"/>
        <v xml:space="preserve">BEGIN
    -- 쿼리 결과를 변수에 저장
    SELECT 'ID1082'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4" s="166" t="str">
        <f>"SELECT 'ID"&amp; $U84 &amp;"' AS RULE_ID,  
   '"&amp; $G84 &amp;"' AS TB_NM,    
   '"&amp; $J84 &amp;"' AS COL_NM, 
	COUNT(*) AS ERR_CNT   
FROM "&amp;$C84&amp;"."&amp; $G84 &amp;"
WHERE CASE WHEN REGEXP_MATCH(CAST("&amp; $J84 &amp;" AS VARCHAR), CAST("&amp; $AK84 &amp;" AS VARCHAR)) IS NULL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84" s="164" t="s">
        <v>1860</v>
      </c>
      <c r="BM84" s="166" t="str">
        <f t="shared" si="57"/>
        <v xml:space="preserve">BEGIN
    -- 쿼리 결과를 변수에 저장
    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REGEXP_MATCH(CAST("&amp; $J84 &amp;" AS VARCHAR), CAST("&amp; $AK84 &amp;" AS VARCHAR)) IS NULL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84" s="164" t="s">
        <v>1860</v>
      </c>
      <c r="BP84" s="166" t="str">
        <f t="shared" si="58"/>
        <v xml:space="preserve">BEGIN
    -- 쿼리 결과를 변수에 저장
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BR84" s="164" t="s">
        <v>1860</v>
      </c>
      <c r="BS8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4" s="166" t="str">
        <f>"SELECT 'ID"&amp; $U84 &amp;"' AS RULE_ID,  
   '"&amp; $G84 &amp;"' AS TB_NM,    
   '"&amp; $J84 &amp;"' AS COL_NM, 
	COUNT(*) AS ERR_CNT   
FROM "&amp;$C84&amp;"."&amp; $G84 &amp;"
WHERE CASE WHEN  "&amp; $J84 &amp;" NOT REGEXP "&amp; $AK84 &amp;"
THEN 'Y' ELSE 'N' END = 'Y' 
AND ( "&amp; $J84 &amp;" IS NOT NULL AND LENGTH("&amp; $J84 &amp;")&gt;0 )
"</f>
        <v xml:space="preserve">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84" s="164" t="s">
        <v>1860</v>
      </c>
      <c r="BV8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84" s="166" t="str">
        <f>"SELECT ERR_VALUE, RULE_ID, TB_NM, COL_NM FROM (
SELECT DISTINCT SUBSTRING(CAST("&amp; $J84 &amp;" AS VARCHAR(50)),1,30) AS ERR_VALUE, 'ID"&amp; $U84 &amp;"' AS RULE_ID,  
   '"&amp; $G84 &amp;"' AS TB_NM,    
   '"&amp; $J84 &amp;"' AS COL_NM 
FROM "&amp;$C84&amp;"."&amp; $G84 &amp;"
WHERE CASE WHEN "&amp; $J84 &amp;" NOT REGEXP "&amp; $AK84 &amp;"
 THEN 'Y' 
 ELSE 'N' 
 END = 'Y' 
AND ("&amp; $J84 &amp;" IS NOT NULL AND LENGTH("&amp; $J84 &amp;")&gt;0 )
limit 3
) XX
"</f>
        <v xml:space="preserve">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84" s="164" t="s">
        <v>1860</v>
      </c>
      <c r="BY8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CA84" s="164" t="s">
        <v>1860</v>
      </c>
      <c r="CB84" s="164" t="str">
        <f t="shared" si="62"/>
        <v xml:space="preserve">    -- 프로시저 본문
    BEGIN
        WITH query_result AS (
            -- 쿼리 결과를 변수에 저장
            SELECT 'ID1082'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4" s="166" t="str">
        <f>"SELECT 'ID"&amp; $U84 &amp;"' AS RULE_ID,  
   '"&amp; $G84 &amp;"' AS TB_NM,    
   '"&amp; $J84 &amp;"' AS COL_NM, 
	COUNT(*) AS ERR_CNT   
FROM "&amp;$C84&amp;"."&amp; $G84 &amp;"
WHERE CASE WHEN NOT REGEXP_LIKE("&amp; $J84 &amp;", "&amp; $AK84 &amp;")
THEN 'Y' ELSE 'N' END = 'Y' 
AND ( "&amp; $J84 &amp;" IS NOT NULL AND LENGTH(TO_CHAR("&amp; $J84 &amp;"))&gt;0 )
"</f>
        <v xml:space="preserve">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84" s="164" t="s">
        <v>1860</v>
      </c>
      <c r="CE84" s="164" t="str">
        <f t="shared" si="63"/>
        <v xml:space="preserve">    -- 프로시저 본문
    BEGIN
        WITH query_result AS (
            -- 쿼리 결과를 변수에 저장
         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4" s="166" t="str">
        <f>"SELECT ERR_VALUE, RULE_ID, TB_NM, COL_NM FROM (
SELECT DISTINCT SUBSTR(TO_CHAR("&amp; $J84 &amp;"),1,30) AS ERR_VALUE, 'ID"&amp; $U84 &amp;"' AS RULE_ID,  
   '"&amp; $G84 &amp;"' AS TB_NM,    
   '"&amp; $J84 &amp;"' AS COL_NM 
FROM "&amp;$C84&amp;"."&amp; $G84 &amp;"
WHERE CASE WHEN NOT REGEXP_LIKE("&amp; $J84 &amp;", "&amp; $AK84 &amp;")
 THEN 'Y' 
 ELSE 'N' 
 END = 'Y' 
AND ("&amp; $J84 &amp;" IS NOT NULL AND LENGTH(TO_CHAR("&amp; $J84 &amp;"))&gt;0 )
AND ROWNUM &lt; 4
) XX
"</f>
        <v xml:space="preserve">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84" s="164" t="s">
        <v>1860</v>
      </c>
      <c r="CH84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CJ84" s="164" t="s">
        <v>1860</v>
      </c>
      <c r="CK84" s="164" t="str">
        <f t="shared" si="65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84" s="164" t="s">
        <v>1860</v>
      </c>
      <c r="CN84" s="164" t="str">
        <f>"BEGIN TRY" &amp; CHAR(10) &amp;
"    WITH query_result AS (" &amp; CHAR(10) &amp;
"        "&amp;CL84&amp;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84" s="164" t="s">
        <v>1860</v>
      </c>
      <c r="CQ84" s="164" t="str">
        <f t="shared" si="66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4" s="216">
        <f>IFERROR(VLOOKUP("ID"&amp;U84,V.진단결과!$A$2:$E$99558,4,0),0)</f>
        <v>0</v>
      </c>
      <c r="CS84" s="217">
        <f>IFERROR(VLOOKUP("ID"&amp;U84,V.진단결과!$A$2:$E$99558,5,0),0)</f>
        <v>0</v>
      </c>
      <c r="CT84" s="218">
        <f t="shared" si="67"/>
        <v>0</v>
      </c>
      <c r="CU84" s="219" t="str">
        <f>SUBSTITUTE(IFERROR(VLOOKUP("ID"&amp;U84,V.진단결과!$A$2:$F$99558,6,0),""),$AO84,"")</f>
        <v/>
      </c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</row>
    <row r="85" spans="1:120" s="220" customFormat="1" ht="16.5" hidden="1" customHeight="1">
      <c r="A85" s="164" t="s">
        <v>2242</v>
      </c>
      <c r="B85" s="164" t="s">
        <v>2240</v>
      </c>
      <c r="C85" s="164" t="s">
        <v>2887</v>
      </c>
      <c r="D85" s="164">
        <v>4</v>
      </c>
      <c r="E85" s="175" t="s">
        <v>2243</v>
      </c>
      <c r="F85" s="177" t="s">
        <v>2268</v>
      </c>
      <c r="G85" s="177" t="s">
        <v>2247</v>
      </c>
      <c r="H85" s="177">
        <v>8</v>
      </c>
      <c r="I85" s="221" t="s">
        <v>2626</v>
      </c>
      <c r="J85" s="177" t="s">
        <v>2313</v>
      </c>
      <c r="K85" s="177" t="s">
        <v>2435</v>
      </c>
      <c r="L85" s="175"/>
      <c r="M85" s="165"/>
      <c r="N85" s="221" t="s">
        <v>2626</v>
      </c>
      <c r="O85" s="169"/>
      <c r="P85" s="225"/>
      <c r="Q85" s="175" t="s">
        <v>116</v>
      </c>
      <c r="R85" s="175" t="s">
        <v>2448</v>
      </c>
      <c r="S85" s="166"/>
      <c r="T85" s="166"/>
      <c r="U85" s="166">
        <v>1083</v>
      </c>
      <c r="V85" s="164" t="s">
        <v>1869</v>
      </c>
      <c r="W85" s="166"/>
      <c r="X85" s="166"/>
      <c r="Y85" s="166"/>
      <c r="Z85" s="164" t="s">
        <v>1868</v>
      </c>
      <c r="AA85" s="164" t="s">
        <v>2466</v>
      </c>
      <c r="AB85" s="164"/>
      <c r="AC85" s="166"/>
      <c r="AD85" s="165"/>
      <c r="AE85" s="166"/>
      <c r="AF85" s="166" t="s">
        <v>2886</v>
      </c>
      <c r="AG85" s="165" t="s">
        <v>2258</v>
      </c>
      <c r="AH85" s="165" t="s">
        <v>2434</v>
      </c>
      <c r="AI85" s="166" t="s">
        <v>2825</v>
      </c>
      <c r="AJ85" s="166"/>
      <c r="AK85" s="166"/>
      <c r="AL85" s="166"/>
      <c r="AM85" s="166"/>
      <c r="AN85" s="166" t="str">
        <f>F85 &amp;"["&amp;G85&amp;"]의 "&amp; I85 &amp;"["&amp; J85 &amp;"]는 표준코드[CONCEPT]의 표준코드아이디[CONCEPT_ID]에 존재하며 해당 조건["&amp;AI85&amp;"]을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85" s="166"/>
      <c r="AP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AQ85" s="164" t="s">
        <v>1860</v>
      </c>
      <c r="AR85" s="164" t="str">
        <f t="shared" si="51"/>
        <v xml:space="preserve">WITH query_result AS (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85" s="164" t="s">
        <v>1860</v>
      </c>
      <c r="AU85" s="164" t="str">
        <f t="shared" si="52"/>
        <v xml:space="preserve">    WITH query_result AS (
        -- 쿼리 결과를 변수에 저장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85" s="164" t="s">
        <v>1860</v>
      </c>
      <c r="AX85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85" s="164" t="s">
        <v>1860</v>
      </c>
      <c r="BA85" s="164" t="str">
        <f t="shared" si="54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85" s="164" t="s">
        <v>1860</v>
      </c>
      <c r="BD85" s="164" t="str">
        <f>"BEGIN TRY" &amp; CHAR(10) &amp;
"    WITH query_result AS (" &amp; CHAR(10) &amp;
"        "&amp;BB85&amp;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85" s="164" t="s">
        <v>1860</v>
      </c>
      <c r="BG85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5" s="166" t="str">
        <f>"SELECT 'ID"&amp; $U85 &amp;"' AS RULE_ID,  
   '"&amp; $G85 &amp;"' AS TB_NM,    
   '"&amp; $J85 &amp;"' AS COL_NM, 
   COUNT(*) AS TOT_CNT   
   FROM "&amp;$C85&amp;"."&amp; $G85 &amp;"
WHERE "&amp; $J85 &amp;" IS NOT NULL AND LENGTH(CAST("&amp; $J85 &amp;" AS VARCHAR))&gt;0 "</f>
        <v xml:space="preserve">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85" s="164" t="s">
        <v>1860</v>
      </c>
      <c r="BJ85" s="166" t="str">
        <f t="shared" si="56"/>
        <v xml:space="preserve">BEGIN
    -- 쿼리 결과를 변수에 저장
    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85" s="164" t="s">
        <v>1860</v>
      </c>
      <c r="BM85" s="166" t="str">
        <f t="shared" si="57"/>
        <v xml:space="preserve">BEGIN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85" s="164" t="s">
        <v>1860</v>
      </c>
      <c r="BP85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BR85" s="164" t="s">
        <v>1860</v>
      </c>
      <c r="BS8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LENGTH("&amp; $J85 &amp;")&gt;0 )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85" s="164" t="s">
        <v>1860</v>
      </c>
      <c r="BV8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85" s="166" t="str">
        <f>"SELECT ERR_VALUE, RULE_ID, TB_NM, COL_NM FROM (
 SELECT DISTINCT SUBSTRING(CAST("&amp; $J85 &amp;" AS VARCHAR(50)),1,30) AS ERR_VALUE, 'ID"&amp; $U85 &amp;"' AS RULE_ID,  
   '"&amp; $G85 &amp;"' AS TB_NM,    
   '"&amp; $J85 &amp;"' AS COL_NM 
FROM "&amp;$C85&amp;"."&amp; $G85 &amp;" A
WHERE CASE WHEN NOT EXISTS 
(SELECT 1 FROM "&amp;$C85&amp;"."&amp; $AG85 &amp;" B WHERE 1=1 "&amp; $AI85 &amp;")  
THEN 'Y' ELSE 'N' END = 'Y' 
AND ( "&amp; $J85 &amp;" IS NOT NULL AND LENGTH("&amp; $J85 &amp;")&gt;0 ) 
LIMIT 3
) XX
"</f>
        <v xml:space="preserve">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85" s="164" t="s">
        <v>1860</v>
      </c>
      <c r="BY8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CA85" s="164" t="s">
        <v>1860</v>
      </c>
      <c r="CB85" s="164" t="str">
        <f t="shared" si="62"/>
        <v xml:space="preserve">    -- 프로시저 본문
    BEGIN
        WITH query_result AS (
            -- 쿼리 결과를 변수에 저장
            SELECT 'ID1083'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LENGTH(TO_CHAR("&amp; $J85 &amp;"))&gt;0 )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85" s="164" t="s">
        <v>1860</v>
      </c>
      <c r="CE85" s="164" t="str">
        <f t="shared" si="63"/>
        <v xml:space="preserve">    -- 프로시저 본문
    BEGIN
        WITH query_result AS (
            -- 쿼리 결과를 변수에 저장
 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5" s="166" t="str">
        <f>"SELECT ERR_VALUE, RULE_ID, TB_NM, COL_NM FROM (
 SELECT DISTINCT SUBSTR(TO_CHAR("&amp; $J85 &amp;"),1,30)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LENGTH(TO_CHAR("&amp; $J85 &amp;"))&gt;0 ) 
AND ROWNUM &lt; 4
) XX
"</f>
        <v xml:space="preserve">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85" s="164" t="s">
        <v>1860</v>
      </c>
      <c r="CH8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85" s="164" t="s">
        <v>1860</v>
      </c>
      <c r="CK85" s="164" t="str">
        <f t="shared" si="65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85" s="164" t="s">
        <v>1860</v>
      </c>
      <c r="CN85" s="164" t="str">
        <f>"BEGIN TRY" &amp; CHAR(10) &amp;
"    WITH query_result AS (" &amp; CHAR(10) &amp;
"        "&amp;CL85&amp;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85" s="164" t="s">
        <v>1860</v>
      </c>
      <c r="CQ85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5" s="216">
        <f>IFERROR(VLOOKUP("ID"&amp;U85,V.진단결과!$A$2:$E$99558,4,0),0)</f>
        <v>0</v>
      </c>
      <c r="CS85" s="217">
        <f>IFERROR(VLOOKUP("ID"&amp;U85,V.진단결과!$A$2:$E$99558,5,0),0)</f>
        <v>0</v>
      </c>
      <c r="CT85" s="218">
        <f t="shared" si="67"/>
        <v>0</v>
      </c>
      <c r="CU85" s="219" t="str">
        <f>SUBSTITUTE(IFERROR(VLOOKUP("ID"&amp;U85,V.진단결과!$A$2:$F$99558,6,0),""),$AO85,"")</f>
        <v/>
      </c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</row>
    <row r="86" spans="1:120" s="220" customFormat="1" ht="16.5" hidden="1" customHeight="1">
      <c r="A86" s="164" t="s">
        <v>2242</v>
      </c>
      <c r="B86" s="164" t="s">
        <v>2240</v>
      </c>
      <c r="C86" s="164" t="s">
        <v>2887</v>
      </c>
      <c r="D86" s="164">
        <v>4</v>
      </c>
      <c r="E86" s="175" t="s">
        <v>2243</v>
      </c>
      <c r="F86" s="177" t="s">
        <v>2268</v>
      </c>
      <c r="G86" s="177" t="s">
        <v>2247</v>
      </c>
      <c r="H86" s="177">
        <v>8</v>
      </c>
      <c r="I86" s="221" t="s">
        <v>2626</v>
      </c>
      <c r="J86" s="177" t="s">
        <v>2313</v>
      </c>
      <c r="K86" s="177" t="s">
        <v>2435</v>
      </c>
      <c r="L86" s="175"/>
      <c r="M86" s="165"/>
      <c r="N86" s="221" t="s">
        <v>2626</v>
      </c>
      <c r="O86" s="169"/>
      <c r="P86" s="225"/>
      <c r="Q86" s="175" t="s">
        <v>116</v>
      </c>
      <c r="R86" s="175" t="s">
        <v>2448</v>
      </c>
      <c r="S86" s="166"/>
      <c r="T86" s="166"/>
      <c r="U86" s="166">
        <v>1084</v>
      </c>
      <c r="V86" s="164" t="s">
        <v>1869</v>
      </c>
      <c r="W86" s="166"/>
      <c r="X86" s="166"/>
      <c r="Y86" s="166"/>
      <c r="Z86" s="168" t="s">
        <v>2892</v>
      </c>
      <c r="AA86" s="168" t="s">
        <v>2891</v>
      </c>
      <c r="AB86" s="166"/>
      <c r="AC86" s="166"/>
      <c r="AD86" s="165"/>
      <c r="AE86" s="166"/>
      <c r="AF86" s="166"/>
      <c r="AG86" s="166"/>
      <c r="AH86" s="165"/>
      <c r="AI86" s="166"/>
      <c r="AJ86" s="166"/>
      <c r="AK86" s="166"/>
      <c r="AL86" s="166"/>
      <c r="AM86" s="166"/>
      <c r="AN86" s="166" t="str">
        <f>F86 &amp;"["&amp;G86&amp;"]의 "&amp; I86 &amp;"["&amp; J86 &amp;"]는 필수적으로 존재하여만 한다."</f>
        <v>내원상세[VISIT_DETAIL]의 내원 상세 기록유형 ID[VISIT_DETAIL_TYPE_CONCEPT_ID]는 필수적으로 존재하여만 한다.</v>
      </c>
      <c r="AO86" s="166"/>
      <c r="AP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Q86" s="164" t="s">
        <v>1860</v>
      </c>
      <c r="AR86" s="164" t="str">
        <f t="shared" si="51"/>
        <v xml:space="preserve">WITH query_result AS (
    -- 쿼리 결과를 변수에 저장
    SELECT 'ID1084'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AT86" s="164" t="s">
        <v>1860</v>
      </c>
      <c r="AU86" s="164" t="str">
        <f t="shared" si="52"/>
        <v xml:space="preserve">    WITH query_result AS (
        -- 쿼리 결과를 변수에 저장
        SELECT 'ID1084'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AW86" s="164" t="s">
        <v>1860</v>
      </c>
      <c r="AX86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Z86" s="164" t="s">
        <v>1860</v>
      </c>
      <c r="BA86" s="164" t="str">
        <f t="shared" si="54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C86" s="164" t="s">
        <v>1860</v>
      </c>
      <c r="BD86" s="164" t="str">
        <f>"BEGIN TRY" &amp; CHAR(10) &amp;
"    WITH query_result AS (" &amp; CHAR(10) &amp;
"        "&amp;BB86&amp;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BF86" s="164" t="s">
        <v>1860</v>
      </c>
      <c r="BG86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6" s="166" t="str">
        <f>"SELECT 'ID"&amp; $U86 &amp;"' AS RULE_ID,  
   '"&amp; $G86 &amp;"' AS TB_NM,    
   '"&amp; $J86 &amp;"' AS COL_NM, 
   COUNT(*) AS TOT_CNT   
   FROM "&amp;$C86&amp;"."&amp; $G86 &amp;"
"</f>
        <v xml:space="preserve">SELECT 'ID1084' AS RULE_ID,  
   'VISIT_DETAIL' AS TB_NM,    
   'VISIT_DETAIL_TYPE_CONCEPT_ID' AS COL_NM, 
   COUNT(*) AS TOT_CNT   
   FROM YourSchemaName.VISIT_DETAIL
</v>
      </c>
      <c r="BI86" s="164" t="s">
        <v>1860</v>
      </c>
      <c r="BJ86" s="166" t="str">
        <f t="shared" si="56"/>
        <v xml:space="preserve">BEGIN
    -- 쿼리 결과를 변수에 저장
    SELECT 'ID1084'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L86" s="164" t="s">
        <v>1860</v>
      </c>
      <c r="BM86" s="166" t="str">
        <f t="shared" si="57"/>
        <v xml:space="preserve">BEGIN
    -- 쿼리 결과를 변수에 저장
    SELECT 'ID1084'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BO86" s="164" t="s">
        <v>1860</v>
      </c>
      <c r="BP86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BR86" s="164" t="s">
        <v>1860</v>
      </c>
      <c r="BS8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U86" s="164" t="s">
        <v>1860</v>
      </c>
      <c r="BV8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86" s="166" t="str">
        <f>"SELECT ERR_VALUE, RULE_ID, TB_NM, COL_NM FROM (
 SELECT DISTINCT SUBSTRING(CAST("&amp; $J86 &amp;" AS VARCHAR(50)),1,30) AS ERR_VALUE, 'ID"&amp; $U86 &amp;"' AS RULE_ID,  
   '"&amp; $G86 &amp;"' AS TB_NM,    
   '"&amp; $J86 &amp;"' AS COL_NM 
    FROM "&amp;$C86&amp;"."&amp; $G86 &amp;" A
    WHERE  "&amp; $J86 &amp;" IS NULL 
LIMIT 3
) XX
"</f>
        <v xml:space="preserve">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</v>
      </c>
      <c r="BX86" s="164" t="s">
        <v>1860</v>
      </c>
      <c r="BY8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A86" s="164" t="s">
        <v>1860</v>
      </c>
      <c r="CB86" s="164" t="str">
        <f t="shared" si="62"/>
        <v xml:space="preserve">    -- 프로시저 본문
    BEGIN
        WITH query_result AS (
            -- 쿼리 결과를 변수에 저장
            SELECT 'ID1084'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D86" s="164" t="s">
        <v>1860</v>
      </c>
      <c r="CE86" s="164" t="str">
        <f t="shared" si="63"/>
        <v xml:space="preserve">    -- 프로시저 본문
    BEGIN
        WITH query_result AS (
            -- 쿼리 결과를 변수에 저장
         SELECT 'ID1084'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6" s="166" t="str">
        <f>"SELECT ERR_VALUE, RULE_ID, TB_NM, COL_NM FROM (
 SELECT DISTINCT SUBSTR(TO_CHAR("&amp; $J86 &amp;"),1,30) AS ERR_VALUE, 'ID"&amp; $U86 &amp;"' AS RULE_ID,  
   '"&amp; $G86 &amp;"' AS TB_NM,    
   '"&amp; $J86 &amp;"' AS COL_NM 
    FROM "&amp;$C86&amp;"."&amp; $G86 &amp;" A
    WHERE  "&amp; $J86 &amp;" IS NULL
AND ROWNUM &lt; 4
) XX
"</f>
        <v xml:space="preserve">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</v>
      </c>
      <c r="CG86" s="164" t="s">
        <v>1860</v>
      </c>
      <c r="CH8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J86" s="164" t="s">
        <v>1860</v>
      </c>
      <c r="CK86" s="164" t="str">
        <f t="shared" si="65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M86" s="164" t="s">
        <v>1860</v>
      </c>
      <c r="CN86" s="164" t="str">
        <f>"BEGIN TRY" &amp; CHAR(10) &amp;
"    WITH query_result AS (" &amp; CHAR(10) &amp;
"        "&amp;CL86&amp;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CP86" s="164" t="s">
        <v>1860</v>
      </c>
      <c r="CQ86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6" s="216">
        <f>IFERROR(VLOOKUP("ID"&amp;U86,V.진단결과!$A$2:$E$99558,4,0),0)</f>
        <v>0</v>
      </c>
      <c r="CS86" s="217">
        <f>IFERROR(VLOOKUP("ID"&amp;U86,V.진단결과!$A$2:$E$99558,5,0),0)</f>
        <v>0</v>
      </c>
      <c r="CT86" s="218">
        <f t="shared" si="67"/>
        <v>0</v>
      </c>
      <c r="CU86" s="219" t="str">
        <f>SUBSTITUTE(IFERROR(VLOOKUP("ID"&amp;U86,V.진단결과!$A$2:$F$99558,6,0),""),$AO86,"")</f>
        <v/>
      </c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</row>
    <row r="87" spans="1:120" s="220" customFormat="1" ht="16.5" hidden="1" customHeight="1">
      <c r="A87" s="164" t="s">
        <v>2242</v>
      </c>
      <c r="B87" s="164" t="s">
        <v>2240</v>
      </c>
      <c r="C87" s="164" t="s">
        <v>2887</v>
      </c>
      <c r="D87" s="164">
        <v>4</v>
      </c>
      <c r="E87" s="175" t="s">
        <v>2243</v>
      </c>
      <c r="F87" s="177" t="s">
        <v>2268</v>
      </c>
      <c r="G87" s="177" t="s">
        <v>2247</v>
      </c>
      <c r="H87" s="177">
        <v>9</v>
      </c>
      <c r="I87" s="221" t="s">
        <v>2498</v>
      </c>
      <c r="J87" s="177" t="s">
        <v>2281</v>
      </c>
      <c r="K87" s="177" t="s">
        <v>2435</v>
      </c>
      <c r="L87" s="175"/>
      <c r="M87" s="165"/>
      <c r="N87" s="221" t="s">
        <v>2498</v>
      </c>
      <c r="O87" s="169"/>
      <c r="P87" s="4"/>
      <c r="Q87" s="175" t="s">
        <v>2449</v>
      </c>
      <c r="R87" s="175"/>
      <c r="S87" s="166"/>
      <c r="T87" s="166"/>
      <c r="U87" s="166"/>
      <c r="V87" s="164" t="s">
        <v>1965</v>
      </c>
      <c r="W87" s="166" t="s">
        <v>2809</v>
      </c>
      <c r="X87" s="166"/>
      <c r="Y87" s="166"/>
      <c r="Z87" s="166"/>
      <c r="AA87" s="166"/>
      <c r="AB87" s="164"/>
      <c r="AC87" s="166"/>
      <c r="AD87" s="165"/>
      <c r="AE87" s="166"/>
      <c r="AF87" s="166"/>
      <c r="AG87" s="165"/>
      <c r="AH87" s="165"/>
      <c r="AI87" s="166"/>
      <c r="AJ87" s="166"/>
      <c r="AK87" s="166"/>
      <c r="AL87" s="166"/>
      <c r="AM87" s="166"/>
      <c r="AN87" s="166"/>
      <c r="AO87" s="166"/>
      <c r="AP87" s="166"/>
      <c r="AQ87" s="164"/>
      <c r="AR87" s="164"/>
      <c r="AS87" s="167"/>
      <c r="AT87" s="164"/>
      <c r="AU87" s="164"/>
      <c r="AV87" s="164"/>
      <c r="AW87" s="164"/>
      <c r="AX87" s="164"/>
      <c r="AY87" s="166"/>
      <c r="AZ87" s="164"/>
      <c r="BA87" s="164"/>
      <c r="BB87" s="167"/>
      <c r="BC87" s="164"/>
      <c r="BD87" s="164"/>
      <c r="BE87" s="164"/>
      <c r="BF87" s="164"/>
      <c r="BG87" s="164"/>
      <c r="BH87" s="166"/>
      <c r="BI87" s="164"/>
      <c r="BJ87" s="164"/>
      <c r="BK87" s="167"/>
      <c r="BL87" s="164"/>
      <c r="BM87" s="164"/>
      <c r="BN87" s="164"/>
      <c r="BO87" s="164"/>
      <c r="BP87" s="164"/>
      <c r="BQ87" s="166"/>
      <c r="BR87" s="164"/>
      <c r="BS87" s="164"/>
      <c r="BT87" s="167"/>
      <c r="BU87" s="164"/>
      <c r="BV87" s="164"/>
      <c r="BW87" s="164"/>
      <c r="BX87" s="164"/>
      <c r="BY87" s="164"/>
      <c r="BZ87" s="166"/>
      <c r="CA87" s="164"/>
      <c r="CB87" s="164"/>
      <c r="CC87" s="167"/>
      <c r="CD87" s="164"/>
      <c r="CE87" s="164"/>
      <c r="CF87" s="164"/>
      <c r="CG87" s="164"/>
      <c r="CH87" s="164"/>
      <c r="CI87" s="166"/>
      <c r="CJ87" s="164"/>
      <c r="CK87" s="164"/>
      <c r="CL87" s="167"/>
      <c r="CM87" s="164"/>
      <c r="CN87" s="164"/>
      <c r="CO87" s="164"/>
      <c r="CP87" s="164"/>
      <c r="CQ87" s="164"/>
      <c r="CR87" s="216">
        <f>IFERROR(VLOOKUP("ID"&amp;U87,V.진단결과!$A$2:$E$99558,4,0),0)</f>
        <v>0</v>
      </c>
      <c r="CS87" s="217">
        <f>IFERROR(VLOOKUP("ID"&amp;U87,V.진단결과!$A$2:$E$99558,5,0),0)</f>
        <v>0</v>
      </c>
      <c r="CT87" s="218">
        <f t="shared" si="67"/>
        <v>0</v>
      </c>
      <c r="CU87" s="219" t="str">
        <f>SUBSTITUTE(IFERROR(VLOOKUP("ID"&amp;U87,V.진단결과!$A$2:$F$99558,6,0),""),$AO87,"")</f>
        <v/>
      </c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</row>
    <row r="88" spans="1:120" s="220" customFormat="1" ht="16.5" hidden="1" customHeight="1">
      <c r="A88" s="164" t="s">
        <v>2242</v>
      </c>
      <c r="B88" s="164" t="s">
        <v>2240</v>
      </c>
      <c r="C88" s="164" t="s">
        <v>2887</v>
      </c>
      <c r="D88" s="164">
        <v>4</v>
      </c>
      <c r="E88" s="175" t="s">
        <v>2243</v>
      </c>
      <c r="F88" s="177" t="s">
        <v>2268</v>
      </c>
      <c r="G88" s="177" t="s">
        <v>2247</v>
      </c>
      <c r="H88" s="177">
        <v>10</v>
      </c>
      <c r="I88" s="221" t="s">
        <v>2606</v>
      </c>
      <c r="J88" s="177" t="s">
        <v>2282</v>
      </c>
      <c r="K88" s="177" t="s">
        <v>2435</v>
      </c>
      <c r="L88" s="175"/>
      <c r="M88" s="165"/>
      <c r="N88" s="221" t="s">
        <v>2606</v>
      </c>
      <c r="O88" s="169"/>
      <c r="P88" s="4"/>
      <c r="Q88" s="175" t="s">
        <v>2449</v>
      </c>
      <c r="R88" s="175"/>
      <c r="S88" s="166"/>
      <c r="T88" s="166"/>
      <c r="U88" s="166"/>
      <c r="V88" s="164" t="s">
        <v>1965</v>
      </c>
      <c r="W88" s="166" t="s">
        <v>2809</v>
      </c>
      <c r="X88" s="166"/>
      <c r="Y88" s="166"/>
      <c r="Z88" s="166"/>
      <c r="AA88" s="166"/>
      <c r="AB88" s="164"/>
      <c r="AC88" s="166"/>
      <c r="AD88" s="165"/>
      <c r="AE88" s="166"/>
      <c r="AF88" s="166"/>
      <c r="AG88" s="165"/>
      <c r="AH88" s="165"/>
      <c r="AI88" s="166"/>
      <c r="AJ88" s="166"/>
      <c r="AK88" s="166"/>
      <c r="AL88" s="166"/>
      <c r="AM88" s="166"/>
      <c r="AN88" s="166"/>
      <c r="AO88" s="166"/>
      <c r="AP88" s="166"/>
      <c r="AQ88" s="164"/>
      <c r="AR88" s="164"/>
      <c r="AS88" s="167"/>
      <c r="AT88" s="164"/>
      <c r="AU88" s="164"/>
      <c r="AV88" s="164"/>
      <c r="AW88" s="164"/>
      <c r="AX88" s="164"/>
      <c r="AY88" s="166"/>
      <c r="AZ88" s="164"/>
      <c r="BA88" s="164"/>
      <c r="BB88" s="167"/>
      <c r="BC88" s="164"/>
      <c r="BD88" s="164"/>
      <c r="BE88" s="164"/>
      <c r="BF88" s="164"/>
      <c r="BG88" s="164"/>
      <c r="BH88" s="166"/>
      <c r="BI88" s="164"/>
      <c r="BJ88" s="164"/>
      <c r="BK88" s="167"/>
      <c r="BL88" s="164"/>
      <c r="BM88" s="164"/>
      <c r="BN88" s="164"/>
      <c r="BO88" s="164"/>
      <c r="BP88" s="164"/>
      <c r="BQ88" s="166"/>
      <c r="BR88" s="164"/>
      <c r="BS88" s="164"/>
      <c r="BT88" s="167"/>
      <c r="BU88" s="164"/>
      <c r="BV88" s="164"/>
      <c r="BW88" s="164"/>
      <c r="BX88" s="164"/>
      <c r="BY88" s="164"/>
      <c r="BZ88" s="166"/>
      <c r="CA88" s="164"/>
      <c r="CB88" s="164"/>
      <c r="CC88" s="167"/>
      <c r="CD88" s="164"/>
      <c r="CE88" s="164"/>
      <c r="CF88" s="164"/>
      <c r="CG88" s="164"/>
      <c r="CH88" s="164"/>
      <c r="CI88" s="166"/>
      <c r="CJ88" s="164"/>
      <c r="CK88" s="164"/>
      <c r="CL88" s="167"/>
      <c r="CM88" s="164"/>
      <c r="CN88" s="164"/>
      <c r="CO88" s="164"/>
      <c r="CP88" s="164"/>
      <c r="CQ88" s="164"/>
      <c r="CR88" s="216">
        <f>IFERROR(VLOOKUP("ID"&amp;U88,V.진단결과!$A$2:$E$99558,4,0),0)</f>
        <v>0</v>
      </c>
      <c r="CS88" s="217">
        <f>IFERROR(VLOOKUP("ID"&amp;U88,V.진단결과!$A$2:$E$99558,5,0),0)</f>
        <v>0</v>
      </c>
      <c r="CT88" s="218">
        <f t="shared" si="67"/>
        <v>0</v>
      </c>
      <c r="CU88" s="219" t="str">
        <f>SUBSTITUTE(IFERROR(VLOOKUP("ID"&amp;U88,V.진단결과!$A$2:$F$99558,6,0),""),$AO88,"")</f>
        <v/>
      </c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</row>
    <row r="89" spans="1:120" s="220" customFormat="1" ht="16.5" hidden="1" customHeight="1">
      <c r="A89" s="164" t="s">
        <v>2242</v>
      </c>
      <c r="B89" s="164" t="s">
        <v>2240</v>
      </c>
      <c r="C89" s="164" t="s">
        <v>2887</v>
      </c>
      <c r="D89" s="164">
        <v>4</v>
      </c>
      <c r="E89" s="175" t="s">
        <v>2243</v>
      </c>
      <c r="F89" s="177" t="s">
        <v>2268</v>
      </c>
      <c r="G89" s="177" t="s">
        <v>2247</v>
      </c>
      <c r="H89" s="177">
        <v>11</v>
      </c>
      <c r="I89" s="221" t="s">
        <v>2627</v>
      </c>
      <c r="J89" s="177" t="s">
        <v>2314</v>
      </c>
      <c r="K89" s="177" t="s">
        <v>2437</v>
      </c>
      <c r="L89" s="175"/>
      <c r="M89" s="165"/>
      <c r="N89" s="221" t="s">
        <v>2627</v>
      </c>
      <c r="O89" s="169"/>
      <c r="P89" s="4"/>
      <c r="Q89" s="175" t="s">
        <v>2449</v>
      </c>
      <c r="R89" s="175"/>
      <c r="S89" s="166"/>
      <c r="T89" s="166"/>
      <c r="U89" s="166"/>
      <c r="V89" s="164" t="s">
        <v>1965</v>
      </c>
      <c r="W89" s="166" t="s">
        <v>1875</v>
      </c>
      <c r="X89" s="166"/>
      <c r="Y89" s="166"/>
      <c r="Z89" s="166"/>
      <c r="AA89" s="166"/>
      <c r="AB89" s="164"/>
      <c r="AC89" s="166"/>
      <c r="AD89" s="165"/>
      <c r="AE89" s="166"/>
      <c r="AF89" s="166"/>
      <c r="AG89" s="165"/>
      <c r="AH89" s="165"/>
      <c r="AI89" s="166"/>
      <c r="AJ89" s="166"/>
      <c r="AK89" s="166"/>
      <c r="AL89" s="166"/>
      <c r="AM89" s="166"/>
      <c r="AN89" s="166"/>
      <c r="AO89" s="166"/>
      <c r="AP89" s="166"/>
      <c r="AQ89" s="164"/>
      <c r="AR89" s="164"/>
      <c r="AS89" s="167"/>
      <c r="AT89" s="164"/>
      <c r="AU89" s="164"/>
      <c r="AV89" s="166"/>
      <c r="AW89" s="164"/>
      <c r="AX89" s="164"/>
      <c r="AY89" s="166"/>
      <c r="AZ89" s="164"/>
      <c r="BA89" s="164"/>
      <c r="BB89" s="167"/>
      <c r="BC89" s="164"/>
      <c r="BD89" s="164"/>
      <c r="BE89" s="166"/>
      <c r="BF89" s="164"/>
      <c r="BG89" s="164"/>
      <c r="BH89" s="166"/>
      <c r="BI89" s="164"/>
      <c r="BJ89" s="164"/>
      <c r="BK89" s="167"/>
      <c r="BL89" s="164"/>
      <c r="BM89" s="164"/>
      <c r="BN89" s="166"/>
      <c r="BO89" s="164"/>
      <c r="BP89" s="164"/>
      <c r="BQ89" s="166"/>
      <c r="BR89" s="164"/>
      <c r="BS89" s="164"/>
      <c r="BT89" s="167"/>
      <c r="BU89" s="164"/>
      <c r="BV89" s="164"/>
      <c r="BW89" s="166"/>
      <c r="BX89" s="164"/>
      <c r="BY89" s="164"/>
      <c r="BZ89" s="166"/>
      <c r="CA89" s="164"/>
      <c r="CB89" s="164"/>
      <c r="CC89" s="167"/>
      <c r="CD89" s="164"/>
      <c r="CE89" s="164"/>
      <c r="CF89" s="166"/>
      <c r="CG89" s="164"/>
      <c r="CH89" s="164"/>
      <c r="CI89" s="166"/>
      <c r="CJ89" s="164"/>
      <c r="CK89" s="164"/>
      <c r="CL89" s="167"/>
      <c r="CM89" s="164"/>
      <c r="CN89" s="164"/>
      <c r="CO89" s="166"/>
      <c r="CP89" s="164"/>
      <c r="CQ89" s="164"/>
      <c r="CR89" s="216">
        <f>IFERROR(VLOOKUP("ID"&amp;U89,V.진단결과!$A$2:$E$99558,4,0),0)</f>
        <v>0</v>
      </c>
      <c r="CS89" s="217">
        <f>IFERROR(VLOOKUP("ID"&amp;U89,V.진단결과!$A$2:$E$99558,5,0),0)</f>
        <v>0</v>
      </c>
      <c r="CT89" s="218">
        <f t="shared" si="67"/>
        <v>0</v>
      </c>
      <c r="CU89" s="219" t="str">
        <f>SUBSTITUTE(IFERROR(VLOOKUP("ID"&amp;U89,V.진단결과!$A$2:$F$99558,6,0),""),$AO89,"")</f>
        <v/>
      </c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</row>
    <row r="90" spans="1:120" s="220" customFormat="1" ht="16.5" hidden="1" customHeight="1">
      <c r="A90" s="164" t="s">
        <v>2242</v>
      </c>
      <c r="B90" s="164" t="s">
        <v>2240</v>
      </c>
      <c r="C90" s="164" t="s">
        <v>2887</v>
      </c>
      <c r="D90" s="164">
        <v>4</v>
      </c>
      <c r="E90" s="175" t="s">
        <v>2243</v>
      </c>
      <c r="F90" s="177" t="s">
        <v>2268</v>
      </c>
      <c r="G90" s="177" t="s">
        <v>2247</v>
      </c>
      <c r="H90" s="177">
        <v>12</v>
      </c>
      <c r="I90" s="221" t="s">
        <v>2628</v>
      </c>
      <c r="J90" s="177" t="s">
        <v>2315</v>
      </c>
      <c r="K90" s="177" t="s">
        <v>2435</v>
      </c>
      <c r="L90" s="175"/>
      <c r="M90" s="165"/>
      <c r="N90" s="221" t="s">
        <v>2628</v>
      </c>
      <c r="O90" s="169"/>
      <c r="P90" s="4"/>
      <c r="Q90" s="175" t="s">
        <v>2449</v>
      </c>
      <c r="R90" s="175"/>
      <c r="S90" s="166"/>
      <c r="T90" s="166"/>
      <c r="U90" s="166">
        <v>1088</v>
      </c>
      <c r="V90" s="164" t="s">
        <v>1869</v>
      </c>
      <c r="W90" s="166"/>
      <c r="X90" s="166"/>
      <c r="Y90" s="166"/>
      <c r="Z90" s="164" t="s">
        <v>1868</v>
      </c>
      <c r="AA90" s="164" t="s">
        <v>2568</v>
      </c>
      <c r="AB90" s="164"/>
      <c r="AC90" s="166"/>
      <c r="AD90" s="165"/>
      <c r="AE90" s="166"/>
      <c r="AF90" s="166" t="s">
        <v>2886</v>
      </c>
      <c r="AG90" s="165" t="s">
        <v>2258</v>
      </c>
      <c r="AH90" s="165" t="s">
        <v>2434</v>
      </c>
      <c r="AI90" s="166"/>
      <c r="AJ90" s="166"/>
      <c r="AK90" s="166"/>
      <c r="AL90" s="166"/>
      <c r="AM90" s="166"/>
      <c r="AN90" s="166" t="str">
        <f>F90 &amp;"["&amp;G90&amp;"]의 "&amp; I90 &amp;"["&amp; J90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90" s="166"/>
      <c r="AP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90" s="164" t="s">
        <v>1860</v>
      </c>
      <c r="AR90" s="164" t="str">
        <f>"WITH query_result AS (" &amp; CHAR(10) &amp;
"    -- 쿼리 결과를 변수에 저장" &amp; CHAR(10) &amp;
"    " &amp; AP90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90" s="164" t="s">
        <v>1860</v>
      </c>
      <c r="AU90" s="164" t="str">
        <f>"    WITH query_result AS (" &amp; CHAR(10) &amp;
"        -- 쿼리 결과를 변수에 저장" &amp; CHAR(10) &amp;
"        " &amp; AS90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90" s="164" t="s">
        <v>1860</v>
      </c>
      <c r="AX90" s="164" t="str">
        <f>"    WITH query_result AS (" &amp; CHAR(10) &amp;
"        -- 쿼리 결과를 변수에 저장" &amp; CHAR(10) &amp;
"        " &amp; AV90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90" s="164" t="s">
        <v>1860</v>
      </c>
      <c r="BA90" s="164" t="str">
        <f>"BEGIN TRY" &amp; CHAR(10) &amp;
"    WITH query_result AS (" &amp; CHAR(10) &amp;
"        "&amp;AY90&amp;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90" s="164" t="s">
        <v>1860</v>
      </c>
      <c r="BD90" s="164" t="str">
        <f>"BEGIN TRY" &amp; CHAR(10) &amp;
"    WITH query_result AS (" &amp; CHAR(10) &amp;
"        "&amp;BB90&amp;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90" s="164" t="s">
        <v>1860</v>
      </c>
      <c r="BG90" s="164" t="str">
        <f>"BEGIN TRY" &amp; CHAR(10) &amp;
"    WITH query_result AS (" &amp; CHAR(10) &amp;
"        "&amp;BE90&amp;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0" s="166" t="str">
        <f>"SELECT 'ID"&amp; $U90 &amp;"' AS RULE_ID,  
   '"&amp; $G90 &amp;"' AS TB_NM,    
   '"&amp; $J90 &amp;"' AS COL_NM, 
   COUNT(*) AS TOT_CNT   
   FROM "&amp;$C90&amp;"."&amp; $G90 &amp;"
WHERE "&amp; $J90 &amp;" IS NOT NULL AND LENGTH(CAST("&amp; $J90 &amp;" AS VARCHAR))&gt;0 "</f>
        <v xml:space="preserve">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90" s="164" t="s">
        <v>1860</v>
      </c>
      <c r="BJ90" s="166" t="str">
        <f>"BEGIN" &amp; CHAR(10) &amp;
"    -- 쿼리 결과를 변수에 저장" &amp; CHAR(10) &amp;
"    " &amp; BH90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90" s="164" t="s">
        <v>1860</v>
      </c>
      <c r="BM90" s="166" t="str">
        <f>"BEGIN" &amp; CHAR(10) &amp;
"    -- 쿼리 결과를 변수에 저장" &amp; CHAR(10) &amp;
"    " &amp; BK90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90" s="164" t="s">
        <v>1860</v>
      </c>
      <c r="BP90" s="166" t="str">
        <f>"BEGIN" &amp; CHAR(10) &amp;
"    -- 쿼리 결과를 변수에 저장" &amp; CHAR(10) &amp;
"    " &amp; BN90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90" s="164" t="s">
        <v>1860</v>
      </c>
      <c r="BS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LENGTH("&amp; $J90 &amp;")&gt;0 )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90" s="164" t="s">
        <v>1860</v>
      </c>
      <c r="BV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90" s="166" t="str">
        <f>"SELECT ERR_VALUE, RULE_ID, TB_NM, COL_NM FROM (
 SELECT DISTINCT SUBSTRING(CAST("&amp; $J90 &amp;" AS VARCHAR(50)),1,30)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LENGTH("&amp; $J90 &amp;")&gt;0 ) 
AND "&amp; $J90 &amp;" != 0
LIMIT 3
) XX
"</f>
        <v xml:space="preserve">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90" s="164" t="s">
        <v>1860</v>
      </c>
      <c r="BY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90" s="164" t="s">
        <v>1860</v>
      </c>
      <c r="CB90" s="164" t="str">
        <f>"    -- 프로시저 본문" &amp; CHAR(10) &amp;
"    BEGIN" &amp; CHAR(10) &amp;
"        WITH query_result AS (" &amp; CHAR(10) &amp;
"            -- 쿼리 결과를 변수에 저장" &amp; CHAR(10) &amp;
"            "&amp;BZ90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'ID1088'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LENGTH(TO_CHAR("&amp; $J90 &amp;"))&gt;0 )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90" s="164" t="s">
        <v>1860</v>
      </c>
      <c r="CE90" s="164" t="str">
        <f>"    -- 프로시저 본문" &amp; CHAR(10) &amp;
"    BEGIN" &amp; CHAR(10) &amp;
"        WITH query_result AS (" &amp; CHAR(10) &amp;
"            -- 쿼리 결과를 변수에 저장" &amp; CHAR(10) &amp;
"         "&amp;CC90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0" s="166" t="str">
        <f>"SELECT ERR_VALUE, RULE_ID, TB_NM, COL_NM FROM (
 SELECT DISTINCT SUBSTR(TO_CHAR("&amp; $J90 &amp;"),1,30)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LENGTH(TO_CHAR("&amp; $J90 &amp;"))&gt;0 ) 
AND "&amp; $J90 &amp;" != 0
AND ROWNUM &lt; 4
) XX
"</f>
        <v xml:space="preserve">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90" s="164" t="s">
        <v>1860</v>
      </c>
      <c r="CH90" s="164" t="str">
        <f>"    -- 프로시저 본문" &amp; CHAR(10) &amp;
"    BEGIN" &amp; CHAR(10) &amp;
"        WITH query_result AS (" &amp; CHAR(10) &amp;
"            -- 쿼리 결과를 변수에 저장" &amp; CHAR(10) &amp;
"            "&amp;CF90&amp;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90" s="164" t="s">
        <v>1860</v>
      </c>
      <c r="CK90" s="164" t="str">
        <f>"BEGIN TRY" &amp; CHAR(10) &amp;
"    WITH query_result AS (" &amp; CHAR(10) &amp;
"        "&amp;CI90&amp;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90" s="164" t="s">
        <v>1860</v>
      </c>
      <c r="CN90" s="164" t="str">
        <f>"BEGIN TRY" &amp; CHAR(10) &amp;
"    WITH query_result AS (" &amp; CHAR(10) &amp;
"        "&amp;CL90&amp;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90" s="164" t="s">
        <v>1860</v>
      </c>
      <c r="CQ90" s="164" t="str">
        <f>"BEGIN TRY" &amp; CHAR(10) &amp;
"    WITH query_result AS (" &amp; CHAR(10) &amp;
"        "&amp;CO90&amp;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0" s="216">
        <f>IFERROR(VLOOKUP("ID"&amp;U90,V.진단결과!$A$2:$E$99558,4,0),0)</f>
        <v>0</v>
      </c>
      <c r="CS90" s="217">
        <f>IFERROR(VLOOKUP("ID"&amp;U90,V.진단결과!$A$2:$E$99558,5,0),0)</f>
        <v>0</v>
      </c>
      <c r="CT90" s="218">
        <f t="shared" si="67"/>
        <v>0</v>
      </c>
      <c r="CU90" s="219" t="str">
        <f>SUBSTITUTE(IFERROR(VLOOKUP("ID"&amp;U90,V.진단결과!$A$2:$F$99558,6,0),""),$AO90,"")</f>
        <v/>
      </c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</row>
    <row r="91" spans="1:120" s="220" customFormat="1" ht="16.5" hidden="1" customHeight="1">
      <c r="A91" s="164" t="s">
        <v>2242</v>
      </c>
      <c r="B91" s="164" t="s">
        <v>2240</v>
      </c>
      <c r="C91" s="164" t="s">
        <v>2887</v>
      </c>
      <c r="D91" s="164">
        <v>4</v>
      </c>
      <c r="E91" s="175" t="s">
        <v>2243</v>
      </c>
      <c r="F91" s="177" t="s">
        <v>2268</v>
      </c>
      <c r="G91" s="177" t="s">
        <v>2247</v>
      </c>
      <c r="H91" s="177">
        <v>13</v>
      </c>
      <c r="I91" s="221" t="s">
        <v>2629</v>
      </c>
      <c r="J91" s="177" t="s">
        <v>2316</v>
      </c>
      <c r="K91" s="177" t="s">
        <v>2437</v>
      </c>
      <c r="L91" s="175"/>
      <c r="M91" s="165"/>
      <c r="N91" s="221" t="s">
        <v>2629</v>
      </c>
      <c r="O91" s="169"/>
      <c r="P91" s="4"/>
      <c r="Q91" s="175" t="s">
        <v>2449</v>
      </c>
      <c r="R91" s="175"/>
      <c r="S91" s="166"/>
      <c r="T91" s="166"/>
      <c r="U91" s="166"/>
      <c r="V91" s="164" t="s">
        <v>1965</v>
      </c>
      <c r="W91" s="166" t="s">
        <v>1875</v>
      </c>
      <c r="X91" s="166"/>
      <c r="Y91" s="166"/>
      <c r="Z91" s="166"/>
      <c r="AA91" s="166"/>
      <c r="AB91" s="164"/>
      <c r="AC91" s="166"/>
      <c r="AD91" s="165"/>
      <c r="AE91" s="166"/>
      <c r="AF91" s="166"/>
      <c r="AG91" s="165"/>
      <c r="AH91" s="165"/>
      <c r="AI91" s="166"/>
      <c r="AJ91" s="166"/>
      <c r="AK91" s="166"/>
      <c r="AL91" s="166"/>
      <c r="AM91" s="166"/>
      <c r="AN91" s="166"/>
      <c r="AO91" s="166"/>
      <c r="AP91" s="166"/>
      <c r="AQ91" s="164"/>
      <c r="AR91" s="164"/>
      <c r="AS91" s="167"/>
      <c r="AT91" s="164"/>
      <c r="AU91" s="164"/>
      <c r="AV91" s="166"/>
      <c r="AW91" s="164"/>
      <c r="AX91" s="164"/>
      <c r="AY91" s="166"/>
      <c r="AZ91" s="164"/>
      <c r="BA91" s="164"/>
      <c r="BB91" s="167"/>
      <c r="BC91" s="164"/>
      <c r="BD91" s="164"/>
      <c r="BE91" s="166"/>
      <c r="BF91" s="164"/>
      <c r="BG91" s="164"/>
      <c r="BH91" s="166"/>
      <c r="BI91" s="164"/>
      <c r="BJ91" s="164"/>
      <c r="BK91" s="167"/>
      <c r="BL91" s="164"/>
      <c r="BM91" s="164"/>
      <c r="BN91" s="166"/>
      <c r="BO91" s="164"/>
      <c r="BP91" s="164"/>
      <c r="BQ91" s="166"/>
      <c r="BR91" s="164"/>
      <c r="BS91" s="164"/>
      <c r="BT91" s="167"/>
      <c r="BU91" s="164"/>
      <c r="BV91" s="164"/>
      <c r="BW91" s="166"/>
      <c r="BX91" s="164"/>
      <c r="BY91" s="164"/>
      <c r="BZ91" s="166"/>
      <c r="CA91" s="164"/>
      <c r="CB91" s="164"/>
      <c r="CC91" s="167"/>
      <c r="CD91" s="164"/>
      <c r="CE91" s="164"/>
      <c r="CF91" s="166"/>
      <c r="CG91" s="164"/>
      <c r="CH91" s="164"/>
      <c r="CI91" s="166"/>
      <c r="CJ91" s="164"/>
      <c r="CK91" s="164"/>
      <c r="CL91" s="167"/>
      <c r="CM91" s="164"/>
      <c r="CN91" s="164"/>
      <c r="CO91" s="166"/>
      <c r="CP91" s="164"/>
      <c r="CQ91" s="164"/>
      <c r="CR91" s="216">
        <f>IFERROR(VLOOKUP("ID"&amp;U91,V.진단결과!$A$2:$E$99558,4,0),0)</f>
        <v>0</v>
      </c>
      <c r="CS91" s="217">
        <f>IFERROR(VLOOKUP("ID"&amp;U91,V.진단결과!$A$2:$E$99558,5,0),0)</f>
        <v>0</v>
      </c>
      <c r="CT91" s="218">
        <f t="shared" si="67"/>
        <v>0</v>
      </c>
      <c r="CU91" s="219" t="str">
        <f>SUBSTITUTE(IFERROR(VLOOKUP("ID"&amp;U91,V.진단결과!$A$2:$F$99558,6,0),""),$AO91,"")</f>
        <v/>
      </c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</row>
    <row r="92" spans="1:120" s="220" customFormat="1" ht="16.5" hidden="1" customHeight="1">
      <c r="A92" s="164" t="s">
        <v>2242</v>
      </c>
      <c r="B92" s="164" t="s">
        <v>2240</v>
      </c>
      <c r="C92" s="164" t="s">
        <v>2887</v>
      </c>
      <c r="D92" s="164">
        <v>4</v>
      </c>
      <c r="E92" s="175" t="s">
        <v>2243</v>
      </c>
      <c r="F92" s="177" t="s">
        <v>2268</v>
      </c>
      <c r="G92" s="177" t="s">
        <v>2247</v>
      </c>
      <c r="H92" s="177">
        <v>14</v>
      </c>
      <c r="I92" s="221" t="s">
        <v>2630</v>
      </c>
      <c r="J92" s="177" t="s">
        <v>2317</v>
      </c>
      <c r="K92" s="177" t="s">
        <v>2435</v>
      </c>
      <c r="L92" s="175"/>
      <c r="M92" s="165"/>
      <c r="N92" s="221" t="s">
        <v>2630</v>
      </c>
      <c r="O92" s="169"/>
      <c r="P92" s="224"/>
      <c r="Q92" s="175" t="s">
        <v>2449</v>
      </c>
      <c r="R92" s="175"/>
      <c r="S92" s="166"/>
      <c r="T92" s="166"/>
      <c r="U92" s="166">
        <v>1090</v>
      </c>
      <c r="V92" s="164" t="s">
        <v>1870</v>
      </c>
      <c r="W92" s="167"/>
      <c r="X92" s="166"/>
      <c r="Y92" s="166"/>
      <c r="Z92" s="164" t="s">
        <v>1868</v>
      </c>
      <c r="AA92" s="164" t="s">
        <v>2568</v>
      </c>
      <c r="AB92" s="166"/>
      <c r="AC92" s="166"/>
      <c r="AD92" s="165"/>
      <c r="AE92" s="166"/>
      <c r="AF92" s="166" t="s">
        <v>2886</v>
      </c>
      <c r="AG92" s="165" t="s">
        <v>2258</v>
      </c>
      <c r="AH92" s="165" t="s">
        <v>2434</v>
      </c>
      <c r="AI92" s="166"/>
      <c r="AJ92" s="166"/>
      <c r="AK92" s="166"/>
      <c r="AL92" s="166"/>
      <c r="AM92" s="166"/>
      <c r="AN92" s="166" t="str">
        <f>F92 &amp;"["&amp;G92&amp;"]의 "&amp; I92 &amp;"["&amp; J92 &amp;"]는 표준코드[CONCEPT]의 표준코드아이디[CONCEPT_ID]에 존재하거나 0을 포함하여야 한다."</f>
        <v>내원상세[VISIT_DETAIL]의 입원 소스 값[ADMITTING_SOURCE_CONCEPT_ID]는 표준코드[CONCEPT]의 표준코드아이디[CONCEPT_ID]에 존재하거나 0을 포함하여야 한다.</v>
      </c>
      <c r="AO92" s="166"/>
      <c r="AP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AQ92" s="164" t="s">
        <v>1860</v>
      </c>
      <c r="AR92" s="164" t="str">
        <f>"WITH query_result AS (" &amp; CHAR(10) &amp;
"    -- 쿼리 결과를 변수에 저장" &amp; CHAR(10) &amp;
"    " &amp; AP92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92" s="164" t="s">
        <v>1860</v>
      </c>
      <c r="AU92" s="164" t="str">
        <f>"    WITH query_result AS (" &amp; CHAR(10) &amp;
"        -- 쿼리 결과를 변수에 저장" &amp; CHAR(10) &amp;
"        " &amp; AS92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92" s="164" t="s">
        <v>1860</v>
      </c>
      <c r="AX92" s="164" t="str">
        <f>"    WITH query_result AS (" &amp; CHAR(10) &amp;
"        -- 쿼리 결과를 변수에 저장" &amp; CHAR(10) &amp;
"        " &amp; AV92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AZ92" s="164" t="s">
        <v>1860</v>
      </c>
      <c r="BA92" s="164" t="str">
        <f>"BEGIN TRY" &amp; CHAR(10) &amp;
"    WITH query_result AS (" &amp; CHAR(10) &amp;
"        "&amp;AY92&amp;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92" s="164" t="s">
        <v>1860</v>
      </c>
      <c r="BD92" s="164" t="str">
        <f>"BEGIN TRY" &amp; CHAR(10) &amp;
"    WITH query_result AS (" &amp; CHAR(10) &amp;
"        "&amp;BB92&amp;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92" s="164" t="s">
        <v>1860</v>
      </c>
      <c r="BG92" s="164" t="str">
        <f>"BEGIN TRY" &amp; CHAR(10) &amp;
"    WITH query_result AS (" &amp; CHAR(10) &amp;
"        "&amp;BE92&amp;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2" s="166" t="str">
        <f>"SELECT 'ID"&amp; $U92 &amp;"' AS RULE_ID,  
   '"&amp; $G92 &amp;"' AS TB_NM,    
   '"&amp; $J92 &amp;"' AS COL_NM, 
   COUNT(*) AS TOT_CNT   
   FROM "&amp;$C92&amp;"."&amp; $G92 &amp;"
WHERE "&amp; $J92 &amp;" IS NOT NULL AND LENGTH(CAST("&amp; $J92 &amp;" AS VARCHAR))&gt;0 "</f>
        <v xml:space="preserve">SELECT 'ID1090' AS RULE_ID,  
   'VISIT_DETAIL' AS TB_NM,    
   'ADMITTING_SOURCE_CONCEPT_ID' AS COL_NM, 
   COUNT(*) AS TOT_CNT   
   FROM YourSchemaName.VISIT_DETAIL
WHERE ADMITTING_SOURCE_CONCEPT_ID IS NOT NULL AND LENGTH(CAST(ADMITTING_SOURCE_CONCEPT_ID AS VARCHAR))&gt;0 </v>
      </c>
      <c r="BI92" s="164" t="s">
        <v>1860</v>
      </c>
      <c r="BJ92" s="166" t="str">
        <f>"BEGIN" &amp; CHAR(10) &amp;
"    -- 쿼리 결과를 변수에 저장" &amp; CHAR(10) &amp;
"    " &amp; BH92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'ID1090' AS RULE_ID,  
   'VISIT_DETAIL' AS TB_NM,    
   'ADMITTING_SOURCE_CONCEPT_ID' AS COL_NM, 
   COUNT(*) AS TOT_CNT   
   FROM YourSchemaName.VISIT_DETAIL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92" s="164" t="s">
        <v>1860</v>
      </c>
      <c r="BM92" s="166" t="str">
        <f>"BEGIN" &amp; CHAR(10) &amp;
"    -- 쿼리 결과를 변수에 저장" &amp; CHAR(10) &amp;
"    " &amp; BK92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92" s="164" t="s">
        <v>1860</v>
      </c>
      <c r="BP92" s="166" t="str">
        <f>"BEGIN" &amp; CHAR(10) &amp;
"    -- 쿼리 결과를 변수에 저장" &amp; CHAR(10) &amp;
"    " &amp; BN92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BR92" s="164" t="s">
        <v>1860</v>
      </c>
      <c r="BS9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LENGTH("&amp; $J92 &amp;")&gt;0 )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92" s="164" t="s">
        <v>1860</v>
      </c>
      <c r="BV9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92" s="166" t="str">
        <f>"SELECT ERR_VALUE, RULE_ID, TB_NM, COL_NM FROM (
 SELECT DISTINCT SUBSTRING(CAST("&amp; $J92 &amp;" AS VARCHAR(50)),1,30)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LENGTH("&amp; $J92 &amp;")&gt;0 ) 
AND "&amp; $J92 &amp;" != 0
LIMIT 3
) XX
"</f>
        <v xml:space="preserve">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92" s="164" t="s">
        <v>1860</v>
      </c>
      <c r="BY9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CA92" s="164" t="s">
        <v>1860</v>
      </c>
      <c r="CB92" s="164" t="str">
        <f>"    -- 프로시저 본문" &amp; CHAR(10) &amp;
"    BEGIN" &amp; CHAR(10) &amp;
"        WITH query_result AS (" &amp; CHAR(10) &amp;
"            -- 쿼리 결과를 변수에 저장" &amp; CHAR(10) &amp;
"            "&amp;BZ92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'ID1090' AS RULE_ID,  
   'VISIT_DETAIL' AS TB_NM,    
   'ADMITTING_SOURCE_CONCEPT_ID' AS COL_NM, 
   COUNT(*) AS TOT_CNT   
   FROM YourSchemaName.VISIT_DETAIL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LENGTH(TO_CHAR("&amp; $J92 &amp;"))&gt;0 )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92" s="164" t="s">
        <v>1860</v>
      </c>
      <c r="CE92" s="164" t="str">
        <f>"    -- 프로시저 본문" &amp; CHAR(10) &amp;
"    BEGIN" &amp; CHAR(10) &amp;
"        WITH query_result AS (" &amp; CHAR(10) &amp;
"            -- 쿼리 결과를 변수에 저장" &amp; CHAR(10) &amp;
"         "&amp;CC92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2" s="166" t="str">
        <f>"SELECT ERR_VALUE, RULE_ID, TB_NM, COL_NM FROM (
 SELECT DISTINCT SUBSTR(TO_CHAR("&amp; $J92 &amp;"),1,30)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LENGTH(TO_CHAR("&amp; $J92 &amp;"))&gt;0 ) 
AND "&amp; $J92 &amp;" != 0
AND ROWNUM &lt; 4
) XX
"</f>
        <v xml:space="preserve">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92" s="164" t="s">
        <v>1860</v>
      </c>
      <c r="CH92" s="164" t="str">
        <f>"    -- 프로시저 본문" &amp; CHAR(10) &amp;
"    BEGIN" &amp; CHAR(10) &amp;
"        WITH query_result AS (" &amp; CHAR(10) &amp;
"            -- 쿼리 결과를 변수에 저장" &amp; CHAR(10) &amp;
"            "&amp;CF92&amp;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CJ92" s="164" t="s">
        <v>1860</v>
      </c>
      <c r="CK92" s="164" t="str">
        <f>"BEGIN TRY" &amp; CHAR(10) &amp;
"    WITH query_result AS (" &amp; CHAR(10) &amp;
"        "&amp;CI92&amp;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92" s="164" t="s">
        <v>1860</v>
      </c>
      <c r="CN92" s="164" t="str">
        <f>"BEGIN TRY" &amp; CHAR(10) &amp;
"    WITH query_result AS (" &amp; CHAR(10) &amp;
"        "&amp;CL92&amp;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92" s="164" t="s">
        <v>1860</v>
      </c>
      <c r="CQ92" s="164" t="str">
        <f>"BEGIN TRY" &amp; CHAR(10) &amp;
"    WITH query_result AS (" &amp; CHAR(10) &amp;
"        "&amp;CO92&amp;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2" s="216">
        <f>IFERROR(VLOOKUP("ID"&amp;U92,V.진단결과!$A$2:$E$99558,4,0),0)</f>
        <v>0</v>
      </c>
      <c r="CS92" s="217">
        <f>IFERROR(VLOOKUP("ID"&amp;U92,V.진단결과!$A$2:$E$99558,5,0),0)</f>
        <v>0</v>
      </c>
      <c r="CT92" s="218">
        <f t="shared" si="67"/>
        <v>0</v>
      </c>
      <c r="CU92" s="219" t="str">
        <f>SUBSTITUTE(IFERROR(VLOOKUP("ID"&amp;U92,V.진단결과!$A$2:$F$99558,6,0),""),$AO92,"")</f>
        <v/>
      </c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</row>
    <row r="93" spans="1:120" s="220" customFormat="1" ht="16.5" hidden="1" customHeight="1">
      <c r="A93" s="164" t="s">
        <v>2242</v>
      </c>
      <c r="B93" s="164" t="s">
        <v>2240</v>
      </c>
      <c r="C93" s="164" t="s">
        <v>2887</v>
      </c>
      <c r="D93" s="164">
        <v>4</v>
      </c>
      <c r="E93" s="175" t="s">
        <v>2243</v>
      </c>
      <c r="F93" s="177" t="s">
        <v>2268</v>
      </c>
      <c r="G93" s="177" t="s">
        <v>2247</v>
      </c>
      <c r="H93" s="177">
        <v>15</v>
      </c>
      <c r="I93" s="221" t="s">
        <v>2631</v>
      </c>
      <c r="J93" s="177" t="s">
        <v>2305</v>
      </c>
      <c r="K93" s="177" t="s">
        <v>2437</v>
      </c>
      <c r="L93" s="175"/>
      <c r="M93" s="165"/>
      <c r="N93" s="221" t="s">
        <v>2631</v>
      </c>
      <c r="O93" s="169"/>
      <c r="P93" s="4"/>
      <c r="Q93" s="175" t="s">
        <v>2449</v>
      </c>
      <c r="R93" s="175"/>
      <c r="S93" s="166"/>
      <c r="T93" s="166"/>
      <c r="U93" s="166"/>
      <c r="V93" s="164" t="s">
        <v>1965</v>
      </c>
      <c r="W93" s="166" t="s">
        <v>1875</v>
      </c>
      <c r="X93" s="166"/>
      <c r="Y93" s="166"/>
      <c r="Z93" s="166"/>
      <c r="AA93" s="166"/>
      <c r="AB93" s="164"/>
      <c r="AC93" s="166"/>
      <c r="AD93" s="165"/>
      <c r="AE93" s="166"/>
      <c r="AF93" s="166"/>
      <c r="AG93" s="165"/>
      <c r="AH93" s="165"/>
      <c r="AI93" s="166"/>
      <c r="AJ93" s="166"/>
      <c r="AK93" s="166"/>
      <c r="AL93" s="166"/>
      <c r="AM93" s="166"/>
      <c r="AN93" s="166"/>
      <c r="AO93" s="166"/>
      <c r="AP93" s="166"/>
      <c r="AQ93" s="164"/>
      <c r="AR93" s="164"/>
      <c r="AS93" s="167"/>
      <c r="AT93" s="164"/>
      <c r="AU93" s="164"/>
      <c r="AV93" s="166"/>
      <c r="AW93" s="164"/>
      <c r="AX93" s="164"/>
      <c r="AY93" s="166"/>
      <c r="AZ93" s="164"/>
      <c r="BA93" s="164"/>
      <c r="BB93" s="167"/>
      <c r="BC93" s="164"/>
      <c r="BD93" s="164"/>
      <c r="BE93" s="166"/>
      <c r="BF93" s="164"/>
      <c r="BG93" s="164"/>
      <c r="BH93" s="166"/>
      <c r="BI93" s="164"/>
      <c r="BJ93" s="164"/>
      <c r="BK93" s="167"/>
      <c r="BL93" s="164"/>
      <c r="BM93" s="164"/>
      <c r="BN93" s="166"/>
      <c r="BO93" s="164"/>
      <c r="BP93" s="164"/>
      <c r="BQ93" s="166"/>
      <c r="BR93" s="164"/>
      <c r="BS93" s="164"/>
      <c r="BT93" s="167"/>
      <c r="BU93" s="164"/>
      <c r="BV93" s="164"/>
      <c r="BW93" s="166"/>
      <c r="BX93" s="164"/>
      <c r="BY93" s="164"/>
      <c r="BZ93" s="166"/>
      <c r="CA93" s="164"/>
      <c r="CB93" s="164"/>
      <c r="CC93" s="167"/>
      <c r="CD93" s="164"/>
      <c r="CE93" s="164"/>
      <c r="CF93" s="166"/>
      <c r="CG93" s="164"/>
      <c r="CH93" s="164"/>
      <c r="CI93" s="166"/>
      <c r="CJ93" s="164"/>
      <c r="CK93" s="164"/>
      <c r="CL93" s="167"/>
      <c r="CM93" s="164"/>
      <c r="CN93" s="164"/>
      <c r="CO93" s="166"/>
      <c r="CP93" s="164"/>
      <c r="CQ93" s="164"/>
      <c r="CR93" s="216">
        <f>IFERROR(VLOOKUP("ID"&amp;U93,V.진단결과!$A$2:$E$99558,4,0),0)</f>
        <v>0</v>
      </c>
      <c r="CS93" s="217">
        <f>IFERROR(VLOOKUP("ID"&amp;U93,V.진단결과!$A$2:$E$99558,5,0),0)</f>
        <v>0</v>
      </c>
      <c r="CT93" s="218">
        <f t="shared" si="67"/>
        <v>0</v>
      </c>
      <c r="CU93" s="219" t="str">
        <f>SUBSTITUTE(IFERROR(VLOOKUP("ID"&amp;U93,V.진단결과!$A$2:$F$99558,6,0),""),$AO93,"")</f>
        <v/>
      </c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</row>
    <row r="94" spans="1:120" s="220" customFormat="1" ht="16.5" hidden="1" customHeight="1">
      <c r="A94" s="164" t="s">
        <v>2242</v>
      </c>
      <c r="B94" s="164" t="s">
        <v>2240</v>
      </c>
      <c r="C94" s="164" t="s">
        <v>2887</v>
      </c>
      <c r="D94" s="164">
        <v>4</v>
      </c>
      <c r="E94" s="175" t="s">
        <v>2243</v>
      </c>
      <c r="F94" s="177" t="s">
        <v>2268</v>
      </c>
      <c r="G94" s="177" t="s">
        <v>2247</v>
      </c>
      <c r="H94" s="177">
        <v>16</v>
      </c>
      <c r="I94" s="221" t="s">
        <v>2632</v>
      </c>
      <c r="J94" s="177" t="s">
        <v>2304</v>
      </c>
      <c r="K94" s="177" t="s">
        <v>2435</v>
      </c>
      <c r="L94" s="175"/>
      <c r="M94" s="165"/>
      <c r="N94" s="221" t="s">
        <v>2632</v>
      </c>
      <c r="O94" s="169"/>
      <c r="P94" s="4"/>
      <c r="Q94" s="175" t="s">
        <v>2449</v>
      </c>
      <c r="R94" s="175"/>
      <c r="S94" s="166"/>
      <c r="T94" s="166"/>
      <c r="U94" s="166">
        <v>1092</v>
      </c>
      <c r="V94" s="164" t="s">
        <v>1869</v>
      </c>
      <c r="W94" s="166"/>
      <c r="X94" s="166"/>
      <c r="Y94" s="166"/>
      <c r="Z94" s="164" t="s">
        <v>1868</v>
      </c>
      <c r="AA94" s="164" t="s">
        <v>2466</v>
      </c>
      <c r="AB94" s="164"/>
      <c r="AC94" s="166"/>
      <c r="AD94" s="165"/>
      <c r="AE94" s="166"/>
      <c r="AF94" s="166" t="s">
        <v>2886</v>
      </c>
      <c r="AG94" s="165" t="s">
        <v>2258</v>
      </c>
      <c r="AH94" s="165" t="s">
        <v>2434</v>
      </c>
      <c r="AI94" s="166" t="s">
        <v>2826</v>
      </c>
      <c r="AJ94" s="166"/>
      <c r="AK94" s="166"/>
      <c r="AL94" s="166"/>
      <c r="AM94" s="166"/>
      <c r="AN94" s="166" t="str">
        <f>F94 &amp;"["&amp;G94&amp;"]의 "&amp; I94 &amp;"["&amp; J94 &amp;"]는 표준코드[CONCEPT]의 표준코드아이디[CONCEPT_ID]에 존재하며 해당 조건["&amp;AI94&amp;"]을 만족해야 한다."</f>
        <v>내원상세[VISIT_DETAIL]의 퇴원 정보 ID[DISCHARGE_TO_CONCEPT_ID]는 표준코드[CONCEPT]의 표준코드아이디[CONCEPT_ID]에 존재하며 해당 조건[and lower(domain_id) = 'visit' and lower(standard_concept) in ('standard', 's')]을 만족해야 한다.</v>
      </c>
      <c r="AO94" s="166"/>
      <c r="AP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AQ94" s="164" t="s">
        <v>1860</v>
      </c>
      <c r="AR94" s="164" t="str">
        <f>"WITH query_result AS (" &amp; CHAR(10) &amp;
"    -- 쿼리 결과를 변수에 저장" &amp; CHAR(10) &amp;
"    " &amp; AP94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94" s="164" t="s">
        <v>1860</v>
      </c>
      <c r="AU94" s="164" t="str">
        <f>"    WITH query_result AS (" &amp; CHAR(10) &amp;
"        -- 쿼리 결과를 변수에 저장" &amp; CHAR(10) &amp;
"        " &amp; AS94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94" s="164" t="s">
        <v>1860</v>
      </c>
      <c r="AX94" s="164" t="str">
        <f>"    WITH query_result AS (" &amp; CHAR(10) &amp;
"        -- 쿼리 결과를 변수에 저장" &amp; CHAR(10) &amp;
"        " &amp; AV94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AZ94" s="164" t="s">
        <v>1860</v>
      </c>
      <c r="BA94" s="164" t="str">
        <f>"BEGIN TRY" &amp; CHAR(10) &amp;
"    WITH query_result AS (" &amp; CHAR(10) &amp;
"        "&amp;AY94&amp;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94" s="164" t="s">
        <v>1860</v>
      </c>
      <c r="BD94" s="164" t="str">
        <f>"BEGIN TRY" &amp; CHAR(10) &amp;
"    WITH query_result AS (" &amp; CHAR(10) &amp;
"        "&amp;BB94&amp;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94" s="164" t="s">
        <v>1860</v>
      </c>
      <c r="BG94" s="164" t="str">
        <f>"BEGIN TRY" &amp; CHAR(10) &amp;
"    WITH query_result AS (" &amp; CHAR(10) &amp;
"        "&amp;BE94&amp;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4" s="166" t="str">
        <f>"SELECT 'ID"&amp; $U94 &amp;"' AS RULE_ID,  
   '"&amp; $G94 &amp;"' AS TB_NM,    
   '"&amp; $J94 &amp;"' AS COL_NM, 
   COUNT(*) AS TOT_CNT   
   FROM "&amp;$C94&amp;"."&amp; $G94 &amp;"
WHERE "&amp; $J94 &amp;" IS NOT NULL AND LENGTH(CAST("&amp; $J94 &amp;" AS VARCHAR))&gt;0 "</f>
        <v xml:space="preserve">SELECT 'ID1092' AS RULE_ID,  
   'VISIT_DETAIL' AS TB_NM,    
   'DISCHARGE_TO_CONCEPT_ID' AS COL_NM, 
   COUNT(*) AS TOT_CNT   
   FROM YourSchemaName.VISIT_DETAIL
WHERE DISCHARGE_TO_CONCEPT_ID IS NOT NULL AND LENGTH(CAST(DISCHARGE_TO_CONCEPT_ID AS VARCHAR))&gt;0 </v>
      </c>
      <c r="BI94" s="164" t="s">
        <v>1860</v>
      </c>
      <c r="BJ94" s="166" t="str">
        <f>"BEGIN" &amp; CHAR(10) &amp;
"    -- 쿼리 결과를 변수에 저장" &amp; CHAR(10) &amp;
"    " &amp; BH94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'ID1092' AS RULE_ID,  
   'VISIT_DETAIL' AS TB_NM,    
   'DISCHARGE_TO_CONCEPT_ID' AS COL_NM, 
   COUNT(*) AS TOT_CNT   
   FROM YourSchemaName.VISIT_DETAIL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94" s="164" t="s">
        <v>1860</v>
      </c>
      <c r="BM94" s="166" t="str">
        <f>"BEGIN" &amp; CHAR(10) &amp;
"    -- 쿼리 결과를 변수에 저장" &amp; CHAR(10) &amp;
"    " &amp; BK94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94" s="164" t="s">
        <v>1860</v>
      </c>
      <c r="BP94" s="166" t="str">
        <f>"BEGIN" &amp; CHAR(10) &amp;
"    -- 쿼리 결과를 변수에 저장" &amp; CHAR(10) &amp;
"    " &amp; BN94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BR94" s="164" t="s">
        <v>1860</v>
      </c>
      <c r="BS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LENGTH("&amp; $J94 &amp;")&gt;0 )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94" s="164" t="s">
        <v>1860</v>
      </c>
      <c r="BV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94" s="166" t="str">
        <f>"SELECT ERR_VALUE, RULE_ID, TB_NM, COL_NM FROM (
 SELECT DISTINCT SUBSTRING(CAST("&amp; $J94 &amp;" AS VARCHAR(50)),1,30) AS ERR_VALUE, 'ID"&amp; $U94 &amp;"' AS RULE_ID,  
   '"&amp; $G94 &amp;"' AS TB_NM,    
   '"&amp; $J94 &amp;"' AS COL_NM 
FROM "&amp;$C94&amp;"."&amp; $G94 &amp;" A
WHERE CASE WHEN NOT EXISTS 
(SELECT 1 FROM "&amp;$C94&amp;"."&amp; $AG94 &amp;" B WHERE 1=1 "&amp; $AI94 &amp;")  
THEN 'Y' ELSE 'N' END = 'Y' 
AND ( "&amp; $J94 &amp;" IS NOT NULL AND LENGTH("&amp; $J94 &amp;")&gt;0 ) 
LIMIT 3
) XX
"</f>
        <v xml:space="preserve">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94" s="164" t="s">
        <v>1860</v>
      </c>
      <c r="BY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CA94" s="164" t="s">
        <v>1860</v>
      </c>
      <c r="CB94" s="164" t="str">
        <f>"    -- 프로시저 본문" &amp; CHAR(10) &amp;
"    BEGIN" &amp; CHAR(10) &amp;
"        WITH query_result AS (" &amp; CHAR(10) &amp;
"            -- 쿼리 결과를 변수에 저장" &amp; CHAR(10) &amp;
"            "&amp;BZ94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'ID1092' AS RULE_ID,  
   'VISIT_DETAIL' AS TB_NM,    
   'DISCHARGE_TO_CONCEPT_ID' AS COL_NM, 
   COUNT(*) AS TOT_CNT   
   FROM YourSchemaName.VISIT_DETAIL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LENGTH(TO_CHAR("&amp; $J94 &amp;"))&gt;0 )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94" s="164" t="s">
        <v>1860</v>
      </c>
      <c r="CE94" s="164" t="str">
        <f>"    -- 프로시저 본문" &amp; CHAR(10) &amp;
"    BEGIN" &amp; CHAR(10) &amp;
"        WITH query_result AS (" &amp; CHAR(10) &amp;
"            -- 쿼리 결과를 변수에 저장" &amp; CHAR(10) &amp;
"         "&amp;CC94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4" s="166" t="str">
        <f>"SELECT ERR_VALUE, RULE_ID, TB_NM, COL_NM FROM (
 SELECT DISTINCT SUBSTR(TO_CHAR("&amp; $J94 &amp;"),1,30)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LENGTH(TO_CHAR("&amp; $J94 &amp;"))&gt;0 ) 
AND ROWNUM &lt; 4
) XX
"</f>
        <v xml:space="preserve">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94" s="164" t="s">
        <v>1860</v>
      </c>
      <c r="CH94" s="164" t="str">
        <f>"    -- 프로시저 본문" &amp; CHAR(10) &amp;
"    BEGIN" &amp; CHAR(10) &amp;
"        WITH query_result AS (" &amp; CHAR(10) &amp;
"            -- 쿼리 결과를 변수에 저장" &amp; CHAR(10) &amp;
"            "&amp;CF94&amp;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CJ94" s="164" t="s">
        <v>1860</v>
      </c>
      <c r="CK94" s="164" t="str">
        <f>"BEGIN TRY" &amp; CHAR(10) &amp;
"    WITH query_result AS (" &amp; CHAR(10) &amp;
"        "&amp;CI94&amp;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94" s="164" t="s">
        <v>1860</v>
      </c>
      <c r="CN94" s="164" t="str">
        <f>"BEGIN TRY" &amp; CHAR(10) &amp;
"    WITH query_result AS (" &amp; CHAR(10) &amp;
"        "&amp;CL94&amp;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94" s="164" t="s">
        <v>1860</v>
      </c>
      <c r="CQ94" s="164" t="str">
        <f>"BEGIN TRY" &amp; CHAR(10) &amp;
"    WITH query_result AS (" &amp; CHAR(10) &amp;
"        "&amp;CO94&amp;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4" s="216">
        <f>IFERROR(VLOOKUP("ID"&amp;U94,V.진단결과!$A$2:$E$99558,4,0),0)</f>
        <v>0</v>
      </c>
      <c r="CS94" s="217">
        <f>IFERROR(VLOOKUP("ID"&amp;U94,V.진단결과!$A$2:$E$99558,5,0),0)</f>
        <v>0</v>
      </c>
      <c r="CT94" s="218">
        <f t="shared" si="67"/>
        <v>0</v>
      </c>
      <c r="CU94" s="219" t="str">
        <f>SUBSTITUTE(IFERROR(VLOOKUP("ID"&amp;U94,V.진단결과!$A$2:$F$99558,6,0),""),$AO94,"")</f>
        <v/>
      </c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</row>
    <row r="95" spans="1:120" s="220" customFormat="1" ht="16.5" hidden="1" customHeight="1">
      <c r="A95" s="164" t="s">
        <v>2242</v>
      </c>
      <c r="B95" s="164" t="s">
        <v>2240</v>
      </c>
      <c r="C95" s="164" t="s">
        <v>2887</v>
      </c>
      <c r="D95" s="164">
        <v>4</v>
      </c>
      <c r="E95" s="175" t="s">
        <v>2243</v>
      </c>
      <c r="F95" s="177" t="s">
        <v>2268</v>
      </c>
      <c r="G95" s="177" t="s">
        <v>2247</v>
      </c>
      <c r="H95" s="177">
        <v>17</v>
      </c>
      <c r="I95" s="221" t="s">
        <v>2633</v>
      </c>
      <c r="J95" s="177" t="s">
        <v>2793</v>
      </c>
      <c r="K95" s="177" t="s">
        <v>2435</v>
      </c>
      <c r="L95" s="175"/>
      <c r="M95" s="165"/>
      <c r="N95" s="221" t="s">
        <v>2633</v>
      </c>
      <c r="O95" s="169"/>
      <c r="P95" s="4"/>
      <c r="Q95" s="175" t="s">
        <v>2449</v>
      </c>
      <c r="R95" s="175"/>
      <c r="S95" s="166"/>
      <c r="T95" s="166"/>
      <c r="U95" s="166"/>
      <c r="V95" s="164" t="s">
        <v>1965</v>
      </c>
      <c r="W95" s="167" t="s">
        <v>2876</v>
      </c>
      <c r="X95" s="166"/>
      <c r="Y95" s="166"/>
      <c r="Z95" s="164"/>
      <c r="AA95" s="168"/>
      <c r="AB95" s="166"/>
      <c r="AC95" s="166"/>
      <c r="AD95" s="165"/>
      <c r="AE95" s="166"/>
      <c r="AF95" s="166"/>
      <c r="AG95" s="166"/>
      <c r="AH95" s="165"/>
      <c r="AI95" s="166"/>
      <c r="AJ95" s="166"/>
      <c r="AK95" s="166"/>
      <c r="AL95" s="166"/>
      <c r="AM95" s="166"/>
      <c r="AN95" s="166"/>
      <c r="AO95" s="166"/>
      <c r="AP95" s="166"/>
      <c r="AQ95" s="164"/>
      <c r="AR95" s="164"/>
      <c r="AS95" s="167"/>
      <c r="AT95" s="164"/>
      <c r="AU95" s="164"/>
      <c r="AV95" s="166"/>
      <c r="AW95" s="164"/>
      <c r="AX95" s="164"/>
      <c r="AY95" s="166"/>
      <c r="AZ95" s="164"/>
      <c r="BA95" s="164"/>
      <c r="BB95" s="167"/>
      <c r="BC95" s="164"/>
      <c r="BD95" s="164"/>
      <c r="BE95" s="166"/>
      <c r="BF95" s="164"/>
      <c r="BG95" s="164"/>
      <c r="BH95" s="166"/>
      <c r="BI95" s="164"/>
      <c r="BJ95" s="164"/>
      <c r="BK95" s="167"/>
      <c r="BL95" s="164"/>
      <c r="BM95" s="164"/>
      <c r="BN95" s="166"/>
      <c r="BO95" s="164"/>
      <c r="BP95" s="164"/>
      <c r="BQ95" s="166"/>
      <c r="BR95" s="164"/>
      <c r="BS95" s="164"/>
      <c r="BT95" s="167"/>
      <c r="BU95" s="164"/>
      <c r="BV95" s="164"/>
      <c r="BW95" s="166"/>
      <c r="BX95" s="164"/>
      <c r="BY95" s="164"/>
      <c r="BZ95" s="166"/>
      <c r="CA95" s="164"/>
      <c r="CB95" s="164"/>
      <c r="CC95" s="167"/>
      <c r="CD95" s="164"/>
      <c r="CE95" s="164"/>
      <c r="CF95" s="166"/>
      <c r="CG95" s="164"/>
      <c r="CH95" s="164"/>
      <c r="CI95" s="166"/>
      <c r="CJ95" s="164"/>
      <c r="CK95" s="164"/>
      <c r="CL95" s="167"/>
      <c r="CM95" s="164"/>
      <c r="CN95" s="164"/>
      <c r="CO95" s="166"/>
      <c r="CP95" s="164"/>
      <c r="CQ95" s="164"/>
      <c r="CR95" s="216">
        <f>IFERROR(VLOOKUP("ID"&amp;U95,V.진단결과!$A$2:$E$99558,4,0),0)</f>
        <v>0</v>
      </c>
      <c r="CS95" s="217">
        <f>IFERROR(VLOOKUP("ID"&amp;U95,V.진단결과!$A$2:$E$99558,5,0),0)</f>
        <v>0</v>
      </c>
      <c r="CT95" s="218">
        <f t="shared" si="67"/>
        <v>0</v>
      </c>
      <c r="CU95" s="219" t="str">
        <f>SUBSTITUTE(IFERROR(VLOOKUP("ID"&amp;U95,V.진단결과!$A$2:$F$99558,6,0),""),$AO95,"")</f>
        <v/>
      </c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</row>
    <row r="96" spans="1:120" s="220" customFormat="1" ht="16.5" hidden="1" customHeight="1">
      <c r="A96" s="164" t="s">
        <v>2242</v>
      </c>
      <c r="B96" s="164" t="s">
        <v>2240</v>
      </c>
      <c r="C96" s="164" t="s">
        <v>2887</v>
      </c>
      <c r="D96" s="164">
        <v>4</v>
      </c>
      <c r="E96" s="175" t="s">
        <v>2243</v>
      </c>
      <c r="F96" s="177" t="s">
        <v>2268</v>
      </c>
      <c r="G96" s="177" t="s">
        <v>2247</v>
      </c>
      <c r="H96" s="177">
        <v>18</v>
      </c>
      <c r="I96" s="221" t="s">
        <v>2634</v>
      </c>
      <c r="J96" s="177" t="s">
        <v>2318</v>
      </c>
      <c r="K96" s="177" t="s">
        <v>2435</v>
      </c>
      <c r="L96" s="175"/>
      <c r="M96" s="165"/>
      <c r="N96" s="221" t="s">
        <v>2634</v>
      </c>
      <c r="O96" s="169"/>
      <c r="P96" s="4"/>
      <c r="Q96" s="175" t="s">
        <v>2449</v>
      </c>
      <c r="R96" s="175"/>
      <c r="S96" s="166"/>
      <c r="T96" s="166"/>
      <c r="U96" s="166"/>
      <c r="V96" s="164" t="s">
        <v>1965</v>
      </c>
      <c r="W96" s="167" t="s">
        <v>2876</v>
      </c>
      <c r="X96" s="166"/>
      <c r="Y96" s="166"/>
      <c r="Z96" s="164"/>
      <c r="AA96" s="168"/>
      <c r="AB96" s="164"/>
      <c r="AC96" s="166"/>
      <c r="AD96" s="165"/>
      <c r="AE96" s="166"/>
      <c r="AF96" s="166"/>
      <c r="AG96" s="165"/>
      <c r="AH96" s="165"/>
      <c r="AI96" s="166"/>
      <c r="AJ96" s="166"/>
      <c r="AK96" s="166"/>
      <c r="AL96" s="166"/>
      <c r="AM96" s="166"/>
      <c r="AN96" s="166"/>
      <c r="AO96" s="166"/>
      <c r="AP96" s="166"/>
      <c r="AQ96" s="164"/>
      <c r="AR96" s="164"/>
      <c r="AS96" s="167"/>
      <c r="AT96" s="164"/>
      <c r="AU96" s="164"/>
      <c r="AV96" s="166"/>
      <c r="AW96" s="164"/>
      <c r="AX96" s="164"/>
      <c r="AY96" s="166"/>
      <c r="AZ96" s="164"/>
      <c r="BA96" s="164"/>
      <c r="BB96" s="167"/>
      <c r="BC96" s="164"/>
      <c r="BD96" s="164"/>
      <c r="BE96" s="166"/>
      <c r="BF96" s="164"/>
      <c r="BG96" s="164"/>
      <c r="BH96" s="166"/>
      <c r="BI96" s="164"/>
      <c r="BJ96" s="164"/>
      <c r="BK96" s="167"/>
      <c r="BL96" s="164"/>
      <c r="BM96" s="164"/>
      <c r="BN96" s="166"/>
      <c r="BO96" s="164"/>
      <c r="BP96" s="164"/>
      <c r="BQ96" s="166"/>
      <c r="BR96" s="164"/>
      <c r="BS96" s="164"/>
      <c r="BT96" s="167"/>
      <c r="BU96" s="164"/>
      <c r="BV96" s="164"/>
      <c r="BW96" s="166"/>
      <c r="BX96" s="164"/>
      <c r="BY96" s="164"/>
      <c r="BZ96" s="166"/>
      <c r="CA96" s="164"/>
      <c r="CB96" s="164"/>
      <c r="CC96" s="167"/>
      <c r="CD96" s="164"/>
      <c r="CE96" s="164"/>
      <c r="CF96" s="166"/>
      <c r="CG96" s="164"/>
      <c r="CH96" s="164"/>
      <c r="CI96" s="166"/>
      <c r="CJ96" s="164"/>
      <c r="CK96" s="164"/>
      <c r="CL96" s="167"/>
      <c r="CM96" s="164"/>
      <c r="CN96" s="164"/>
      <c r="CO96" s="166"/>
      <c r="CP96" s="164"/>
      <c r="CQ96" s="164"/>
      <c r="CR96" s="216">
        <f>IFERROR(VLOOKUP("ID"&amp;U96,V.진단결과!$A$2:$E$99558,4,0),0)</f>
        <v>0</v>
      </c>
      <c r="CS96" s="217">
        <f>IFERROR(VLOOKUP("ID"&amp;U96,V.진단결과!$A$2:$E$99558,5,0),0)</f>
        <v>0</v>
      </c>
      <c r="CT96" s="218">
        <f t="shared" si="67"/>
        <v>0</v>
      </c>
      <c r="CU96" s="219" t="str">
        <f>SUBSTITUTE(IFERROR(VLOOKUP("ID"&amp;U96,V.진단결과!$A$2:$F$99558,6,0),""),$AO96,"")</f>
        <v/>
      </c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</row>
    <row r="97" spans="1:120" s="220" customFormat="1" ht="16.5" hidden="1" customHeight="1">
      <c r="A97" s="164" t="s">
        <v>2242</v>
      </c>
      <c r="B97" s="164" t="s">
        <v>2240</v>
      </c>
      <c r="C97" s="164" t="s">
        <v>2887</v>
      </c>
      <c r="D97" s="164">
        <v>4</v>
      </c>
      <c r="E97" s="175" t="s">
        <v>2243</v>
      </c>
      <c r="F97" s="177" t="s">
        <v>2268</v>
      </c>
      <c r="G97" s="177" t="s">
        <v>2247</v>
      </c>
      <c r="H97" s="177">
        <v>19</v>
      </c>
      <c r="I97" s="221" t="s">
        <v>2635</v>
      </c>
      <c r="J97" s="177" t="s">
        <v>2294</v>
      </c>
      <c r="K97" s="177" t="s">
        <v>2435</v>
      </c>
      <c r="L97" s="175"/>
      <c r="M97" s="165"/>
      <c r="N97" s="221" t="s">
        <v>2635</v>
      </c>
      <c r="O97" s="169"/>
      <c r="P97" s="4"/>
      <c r="Q97" s="175" t="s">
        <v>116</v>
      </c>
      <c r="R97" s="175" t="s">
        <v>2448</v>
      </c>
      <c r="S97" s="166"/>
      <c r="T97" s="166"/>
      <c r="U97" s="166">
        <v>1095</v>
      </c>
      <c r="V97" s="164" t="s">
        <v>1869</v>
      </c>
      <c r="W97" s="166"/>
      <c r="X97" s="166"/>
      <c r="Y97" s="166"/>
      <c r="Z97" s="164" t="s">
        <v>1871</v>
      </c>
      <c r="AA97" s="168" t="s">
        <v>1872</v>
      </c>
      <c r="AB97" s="164"/>
      <c r="AC97" s="166"/>
      <c r="AD97" s="165"/>
      <c r="AE97" s="166"/>
      <c r="AF97" s="166"/>
      <c r="AG97" s="165"/>
      <c r="AH97" s="165"/>
      <c r="AI97" s="166"/>
      <c r="AJ97" s="166" t="s">
        <v>2246</v>
      </c>
      <c r="AK97" s="166" t="s">
        <v>2294</v>
      </c>
      <c r="AL97" s="166"/>
      <c r="AM97" s="166"/>
      <c r="AN97" s="166" t="str">
        <f>F97 &amp;"["&amp;G97&amp;"]의 "&amp; I97 &amp;"["&amp; J97 &amp;"]는 환자["&amp;AJ97&amp;"]의 "&amp;I97&amp;"["&amp;AK97&amp;"]에 존재하여야 한다."</f>
        <v>내원상세[VISIT_DETAIL]의 내원 기록번호[VISIT_OCCURRENCE_ID]는 환자[VISIT_OCCURRENCE]의 내원 기록번호[VISIT_OCCURRENCE_ID]에 존재하여야 한다.</v>
      </c>
      <c r="AO97" s="166"/>
      <c r="AP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AQ97" s="164" t="s">
        <v>1860</v>
      </c>
      <c r="AR97" s="164" t="str">
        <f>"WITH query_result AS (" &amp; CHAR(10) &amp;
"    -- 쿼리 결과를 변수에 저장" &amp; CHAR(10) &amp;
"    " &amp; AP97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97" s="164" t="s">
        <v>1860</v>
      </c>
      <c r="AU97" s="164" t="str">
        <f>"    WITH query_result AS (" &amp; CHAR(10) &amp;
"        -- 쿼리 결과를 변수에 저장" &amp; CHAR(10) &amp;
"        " &amp; AS97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97" s="164" t="s">
        <v>1860</v>
      </c>
      <c r="AX97" s="164" t="str">
        <f>"    WITH query_result AS (" &amp; CHAR(10) &amp;
"        -- 쿼리 결과를 변수에 저장" &amp; CHAR(10) &amp;
"        " &amp; AV97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AZ97" s="164" t="s">
        <v>1860</v>
      </c>
      <c r="BA97" s="164" t="str">
        <f>"BEGIN TRY" &amp; CHAR(10) &amp;
"    WITH query_result AS (" &amp; CHAR(10) &amp;
"        "&amp;AY97&amp;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97" s="164" t="s">
        <v>1860</v>
      </c>
      <c r="BD97" s="164" t="str">
        <f>"BEGIN TRY" &amp; CHAR(10) &amp;
"    WITH query_result AS (" &amp; CHAR(10) &amp;
"        "&amp;BB97&amp;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97" s="164" t="s">
        <v>1860</v>
      </c>
      <c r="BG97" s="164" t="str">
        <f>"BEGIN TRY" &amp; CHAR(10) &amp;
"    WITH query_result AS (" &amp; CHAR(10) &amp;
"        "&amp;BE97&amp;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7" s="166" t="str">
        <f>"SELECT 'ID"&amp; $U97 &amp;"' AS RULE_ID,  
   '"&amp; $G97 &amp;"' AS TB_NM,    
   '"&amp; $J97 &amp;"' AS COL_NM, 
   COUNT(*) AS TOT_CNT   
   FROM "&amp;$C97&amp;"."&amp; $G97 &amp;"
WHERE "&amp; $J97 &amp;" IS NOT NULL AND LENGTH(CAST("&amp; $J97 &amp;" AS VARCHAR))&gt;0 "</f>
        <v xml:space="preserve">SELECT 'ID1095' AS RULE_ID,  
   'VISIT_DETAIL' AS TB_NM,    
   'VISIT_OCCURRENCE_ID' AS COL_NM, 
   COUNT(*) AS TOT_CNT   
   FROM YourSchemaName.VISIT_DETAIL
WHERE VISIT_OCCURRENCE_ID IS NOT NULL AND LENGTH(CAST(VISIT_OCCURRENCE_ID AS VARCHAR))&gt;0 </v>
      </c>
      <c r="BI97" s="164" t="s">
        <v>1860</v>
      </c>
      <c r="BJ97" s="166" t="str">
        <f>"BEGIN" &amp; CHAR(10) &amp;
"    -- 쿼리 결과를 변수에 저장" &amp; CHAR(10) &amp;
"    " &amp; BH97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'ID1095'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97" s="164" t="s">
        <v>1860</v>
      </c>
      <c r="BM97" s="166" t="str">
        <f>"BEGIN" &amp; CHAR(10) &amp;
"    -- 쿼리 결과를 변수에 저장" &amp; CHAR(10) &amp;
"    " &amp; BK97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97" s="164" t="s">
        <v>1860</v>
      </c>
      <c r="BP97" s="166" t="str">
        <f>"BEGIN" &amp; CHAR(10) &amp;
"    -- 쿼리 결과를 변수에 저장" &amp; CHAR(10) &amp;
"    " &amp; BN97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BR97" s="164" t="s">
        <v>1860</v>
      </c>
      <c r="BS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LENGTH("&amp; $J97 &amp;")&gt;0 )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97" s="164" t="s">
        <v>1860</v>
      </c>
      <c r="BV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97" s="166" t="str">
        <f>"SELECT ERR_VALUE, RULE_ID, TB_NM, COL_NM FROM (
 SELECT DISTINCT SUBSTRING(CAST("&amp; $J97 &amp;" AS VARCHAR(50)),1,30)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LENGTH("&amp; $J97 &amp;")&gt;0 ) 
LIMIT 3
) XX
"</f>
        <v xml:space="preserve">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97" s="164" t="s">
        <v>1860</v>
      </c>
      <c r="BY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CA97" s="164" t="s">
        <v>1860</v>
      </c>
      <c r="CB97" s="164" t="str">
        <f>"    -- 프로시저 본문" &amp; CHAR(10) &amp;
"    BEGIN" &amp; CHAR(10) &amp;
"        WITH query_result AS (" &amp; CHAR(10) &amp;
"            -- 쿼리 결과를 변수에 저장" &amp; CHAR(10) &amp;
"            "&amp;BZ97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'ID1095'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LENGTH(TO_CHAR("&amp; $J97 &amp;"))&gt;0 )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97" s="164" t="s">
        <v>1860</v>
      </c>
      <c r="CE97" s="164" t="str">
        <f>"    -- 프로시저 본문" &amp; CHAR(10) &amp;
"    BEGIN" &amp; CHAR(10) &amp;
"        WITH query_result AS (" &amp; CHAR(10) &amp;
"            -- 쿼리 결과를 변수에 저장" &amp; CHAR(10) &amp;
"         "&amp;CC97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7" s="166" t="str">
        <f>"SELECT ERR_VALUE, RULE_ID, TB_NM, COL_NM FROM (
 SELECT DISTINCT SUBSTR(TO_CHAR("&amp; $J97 &amp;"),1,30)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LENGTH(TO_CHAR("&amp; $J97 &amp;"))&gt;0 ) 
AND ROWNUM &lt; 4
) XX
"</f>
        <v xml:space="preserve">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97" s="164" t="s">
        <v>1860</v>
      </c>
      <c r="CH97" s="164" t="str">
        <f>"    -- 프로시저 본문" &amp; CHAR(10) &amp;
"    BEGIN" &amp; CHAR(10) &amp;
"        WITH query_result AS (" &amp; CHAR(10) &amp;
"            -- 쿼리 결과를 변수에 저장" &amp; CHAR(10) &amp;
"            "&amp;CF97&amp;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CJ97" s="164" t="s">
        <v>1860</v>
      </c>
      <c r="CK97" s="164" t="str">
        <f>"BEGIN TRY" &amp; CHAR(10) &amp;
"    WITH query_result AS (" &amp; CHAR(10) &amp;
"        "&amp;CI97&amp;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97" s="164" t="s">
        <v>1860</v>
      </c>
      <c r="CN97" s="164" t="str">
        <f>"BEGIN TRY" &amp; CHAR(10) &amp;
"    WITH query_result AS (" &amp; CHAR(10) &amp;
"        "&amp;CL97&amp;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97" s="164" t="s">
        <v>1860</v>
      </c>
      <c r="CQ97" s="164" t="str">
        <f>"BEGIN TRY" &amp; CHAR(10) &amp;
"    WITH query_result AS (" &amp; CHAR(10) &amp;
"        "&amp;CO97&amp;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7" s="216">
        <f>IFERROR(VLOOKUP("ID"&amp;U97,V.진단결과!$A$2:$E$99558,4,0),0)</f>
        <v>0</v>
      </c>
      <c r="CS97" s="217">
        <f>IFERROR(VLOOKUP("ID"&amp;U97,V.진단결과!$A$2:$E$99558,5,0),0)</f>
        <v>0</v>
      </c>
      <c r="CT97" s="218">
        <f t="shared" si="67"/>
        <v>0</v>
      </c>
      <c r="CU97" s="219" t="str">
        <f>SUBSTITUTE(IFERROR(VLOOKUP("ID"&amp;U97,V.진단결과!$A$2:$F$99558,6,0),""),$AO97,"")</f>
        <v/>
      </c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</row>
    <row r="98" spans="1:120" s="220" customFormat="1" ht="16.5" hidden="1" customHeight="1">
      <c r="A98" s="164" t="s">
        <v>2242</v>
      </c>
      <c r="B98" s="164" t="s">
        <v>2240</v>
      </c>
      <c r="C98" s="164" t="s">
        <v>2887</v>
      </c>
      <c r="D98" s="164">
        <v>4</v>
      </c>
      <c r="E98" s="175" t="s">
        <v>2243</v>
      </c>
      <c r="F98" s="177" t="s">
        <v>2268</v>
      </c>
      <c r="G98" s="177" t="s">
        <v>2247</v>
      </c>
      <c r="H98" s="177">
        <v>19</v>
      </c>
      <c r="I98" s="221" t="s">
        <v>2635</v>
      </c>
      <c r="J98" s="177" t="s">
        <v>2294</v>
      </c>
      <c r="K98" s="177" t="s">
        <v>2435</v>
      </c>
      <c r="L98" s="175"/>
      <c r="M98" s="165"/>
      <c r="N98" s="221" t="s">
        <v>2635</v>
      </c>
      <c r="O98" s="169"/>
      <c r="P98" s="4"/>
      <c r="Q98" s="175" t="s">
        <v>116</v>
      </c>
      <c r="R98" s="175" t="s">
        <v>2448</v>
      </c>
      <c r="S98" s="166"/>
      <c r="T98" s="166"/>
      <c r="U98" s="166">
        <v>1096</v>
      </c>
      <c r="V98" s="164" t="s">
        <v>1869</v>
      </c>
      <c r="W98" s="166"/>
      <c r="X98" s="166"/>
      <c r="Y98" s="166"/>
      <c r="Z98" s="168" t="s">
        <v>2892</v>
      </c>
      <c r="AA98" s="168" t="s">
        <v>2891</v>
      </c>
      <c r="AB98" s="166"/>
      <c r="AC98" s="166"/>
      <c r="AD98" s="165"/>
      <c r="AE98" s="166"/>
      <c r="AF98" s="166"/>
      <c r="AG98" s="166"/>
      <c r="AH98" s="165"/>
      <c r="AI98" s="166"/>
      <c r="AJ98" s="166"/>
      <c r="AK98" s="166"/>
      <c r="AL98" s="166"/>
      <c r="AM98" s="166"/>
      <c r="AN98" s="166" t="str">
        <f>F98 &amp;"["&amp;G98&amp;"]의 "&amp; I98 &amp;"["&amp; J98 &amp;"]는 필수적으로 존재하여만 한다."</f>
        <v>내원상세[VISIT_DETAIL]의 내원 기록번호[VISIT_OCCURRENCE_ID]는 필수적으로 존재하여만 한다.</v>
      </c>
      <c r="AO98" s="166"/>
      <c r="AP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Q98" s="164" t="s">
        <v>1860</v>
      </c>
      <c r="AR98" s="164" t="str">
        <f>"WITH query_result AS (" &amp; CHAR(10) &amp;
"    -- 쿼리 결과를 변수에 저장" &amp; CHAR(10) &amp;
"    " &amp; AP98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'ID1096'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AT98" s="164" t="s">
        <v>1860</v>
      </c>
      <c r="AU98" s="164" t="str">
        <f>"    WITH query_result AS (" &amp; CHAR(10) &amp;
"        -- 쿼리 결과를 변수에 저장" &amp; CHAR(10) &amp;
"        " &amp; AS98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'ID1096'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AW98" s="164" t="s">
        <v>1860</v>
      </c>
      <c r="AX98" s="164" t="str">
        <f>"    WITH query_result AS (" &amp; CHAR(10) &amp;
"        -- 쿼리 결과를 변수에 저장" &amp; CHAR(10) &amp;
"        " &amp; AV98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Z98" s="164" t="s">
        <v>1860</v>
      </c>
      <c r="BA98" s="164" t="str">
        <f>"BEGIN TRY" &amp; CHAR(10) &amp;
"    WITH query_result AS (" &amp; CHAR(10) &amp;
"        "&amp;AY98&amp;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C98" s="164" t="s">
        <v>1860</v>
      </c>
      <c r="BD98" s="164" t="str">
        <f>"BEGIN TRY" &amp; CHAR(10) &amp;
"    WITH query_result AS (" &amp; CHAR(10) &amp;
"        "&amp;BB98&amp;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BF98" s="164" t="s">
        <v>1860</v>
      </c>
      <c r="BG98" s="164" t="str">
        <f>"BEGIN TRY" &amp; CHAR(10) &amp;
"    WITH query_result AS (" &amp; CHAR(10) &amp;
"        "&amp;BE98&amp;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8" s="166" t="str">
        <f>"SELECT 'ID"&amp; $U98 &amp;"' AS RULE_ID,  
   '"&amp; $G98 &amp;"' AS TB_NM,    
   '"&amp; $J98 &amp;"' AS COL_NM, 
   COUNT(*) AS TOT_CNT   
   FROM "&amp;$C98&amp;"."&amp; $G98 &amp;"
"</f>
        <v xml:space="preserve">SELECT 'ID1096' AS RULE_ID,  
   'VISIT_DETAIL' AS TB_NM,    
   'VISIT_OCCURRENCE_ID' AS COL_NM, 
   COUNT(*) AS TOT_CNT   
   FROM YourSchemaName.VISIT_DETAIL
</v>
      </c>
      <c r="BI98" s="164" t="s">
        <v>1860</v>
      </c>
      <c r="BJ98" s="166" t="str">
        <f>"BEGIN" &amp; CHAR(10) &amp;
"    -- 쿼리 결과를 변수에 저장" &amp; CHAR(10) &amp;
"    " &amp; BH98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'ID1096'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L98" s="164" t="s">
        <v>1860</v>
      </c>
      <c r="BM98" s="166" t="str">
        <f>"BEGIN" &amp; CHAR(10) &amp;
"    -- 쿼리 결과를 변수에 저장" &amp; CHAR(10) &amp;
"    " &amp; BK98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'ID1096'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BO98" s="164" t="s">
        <v>1860</v>
      </c>
      <c r="BP98" s="166" t="str">
        <f>"BEGIN" &amp; CHAR(10) &amp;
"    -- 쿼리 결과를 변수에 저장" &amp; CHAR(10) &amp;
"    " &amp; BN98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BR98" s="164" t="s">
        <v>1860</v>
      </c>
      <c r="BS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U98" s="164" t="s">
        <v>1860</v>
      </c>
      <c r="BV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98" s="166" t="str">
        <f>"SELECT ERR_VALUE, RULE_ID, TB_NM, COL_NM FROM (
 SELECT DISTINCT SUBSTRING(CAST("&amp; $J98 &amp;" AS VARCHAR(50)),1,30) AS ERR_VALUE, 'ID"&amp; $U98 &amp;"' AS RULE_ID,  
   '"&amp; $G98 &amp;"' AS TB_NM,    
   '"&amp; $J98 &amp;"' AS COL_NM 
    FROM "&amp;$C98&amp;"."&amp; $G98 &amp;" A
    WHERE  "&amp; $J98 &amp;" IS NULL 
LIMIT 3
) XX
"</f>
        <v xml:space="preserve">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</v>
      </c>
      <c r="BX98" s="164" t="s">
        <v>1860</v>
      </c>
      <c r="BY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A98" s="164" t="s">
        <v>1860</v>
      </c>
      <c r="CB98" s="164" t="str">
        <f>"    -- 프로시저 본문" &amp; CHAR(10) &amp;
"    BEGIN" &amp; CHAR(10) &amp;
"        WITH query_result AS (" &amp; CHAR(10) &amp;
"            -- 쿼리 결과를 변수에 저장" &amp; CHAR(10) &amp;
"            "&amp;BZ98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'ID1096'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D98" s="164" t="s">
        <v>1860</v>
      </c>
      <c r="CE98" s="164" t="str">
        <f>"    -- 프로시저 본문" &amp; CHAR(10) &amp;
"    BEGIN" &amp; CHAR(10) &amp;
"        WITH query_result AS (" &amp; CHAR(10) &amp;
"            -- 쿼리 결과를 변수에 저장" &amp; CHAR(10) &amp;
"         "&amp;CC98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'ID1096'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8" s="166" t="str">
        <f>"SELECT ERR_VALUE, RULE_ID, TB_NM, COL_NM FROM (
 SELECT DISTINCT SUBSTR(TO_CHAR("&amp; $J98 &amp;"),1,30) AS ERR_VALUE, 'ID"&amp; $U98 &amp;"' AS RULE_ID,  
   '"&amp; $G98 &amp;"' AS TB_NM,    
   '"&amp; $J98 &amp;"' AS COL_NM 
    FROM "&amp;$C98&amp;"."&amp; $G98 &amp;" A
    WHERE  "&amp; $J98 &amp;" IS NULL
AND ROWNUM &lt; 4
) XX
"</f>
        <v xml:space="preserve">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</v>
      </c>
      <c r="CG98" s="164" t="s">
        <v>1860</v>
      </c>
      <c r="CH98" s="164" t="str">
        <f>"    -- 프로시저 본문" &amp; CHAR(10) &amp;
"    BEGIN" &amp; CHAR(10) &amp;
"        WITH query_result AS (" &amp; CHAR(10) &amp;
"            -- 쿼리 결과를 변수에 저장" &amp; CHAR(10) &amp;
"            "&amp;CF98&amp;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J98" s="164" t="s">
        <v>1860</v>
      </c>
      <c r="CK98" s="164" t="str">
        <f>"BEGIN TRY" &amp; CHAR(10) &amp;
"    WITH query_result AS (" &amp; CHAR(10) &amp;
"        "&amp;CI98&amp;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M98" s="164" t="s">
        <v>1860</v>
      </c>
      <c r="CN98" s="164" t="str">
        <f>"BEGIN TRY" &amp; CHAR(10) &amp;
"    WITH query_result AS (" &amp; CHAR(10) &amp;
"        "&amp;CL98&amp;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CP98" s="164" t="s">
        <v>1860</v>
      </c>
      <c r="CQ98" s="164" t="str">
        <f>"BEGIN TRY" &amp; CHAR(10) &amp;
"    WITH query_result AS (" &amp; CHAR(10) &amp;
"        "&amp;CO98&amp;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8" s="216">
        <f>IFERROR(VLOOKUP("ID"&amp;U98,V.진단결과!$A$2:$E$99558,4,0),0)</f>
        <v>0</v>
      </c>
      <c r="CS98" s="217">
        <f>IFERROR(VLOOKUP("ID"&amp;U98,V.진단결과!$A$2:$E$99558,5,0),0)</f>
        <v>0</v>
      </c>
      <c r="CT98" s="218">
        <f t="shared" si="67"/>
        <v>0</v>
      </c>
      <c r="CU98" s="219" t="str">
        <f>SUBSTITUTE(IFERROR(VLOOKUP("ID"&amp;U98,V.진단결과!$A$2:$F$99558,6,0),""),$AO98,"")</f>
        <v/>
      </c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</row>
    <row r="99" spans="1:120" s="220" customFormat="1" ht="16.5" hidden="1" customHeight="1">
      <c r="A99" s="164" t="s">
        <v>2242</v>
      </c>
      <c r="B99" s="164" t="s">
        <v>2240</v>
      </c>
      <c r="C99" s="164" t="s">
        <v>2887</v>
      </c>
      <c r="D99" s="164">
        <v>5</v>
      </c>
      <c r="E99" s="175" t="s">
        <v>2243</v>
      </c>
      <c r="F99" s="177" t="s">
        <v>2269</v>
      </c>
      <c r="G99" s="177" t="s">
        <v>2248</v>
      </c>
      <c r="H99" s="177">
        <v>1</v>
      </c>
      <c r="I99" s="221" t="s">
        <v>2636</v>
      </c>
      <c r="J99" s="177" t="s">
        <v>2319</v>
      </c>
      <c r="K99" s="177" t="s">
        <v>2435</v>
      </c>
      <c r="L99" s="175" t="s">
        <v>9</v>
      </c>
      <c r="M99" s="165"/>
      <c r="N99" s="221" t="s">
        <v>2636</v>
      </c>
      <c r="O99" s="183"/>
      <c r="P99" s="4"/>
      <c r="Q99" s="175" t="s">
        <v>116</v>
      </c>
      <c r="R99" s="175" t="s">
        <v>2448</v>
      </c>
      <c r="S99" s="166"/>
      <c r="T99" s="166"/>
      <c r="U99" s="166"/>
      <c r="V99" s="164" t="s">
        <v>1873</v>
      </c>
      <c r="W99" s="167" t="s">
        <v>1874</v>
      </c>
      <c r="X99" s="166"/>
      <c r="Y99" s="166"/>
      <c r="Z99" s="166"/>
      <c r="AA99" s="166"/>
      <c r="AB99" s="164"/>
      <c r="AC99" s="166"/>
      <c r="AD99" s="165"/>
      <c r="AE99" s="166"/>
      <c r="AF99" s="166"/>
      <c r="AG99" s="165"/>
      <c r="AH99" s="165"/>
      <c r="AI99" s="166"/>
      <c r="AJ99" s="166"/>
      <c r="AK99" s="166"/>
      <c r="AL99" s="166"/>
      <c r="AM99" s="166"/>
      <c r="AN99" s="166"/>
      <c r="AO99" s="166"/>
      <c r="AP99" s="166"/>
      <c r="AQ99" s="164"/>
      <c r="AR99" s="164"/>
      <c r="AS99" s="167"/>
      <c r="AT99" s="164"/>
      <c r="AU99" s="164"/>
      <c r="AV99" s="164"/>
      <c r="AW99" s="164"/>
      <c r="AX99" s="164"/>
      <c r="AY99" s="166"/>
      <c r="AZ99" s="164"/>
      <c r="BA99" s="164"/>
      <c r="BB99" s="167"/>
      <c r="BC99" s="164"/>
      <c r="BD99" s="164"/>
      <c r="BE99" s="164"/>
      <c r="BF99" s="164"/>
      <c r="BG99" s="164"/>
      <c r="BH99" s="166"/>
      <c r="BI99" s="164"/>
      <c r="BJ99" s="164"/>
      <c r="BK99" s="167"/>
      <c r="BL99" s="164"/>
      <c r="BM99" s="164"/>
      <c r="BN99" s="164"/>
      <c r="BO99" s="164"/>
      <c r="BP99" s="164"/>
      <c r="BQ99" s="166"/>
      <c r="BR99" s="164"/>
      <c r="BS99" s="164"/>
      <c r="BT99" s="167"/>
      <c r="BU99" s="164"/>
      <c r="BV99" s="164"/>
      <c r="BW99" s="164"/>
      <c r="BX99" s="164"/>
      <c r="BY99" s="164"/>
      <c r="BZ99" s="166"/>
      <c r="CA99" s="164"/>
      <c r="CB99" s="164"/>
      <c r="CC99" s="167"/>
      <c r="CD99" s="164"/>
      <c r="CE99" s="164"/>
      <c r="CF99" s="164"/>
      <c r="CG99" s="164"/>
      <c r="CH99" s="164"/>
      <c r="CI99" s="166"/>
      <c r="CJ99" s="164"/>
      <c r="CK99" s="164"/>
      <c r="CL99" s="167"/>
      <c r="CM99" s="164"/>
      <c r="CN99" s="164"/>
      <c r="CO99" s="164"/>
      <c r="CP99" s="164"/>
      <c r="CQ99" s="164"/>
      <c r="CR99" s="216">
        <f>IFERROR(VLOOKUP("ID"&amp;U99,V.진단결과!$A$2:$E$99558,4,0),0)</f>
        <v>0</v>
      </c>
      <c r="CS99" s="217">
        <f>IFERROR(VLOOKUP("ID"&amp;U99,V.진단결과!$A$2:$E$99558,5,0),0)</f>
        <v>0</v>
      </c>
      <c r="CT99" s="218">
        <f t="shared" si="67"/>
        <v>0</v>
      </c>
      <c r="CU99" s="219" t="str">
        <f>SUBSTITUTE(IFERROR(VLOOKUP("ID"&amp;U99,V.진단결과!$A$2:$F$99558,6,0),""),$AO99,"")</f>
        <v/>
      </c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</row>
    <row r="100" spans="1:120" s="220" customFormat="1" ht="16.5" hidden="1" customHeight="1">
      <c r="A100" s="164" t="s">
        <v>2242</v>
      </c>
      <c r="B100" s="164" t="s">
        <v>2240</v>
      </c>
      <c r="C100" s="164" t="s">
        <v>2887</v>
      </c>
      <c r="D100" s="164">
        <v>5</v>
      </c>
      <c r="E100" s="175" t="s">
        <v>2243</v>
      </c>
      <c r="F100" s="177" t="s">
        <v>2269</v>
      </c>
      <c r="G100" s="177" t="s">
        <v>2248</v>
      </c>
      <c r="H100" s="177">
        <v>1</v>
      </c>
      <c r="I100" s="221" t="s">
        <v>2636</v>
      </c>
      <c r="J100" s="177" t="s">
        <v>2319</v>
      </c>
      <c r="K100" s="177" t="s">
        <v>2435</v>
      </c>
      <c r="L100" s="175" t="s">
        <v>9</v>
      </c>
      <c r="M100" s="165"/>
      <c r="N100" s="221" t="s">
        <v>2636</v>
      </c>
      <c r="O100" s="183"/>
      <c r="P100" s="4"/>
      <c r="Q100" s="175" t="s">
        <v>116</v>
      </c>
      <c r="R100" s="175" t="s">
        <v>2448</v>
      </c>
      <c r="S100" s="166"/>
      <c r="T100" s="166"/>
      <c r="U100" s="166">
        <v>1098</v>
      </c>
      <c r="V100" s="164" t="s">
        <v>1869</v>
      </c>
      <c r="W100" s="166"/>
      <c r="X100" s="166"/>
      <c r="Y100" s="166"/>
      <c r="Z100" s="168" t="s">
        <v>2892</v>
      </c>
      <c r="AA100" s="168" t="s">
        <v>2891</v>
      </c>
      <c r="AB100" s="166"/>
      <c r="AC100" s="166"/>
      <c r="AD100" s="165"/>
      <c r="AE100" s="166"/>
      <c r="AF100" s="166"/>
      <c r="AG100" s="166"/>
      <c r="AH100" s="165"/>
      <c r="AI100" s="166"/>
      <c r="AJ100" s="166"/>
      <c r="AK100" s="166"/>
      <c r="AL100" s="166"/>
      <c r="AM100" s="166"/>
      <c r="AN100" s="166" t="str">
        <f>F100 &amp;"["&amp;G100&amp;"]의 "&amp; I100 &amp;"["&amp; J100 &amp;"]는 필수적으로 존재하여만 한다."</f>
        <v>진단정보[CONDITION_OCCURRENCE]의 상병 기록 ID[CONDITION_OCCURRENCE_ID]는 필수적으로 존재하여만 한다.</v>
      </c>
      <c r="AO100" s="166"/>
      <c r="AP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Q100" s="164" t="s">
        <v>1860</v>
      </c>
      <c r="AR100" s="164" t="str">
        <f t="shared" ref="AR100:AR112" si="70">"WITH query_result AS (" &amp; CHAR(10) &amp;
"    -- 쿼리 결과를 변수에 저장" &amp; CHAR(10) &amp;
"    " &amp; AP100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'ID1098'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AT100" s="164" t="s">
        <v>1860</v>
      </c>
      <c r="AU100" s="164" t="str">
        <f t="shared" ref="AU100:AU112" si="71">"    WITH query_result AS (" &amp; CHAR(10) &amp;
"        -- 쿼리 결과를 변수에 저장" &amp; CHAR(10) &amp;
"        " &amp; AS100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'ID1098'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AW100" s="164" t="s">
        <v>1860</v>
      </c>
      <c r="AX100" s="164" t="str">
        <f t="shared" ref="AX100:AX112" si="72">"    WITH query_result AS (" &amp; CHAR(10) &amp;
"        -- 쿼리 결과를 변수에 저장" &amp; CHAR(10) &amp;
"        " &amp; AV100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Z100" s="164" t="s">
        <v>1860</v>
      </c>
      <c r="BA100" s="164" t="str">
        <f t="shared" ref="BA100:BA112" si="73">"BEGIN TRY" &amp; CHAR(10) &amp;
"    WITH query_result AS (" &amp; CHAR(10) &amp;
"        "&amp;AY100&amp;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C100" s="164" t="s">
        <v>1860</v>
      </c>
      <c r="BD100" s="164" t="str">
        <f>"BEGIN TRY" &amp; CHAR(10) &amp;
"    WITH query_result AS (" &amp; CHAR(10) &amp;
"        "&amp;BB100&amp;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BF100" s="164" t="s">
        <v>1860</v>
      </c>
      <c r="BG100" s="164" t="str">
        <f t="shared" ref="BG100:BG112" si="74">"BEGIN TRY" &amp; CHAR(10) &amp;
"    WITH query_result AS (" &amp; CHAR(10) &amp;
"        "&amp;BE100&amp;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0" s="166" t="str">
        <f>"SELECT 'ID"&amp; $U100 &amp;"' AS RULE_ID,  
   '"&amp; $G100 &amp;"' AS TB_NM,    
   '"&amp; $J100 &amp;"' AS COL_NM, 
   COUNT(*) AS TOT_CNT   
   FROM "&amp;$C100&amp;"."&amp; $G100 &amp;"
"</f>
        <v xml:space="preserve">SELECT 'ID1098' AS RULE_ID,  
   'CONDITION_OCCURRENCE' AS TB_NM,    
   'CONDITION_OCCURRENCE_ID' AS COL_NM, 
   COUNT(*) AS TOT_CNT   
   FROM YourSchemaName.CONDITION_OCCURRENCE
</v>
      </c>
      <c r="BI100" s="164" t="s">
        <v>1860</v>
      </c>
      <c r="BJ100" s="166" t="str">
        <f t="shared" ref="BJ100:BJ112" si="75">"BEGIN" &amp; CHAR(10) &amp;
"    -- 쿼리 결과를 변수에 저장" &amp; CHAR(10) &amp;
"    " &amp; BH100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'ID1098'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L100" s="164" t="s">
        <v>1860</v>
      </c>
      <c r="BM100" s="166" t="str">
        <f t="shared" ref="BM100:BM112" si="76">"BEGIN" &amp; CHAR(10) &amp;
"    -- 쿼리 결과를 변수에 저장" &amp; CHAR(10) &amp;
"    " &amp; BK100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'ID1098'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BO100" s="164" t="s">
        <v>1860</v>
      </c>
      <c r="BP100" s="166" t="str">
        <f t="shared" ref="BP100:BP112" si="77">"BEGIN" &amp; CHAR(10) &amp;
"    -- 쿼리 결과를 변수에 저장" &amp; CHAR(10) &amp;
"    " &amp; BN100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BR100" s="164" t="s">
        <v>1860</v>
      </c>
      <c r="BS100" s="164" t="str">
        <f t="shared" ref="BS100:BS112" si="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U100" s="164" t="s">
        <v>1860</v>
      </c>
      <c r="BV100" s="164" t="str">
        <f t="shared" ref="BV100:BV112" si="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100" s="166" t="str">
        <f>"SELECT ERR_VALUE, RULE_ID, TB_NM, COL_NM FROM (
 SELECT DISTINCT SUBSTRING(CAST("&amp; $J100 &amp;" AS VARCHAR(50)),1,30) AS ERR_VALUE, 'ID"&amp; $U100 &amp;"' AS RULE_ID,  
   '"&amp; $G100 &amp;"' AS TB_NM,    
   '"&amp; $J100 &amp;"' AS COL_NM 
    FROM "&amp;$C100&amp;"."&amp; $G100 &amp;" A
    WHERE  "&amp; $J100 &amp;" IS NULL 
LIMIT 3
) XX
"</f>
        <v xml:space="preserve">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</v>
      </c>
      <c r="BX100" s="164" t="s">
        <v>1860</v>
      </c>
      <c r="BY100" s="164" t="str">
        <f t="shared" ref="BY100:BY112" si="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A100" s="164" t="s">
        <v>1860</v>
      </c>
      <c r="CB100" s="164" t="str">
        <f t="shared" ref="CB100:CB112" si="81">"    -- 프로시저 본문" &amp; CHAR(10) &amp;
"    BEGIN" &amp; CHAR(10) &amp;
"        WITH query_result AS (" &amp; CHAR(10) &amp;
"            -- 쿼리 결과를 변수에 저장" &amp; CHAR(10) &amp;
"            "&amp;BZ100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'ID1098'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D100" s="164" t="s">
        <v>1860</v>
      </c>
      <c r="CE100" s="164" t="str">
        <f t="shared" ref="CE100:CE112" si="82">"    -- 프로시저 본문" &amp; CHAR(10) &amp;
"    BEGIN" &amp; CHAR(10) &amp;
"        WITH query_result AS (" &amp; CHAR(10) &amp;
"            -- 쿼리 결과를 변수에 저장" &amp; CHAR(10) &amp;
"         "&amp;CC100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'ID1098'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0" s="166" t="str">
        <f>"SELECT ERR_VALUE, RULE_ID, TB_NM, COL_NM FROM (
 SELECT DISTINCT SUBSTR(TO_CHAR("&amp; $J100 &amp;"),1,30) AS ERR_VALUE, 'ID"&amp; $U100 &amp;"' AS RULE_ID,  
   '"&amp; $G100 &amp;"' AS TB_NM,    
   '"&amp; $J100 &amp;"' AS COL_NM 
    FROM "&amp;$C100&amp;"."&amp; $G100 &amp;" A
    WHERE  "&amp; $J100 &amp;" IS NULL
AND ROWNUM &lt; 4
) XX
"</f>
        <v xml:space="preserve">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</v>
      </c>
      <c r="CG100" s="164" t="s">
        <v>1860</v>
      </c>
      <c r="CH100" s="164" t="str">
        <f t="shared" ref="CH100:CH112" si="83">"    -- 프로시저 본문" &amp; CHAR(10) &amp;
"    BEGIN" &amp; CHAR(10) &amp;
"        WITH query_result AS (" &amp; CHAR(10) &amp;
"            -- 쿼리 결과를 변수에 저장" &amp; CHAR(10) &amp;
"            "&amp;CF100&amp;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J100" s="164" t="s">
        <v>1860</v>
      </c>
      <c r="CK100" s="164" t="str">
        <f t="shared" ref="CK100:CK112" si="84">"BEGIN TRY" &amp; CHAR(10) &amp;
"    WITH query_result AS (" &amp; CHAR(10) &amp;
"        "&amp;CI100&amp;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M100" s="164" t="s">
        <v>1860</v>
      </c>
      <c r="CN100" s="164" t="str">
        <f>"BEGIN TRY" &amp; CHAR(10) &amp;
"    WITH query_result AS (" &amp; CHAR(10) &amp;
"        "&amp;CL100&amp;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CP100" s="164" t="s">
        <v>1860</v>
      </c>
      <c r="CQ100" s="164" t="str">
        <f t="shared" ref="CQ100:CQ112" si="85">"BEGIN TRY" &amp; CHAR(10) &amp;
"    WITH query_result AS (" &amp; CHAR(10) &amp;
"        "&amp;CO100&amp;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0" s="216">
        <f>IFERROR(VLOOKUP("ID"&amp;U100,V.진단결과!$A$2:$E$99558,4,0),0)</f>
        <v>0</v>
      </c>
      <c r="CS100" s="217">
        <f>IFERROR(VLOOKUP("ID"&amp;U100,V.진단결과!$A$2:$E$99558,5,0),0)</f>
        <v>0</v>
      </c>
      <c r="CT100" s="218">
        <f t="shared" si="67"/>
        <v>0</v>
      </c>
      <c r="CU100" s="219" t="str">
        <f>SUBSTITUTE(IFERROR(VLOOKUP("ID"&amp;U100,V.진단결과!$A$2:$F$99558,6,0),""),$AO100,"")</f>
        <v/>
      </c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</row>
    <row r="101" spans="1:120" s="220" customFormat="1" ht="16.5" hidden="1" customHeight="1">
      <c r="A101" s="164" t="s">
        <v>2242</v>
      </c>
      <c r="B101" s="164" t="s">
        <v>2240</v>
      </c>
      <c r="C101" s="164" t="s">
        <v>2887</v>
      </c>
      <c r="D101" s="164">
        <v>5</v>
      </c>
      <c r="E101" s="175" t="s">
        <v>2243</v>
      </c>
      <c r="F101" s="177" t="s">
        <v>2269</v>
      </c>
      <c r="G101" s="177" t="s">
        <v>2248</v>
      </c>
      <c r="H101" s="177">
        <v>2</v>
      </c>
      <c r="I101" s="221" t="s">
        <v>2487</v>
      </c>
      <c r="J101" s="177" t="s">
        <v>2272</v>
      </c>
      <c r="K101" s="177" t="s">
        <v>2435</v>
      </c>
      <c r="L101" s="175"/>
      <c r="M101" s="165"/>
      <c r="N101" s="221" t="s">
        <v>2487</v>
      </c>
      <c r="O101" s="183">
        <v>100000001</v>
      </c>
      <c r="P101" s="4"/>
      <c r="Q101" s="175" t="s">
        <v>116</v>
      </c>
      <c r="R101" s="175" t="s">
        <v>2448</v>
      </c>
      <c r="S101" s="166"/>
      <c r="T101" s="166"/>
      <c r="U101" s="166">
        <v>1099</v>
      </c>
      <c r="V101" s="164" t="s">
        <v>1869</v>
      </c>
      <c r="W101" s="166"/>
      <c r="X101" s="166"/>
      <c r="Y101" s="166"/>
      <c r="Z101" s="164" t="s">
        <v>1871</v>
      </c>
      <c r="AA101" s="164" t="s">
        <v>2472</v>
      </c>
      <c r="AB101" s="164"/>
      <c r="AC101" s="166"/>
      <c r="AD101" s="165"/>
      <c r="AE101" s="166"/>
      <c r="AF101" s="166"/>
      <c r="AG101" s="165"/>
      <c r="AH101" s="165"/>
      <c r="AI101" s="166"/>
      <c r="AJ101" s="166" t="s">
        <v>2244</v>
      </c>
      <c r="AK101" s="166" t="s">
        <v>2272</v>
      </c>
      <c r="AL101" s="166"/>
      <c r="AM101" s="166"/>
      <c r="AN101" s="166" t="str">
        <f>F101 &amp;"["&amp;G101&amp;"]의 "&amp; I101 &amp;"["&amp; J101 &amp;"]는 환자["&amp;AJ101&amp;"]의 "&amp;I101&amp;"["&amp;AK101&amp;"]에 존재하여야 한다."</f>
        <v>진단정보[CONDITION_OCCURRENCE]의 CDM 환자ID[PERSON_ID]는 환자[PERSON]의 CDM 환자ID[PERSON_ID]에 존재하여야 한다.</v>
      </c>
      <c r="AO101" s="166"/>
      <c r="AP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AQ101" s="164" t="s">
        <v>1860</v>
      </c>
      <c r="AR101" s="164" t="str">
        <f t="shared" si="70"/>
        <v xml:space="preserve">WITH query_result AS (
    -- 쿼리 결과를 변수에 저장
    SELECT 'ID1099'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101" s="164" t="s">
        <v>1860</v>
      </c>
      <c r="AU101" s="164" t="str">
        <f t="shared" si="71"/>
        <v xml:space="preserve">    WITH query_result AS (
        -- 쿼리 결과를 변수에 저장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101" s="164" t="s">
        <v>1860</v>
      </c>
      <c r="AX101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AZ101" s="164" t="s">
        <v>1860</v>
      </c>
      <c r="BA101" s="164" t="str">
        <f t="shared" si="73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101" s="164" t="s">
        <v>1860</v>
      </c>
      <c r="BD101" s="164" t="str">
        <f>"BEGIN TRY" &amp; CHAR(10) &amp;
"    WITH query_result AS (" &amp; CHAR(10) &amp;
"        "&amp;BB101&amp;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101" s="164" t="s">
        <v>1860</v>
      </c>
      <c r="BG101" s="164" t="str">
        <f t="shared" si="74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1" s="166" t="str">
        <f>"SELECT 'ID"&amp; $U101 &amp;"' AS RULE_ID,  
   '"&amp; $G101 &amp;"' AS TB_NM,    
   '"&amp; $J101 &amp;"' AS COL_NM, 
   COUNT(*) AS TOT_CNT   
   FROM "&amp;$C101&amp;"."&amp; $G101 &amp;"
WHERE "&amp; $J101 &amp;" IS NOT NULL AND LENGTH(CAST("&amp; $J101 &amp;" AS VARCHAR))&gt;0 "</f>
        <v xml:space="preserve">SELECT 'ID1099' AS RULE_ID,  
   'CONDITION_OCCURRENCE' AS TB_NM,    
   'PERSON_ID' AS COL_NM, 
   COUNT(*) AS TOT_CNT   
   FROM YourSchemaName.CONDITION_OCCURRENCE
WHERE PERSON_ID IS NOT NULL AND LENGTH(CAST(PERSON_ID AS VARCHAR))&gt;0 </v>
      </c>
      <c r="BI101" s="164" t="s">
        <v>1860</v>
      </c>
      <c r="BJ101" s="166" t="str">
        <f t="shared" si="75"/>
        <v xml:space="preserve">BEGIN
    -- 쿼리 결과를 변수에 저장
    SELECT 'ID1099'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101" s="164" t="s">
        <v>1860</v>
      </c>
      <c r="BM101" s="166" t="str">
        <f t="shared" si="76"/>
        <v xml:space="preserve">BEGIN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101" s="164" t="s">
        <v>1860</v>
      </c>
      <c r="BP101" s="166" t="str">
        <f t="shared" si="77"/>
        <v xml:space="preserve">BEGIN
    -- 쿼리 결과를 변수에 저장
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BR101" s="164" t="s">
        <v>1860</v>
      </c>
      <c r="BS10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LENGTH("&amp; $J101 &amp;")&gt;0 )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101" s="164" t="s">
        <v>1860</v>
      </c>
      <c r="BV10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01" s="166" t="str">
        <f>"SELECT ERR_VALUE, RULE_ID, TB_NM, COL_NM FROM (
 SELECT DISTINCT SUBSTRING(CAST("&amp; $J101 &amp;" AS VARCHAR(50)),1,30)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LENGTH("&amp; $J101 &amp;")&gt;0 ) 
LIMIT 3
) XX
"</f>
        <v xml:space="preserve">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101" s="164" t="s">
        <v>1860</v>
      </c>
      <c r="BY10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CA101" s="164" t="s">
        <v>1860</v>
      </c>
      <c r="CB101" s="164" t="str">
        <f t="shared" si="81"/>
        <v xml:space="preserve">    -- 프로시저 본문
    BEGIN
        WITH query_result AS (
            -- 쿼리 결과를 변수에 저장
            SELECT 'ID1099'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LENGTH(TO_CHAR("&amp; $J101 &amp;"))&gt;0 )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101" s="164" t="s">
        <v>1860</v>
      </c>
      <c r="CE101" s="164" t="str">
        <f t="shared" si="82"/>
        <v xml:space="preserve">    -- 프로시저 본문
    BEGIN
        WITH query_result AS (
            -- 쿼리 결과를 변수에 저장
 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1" s="166" t="str">
        <f>"SELECT ERR_VALUE, RULE_ID, TB_NM, COL_NM FROM (
 SELECT DISTINCT SUBSTR(TO_CHAR("&amp; $J101 &amp;"),1,30)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LENGTH(TO_CHAR("&amp; $J101 &amp;"))&gt;0 ) 
AND ROWNUM &lt; 4
) XX
"</f>
        <v xml:space="preserve">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101" s="164" t="s">
        <v>1860</v>
      </c>
      <c r="CH10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CJ101" s="164" t="s">
        <v>1860</v>
      </c>
      <c r="CK101" s="164" t="str">
        <f t="shared" si="84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101" s="164" t="s">
        <v>1860</v>
      </c>
      <c r="CN101" s="164" t="str">
        <f>"BEGIN TRY" &amp; CHAR(10) &amp;
"    WITH query_result AS (" &amp; CHAR(10) &amp;
"        "&amp;CL101&amp;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101" s="164" t="s">
        <v>1860</v>
      </c>
      <c r="CQ101" s="164" t="str">
        <f t="shared" si="85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1" s="216">
        <f>IFERROR(VLOOKUP("ID"&amp;U101,V.진단결과!$A$2:$E$99558,4,0),0)</f>
        <v>0</v>
      </c>
      <c r="CS101" s="217">
        <f>IFERROR(VLOOKUP("ID"&amp;U101,V.진단결과!$A$2:$E$99558,5,0),0)</f>
        <v>0</v>
      </c>
      <c r="CT101" s="218">
        <f t="shared" si="67"/>
        <v>0</v>
      </c>
      <c r="CU101" s="219" t="str">
        <f>SUBSTITUTE(IFERROR(VLOOKUP("ID"&amp;U101,V.진단결과!$A$2:$F$99558,6,0),""),$AO101,"")</f>
        <v/>
      </c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</row>
    <row r="102" spans="1:120" s="220" customFormat="1" ht="16.5" hidden="1" customHeight="1">
      <c r="A102" s="164" t="s">
        <v>2242</v>
      </c>
      <c r="B102" s="164" t="s">
        <v>2240</v>
      </c>
      <c r="C102" s="164" t="s">
        <v>2887</v>
      </c>
      <c r="D102" s="164">
        <v>5</v>
      </c>
      <c r="E102" s="175" t="s">
        <v>2243</v>
      </c>
      <c r="F102" s="177" t="s">
        <v>2269</v>
      </c>
      <c r="G102" s="177" t="s">
        <v>2248</v>
      </c>
      <c r="H102" s="177">
        <v>2</v>
      </c>
      <c r="I102" s="221" t="s">
        <v>2487</v>
      </c>
      <c r="J102" s="177" t="s">
        <v>2272</v>
      </c>
      <c r="K102" s="177" t="s">
        <v>2435</v>
      </c>
      <c r="L102" s="175"/>
      <c r="M102" s="165"/>
      <c r="N102" s="221" t="s">
        <v>2487</v>
      </c>
      <c r="O102" s="183">
        <v>100000001</v>
      </c>
      <c r="P102" s="4"/>
      <c r="Q102" s="175" t="s">
        <v>116</v>
      </c>
      <c r="R102" s="175" t="s">
        <v>2448</v>
      </c>
      <c r="S102" s="166"/>
      <c r="T102" s="166"/>
      <c r="U102" s="166">
        <v>1100</v>
      </c>
      <c r="V102" s="164" t="s">
        <v>1869</v>
      </c>
      <c r="W102" s="166"/>
      <c r="X102" s="166"/>
      <c r="Y102" s="166"/>
      <c r="Z102" s="168" t="s">
        <v>2892</v>
      </c>
      <c r="AA102" s="168" t="s">
        <v>2891</v>
      </c>
      <c r="AB102" s="166"/>
      <c r="AC102" s="166"/>
      <c r="AD102" s="165"/>
      <c r="AE102" s="166"/>
      <c r="AF102" s="166"/>
      <c r="AG102" s="166"/>
      <c r="AH102" s="165"/>
      <c r="AI102" s="166"/>
      <c r="AJ102" s="166"/>
      <c r="AK102" s="166"/>
      <c r="AL102" s="166"/>
      <c r="AM102" s="166"/>
      <c r="AN102" s="166" t="str">
        <f>F102 &amp;"["&amp;G102&amp;"]의 "&amp; I102 &amp;"["&amp; J102 &amp;"]는 필수적으로 존재하여만 한다."</f>
        <v>진단정보[CONDITION_OCCURRENCE]의 CDM 환자ID[PERSON_ID]는 필수적으로 존재하여만 한다.</v>
      </c>
      <c r="AO102" s="166"/>
      <c r="AP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Q102" s="164" t="s">
        <v>1860</v>
      </c>
      <c r="AR102" s="164" t="str">
        <f t="shared" si="70"/>
        <v xml:space="preserve">WITH query_result AS (
    -- 쿼리 결과를 변수에 저장
    SELECT 'ID1100'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AT102" s="164" t="s">
        <v>1860</v>
      </c>
      <c r="AU102" s="164" t="str">
        <f t="shared" si="71"/>
        <v xml:space="preserve">    WITH query_result AS (
        -- 쿼리 결과를 변수에 저장
        SELECT 'ID1100'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AW102" s="164" t="s">
        <v>1860</v>
      </c>
      <c r="AX102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Z102" s="164" t="s">
        <v>1860</v>
      </c>
      <c r="BA102" s="164" t="str">
        <f t="shared" si="73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C102" s="164" t="s">
        <v>1860</v>
      </c>
      <c r="BD102" s="164" t="str">
        <f>"BEGIN TRY" &amp; CHAR(10) &amp;
"    WITH query_result AS (" &amp; CHAR(10) &amp;
"        "&amp;BB102&amp;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BF102" s="164" t="s">
        <v>1860</v>
      </c>
      <c r="BG102" s="164" t="str">
        <f t="shared" si="74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2" s="166" t="str">
        <f>"SELECT 'ID"&amp; $U102 &amp;"' AS RULE_ID,  
   '"&amp; $G102 &amp;"' AS TB_NM,    
   '"&amp; $J102 &amp;"' AS COL_NM, 
   COUNT(*) AS TOT_CNT   
   FROM "&amp;$C102&amp;"."&amp; $G102 &amp;"
"</f>
        <v xml:space="preserve">SELECT 'ID1100' AS RULE_ID,  
   'CONDITION_OCCURRENCE' AS TB_NM,    
   'PERSON_ID' AS COL_NM, 
   COUNT(*) AS TOT_CNT   
   FROM YourSchemaName.CONDITION_OCCURRENCE
</v>
      </c>
      <c r="BI102" s="164" t="s">
        <v>1860</v>
      </c>
      <c r="BJ102" s="166" t="str">
        <f t="shared" si="75"/>
        <v xml:space="preserve">BEGIN
    -- 쿼리 결과를 변수에 저장
    SELECT 'ID1100'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L102" s="164" t="s">
        <v>1860</v>
      </c>
      <c r="BM102" s="166" t="str">
        <f t="shared" si="76"/>
        <v xml:space="preserve">BEGIN
    -- 쿼리 결과를 변수에 저장
    SELECT 'ID1100'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BO102" s="164" t="s">
        <v>1860</v>
      </c>
      <c r="BP102" s="166" t="str">
        <f t="shared" si="77"/>
        <v xml:space="preserve">BEGIN
    -- 쿼리 결과를 변수에 저장
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BR102" s="164" t="s">
        <v>1860</v>
      </c>
      <c r="BS10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U102" s="164" t="s">
        <v>1860</v>
      </c>
      <c r="BV10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102" s="166" t="str">
        <f>"SELECT ERR_VALUE, RULE_ID, TB_NM, COL_NM FROM (
 SELECT DISTINCT SUBSTRING(CAST("&amp; $J102 &amp;" AS VARCHAR(50)),1,30) AS ERR_VALUE, 'ID"&amp; $U102 &amp;"' AS RULE_ID,  
   '"&amp; $G102 &amp;"' AS TB_NM,    
   '"&amp; $J102 &amp;"' AS COL_NM 
    FROM "&amp;$C102&amp;"."&amp; $G102 &amp;" A
    WHERE  "&amp; $J102 &amp;" IS NULL 
LIMIT 3
) XX
"</f>
        <v xml:space="preserve">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</v>
      </c>
      <c r="BX102" s="164" t="s">
        <v>1860</v>
      </c>
      <c r="BY10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A102" s="164" t="s">
        <v>1860</v>
      </c>
      <c r="CB102" s="164" t="str">
        <f t="shared" si="81"/>
        <v xml:space="preserve">    -- 프로시저 본문
    BEGIN
        WITH query_result AS (
            -- 쿼리 결과를 변수에 저장
            SELECT 'ID1100'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D102" s="164" t="s">
        <v>1860</v>
      </c>
      <c r="CE102" s="164" t="str">
        <f t="shared" si="82"/>
        <v xml:space="preserve">    -- 프로시저 본문
    BEGIN
        WITH query_result AS (
            -- 쿼리 결과를 변수에 저장
         SELECT 'ID1100'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2" s="166" t="str">
        <f>"SELECT ERR_VALUE, RULE_ID, TB_NM, COL_NM FROM (
 SELECT DISTINCT SUBSTR(TO_CHAR("&amp; $J102 &amp;"),1,30) AS ERR_VALUE, 'ID"&amp; $U102 &amp;"' AS RULE_ID,  
   '"&amp; $G102 &amp;"' AS TB_NM,    
   '"&amp; $J102 &amp;"' AS COL_NM 
    FROM "&amp;$C102&amp;"."&amp; $G102 &amp;" A
    WHERE  "&amp; $J102 &amp;" IS NULL
AND ROWNUM &lt; 4
) XX
"</f>
        <v xml:space="preserve">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</v>
      </c>
      <c r="CG102" s="164" t="s">
        <v>1860</v>
      </c>
      <c r="CH102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J102" s="164" t="s">
        <v>1860</v>
      </c>
      <c r="CK102" s="164" t="str">
        <f t="shared" si="84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M102" s="164" t="s">
        <v>1860</v>
      </c>
      <c r="CN102" s="164" t="str">
        <f>"BEGIN TRY" &amp; CHAR(10) &amp;
"    WITH query_result AS (" &amp; CHAR(10) &amp;
"        "&amp;CL102&amp;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CP102" s="164" t="s">
        <v>1860</v>
      </c>
      <c r="CQ102" s="164" t="str">
        <f t="shared" si="85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2" s="216">
        <f>IFERROR(VLOOKUP("ID"&amp;U102,V.진단결과!$A$2:$E$99558,4,0),0)</f>
        <v>0</v>
      </c>
      <c r="CS102" s="217">
        <f>IFERROR(VLOOKUP("ID"&amp;U102,V.진단결과!$A$2:$E$99558,5,0),0)</f>
        <v>0</v>
      </c>
      <c r="CT102" s="218">
        <f t="shared" si="67"/>
        <v>0</v>
      </c>
      <c r="CU102" s="219" t="str">
        <f>SUBSTITUTE(IFERROR(VLOOKUP("ID"&amp;U102,V.진단결과!$A$2:$F$99558,6,0),""),$AO102,"")</f>
        <v/>
      </c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</row>
    <row r="103" spans="1:120" s="220" customFormat="1" ht="16.5" hidden="1" customHeight="1">
      <c r="A103" s="164" t="s">
        <v>2242</v>
      </c>
      <c r="B103" s="164" t="s">
        <v>2240</v>
      </c>
      <c r="C103" s="164" t="s">
        <v>2887</v>
      </c>
      <c r="D103" s="164">
        <v>5</v>
      </c>
      <c r="E103" s="175" t="s">
        <v>2243</v>
      </c>
      <c r="F103" s="177" t="s">
        <v>2269</v>
      </c>
      <c r="G103" s="177" t="s">
        <v>2248</v>
      </c>
      <c r="H103" s="177">
        <v>3</v>
      </c>
      <c r="I103" s="221" t="s">
        <v>2637</v>
      </c>
      <c r="J103" s="177" t="s">
        <v>2320</v>
      </c>
      <c r="K103" s="177" t="s">
        <v>2435</v>
      </c>
      <c r="L103" s="175"/>
      <c r="M103" s="165"/>
      <c r="N103" s="221" t="s">
        <v>2649</v>
      </c>
      <c r="O103" s="183"/>
      <c r="P103" s="166"/>
      <c r="Q103" s="175" t="s">
        <v>116</v>
      </c>
      <c r="R103" s="175" t="s">
        <v>2448</v>
      </c>
      <c r="S103" s="166"/>
      <c r="T103" s="166"/>
      <c r="U103" s="166">
        <v>1101</v>
      </c>
      <c r="V103" s="164" t="s">
        <v>1870</v>
      </c>
      <c r="W103" s="167"/>
      <c r="X103" s="166"/>
      <c r="Y103" s="166"/>
      <c r="Z103" s="164" t="s">
        <v>1868</v>
      </c>
      <c r="AA103" s="164" t="s">
        <v>2466</v>
      </c>
      <c r="AB103" s="166"/>
      <c r="AC103" s="166"/>
      <c r="AD103" s="165"/>
      <c r="AE103" s="166"/>
      <c r="AF103" s="166" t="s">
        <v>2887</v>
      </c>
      <c r="AG103" s="165" t="s">
        <v>2258</v>
      </c>
      <c r="AH103" s="165" t="s">
        <v>2434</v>
      </c>
      <c r="AI103" s="166" t="s">
        <v>2827</v>
      </c>
      <c r="AJ103" s="166"/>
      <c r="AK103" s="166"/>
      <c r="AL103" s="166"/>
      <c r="AM103" s="166"/>
      <c r="AN103" s="166" t="str">
        <f>F103 &amp;"["&amp;G103&amp;"]의 "&amp; I103 &amp;"["&amp; J103 &amp;"]는 표준코드[CONCEPT]의 표준코드아이디[CONCEPT_ID]에 존재하며 해당 조건["&amp;AI103&amp;"]을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103" s="166"/>
      <c r="AP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AQ103" s="164" t="s">
        <v>1860</v>
      </c>
      <c r="AR103" s="164" t="str">
        <f t="shared" si="70"/>
        <v xml:space="preserve">WITH query_result AS (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103" s="164" t="s">
        <v>1860</v>
      </c>
      <c r="AU103" s="164" t="str">
        <f t="shared" si="71"/>
        <v xml:space="preserve">    WITH query_result AS (
        -- 쿼리 결과를 변수에 저장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103" s="164" t="s">
        <v>1860</v>
      </c>
      <c r="AX103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AZ103" s="164" t="s">
        <v>1860</v>
      </c>
      <c r="BA103" s="164" t="str">
        <f t="shared" si="73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103" s="164" t="s">
        <v>1860</v>
      </c>
      <c r="BD103" s="164" t="str">
        <f>"BEGIN TRY" &amp; CHAR(10) &amp;
"    WITH query_result AS (" &amp; CHAR(10) &amp;
"        "&amp;BB103&amp;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103" s="164" t="s">
        <v>1860</v>
      </c>
      <c r="BG103" s="164" t="str">
        <f t="shared" si="74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3" s="166" t="str">
        <f>"SELECT 'ID"&amp; $U103 &amp;"' AS RULE_ID,  
   '"&amp; $G103 &amp;"' AS TB_NM,    
   '"&amp; $J103 &amp;"' AS COL_NM, 
   COUNT(*) AS TOT_CNT   
   FROM "&amp;$C103&amp;"."&amp; $G103 &amp;"
WHERE "&amp; $J103 &amp;" IS NOT NULL AND LENGTH(CAST("&amp; $J103 &amp;" AS VARCHAR))&gt;0 "</f>
        <v xml:space="preserve">SELECT 'ID1101'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103" s="164" t="s">
        <v>1860</v>
      </c>
      <c r="BJ103" s="166" t="str">
        <f t="shared" si="75"/>
        <v xml:space="preserve">BEGIN
    -- 쿼리 결과를 변수에 저장
    SELECT 'ID1101'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103" s="164" t="s">
        <v>1860</v>
      </c>
      <c r="BM103" s="166" t="str">
        <f t="shared" si="76"/>
        <v xml:space="preserve">BEGIN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103" s="164" t="s">
        <v>1860</v>
      </c>
      <c r="BP103" s="166" t="str">
        <f t="shared" si="77"/>
        <v xml:space="preserve">BEGIN
    -- 쿼리 결과를 변수에 저장
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BR103" s="164" t="s">
        <v>1860</v>
      </c>
      <c r="BS103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LENGTH("&amp; $J103 &amp;")&gt;0 )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103" s="164" t="s">
        <v>1860</v>
      </c>
      <c r="BV103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103" s="166" t="str">
        <f>"SELECT ERR_VALUE, RULE_ID, TB_NM, COL_NM FROM (
 SELECT DISTINCT SUBSTRING(CAST("&amp; $J103 &amp;" AS VARCHAR(50)),1,30)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 $AI103 &amp;")  
THEN 'Y' ELSE 'N' END = 'Y' 
AND ( "&amp; $J103 &amp;" IS NOT NULL AND LENGTH("&amp; $J103 &amp;")&gt;0 ) 
LIMIT 3
) XX
"</f>
        <v xml:space="preserve">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103" s="164" t="s">
        <v>1860</v>
      </c>
      <c r="BY103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CA103" s="164" t="s">
        <v>1860</v>
      </c>
      <c r="CB103" s="164" t="str">
        <f t="shared" si="81"/>
        <v xml:space="preserve">    -- 프로시저 본문
    BEGIN
        WITH query_result AS (
            -- 쿼리 결과를 변수에 저장
            SELECT 'ID1101'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LENGTH(TO_CHAR("&amp; $J103 &amp;"))&gt;0 )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103" s="164" t="s">
        <v>1860</v>
      </c>
      <c r="CE103" s="164" t="str">
        <f t="shared" si="82"/>
        <v xml:space="preserve">    -- 프로시저 본문
    BEGIN
        WITH query_result AS (
            -- 쿼리 결과를 변수에 저장
 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3" s="166" t="str">
        <f>"SELECT ERR_VALUE, RULE_ID, TB_NM, COL_NM FROM (
 SELECT DISTINCT SUBSTR(TO_CHAR("&amp; $J103 &amp;"),1,30)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LENGTH(TO_CHAR("&amp; $J103 &amp;"))&gt;0 ) 
AND ROWNUM &lt; 4
) XX
"</f>
        <v xml:space="preserve">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103" s="164" t="s">
        <v>1860</v>
      </c>
      <c r="CH103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CJ103" s="164" t="s">
        <v>1860</v>
      </c>
      <c r="CK103" s="164" t="str">
        <f t="shared" si="84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103" s="164" t="s">
        <v>1860</v>
      </c>
      <c r="CN103" s="164" t="str">
        <f>"BEGIN TRY" &amp; CHAR(10) &amp;
"    WITH query_result AS (" &amp; CHAR(10) &amp;
"        "&amp;CL103&amp;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103" s="164" t="s">
        <v>1860</v>
      </c>
      <c r="CQ103" s="164" t="str">
        <f t="shared" si="85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3" s="216">
        <f>IFERROR(VLOOKUP("ID"&amp;U103,V.진단결과!$A$2:$E$99558,4,0),0)</f>
        <v>0</v>
      </c>
      <c r="CS103" s="217">
        <f>IFERROR(VLOOKUP("ID"&amp;U103,V.진단결과!$A$2:$E$99558,5,0),0)</f>
        <v>0</v>
      </c>
      <c r="CT103" s="218">
        <f t="shared" si="67"/>
        <v>0</v>
      </c>
      <c r="CU103" s="219" t="str">
        <f>SUBSTITUTE(IFERROR(VLOOKUP("ID"&amp;U103,V.진단결과!$A$2:$F$99558,6,0),""),$AO103,"")</f>
        <v/>
      </c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</row>
    <row r="104" spans="1:120" s="220" customFormat="1" ht="16.5" hidden="1" customHeight="1">
      <c r="A104" s="164" t="s">
        <v>2242</v>
      </c>
      <c r="B104" s="164" t="s">
        <v>2240</v>
      </c>
      <c r="C104" s="164" t="s">
        <v>2887</v>
      </c>
      <c r="D104" s="164">
        <v>5</v>
      </c>
      <c r="E104" s="175" t="s">
        <v>2243</v>
      </c>
      <c r="F104" s="177" t="s">
        <v>2269</v>
      </c>
      <c r="G104" s="177" t="s">
        <v>2248</v>
      </c>
      <c r="H104" s="177">
        <v>3</v>
      </c>
      <c r="I104" s="221" t="s">
        <v>2637</v>
      </c>
      <c r="J104" s="177" t="s">
        <v>2320</v>
      </c>
      <c r="K104" s="177" t="s">
        <v>2435</v>
      </c>
      <c r="L104" s="175"/>
      <c r="M104" s="165"/>
      <c r="N104" s="221" t="s">
        <v>2649</v>
      </c>
      <c r="O104" s="183"/>
      <c r="P104" s="166"/>
      <c r="Q104" s="175" t="s">
        <v>116</v>
      </c>
      <c r="R104" s="175" t="s">
        <v>2448</v>
      </c>
      <c r="S104" s="166"/>
      <c r="T104" s="166"/>
      <c r="U104" s="166">
        <v>1102</v>
      </c>
      <c r="V104" s="164" t="s">
        <v>1869</v>
      </c>
      <c r="W104" s="166"/>
      <c r="X104" s="166"/>
      <c r="Y104" s="166"/>
      <c r="Z104" s="168" t="s">
        <v>2892</v>
      </c>
      <c r="AA104" s="168" t="s">
        <v>2891</v>
      </c>
      <c r="AB104" s="166"/>
      <c r="AC104" s="166"/>
      <c r="AD104" s="165"/>
      <c r="AE104" s="166"/>
      <c r="AF104" s="166"/>
      <c r="AG104" s="166"/>
      <c r="AH104" s="165"/>
      <c r="AI104" s="166"/>
      <c r="AJ104" s="166"/>
      <c r="AK104" s="166"/>
      <c r="AL104" s="166"/>
      <c r="AM104" s="166"/>
      <c r="AN104" s="166" t="str">
        <f>F104 &amp;"["&amp;G104&amp;"]의 "&amp; I104 &amp;"["&amp; J104 &amp;"]는 필수적으로 존재하여만 한다."</f>
        <v>진단정보[CONDITION_OCCURRENCE]의 상병 기록_concept ID[CONDITION_CONCEPT_ID]는 필수적으로 존재하여만 한다.</v>
      </c>
      <c r="AO104" s="166"/>
      <c r="AP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Q104" s="164" t="s">
        <v>1860</v>
      </c>
      <c r="AR104" s="164" t="str">
        <f t="shared" si="70"/>
        <v xml:space="preserve">WITH query_result AS (
    -- 쿼리 결과를 변수에 저장
    SELECT 'ID1102'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AT104" s="164" t="s">
        <v>1860</v>
      </c>
      <c r="AU104" s="164" t="str">
        <f t="shared" si="71"/>
        <v xml:space="preserve">    WITH query_result AS (
        -- 쿼리 결과를 변수에 저장
        SELECT 'ID1102'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AW104" s="164" t="s">
        <v>1860</v>
      </c>
      <c r="AX104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Z104" s="164" t="s">
        <v>1860</v>
      </c>
      <c r="BA104" s="164" t="str">
        <f t="shared" si="73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C104" s="164" t="s">
        <v>1860</v>
      </c>
      <c r="BD104" s="164" t="str">
        <f>"BEGIN TRY" &amp; CHAR(10) &amp;
"    WITH query_result AS (" &amp; CHAR(10) &amp;
"        "&amp;BB104&amp;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BF104" s="164" t="s">
        <v>1860</v>
      </c>
      <c r="BG104" s="164" t="str">
        <f t="shared" si="74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4" s="166" t="str">
        <f>"SELECT 'ID"&amp; $U104 &amp;"' AS RULE_ID,  
   '"&amp; $G104 &amp;"' AS TB_NM,    
   '"&amp; $J104 &amp;"' AS COL_NM, 
   COUNT(*) AS TOT_CNT   
   FROM "&amp;$C104&amp;"."&amp; $G104 &amp;"
"</f>
        <v xml:space="preserve">SELECT 'ID1102' AS RULE_ID,  
   'CONDITION_OCCURRENCE' AS TB_NM,    
   'CONDITION_CONCEPT_ID' AS COL_NM, 
   COUNT(*) AS TOT_CNT   
   FROM YourSchemaName.CONDITION_OCCURRENCE
</v>
      </c>
      <c r="BI104" s="164" t="s">
        <v>1860</v>
      </c>
      <c r="BJ104" s="166" t="str">
        <f t="shared" si="75"/>
        <v xml:space="preserve">BEGIN
    -- 쿼리 결과를 변수에 저장
    SELECT 'ID1102'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L104" s="164" t="s">
        <v>1860</v>
      </c>
      <c r="BM104" s="166" t="str">
        <f t="shared" si="76"/>
        <v xml:space="preserve">BEGIN
    -- 쿼리 결과를 변수에 저장
    SELECT 'ID1102'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BO104" s="164" t="s">
        <v>1860</v>
      </c>
      <c r="BP104" s="166" t="str">
        <f t="shared" si="77"/>
        <v xml:space="preserve">BEGIN
    -- 쿼리 결과를 변수에 저장
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BR104" s="164" t="s">
        <v>1860</v>
      </c>
      <c r="BS104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U104" s="164" t="s">
        <v>1860</v>
      </c>
      <c r="BV104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104" s="166" t="str">
        <f>"SELECT ERR_VALUE, RULE_ID, TB_NM, COL_NM FROM (
 SELECT DISTINCT SUBSTRING(CAST("&amp; $J104 &amp;" AS VARCHAR(50)),1,30) AS ERR_VALUE, 'ID"&amp; $U104 &amp;"' AS RULE_ID,  
   '"&amp; $G104 &amp;"' AS TB_NM,    
   '"&amp; $J104 &amp;"' AS COL_NM 
    FROM "&amp;$C104&amp;"."&amp; $G104 &amp;" A
    WHERE  "&amp; $J104 &amp;" IS NULL 
LIMIT 3
) XX
"</f>
        <v xml:space="preserve">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</v>
      </c>
      <c r="BX104" s="164" t="s">
        <v>1860</v>
      </c>
      <c r="BY104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A104" s="164" t="s">
        <v>1860</v>
      </c>
      <c r="CB104" s="164" t="str">
        <f t="shared" si="81"/>
        <v xml:space="preserve">    -- 프로시저 본문
    BEGIN
        WITH query_result AS (
            -- 쿼리 결과를 변수에 저장
            SELECT 'ID1102'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D104" s="164" t="s">
        <v>1860</v>
      </c>
      <c r="CE104" s="164" t="str">
        <f t="shared" si="82"/>
        <v xml:space="preserve">    -- 프로시저 본문
    BEGIN
        WITH query_result AS (
            -- 쿼리 결과를 변수에 저장
         SELECT 'ID1102'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4" s="166" t="str">
        <f>"SELECT ERR_VALUE, RULE_ID, TB_NM, COL_NM FROM (
 SELECT DISTINCT SUBSTR(TO_CHAR("&amp; $J104 &amp;"),1,30) AS ERR_VALUE, 'ID"&amp; $U104 &amp;"' AS RULE_ID,  
   '"&amp; $G104 &amp;"' AS TB_NM,    
   '"&amp; $J104 &amp;"' AS COL_NM 
    FROM "&amp;$C104&amp;"."&amp; $G104 &amp;" A
    WHERE  "&amp; $J104 &amp;" IS NULL
AND ROWNUM &lt; 4
) XX
"</f>
        <v xml:space="preserve">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</v>
      </c>
      <c r="CG104" s="164" t="s">
        <v>1860</v>
      </c>
      <c r="CH104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J104" s="164" t="s">
        <v>1860</v>
      </c>
      <c r="CK104" s="164" t="str">
        <f t="shared" si="84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M104" s="164" t="s">
        <v>1860</v>
      </c>
      <c r="CN104" s="164" t="str">
        <f>"BEGIN TRY" &amp; CHAR(10) &amp;
"    WITH query_result AS (" &amp; CHAR(10) &amp;
"        "&amp;CL104&amp;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CP104" s="164" t="s">
        <v>1860</v>
      </c>
      <c r="CQ104" s="164" t="str">
        <f t="shared" si="85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4" s="216">
        <f>IFERROR(VLOOKUP("ID"&amp;U104,V.진단결과!$A$2:$E$99558,4,0),0)</f>
        <v>0</v>
      </c>
      <c r="CS104" s="217">
        <f>IFERROR(VLOOKUP("ID"&amp;U104,V.진단결과!$A$2:$E$99558,5,0),0)</f>
        <v>0</v>
      </c>
      <c r="CT104" s="218">
        <f t="shared" si="67"/>
        <v>0</v>
      </c>
      <c r="CU104" s="219" t="str">
        <f>SUBSTITUTE(IFERROR(VLOOKUP("ID"&amp;U104,V.진단결과!$A$2:$F$99558,6,0),""),$AO104,"")</f>
        <v/>
      </c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</row>
    <row r="105" spans="1:120" s="220" customFormat="1" ht="16.5" hidden="1" customHeight="1">
      <c r="A105" s="164" t="s">
        <v>2242</v>
      </c>
      <c r="B105" s="164" t="s">
        <v>2240</v>
      </c>
      <c r="C105" s="164" t="s">
        <v>2887</v>
      </c>
      <c r="D105" s="164">
        <v>5</v>
      </c>
      <c r="E105" s="175" t="s">
        <v>2243</v>
      </c>
      <c r="F105" s="177" t="s">
        <v>2269</v>
      </c>
      <c r="G105" s="177" t="s">
        <v>2248</v>
      </c>
      <c r="H105" s="177">
        <v>3</v>
      </c>
      <c r="I105" s="221" t="s">
        <v>2637</v>
      </c>
      <c r="J105" s="177" t="s">
        <v>2320</v>
      </c>
      <c r="K105" s="177" t="s">
        <v>2435</v>
      </c>
      <c r="L105" s="175"/>
      <c r="M105" s="165"/>
      <c r="N105" s="221" t="s">
        <v>2649</v>
      </c>
      <c r="O105" s="183"/>
      <c r="P105" s="166"/>
      <c r="Q105" s="175" t="s">
        <v>116</v>
      </c>
      <c r="R105" s="175" t="s">
        <v>2448</v>
      </c>
      <c r="S105" s="166"/>
      <c r="T105" s="166"/>
      <c r="U105" s="166">
        <v>1103</v>
      </c>
      <c r="V105" s="164" t="s">
        <v>1869</v>
      </c>
      <c r="W105" s="166"/>
      <c r="X105" s="166"/>
      <c r="Y105" s="166"/>
      <c r="Z105" s="168" t="s">
        <v>2801</v>
      </c>
      <c r="AA105" s="168" t="s">
        <v>2799</v>
      </c>
      <c r="AB105" s="166"/>
      <c r="AC105" s="166"/>
      <c r="AD105" s="165"/>
      <c r="AE105" s="166"/>
      <c r="AF105" s="166" t="s">
        <v>2887</v>
      </c>
      <c r="AG105" s="166" t="s">
        <v>2899</v>
      </c>
      <c r="AH105" s="165" t="s">
        <v>2900</v>
      </c>
      <c r="AI105" s="166"/>
      <c r="AJ105" s="166" t="s">
        <v>2244</v>
      </c>
      <c r="AK105" s="166" t="s">
        <v>2272</v>
      </c>
      <c r="AL105" s="166"/>
      <c r="AM105" s="166"/>
      <c r="AN105" s="166" t="str">
        <f>F105 &amp;"["&amp;G105&amp;"]의 "&amp; I105 &amp;"["&amp; J105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105" s="166"/>
      <c r="AP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105" s="164" t="s">
        <v>1860</v>
      </c>
      <c r="AR105" s="164" t="str">
        <f t="shared" ref="AR105" si="86">"WITH query_result AS (" &amp; CHAR(10) &amp;
"    -- 쿼리 결과를 변수에 저장" &amp; CHAR(10) &amp;
"    " &amp; AP105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105" s="164" t="s">
        <v>1860</v>
      </c>
      <c r="AU105" s="164" t="str">
        <f t="shared" ref="AU105" si="87">"    WITH query_result AS (" &amp; CHAR(10) &amp;
"        -- 쿼리 결과를 변수에 저장" &amp; CHAR(10) &amp;
"        " &amp; AS105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LENGTH(CAST("&amp; $J105 &amp;" AS VARCHAR))&gt;0 ) 
AND "&amp; $J105 &amp;" NOT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105" s="164" t="s">
        <v>1860</v>
      </c>
      <c r="AX105" s="164" t="str">
        <f t="shared" ref="AX105" si="88">"    WITH query_result AS (" &amp; CHAR(10) &amp;
"        -- 쿼리 결과를 변수에 저장" &amp; CHAR(10) &amp;
"        " &amp; AV105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105" s="164" t="s">
        <v>1860</v>
      </c>
      <c r="BA105" s="164" t="str">
        <f t="shared" ref="BA105" si="89">"BEGIN TRY" &amp; CHAR(10) &amp;
"    WITH query_result AS (" &amp; CHAR(10) &amp;
"        "&amp;AY105&amp;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105" s="164" t="s">
        <v>1860</v>
      </c>
      <c r="BD105" s="164" t="str">
        <f>"BEGIN TRY" &amp; CHAR(10) &amp;
"    WITH query_result AS (" &amp; CHAR(10) &amp;
"        "&amp;BB105&amp;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105" s="164" t="s">
        <v>1860</v>
      </c>
      <c r="BG105" s="164" t="str">
        <f t="shared" ref="BG105" si="90">"BEGIN TRY" &amp; CHAR(10) &amp;
"    WITH query_result AS (" &amp; CHAR(10) &amp;
"        "&amp;BE105&amp;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5" s="166" t="str">
        <f>"SELECT 'ID"&amp; $U105 &amp;"' AS RULE_ID,  
   '"&amp; $G105 &amp;"' AS TB_NM,    
   '"&amp; $J105 &amp;"' AS COL_NM, 
   COUNT(*) AS TOT_CNT   
   FROM "&amp;$C105&amp;"."&amp; $G105 &amp;"
WHERE "&amp; $J105 &amp;" IS NOT NULL AND LENGTH(CAST("&amp; $J105 &amp;" AS VARCHAR))&gt;0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105" s="164" t="s">
        <v>1860</v>
      </c>
      <c r="BJ105" s="166" t="str">
        <f t="shared" ref="BJ105" si="91">"BEGIN" &amp; CHAR(10) &amp;
"    -- 쿼리 결과를 변수에 저장" &amp; CHAR(10) &amp;
"    " &amp; BH105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105" s="164" t="s">
        <v>1860</v>
      </c>
      <c r="BM105" s="166" t="str">
        <f t="shared" ref="BM105" si="92">"BEGIN" &amp; CHAR(10) &amp;
"    -- 쿼리 결과를 변수에 저장" &amp; CHAR(10) &amp;
"    " &amp; BK105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105" s="164" t="s">
        <v>1860</v>
      </c>
      <c r="BP105" s="166" t="str">
        <f t="shared" ref="BP105" si="93">"BEGIN" &amp; CHAR(10) &amp;
"    -- 쿼리 결과를 변수에 저장" &amp; CHAR(10) &amp;
"    " &amp; BN105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105" s="164" t="s">
        <v>1860</v>
      </c>
      <c r="BS105" s="164" t="str">
        <f t="shared" ref="BS105" si="9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
AND ( "&amp; $J105 &amp;" IS NOT NULL AND LENGTH("&amp; $J105 &amp;")&gt;0 ) 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105" s="164" t="s">
        <v>1860</v>
      </c>
      <c r="BV105" s="164" t="str">
        <f t="shared" ref="BV105" si="9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105" s="166" t="str">
        <f>"SELECT ERR_VALUE, RULE_ID, TB_NM, COL_NM FROM (
 SELECT DISTINCT SUBSTRING(CAST("&amp; $J105 &amp;" AS VARCHAR(50)),1,30)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LENGTH("&amp; $J105 &amp;")&gt;0 )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105" s="164" t="s">
        <v>1860</v>
      </c>
      <c r="BY105" s="164" t="str">
        <f t="shared" ref="BY105" si="9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105" s="164" t="s">
        <v>1860</v>
      </c>
      <c r="CB105" s="164" t="str">
        <f t="shared" ref="CB105" si="97">"    -- 프로시저 본문" &amp; CHAR(10) &amp;
"    BEGIN" &amp; CHAR(10) &amp;
"        WITH query_result AS (" &amp; CHAR(10) &amp;
"            -- 쿼리 결과를 변수에 저장" &amp; CHAR(10) &amp;
"            "&amp;BZ105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105" s="164" t="s">
        <v>1860</v>
      </c>
      <c r="CE105" s="164" t="str">
        <f t="shared" ref="CE105" si="98">"    -- 프로시저 본문" &amp; CHAR(10) &amp;
"    BEGIN" &amp; CHAR(10) &amp;
"        WITH query_result AS (" &amp; CHAR(10) &amp;
"            -- 쿼리 결과를 변수에 저장" &amp; CHAR(10) &amp;
"         "&amp;CC105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5" s="166" t="str">
        <f>"SELECT ERR_VALUE, RULE_ID, TB_NM, COL_NM FROM (
 SELECT DISTINCT SUBSTR(TO_CHAR("&amp; $J105 &amp;"),1,30)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
AND ROWNUM &lt; 4
) XX
"</f>
        <v xml:space="preserve">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105" s="164" t="s">
        <v>1860</v>
      </c>
      <c r="CH105" s="164" t="str">
        <f t="shared" ref="CH105" si="99">"    -- 프로시저 본문" &amp; CHAR(10) &amp;
"    BEGIN" &amp; CHAR(10) &amp;
"        WITH query_result AS (" &amp; CHAR(10) &amp;
"            -- 쿼리 결과를 변수에 저장" &amp; CHAR(10) &amp;
"            "&amp;CF105&amp;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105" s="164" t="s">
        <v>1860</v>
      </c>
      <c r="CK105" s="164" t="str">
        <f t="shared" si="84"/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105" s="164" t="s">
        <v>1860</v>
      </c>
      <c r="CN105" s="164" t="str">
        <f>"BEGIN TRY" &amp; CHAR(10) &amp;
"    WITH query_result AS (" &amp; CHAR(10) &amp;
"        "&amp;CL105&amp;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105" s="164" t="s">
        <v>1860</v>
      </c>
      <c r="CQ105" s="164" t="str">
        <f t="shared" si="85"/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5" s="216">
        <f>IFERROR(VLOOKUP("ID"&amp;U105,V.진단결과!$A$2:$E$99558,4,0),0)</f>
        <v>0</v>
      </c>
      <c r="CS105" s="217">
        <f>IFERROR(VLOOKUP("ID"&amp;U105,V.진단결과!$A$2:$E$99558,5,0),0)</f>
        <v>0</v>
      </c>
      <c r="CT105" s="218">
        <f t="shared" ref="CT105" si="100">IFERROR(CS105/CR105,0)</f>
        <v>0</v>
      </c>
      <c r="CU105" s="219" t="str">
        <f>SUBSTITUTE(IFERROR(VLOOKUP("ID"&amp;U105,V.진단결과!$A$2:$F$99558,6,0),""),$AO105,"")</f>
        <v/>
      </c>
    </row>
    <row r="106" spans="1:120" s="220" customFormat="1" ht="16.5" hidden="1" customHeight="1">
      <c r="A106" s="164" t="s">
        <v>2242</v>
      </c>
      <c r="B106" s="164" t="s">
        <v>2240</v>
      </c>
      <c r="C106" s="164" t="s">
        <v>2887</v>
      </c>
      <c r="D106" s="164">
        <v>5</v>
      </c>
      <c r="E106" s="175" t="s">
        <v>2243</v>
      </c>
      <c r="F106" s="177" t="s">
        <v>2269</v>
      </c>
      <c r="G106" s="177" t="s">
        <v>2248</v>
      </c>
      <c r="H106" s="177">
        <v>3</v>
      </c>
      <c r="I106" s="221" t="s">
        <v>2637</v>
      </c>
      <c r="J106" s="177" t="s">
        <v>2320</v>
      </c>
      <c r="K106" s="177" t="s">
        <v>2435</v>
      </c>
      <c r="L106" s="175"/>
      <c r="M106" s="165"/>
      <c r="N106" s="221" t="s">
        <v>2649</v>
      </c>
      <c r="O106" s="183"/>
      <c r="P106" s="166"/>
      <c r="Q106" s="175" t="s">
        <v>116</v>
      </c>
      <c r="R106" s="175" t="s">
        <v>2448</v>
      </c>
      <c r="S106" s="166"/>
      <c r="T106" s="166"/>
      <c r="U106" s="166">
        <v>1104</v>
      </c>
      <c r="V106" s="164" t="s">
        <v>1869</v>
      </c>
      <c r="W106" s="166"/>
      <c r="X106" s="166"/>
      <c r="Y106" s="166"/>
      <c r="Z106" s="168" t="s">
        <v>2801</v>
      </c>
      <c r="AA106" s="168" t="s">
        <v>2799</v>
      </c>
      <c r="AB106" s="166"/>
      <c r="AC106" s="166"/>
      <c r="AD106" s="165"/>
      <c r="AE106" s="166"/>
      <c r="AF106" s="166" t="s">
        <v>2887</v>
      </c>
      <c r="AG106" s="166" t="s">
        <v>2899</v>
      </c>
      <c r="AH106" s="165" t="s">
        <v>2900</v>
      </c>
      <c r="AI106" s="166"/>
      <c r="AJ106" s="166" t="s">
        <v>2244</v>
      </c>
      <c r="AK106" s="166" t="s">
        <v>2272</v>
      </c>
      <c r="AL106" s="166"/>
      <c r="AM106" s="166"/>
      <c r="AN106" s="166" t="str">
        <f>F106 &amp;"["&amp;G106&amp;"]의 "&amp; I106 &amp;"["&amp; J106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106" s="166"/>
      <c r="AP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106" s="164" t="s">
        <v>1860</v>
      </c>
      <c r="AR106" s="164" t="str">
        <f t="shared" ref="AR106" si="101">"WITH query_result AS (" &amp; CHAR(10) &amp;
"    -- 쿼리 결과를 변수에 저장" &amp; CHAR(10) &amp;
"    " &amp; AP106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106" s="164" t="s">
        <v>1860</v>
      </c>
      <c r="AU106" s="164" t="str">
        <f t="shared" ref="AU106" si="102">"    WITH query_result AS (" &amp; CHAR(10) &amp;
"        -- 쿼리 결과를 변수에 저장" &amp; CHAR(10) &amp;
"        " &amp; AS106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LENGTH(CAST("&amp; $J106 &amp;" AS VARCHAR))&gt;0 ) 
AND "&amp; $J106 &amp;" NOT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106" s="164" t="s">
        <v>1860</v>
      </c>
      <c r="AX106" s="164" t="str">
        <f t="shared" ref="AX106" si="103">"    WITH query_result AS (" &amp; CHAR(10) &amp;
"        -- 쿼리 결과를 변수에 저장" &amp; CHAR(10) &amp;
"        " &amp; AV106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106" s="164" t="s">
        <v>1860</v>
      </c>
      <c r="BA106" s="164" t="str">
        <f t="shared" ref="BA106" si="104">"BEGIN TRY" &amp; CHAR(10) &amp;
"    WITH query_result AS (" &amp; CHAR(10) &amp;
"        "&amp;AY106&amp;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106" s="164" t="s">
        <v>1860</v>
      </c>
      <c r="BD106" s="164" t="str">
        <f>"BEGIN TRY" &amp; CHAR(10) &amp;
"    WITH query_result AS (" &amp; CHAR(10) &amp;
"        "&amp;BB106&amp;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106" s="164" t="s">
        <v>1860</v>
      </c>
      <c r="BG106" s="164" t="str">
        <f t="shared" ref="BG106" si="105">"BEGIN TRY" &amp; CHAR(10) &amp;
"    WITH query_result AS (" &amp; CHAR(10) &amp;
"        "&amp;BE106&amp;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6" s="166" t="str">
        <f>"SELECT 'ID"&amp; $U106 &amp;"' AS RULE_ID,  
   '"&amp; $G106 &amp;"' AS TB_NM,    
   '"&amp; $J106 &amp;"' AS COL_NM, 
   COUNT(*) AS TOT_CNT   
   FROM "&amp;$C106&amp;"."&amp; $G106 &amp;"
WHERE "&amp; $J106 &amp;" IS NOT NULL AND LENGTH(CAST("&amp; $J106 &amp;" AS VARCHAR))&gt;0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106" s="164" t="s">
        <v>1860</v>
      </c>
      <c r="BJ106" s="166" t="str">
        <f t="shared" ref="BJ106" si="106">"BEGIN" &amp; CHAR(10) &amp;
"    -- 쿼리 결과를 변수에 저장" &amp; CHAR(10) &amp;
"    " &amp; BH106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106" s="164" t="s">
        <v>1860</v>
      </c>
      <c r="BM106" s="166" t="str">
        <f t="shared" ref="BM106" si="107">"BEGIN" &amp; CHAR(10) &amp;
"    -- 쿼리 결과를 변수에 저장" &amp; CHAR(10) &amp;
"    " &amp; BK106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106" s="164" t="s">
        <v>1860</v>
      </c>
      <c r="BP106" s="166" t="str">
        <f t="shared" ref="BP106" si="108">"BEGIN" &amp; CHAR(10) &amp;
"    -- 쿼리 결과를 변수에 저장" &amp; CHAR(10) &amp;
"    " &amp; BN106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106" s="164" t="s">
        <v>1860</v>
      </c>
      <c r="BS106" s="164" t="str">
        <f t="shared" ref="BS106" si="10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
AND ( "&amp; $J106 &amp;" IS NOT NULL AND LENGTH("&amp; $J106 &amp;")&gt;0 ) 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106" s="164" t="s">
        <v>1860</v>
      </c>
      <c r="BV106" s="164" t="str">
        <f t="shared" ref="BV106" si="1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106" s="166" t="str">
        <f>"SELECT ERR_VALUE, RULE_ID, TB_NM, COL_NM FROM (
 SELECT DISTINCT SUBSTRING(CAST("&amp; $J106 &amp;" AS VARCHAR(50)),1,30)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LENGTH("&amp; $J106 &amp;")&gt;0 )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106" s="164" t="s">
        <v>1860</v>
      </c>
      <c r="BY106" s="164" t="str">
        <f t="shared" ref="BY106" si="1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106" s="164" t="s">
        <v>1860</v>
      </c>
      <c r="CB106" s="164" t="str">
        <f t="shared" ref="CB106" si="112">"    -- 프로시저 본문" &amp; CHAR(10) &amp;
"    BEGIN" &amp; CHAR(10) &amp;
"        WITH query_result AS (" &amp; CHAR(10) &amp;
"            -- 쿼리 결과를 변수에 저장" &amp; CHAR(10) &amp;
"            "&amp;BZ106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106" s="164" t="s">
        <v>1860</v>
      </c>
      <c r="CE106" s="164" t="str">
        <f t="shared" ref="CE106" si="113">"    -- 프로시저 본문" &amp; CHAR(10) &amp;
"    BEGIN" &amp; CHAR(10) &amp;
"        WITH query_result AS (" &amp; CHAR(10) &amp;
"            -- 쿼리 결과를 변수에 저장" &amp; CHAR(10) &amp;
"         "&amp;CC106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6" s="166" t="str">
        <f>"SELECT ERR_VALUE, RULE_ID, TB_NM, COL_NM FROM (
 SELECT DISTINCT SUBSTR(TO_CHAR("&amp; $J106 &amp;"),1,30)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
AND ROWNUM &lt; 4
) XX
"</f>
        <v xml:space="preserve">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106" s="164" t="s">
        <v>1860</v>
      </c>
      <c r="CH106" s="164" t="str">
        <f t="shared" ref="CH106" si="114">"    -- 프로시저 본문" &amp; CHAR(10) &amp;
"    BEGIN" &amp; CHAR(10) &amp;
"        WITH query_result AS (" &amp; CHAR(10) &amp;
"            -- 쿼리 결과를 변수에 저장" &amp; CHAR(10) &amp;
"            "&amp;CF106&amp;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106" s="164" t="s">
        <v>1860</v>
      </c>
      <c r="CK106" s="164" t="str">
        <f t="shared" si="84"/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106" s="164" t="s">
        <v>1860</v>
      </c>
      <c r="CN106" s="164" t="str">
        <f>"BEGIN TRY" &amp; CHAR(10) &amp;
"    WITH query_result AS (" &amp; CHAR(10) &amp;
"        "&amp;CL106&amp;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106" s="164" t="s">
        <v>1860</v>
      </c>
      <c r="CQ106" s="164" t="str">
        <f t="shared" si="85"/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6" s="216">
        <f>IFERROR(VLOOKUP("ID"&amp;U106,V.진단결과!$A$2:$E$99558,4,0),0)</f>
        <v>0</v>
      </c>
      <c r="CS106" s="217">
        <f>IFERROR(VLOOKUP("ID"&amp;U106,V.진단결과!$A$2:$E$99558,5,0),0)</f>
        <v>0</v>
      </c>
      <c r="CT106" s="218">
        <f t="shared" ref="CT106" si="115">IFERROR(CS106/CR106,0)</f>
        <v>0</v>
      </c>
      <c r="CU106" s="219" t="str">
        <f>SUBSTITUTE(IFERROR(VLOOKUP("ID"&amp;U106,V.진단결과!$A$2:$F$99558,6,0),""),$AO106,"")</f>
        <v/>
      </c>
    </row>
    <row r="107" spans="1:120" s="220" customFormat="1" ht="16.5" hidden="1" customHeight="1">
      <c r="A107" s="164" t="s">
        <v>2242</v>
      </c>
      <c r="B107" s="164" t="s">
        <v>2240</v>
      </c>
      <c r="C107" s="164" t="s">
        <v>2887</v>
      </c>
      <c r="D107" s="164">
        <v>5</v>
      </c>
      <c r="E107" s="175" t="s">
        <v>2243</v>
      </c>
      <c r="F107" s="177" t="s">
        <v>2269</v>
      </c>
      <c r="G107" s="177" t="s">
        <v>2248</v>
      </c>
      <c r="H107" s="177">
        <v>4</v>
      </c>
      <c r="I107" s="221" t="s">
        <v>2638</v>
      </c>
      <c r="J107" s="177" t="s">
        <v>2321</v>
      </c>
      <c r="K107" s="177" t="s">
        <v>2438</v>
      </c>
      <c r="L107" s="175"/>
      <c r="M107" s="165"/>
      <c r="N107" s="221" t="s">
        <v>2638</v>
      </c>
      <c r="O107" s="184">
        <v>44406</v>
      </c>
      <c r="P107" s="166"/>
      <c r="Q107" s="175" t="s">
        <v>116</v>
      </c>
      <c r="R107" s="175" t="s">
        <v>2448</v>
      </c>
      <c r="S107" s="166"/>
      <c r="T107" s="166"/>
      <c r="U107" s="166">
        <v>1105</v>
      </c>
      <c r="V107" s="164" t="s">
        <v>1869</v>
      </c>
      <c r="W107" s="166"/>
      <c r="X107" s="166"/>
      <c r="Y107" s="166"/>
      <c r="Z107" s="168" t="s">
        <v>1966</v>
      </c>
      <c r="AA107" s="168" t="s">
        <v>1967</v>
      </c>
      <c r="AB107" s="164"/>
      <c r="AC107" s="164"/>
      <c r="AD107" s="165"/>
      <c r="AE107" s="166"/>
      <c r="AF107" s="166"/>
      <c r="AG107" s="165"/>
      <c r="AH107" s="165"/>
      <c r="AI107" s="166"/>
      <c r="AJ107" s="166"/>
      <c r="AK107" s="166"/>
      <c r="AL107" s="166"/>
      <c r="AM107" s="166"/>
      <c r="AN107" s="167" t="str">
        <f>F107 &amp;"["&amp;G107&amp;"]의 "&amp; I107 &amp;"["&amp; J107 &amp;"]는 'YYYY-MM-DD'의 날짜 형식을 준수해야 한다."</f>
        <v>진단정보[CONDITION_OCCURRENCE]의 상병기록 시작일자[CONDITION_START_DATE]는 'YYYY-MM-DD'의 날짜 형식을 준수해야 한다.</v>
      </c>
      <c r="AO107" s="166"/>
      <c r="AP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AQ107" s="164" t="s">
        <v>1860</v>
      </c>
      <c r="AR107" s="164" t="str">
        <f t="shared" si="70"/>
        <v xml:space="preserve">WITH query_result AS (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7" s="166" t="str">
        <f>"SELECT 'ID"&amp; $U107 &amp;"' AS RULE_ID,  
   '"&amp; $G107 &amp;"' AS TB_NM,    
   '"&amp; $J107 &amp;"' AS COL_NM, 
	COUNT(*) AS ERR_CNT   
FROM "&amp;$C107&amp;"."&amp; $G107 &amp;"
WHERE CASE WHEN "&amp; $J107 &amp;" LIKE_REGEXPR '^[0-9]{4}-[0-9]{2}-[0-9]{2}$'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107" s="164" t="s">
        <v>1860</v>
      </c>
      <c r="AU107" s="164" t="str">
        <f t="shared" si="71"/>
        <v xml:space="preserve">    WITH query_result AS (
        -- 쿼리 결과를 변수에 저장
        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LIKE_REGEXPR '^[0-9]{4}-[0-9]{2}-[0-9]{2}$'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107" s="164" t="s">
        <v>1860</v>
      </c>
      <c r="AX107" s="164" t="str">
        <f t="shared" si="72"/>
        <v xml:space="preserve">    WITH query_result AS (
        -- 쿼리 결과를 변수에 저장
    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AZ107" s="164" t="s">
        <v>1860</v>
      </c>
      <c r="BA107" s="164" t="str">
        <f t="shared" si="73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107" s="164" t="s">
        <v>1860</v>
      </c>
      <c r="BD107" s="164" t="str">
        <f>"BEGIN TRY" &amp; CHAR(10) &amp;
"    WITH query_result AS (" &amp; CHAR(10) &amp;
"        "&amp;BB107&amp;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107" s="164" t="s">
        <v>1860</v>
      </c>
      <c r="BG107" s="164" t="str">
        <f t="shared" si="74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7" s="166" t="str">
        <f>"SELECT 'ID"&amp; $U107 &amp;"' AS RULE_ID,  
   '"&amp; $G107 &amp;"' AS TB_NM,    
   '"&amp; $J107 &amp;"' AS COL_NM, 
   COUNT(*) AS TOT_CNT   
   FROM "&amp;$C107&amp;"."&amp; $G107 &amp;"
WHERE "&amp; $J107 &amp;" IS NOT NULL AND LENGTH(CAST("&amp; $J107 &amp;" AS VARCHAR))&gt;0 "</f>
        <v xml:space="preserve">SELECT 'ID1105'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7" s="164" t="s">
        <v>1860</v>
      </c>
      <c r="BJ107" s="166" t="str">
        <f t="shared" si="75"/>
        <v xml:space="preserve">BEGIN
    -- 쿼리 결과를 변수에 저장
    SELECT 'ID1105'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7" s="166" t="str">
        <f>"SELECT 'ID"&amp; $U107 &amp;"' AS RULE_ID,  
   '"&amp; $G107 &amp;"' AS TB_NM,    
   '"&amp; $J107 &amp;"' AS COL_NM, 
	COUNT(*) AS ERR_CNT   
FROM "&amp;$C107&amp;"."&amp; $G107 &amp;"
WHERE CASE WHEN REGEXP_MATCH(CAST("&amp; $J107 &amp;" AS VARCHAR), '^[0-9]{4}-[0-9]{2}-[0-9]{2}$') IS NULL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107" s="164" t="s">
        <v>1860</v>
      </c>
      <c r="BM107" s="166" t="str">
        <f t="shared" si="76"/>
        <v xml:space="preserve">BEGIN
    -- 쿼리 결과를 변수에 저장
    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REGEXP_MATCH(CAST("&amp; $J107 &amp;" AS VARCHAR), '^[0-9]{4}-[0-9]{2}-[0-9]{2}$') IS NULL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107" s="164" t="s">
        <v>1860</v>
      </c>
      <c r="BP107" s="166" t="str">
        <f t="shared" si="77"/>
        <v xml:space="preserve">BEGIN
    -- 쿼리 결과를 변수에 저장
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BR107" s="164" t="s">
        <v>1860</v>
      </c>
      <c r="BS107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7" s="166" t="str">
        <f>"SELECT 'ID"&amp; $U107 &amp;"' AS RULE_ID,  
   '"&amp; $G107 &amp;"' AS TB_NM,    
   '"&amp; $J107 &amp;"' AS COL_NM, 
	COUNT(*) AS ERR_CNT   
FROM "&amp;$C107&amp;"."&amp; $G107 &amp;"
WHERE CASE WHEN "&amp; $J107 &amp;" REGEXP '^[0-9]{4}-[0-9]{2}-[0-9]{2}$'
THEN 'Y' ELSE 'N' END = 'Y' 
AND ( "&amp; $J107 &amp;" IS NOT NULL AND LENGTH("&amp; $J107 &amp;")&gt;0 )
"</f>
        <v xml:space="preserve">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107" s="164" t="s">
        <v>1860</v>
      </c>
      <c r="BV107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107" s="166" t="str">
        <f>"SELECT ERR_VALUE, RULE_ID, TB_NM, COL_NM FROM (
SELECT DISTINCT SUBSTRING(CAST("&amp; $J107 &amp;" AS VARCHAR(50)),1,30) AS ERR_VALUE, 'ID"&amp; $U107 &amp;"' AS RULE_ID,  
   '"&amp; $G107 &amp;"' AS TB_NM,    
   '"&amp; $J107 &amp;"' AS COL_NM 
FROM "&amp;$C107&amp;"."&amp; $G107 &amp;"
WHERE CASE WHEN "&amp; $J107 &amp;" REGEXP '^[0-9]{4}-[0-9]{2}-[0-9]{2}$'
 THEN 'Y' 
 ELSE 'N' 
 END = 'Y' 
AND ("&amp; $J107 &amp;" IS NOT NULL AND LENGTH("&amp; $J107 &amp;")&gt;0 )
limit 3
) XX
"</f>
        <v xml:space="preserve">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107" s="164" t="s">
        <v>1860</v>
      </c>
      <c r="BY107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CA107" s="164" t="s">
        <v>1860</v>
      </c>
      <c r="CB107" s="164" t="str">
        <f t="shared" si="81"/>
        <v xml:space="preserve">    -- 프로시저 본문
    BEGIN
        WITH query_result AS (
            -- 쿼리 결과를 변수에 저장
            SELECT 'ID1105'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7" s="166" t="str">
        <f>"SELECT 'ID"&amp; $U107 &amp;"' AS RULE_ID,  
   '"&amp; $G107 &amp;"' AS TB_NM,    
   '"&amp; $J107 &amp;"' AS COL_NM, 
	COUNT(*) AS ERR_CNT   
FROM "&amp;$C107&amp;"."&amp; $G107 &amp;"
WHERE CASE WHEN REGEXP_LIKE("&amp; $J107 &amp;", '^[0-9]{4}-[0-9]{2}-[0-9]{2}$')
THEN 'Y' ELSE 'N' END = 'Y' 
AND ( "&amp; $J107 &amp;" IS NOT NULL AND LENGTH(TO_CHAR("&amp; $J107 &amp;"))&gt;0 )
"</f>
        <v xml:space="preserve">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107" s="164" t="s">
        <v>1860</v>
      </c>
      <c r="CE107" s="164" t="str">
        <f t="shared" si="82"/>
        <v xml:space="preserve">    -- 프로시저 본문
    BEGIN
        WITH query_result AS (
            -- 쿼리 결과를 변수에 저장
         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7" s="166" t="str">
        <f>"SELECT ERR_VALUE, RULE_ID, TB_NM, COL_NM FROM (
SELECT DISTINCT SUBSTR(TO_CHAR("&amp; $J107 &amp;"),1,30) AS ERR_VALUE, 'ID"&amp; $U107 &amp;"' AS RULE_ID,  
   '"&amp; $G107 &amp;"' AS TB_NM,    
   '"&amp; $J107 &amp;"' AS COL_NM 
FROM "&amp;$C107&amp;"."&amp; $G107 &amp;"
WHERE CASE WHEN REGEXP_LIKE("&amp; $J107 &amp;", '^[0-9]{4}-[0-9]{2}-[0-9]{2}$')
 THEN 'Y' 
 ELSE 'N' 
 END = 'Y' 
AND ("&amp; $J107 &amp;" IS NOT NULL AND LENGTH(TO_CHAR("&amp; $J107 &amp;"))&gt;0 )
AND ROWNUM &lt; 4
) XX
"</f>
        <v xml:space="preserve">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107" s="164" t="s">
        <v>1860</v>
      </c>
      <c r="CH107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CJ107" s="164" t="s">
        <v>1860</v>
      </c>
      <c r="CK107" s="164" t="str">
        <f t="shared" si="84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107" s="164" t="s">
        <v>1860</v>
      </c>
      <c r="CN107" s="164" t="str">
        <f>"BEGIN TRY" &amp; CHAR(10) &amp;
"    WITH query_result AS (" &amp; CHAR(10) &amp;
"        "&amp;CL107&amp;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107" s="164" t="s">
        <v>1860</v>
      </c>
      <c r="CQ107" s="164" t="str">
        <f t="shared" si="85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7" s="216">
        <f>IFERROR(VLOOKUP("ID"&amp;U107,V.진단결과!$A$2:$E$99558,4,0),0)</f>
        <v>0</v>
      </c>
      <c r="CS107" s="217">
        <f>IFERROR(VLOOKUP("ID"&amp;U107,V.진단결과!$A$2:$E$99558,5,0),0)</f>
        <v>0</v>
      </c>
      <c r="CT107" s="218">
        <f t="shared" si="67"/>
        <v>0</v>
      </c>
      <c r="CU107" s="219" t="str">
        <f>SUBSTITUTE(IFERROR(VLOOKUP("ID"&amp;U107,V.진단결과!$A$2:$F$99558,6,0),""),$AO107,"")</f>
        <v/>
      </c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</row>
    <row r="108" spans="1:120" s="220" customFormat="1" ht="16.5" hidden="1" customHeight="1">
      <c r="A108" s="164" t="s">
        <v>2242</v>
      </c>
      <c r="B108" s="164" t="s">
        <v>2240</v>
      </c>
      <c r="C108" s="164" t="s">
        <v>2887</v>
      </c>
      <c r="D108" s="164">
        <v>5</v>
      </c>
      <c r="E108" s="175" t="s">
        <v>2243</v>
      </c>
      <c r="F108" s="177" t="s">
        <v>2269</v>
      </c>
      <c r="G108" s="177" t="s">
        <v>2248</v>
      </c>
      <c r="H108" s="177">
        <v>4</v>
      </c>
      <c r="I108" s="221" t="s">
        <v>2638</v>
      </c>
      <c r="J108" s="177" t="s">
        <v>2321</v>
      </c>
      <c r="K108" s="177" t="s">
        <v>2438</v>
      </c>
      <c r="L108" s="175"/>
      <c r="M108" s="165"/>
      <c r="N108" s="221" t="s">
        <v>2638</v>
      </c>
      <c r="O108" s="184">
        <v>44406</v>
      </c>
      <c r="P108" s="166"/>
      <c r="Q108" s="175" t="s">
        <v>116</v>
      </c>
      <c r="R108" s="175" t="s">
        <v>2448</v>
      </c>
      <c r="S108" s="166"/>
      <c r="T108" s="166"/>
      <c r="U108" s="166">
        <v>1106</v>
      </c>
      <c r="V108" s="164" t="s">
        <v>1869</v>
      </c>
      <c r="W108" s="166"/>
      <c r="X108" s="166"/>
      <c r="Y108" s="166"/>
      <c r="Z108" s="168" t="s">
        <v>2892</v>
      </c>
      <c r="AA108" s="168" t="s">
        <v>2891</v>
      </c>
      <c r="AB108" s="166"/>
      <c r="AC108" s="166"/>
      <c r="AD108" s="165"/>
      <c r="AE108" s="166"/>
      <c r="AF108" s="166"/>
      <c r="AG108" s="166"/>
      <c r="AH108" s="165"/>
      <c r="AI108" s="166"/>
      <c r="AJ108" s="166"/>
      <c r="AK108" s="166"/>
      <c r="AL108" s="166"/>
      <c r="AM108" s="166"/>
      <c r="AN108" s="166" t="str">
        <f>F108 &amp;"["&amp;G108&amp;"]의 "&amp; I108 &amp;"["&amp; J108 &amp;"]는 필수적으로 존재하여만 한다."</f>
        <v>진단정보[CONDITION_OCCURRENCE]의 상병기록 시작일자[CONDITION_START_DATE]는 필수적으로 존재하여만 한다.</v>
      </c>
      <c r="AO108" s="166"/>
      <c r="AP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Q108" s="164" t="s">
        <v>1860</v>
      </c>
      <c r="AR108" s="164" t="str">
        <f t="shared" si="70"/>
        <v xml:space="preserve">WITH query_result AS (
    -- 쿼리 결과를 변수에 저장
    SELECT 'ID1106'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AT108" s="164" t="s">
        <v>1860</v>
      </c>
      <c r="AU108" s="164" t="str">
        <f t="shared" si="71"/>
        <v xml:space="preserve">    WITH query_result AS (
        -- 쿼리 결과를 변수에 저장
        SELECT 'ID1106'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AW108" s="164" t="s">
        <v>1860</v>
      </c>
      <c r="AX108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Z108" s="164" t="s">
        <v>1860</v>
      </c>
      <c r="BA108" s="164" t="str">
        <f t="shared" si="73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C108" s="164" t="s">
        <v>1860</v>
      </c>
      <c r="BD108" s="164" t="str">
        <f>"BEGIN TRY" &amp; CHAR(10) &amp;
"    WITH query_result AS (" &amp; CHAR(10) &amp;
"        "&amp;BB108&amp;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BF108" s="164" t="s">
        <v>1860</v>
      </c>
      <c r="BG108" s="164" t="str">
        <f t="shared" si="74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8" s="166" t="str">
        <f>"SELECT 'ID"&amp; $U108 &amp;"' AS RULE_ID,  
   '"&amp; $G108 &amp;"' AS TB_NM,    
   '"&amp; $J108 &amp;"' AS COL_NM, 
   COUNT(*) AS TOT_CNT   
   FROM "&amp;$C108&amp;"."&amp; $G108 &amp;"
"</f>
        <v xml:space="preserve">SELECT 'ID1106' AS RULE_ID,  
   'CONDITION_OCCURRENCE' AS TB_NM,    
   'CONDITION_START_DATE' AS COL_NM, 
   COUNT(*) AS TOT_CNT   
   FROM YourSchemaName.CONDITION_OCCURRENCE
</v>
      </c>
      <c r="BI108" s="164" t="s">
        <v>1860</v>
      </c>
      <c r="BJ108" s="166" t="str">
        <f t="shared" si="75"/>
        <v xml:space="preserve">BEGIN
    -- 쿼리 결과를 변수에 저장
    SELECT 'ID1106'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L108" s="164" t="s">
        <v>1860</v>
      </c>
      <c r="BM108" s="166" t="str">
        <f t="shared" si="76"/>
        <v xml:space="preserve">BEGIN
    -- 쿼리 결과를 변수에 저장
    SELECT 'ID1106'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BO108" s="164" t="s">
        <v>1860</v>
      </c>
      <c r="BP108" s="166" t="str">
        <f t="shared" si="77"/>
        <v xml:space="preserve">BEGIN
    -- 쿼리 결과를 변수에 저장
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BR108" s="164" t="s">
        <v>1860</v>
      </c>
      <c r="BS108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U108" s="164" t="s">
        <v>1860</v>
      </c>
      <c r="BV108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108" s="166" t="str">
        <f>"SELECT ERR_VALUE, RULE_ID, TB_NM, COL_NM FROM (
 SELECT DISTINCT SUBSTRING(CAST("&amp; $J108 &amp;" AS VARCHAR(50)),1,30) AS ERR_VALUE, 'ID"&amp; $U108 &amp;"' AS RULE_ID,  
   '"&amp; $G108 &amp;"' AS TB_NM,    
   '"&amp; $J108 &amp;"' AS COL_NM 
    FROM "&amp;$C108&amp;"."&amp; $G108 &amp;" A
    WHERE  "&amp; $J108 &amp;" IS NULL 
LIMIT 3
) XX
"</f>
        <v xml:space="preserve">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</v>
      </c>
      <c r="BX108" s="164" t="s">
        <v>1860</v>
      </c>
      <c r="BY108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A108" s="164" t="s">
        <v>1860</v>
      </c>
      <c r="CB108" s="164" t="str">
        <f t="shared" si="81"/>
        <v xml:space="preserve">    -- 프로시저 본문
    BEGIN
        WITH query_result AS (
            -- 쿼리 결과를 변수에 저장
            SELECT 'ID1106'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D108" s="164" t="s">
        <v>1860</v>
      </c>
      <c r="CE108" s="164" t="str">
        <f t="shared" si="82"/>
        <v xml:space="preserve">    -- 프로시저 본문
    BEGIN
        WITH query_result AS (
            -- 쿼리 결과를 변수에 저장
         SELECT 'ID1106'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8" s="166" t="str">
        <f>"SELECT ERR_VALUE, RULE_ID, TB_NM, COL_NM FROM (
 SELECT DISTINCT SUBSTR(TO_CHAR("&amp; $J108 &amp;"),1,30) AS ERR_VALUE, 'ID"&amp; $U108 &amp;"' AS RULE_ID,  
   '"&amp; $G108 &amp;"' AS TB_NM,    
   '"&amp; $J108 &amp;"' AS COL_NM 
    FROM "&amp;$C108&amp;"."&amp; $G108 &amp;" A
    WHERE  "&amp; $J108 &amp;" IS NULL
AND ROWNUM &lt; 4
) XX
"</f>
        <v xml:space="preserve">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</v>
      </c>
      <c r="CG108" s="164" t="s">
        <v>1860</v>
      </c>
      <c r="CH108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J108" s="164" t="s">
        <v>1860</v>
      </c>
      <c r="CK108" s="164" t="str">
        <f t="shared" si="84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M108" s="164" t="s">
        <v>1860</v>
      </c>
      <c r="CN108" s="164" t="str">
        <f>"BEGIN TRY" &amp; CHAR(10) &amp;
"    WITH query_result AS (" &amp; CHAR(10) &amp;
"        "&amp;CL108&amp;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CP108" s="164" t="s">
        <v>1860</v>
      </c>
      <c r="CQ108" s="164" t="str">
        <f t="shared" si="85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8" s="216">
        <f>IFERROR(VLOOKUP("ID"&amp;U108,V.진단결과!$A$2:$E$99558,4,0),0)</f>
        <v>0</v>
      </c>
      <c r="CS108" s="217">
        <f>IFERROR(VLOOKUP("ID"&amp;U108,V.진단결과!$A$2:$E$99558,5,0),0)</f>
        <v>0</v>
      </c>
      <c r="CT108" s="218">
        <f t="shared" si="67"/>
        <v>0</v>
      </c>
      <c r="CU108" s="219" t="str">
        <f>SUBSTITUTE(IFERROR(VLOOKUP("ID"&amp;U108,V.진단결과!$A$2:$F$99558,6,0),""),$AO108,"")</f>
        <v/>
      </c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</row>
    <row r="109" spans="1:120" s="220" customFormat="1" ht="16.5" hidden="1" customHeight="1">
      <c r="A109" s="164" t="s">
        <v>2242</v>
      </c>
      <c r="B109" s="164" t="s">
        <v>2240</v>
      </c>
      <c r="C109" s="164" t="s">
        <v>2887</v>
      </c>
      <c r="D109" s="164">
        <v>5</v>
      </c>
      <c r="E109" s="175" t="s">
        <v>2243</v>
      </c>
      <c r="F109" s="177" t="s">
        <v>2269</v>
      </c>
      <c r="G109" s="177" t="s">
        <v>2248</v>
      </c>
      <c r="H109" s="177">
        <v>4</v>
      </c>
      <c r="I109" s="221" t="s">
        <v>2638</v>
      </c>
      <c r="J109" s="177" t="s">
        <v>2321</v>
      </c>
      <c r="K109" s="177" t="s">
        <v>2438</v>
      </c>
      <c r="L109" s="175"/>
      <c r="M109" s="165"/>
      <c r="N109" s="221" t="s">
        <v>2638</v>
      </c>
      <c r="O109" s="184">
        <v>44406</v>
      </c>
      <c r="P109" s="166"/>
      <c r="Q109" s="175" t="s">
        <v>116</v>
      </c>
      <c r="R109" s="175" t="s">
        <v>2448</v>
      </c>
      <c r="S109" s="166"/>
      <c r="T109" s="166"/>
      <c r="U109" s="166">
        <v>1107</v>
      </c>
      <c r="V109" s="164" t="s">
        <v>1869</v>
      </c>
      <c r="W109" s="166"/>
      <c r="X109" s="166"/>
      <c r="Y109" s="166"/>
      <c r="Z109" s="168" t="s">
        <v>2801</v>
      </c>
      <c r="AA109" s="168" t="s">
        <v>2799</v>
      </c>
      <c r="AB109" s="166"/>
      <c r="AC109" s="166"/>
      <c r="AD109" s="165"/>
      <c r="AE109" s="166"/>
      <c r="AF109" s="166"/>
      <c r="AG109" s="166"/>
      <c r="AH109" s="165"/>
      <c r="AI109" s="166"/>
      <c r="AJ109" s="166"/>
      <c r="AK109" s="166"/>
      <c r="AL109" s="223" t="s">
        <v>2897</v>
      </c>
      <c r="AM109" s="166" t="s">
        <v>2893</v>
      </c>
      <c r="AN109" s="166" t="str">
        <f>F109 &amp;"["&amp;G109&amp;"]의 "&amp; I109 &amp;"["&amp; J109 &amp;"]는 "&amp;AL109&amp;"와 "&amp;AM109&amp;" 사이에 존재해야만 한다."</f>
        <v>진단정보[CONDITION_OCCURRENCE]의 상병기록 시작일자[CONDITION_START_DATE]는 '1950-01-01'와 현재날짜 사이에 존재해야만 한다.</v>
      </c>
      <c r="AO109" s="166"/>
      <c r="AP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AQ109" s="164" t="s">
        <v>1860</v>
      </c>
      <c r="AR109" s="164" t="str">
        <f t="shared" si="70"/>
        <v xml:space="preserve">WITH query_result AS (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TO_CHAR(CURRENT_DATE,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109" s="164" t="s">
        <v>1860</v>
      </c>
      <c r="AU109" s="164" t="str">
        <f t="shared" si="71"/>
        <v xml:space="preserve">    WITH query_result AS (
        -- 쿼리 결과를 변수에 저장
    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TO_CHAR(CURRENT_DATE, 'YYYY-MM-DD')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109" s="164" t="s">
        <v>1860</v>
      </c>
      <c r="AX109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AZ109" s="164" t="s">
        <v>1860</v>
      </c>
      <c r="BA109" s="164" t="str">
        <f t="shared" si="73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109" s="164" t="s">
        <v>1860</v>
      </c>
      <c r="BD109" s="164" t="str">
        <f>"BEGIN TRY" &amp; CHAR(10) &amp;
"    WITH query_result AS (" &amp; CHAR(10) &amp;
"        "&amp;BB109&amp;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109" s="164" t="s">
        <v>1860</v>
      </c>
      <c r="BG109" s="164" t="str">
        <f t="shared" si="74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9" s="166" t="str">
        <f>"SELECT 'ID"&amp; $U109 &amp;"' AS RULE_ID,  
   '"&amp; $G109 &amp;"' AS TB_NM,    
   '"&amp; $J109 &amp;"' AS COL_NM, 
   COUNT(*) AS TOT_CNT   
   FROM "&amp;$C109&amp;"."&amp; $G109 &amp;"
WHERE "&amp; $J109 &amp;" IS NOT NULL AND LENGTH(CAST("&amp; $J109 &amp;" AS VARCHAR))&gt;0 "</f>
        <v xml:space="preserve">SELECT 'ID1107'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9" s="164" t="s">
        <v>1860</v>
      </c>
      <c r="BJ109" s="166" t="str">
        <f t="shared" si="75"/>
        <v xml:space="preserve">BEGIN
    -- 쿼리 결과를 변수에 저장
    SELECT 'ID1107'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CURRENT_DATE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109" s="164" t="s">
        <v>1860</v>
      </c>
      <c r="BM109" s="166" t="str">
        <f t="shared" si="76"/>
        <v xml:space="preserve">BEGIN
    -- 쿼리 결과를 변수에 저장
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CURRENT_DATE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109" s="164" t="s">
        <v>1860</v>
      </c>
      <c r="BP109" s="166" t="str">
        <f t="shared" si="77"/>
        <v xml:space="preserve">BEGIN
    -- 쿼리 결과를 변수에 저장
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BR109" s="164" t="s">
        <v>1860</v>
      </c>
      <c r="BS109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9" s="166" t="str">
        <f>"SELECT 'ID"&amp; $U109 &amp;"' AS RULE_ID,  
   '"&amp; $G109 &amp;"' AS TB_NM,    
   '"&amp; $J109 &amp;"' AS COL_NM, 
	COUNT(*) AS ERR_CNT   
FROM "&amp;$C109&amp;"."&amp; $G109 &amp;" A
WHERE "&amp; $J109 &amp;" IS NOT NULL AND LENGTH("&amp; $J109 &amp;") &gt; 0 
AND "&amp;$J109&amp;" NOT BETWEEN "&amp;$AL109&amp;" AND CURDATE()
 "</f>
        <v xml:space="preserve">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109" s="164" t="s">
        <v>1860</v>
      </c>
      <c r="BV109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109" s="166" t="str">
        <f>"SELECT ERR_VALUE, RULE_ID, TB_NM, COL_NM FROM (
 SELECT DISTINCT SUBSTRING(CAST("&amp; $J109 &amp;" AS VARCHAR(50)),1,30) AS ERR_VALUE, 'ID"&amp; $U109 &amp;"' AS RULE_ID,  
   '"&amp; $G109 &amp;"' AS TB_NM,    
   '"&amp; $J109 &amp;"' AS COL_NM 
FROM "&amp;$C109&amp;"."&amp; $G109 &amp;" A
WHERE  "&amp; $J109 &amp;" IS NOT NULL AND LENGTH("&amp; $J109 &amp;") &gt; 0 
AND "&amp;$J109&amp;" NOT BETWEEN "&amp;$AL109&amp;" AND CURDATE()
LIMIT 3
) XX
"</f>
        <v xml:space="preserve">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109" s="164" t="s">
        <v>1860</v>
      </c>
      <c r="BY109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CA109" s="164" t="s">
        <v>1860</v>
      </c>
      <c r="CB109" s="164" t="str">
        <f t="shared" si="81"/>
        <v xml:space="preserve">    -- 프로시저 본문
    BEGIN
        WITH query_result AS (
            -- 쿼리 결과를 변수에 저장
            SELECT 'ID1107'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9" s="166" t="str">
        <f>"SELECT 'ID"&amp; $U109 &amp;"' AS RULE_ID,  
   '"&amp; $G109 &amp;"' AS TB_NM,    
   '"&amp; $J109 &amp;"' AS COL_NM, 
	COUNT(*) AS ERR_CNT   
FROM "&amp;$C109&amp;"."&amp; $G109 &amp;" A
WHERE "&amp; $J109 &amp;" IS NOT NULL AND LENGTH(TO_CHAR("&amp; $J109 &amp;")) &gt; 0 
AND "&amp;$J109&amp;" NOT BETWEEN "&amp;$AL109&amp;" AND TO_CHAR(SYSDATE,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109" s="164" t="s">
        <v>1860</v>
      </c>
      <c r="CE109" s="164" t="str">
        <f t="shared" si="82"/>
        <v xml:space="preserve">    -- 프로시저 본문
    BEGIN
        WITH query_result AS (
            -- 쿼리 결과를 변수에 저장
         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9" s="166" t="str">
        <f>"SELECT ERR_VALUE, RULE_ID, TB_NM, COL_NM FROM (
 SELECT DISTINCT SUBSTR(TO_CHAR("&amp; $J109 &amp;"),1,30) AS ERR_VALUE, 'ID"&amp; $U109 &amp;"' AS RULE_ID,  
   '"&amp; $G109 &amp;"' AS TB_NM,    
   '"&amp; $J109 &amp;"' AS COL_NM 
FROM "&amp;$C109&amp;"."&amp; $G109 &amp;" A
WHERE  "&amp; $J109 &amp;" IS NOT NULL AND LENGTH(TO_CHAR("&amp; $J109 &amp;")) &gt; 0 
AND "&amp;$J109&amp;" NOT BETWEEN "&amp;$AL109&amp;" AND TO_CHAR(SYSDATE, 'YYYY-MM-DD')
AND ROWNUM &lt; 4
) XX
"</f>
        <v xml:space="preserve">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109" s="164" t="s">
        <v>1860</v>
      </c>
      <c r="CH109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CJ109" s="164" t="s">
        <v>1860</v>
      </c>
      <c r="CK109" s="164" t="str">
        <f t="shared" si="84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109" s="164" t="s">
        <v>1860</v>
      </c>
      <c r="CN109" s="164" t="str">
        <f>"BEGIN TRY" &amp; CHAR(10) &amp;
"    WITH query_result AS (" &amp; CHAR(10) &amp;
"        "&amp;CL109&amp;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109" s="164" t="s">
        <v>1860</v>
      </c>
      <c r="CQ109" s="164" t="str">
        <f t="shared" si="85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9" s="216">
        <f>IFERROR(VLOOKUP("ID"&amp;U109,V.진단결과!$A$2:$E$99558,4,0),0)</f>
        <v>0</v>
      </c>
      <c r="CS109" s="217">
        <f>IFERROR(VLOOKUP("ID"&amp;U109,V.진단결과!$A$2:$E$99558,5,0),0)</f>
        <v>0</v>
      </c>
      <c r="CT109" s="218">
        <f t="shared" si="67"/>
        <v>0</v>
      </c>
      <c r="CU109" s="219" t="str">
        <f>SUBSTITUTE(IFERROR(VLOOKUP("ID"&amp;U109,V.진단결과!$A$2:$F$99558,6,0),""),$AO109,"")</f>
        <v/>
      </c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</row>
    <row r="110" spans="1:120" s="220" customFormat="1" ht="16.5" hidden="1" customHeight="1">
      <c r="A110" s="164" t="s">
        <v>2242</v>
      </c>
      <c r="B110" s="164" t="s">
        <v>2240</v>
      </c>
      <c r="C110" s="164" t="s">
        <v>2887</v>
      </c>
      <c r="D110" s="164">
        <v>5</v>
      </c>
      <c r="E110" s="175" t="s">
        <v>2243</v>
      </c>
      <c r="F110" s="177" t="s">
        <v>2269</v>
      </c>
      <c r="G110" s="177" t="s">
        <v>2248</v>
      </c>
      <c r="H110" s="177">
        <v>4</v>
      </c>
      <c r="I110" s="221" t="s">
        <v>2638</v>
      </c>
      <c r="J110" s="177" t="s">
        <v>2321</v>
      </c>
      <c r="K110" s="177" t="s">
        <v>2438</v>
      </c>
      <c r="L110" s="175"/>
      <c r="M110" s="165"/>
      <c r="N110" s="221" t="s">
        <v>2638</v>
      </c>
      <c r="O110" s="184">
        <v>44406</v>
      </c>
      <c r="P110" s="166"/>
      <c r="Q110" s="175" t="s">
        <v>116</v>
      </c>
      <c r="R110" s="175" t="s">
        <v>2448</v>
      </c>
      <c r="S110" s="166"/>
      <c r="T110" s="166"/>
      <c r="U110" s="166">
        <v>1108</v>
      </c>
      <c r="V110" s="164" t="s">
        <v>1869</v>
      </c>
      <c r="W110" s="166"/>
      <c r="X110" s="166"/>
      <c r="Y110" s="166"/>
      <c r="Z110" s="168" t="s">
        <v>2564</v>
      </c>
      <c r="AA110" s="168" t="s">
        <v>2565</v>
      </c>
      <c r="AB110" s="166"/>
      <c r="AC110" s="166"/>
      <c r="AD110" s="165"/>
      <c r="AE110" s="166"/>
      <c r="AF110" s="166"/>
      <c r="AG110" s="166"/>
      <c r="AH110" s="165"/>
      <c r="AI110" s="166"/>
      <c r="AJ110" s="166" t="s">
        <v>2254</v>
      </c>
      <c r="AK110" s="166" t="s">
        <v>2272</v>
      </c>
      <c r="AL110" s="223"/>
      <c r="AM110" s="166" t="s">
        <v>2394</v>
      </c>
      <c r="AN110" s="166" t="str">
        <f>F110 &amp;"["&amp;G110&amp;"]의 "&amp; I110 &amp;"["&amp; J110 &amp;"]는 사망["&amp;AJ110&amp;"]의 사망일자 이후 데이터가 존재할 수 없다."</f>
        <v>진단정보[CONDITION_OCCURRENCE]의 상병기록 시작일자[CONDITION_START_DATE]는 사망[DEATH]의 사망일자 이후 데이터가 존재할 수 없다.</v>
      </c>
      <c r="AO110" s="166"/>
      <c r="AP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AQ110" s="164" t="s">
        <v>1860</v>
      </c>
      <c r="AR110" s="164" t="str">
        <f t="shared" si="70"/>
        <v xml:space="preserve">WITH query_result AS (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 
AND A."&amp; $J110 &amp;" &lt; B."&amp;$AM110&amp;"
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110" s="164" t="s">
        <v>1860</v>
      </c>
      <c r="AU110" s="164" t="str">
        <f t="shared" si="71"/>
        <v xml:space="preserve">    WITH query_result AS (
        -- 쿼리 결과를 변수에 저장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TO_VARCHAR(B."&amp;$AM110&amp;", 'YYYY-MM-DD')
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110" s="164" t="s">
        <v>1860</v>
      </c>
      <c r="AX110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AZ110" s="164" t="s">
        <v>1860</v>
      </c>
      <c r="BA110" s="164" t="str">
        <f t="shared" si="73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110" s="164" t="s">
        <v>1860</v>
      </c>
      <c r="BD110" s="164" t="str">
        <f>"BEGIN TRY" &amp; CHAR(10) &amp;
"    WITH query_result AS (" &amp; CHAR(10) &amp;
"        "&amp;BB110&amp;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110" s="164" t="s">
        <v>1860</v>
      </c>
      <c r="BG110" s="164" t="str">
        <f t="shared" si="74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0" s="166" t="str">
        <f>"SELECT 'ID"&amp; $U110 &amp;"' AS RULE_ID,  
   '"&amp; $G110 &amp;"' AS TB_NM,    
   '"&amp; $J110 &amp;"' AS COL_NM, 
   COUNT(*) AS TOT_CNT   
   FROM "&amp;$C110&amp;"."&amp; $G110 &amp;"
WHERE "&amp; $J110 &amp;" IS NOT NULL AND LENGTH(CAST("&amp; $J110 &amp;" AS VARCHAR))&gt;0 "</f>
        <v xml:space="preserve">SELECT 'ID1108'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0" s="164" t="s">
        <v>1860</v>
      </c>
      <c r="BJ110" s="166" t="str">
        <f t="shared" si="75"/>
        <v xml:space="preserve">BEGIN
    -- 쿼리 결과를 변수에 저장
    SELECT 'ID1108'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B."&amp;$AM76&amp;" 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</v>
      </c>
      <c r="BL110" s="164" t="s">
        <v>1860</v>
      </c>
      <c r="BM110" s="166" t="str">
        <f t="shared" si="76"/>
        <v xml:space="preserve">BEGIN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=A."&amp;$AK110&amp;" 
AND A."&amp; $J110 &amp;" &lt; B."&amp;$AM76&amp;" 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</v>
      </c>
      <c r="BO110" s="164" t="s">
        <v>1860</v>
      </c>
      <c r="BP110" s="166" t="str">
        <f t="shared" si="77"/>
        <v xml:space="preserve">BEGIN
    -- 쿼리 결과를 변수에 저장
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BR110" s="164" t="s">
        <v>1860</v>
      </c>
      <c r="BS110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B."&amp;$AM76&amp;" )  
THEN 'Y' ELSE 'N' END = 'Y' 
AND ( "&amp; $J110 &amp;" IS NOT NULL AND LENGTH("&amp; $J110 &amp;")&gt;0 )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</v>
      </c>
      <c r="BU110" s="164" t="s">
        <v>1860</v>
      </c>
      <c r="BV110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0" s="166" t="str">
        <f>"SELECT ERR_VALUE, RULE_ID, TB_NM, COL_NM FROM (
 SELECT DISTINCT SUBSTRING(CAST("&amp; $J110 &amp;" AS VARCHAR(50)),1,30)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B."&amp;$AM76&amp;"
)  
THEN 'Y' ELSE 'N' END = 'Y' 
AND ( "&amp; $J110 &amp;" IS NOT NULL AND LENGTH("&amp; $J110 &amp;")&gt;0 ) 
LIMIT 3
) XX
"</f>
        <v xml:space="preserve">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</v>
      </c>
      <c r="BX110" s="164" t="s">
        <v>1860</v>
      </c>
      <c r="BY110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CA110" s="164" t="s">
        <v>1860</v>
      </c>
      <c r="CB110" s="164" t="str">
        <f t="shared" si="81"/>
        <v xml:space="preserve">    -- 프로시저 본문
    BEGIN
        WITH query_result AS (
            -- 쿼리 결과를 변수에 저장
            SELECT 'ID1108'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B."&amp;$AM76&amp;"
 )  
THEN 'Y' ELSE 'N' END = 'Y' 
AND ( "&amp; $J110 &amp;" IS NOT NULL AND LENGTH(TO_CHAR("&amp; $J110 &amp;"))&gt;0 )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</v>
      </c>
      <c r="CD110" s="164" t="s">
        <v>1860</v>
      </c>
      <c r="CE110" s="164" t="str">
        <f t="shared" si="82"/>
        <v xml:space="preserve">    -- 프로시저 본문
    BEGIN
        WITH query_result AS (
            -- 쿼리 결과를 변수에 저장
 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0" s="166" t="str">
        <f>"SELECT ERR_VALUE, RULE_ID, TB_NM, COL_NM FROM (
 SELECT DISTINCT SUBSTR(TO_CHAR("&amp; $J110 &amp;"),1,30)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B."&amp;$AM76&amp;"
)  
THEN 'Y' ELSE 'N' END = 'Y' 
AND ( "&amp; $J110 &amp;" IS NOT NULL AND LENGTH(TO_CHAR("&amp; $J110 &amp;"))&gt;0 ) 
AND ROWNUM &lt; 4
) XX
"</f>
        <v xml:space="preserve">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</v>
      </c>
      <c r="CG110" s="164" t="s">
        <v>1860</v>
      </c>
      <c r="CH110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CJ110" s="164" t="s">
        <v>1860</v>
      </c>
      <c r="CK110" s="164" t="str">
        <f t="shared" si="84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110" s="164" t="s">
        <v>1860</v>
      </c>
      <c r="CN110" s="164" t="str">
        <f>"BEGIN TRY" &amp; CHAR(10) &amp;
"    WITH query_result AS (" &amp; CHAR(10) &amp;
"        "&amp;CL110&amp;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110" s="164" t="s">
        <v>1860</v>
      </c>
      <c r="CQ110" s="164" t="str">
        <f t="shared" si="85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0" s="216">
        <f>IFERROR(VLOOKUP("ID"&amp;U110,V.진단결과!$A$2:$E$99558,4,0),0)</f>
        <v>0</v>
      </c>
      <c r="CS110" s="217">
        <f>IFERROR(VLOOKUP("ID"&amp;U110,V.진단결과!$A$2:$E$99558,5,0),0)</f>
        <v>0</v>
      </c>
      <c r="CT110" s="218">
        <f t="shared" si="67"/>
        <v>0</v>
      </c>
      <c r="CU110" s="219" t="str">
        <f>SUBSTITUTE(IFERROR(VLOOKUP("ID"&amp;U110,V.진단결과!$A$2:$F$99558,6,0),""),$AO110,"")</f>
        <v/>
      </c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</row>
    <row r="111" spans="1:120" s="220" customFormat="1" ht="16.5" hidden="1" customHeight="1">
      <c r="A111" s="164" t="s">
        <v>2242</v>
      </c>
      <c r="B111" s="164" t="s">
        <v>2240</v>
      </c>
      <c r="C111" s="164" t="s">
        <v>2887</v>
      </c>
      <c r="D111" s="164">
        <v>5</v>
      </c>
      <c r="E111" s="175" t="s">
        <v>2243</v>
      </c>
      <c r="F111" s="177" t="s">
        <v>2269</v>
      </c>
      <c r="G111" s="177" t="s">
        <v>2248</v>
      </c>
      <c r="H111" s="177">
        <v>4</v>
      </c>
      <c r="I111" s="221" t="s">
        <v>2638</v>
      </c>
      <c r="J111" s="177" t="s">
        <v>2321</v>
      </c>
      <c r="K111" s="177" t="s">
        <v>2438</v>
      </c>
      <c r="L111" s="175"/>
      <c r="M111" s="165"/>
      <c r="N111" s="221" t="s">
        <v>2638</v>
      </c>
      <c r="O111" s="184">
        <v>44406</v>
      </c>
      <c r="P111" s="166"/>
      <c r="Q111" s="175" t="s">
        <v>116</v>
      </c>
      <c r="R111" s="175" t="s">
        <v>2448</v>
      </c>
      <c r="S111" s="166"/>
      <c r="T111" s="166"/>
      <c r="U111" s="166">
        <v>1109</v>
      </c>
      <c r="V111" s="164" t="s">
        <v>1869</v>
      </c>
      <c r="W111" s="166"/>
      <c r="X111" s="166"/>
      <c r="Y111" s="166"/>
      <c r="Z111" s="168" t="s">
        <v>2564</v>
      </c>
      <c r="AA111" s="168" t="s">
        <v>2565</v>
      </c>
      <c r="AB111" s="166"/>
      <c r="AC111" s="166"/>
      <c r="AD111" s="165"/>
      <c r="AE111" s="166"/>
      <c r="AF111" s="166"/>
      <c r="AG111" s="166"/>
      <c r="AH111" s="165"/>
      <c r="AI111" s="166"/>
      <c r="AJ111" s="166" t="s">
        <v>2246</v>
      </c>
      <c r="AK111" s="166" t="s">
        <v>2294</v>
      </c>
      <c r="AL111" s="223"/>
      <c r="AM111" s="166"/>
      <c r="AN111" s="166" t="str">
        <f>F111 &amp;"["&amp;G111&amp;"]의 "&amp; I111 &amp;"["&amp; J111 &amp;"]는 방문["&amp;AJ111&amp;"]의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111" s="166"/>
      <c r="AP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AQ111" s="164" t="s">
        <v>1860</v>
      </c>
      <c r="AR111" s="164" t="str">
        <f t="shared" si="70"/>
        <v xml:space="preserve">WITH query_result AS (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 
AND A."&amp; $J111 &amp;" BETWEEN ADD_DAYS(B.VISIT_START_DATE, -7) 
                                  AND ADD_DAYS(B.VISIT_START_DATE, 7)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111" s="164" t="s">
        <v>1860</v>
      </c>
      <c r="AU111" s="164" t="str">
        <f t="shared" si="71"/>
        <v xml:space="preserve">    WITH query_result AS (
        -- 쿼리 결과를 변수에 저장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ADD_DAYS(B.VISIT_START_DATE, -7) 
                                  AND ADD_DAYS(B.VISIT_START_DATE, 7)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111" s="164" t="s">
        <v>1860</v>
      </c>
      <c r="AX111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AZ111" s="164" t="s">
        <v>1860</v>
      </c>
      <c r="BA111" s="164" t="str">
        <f t="shared" si="73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111" s="164" t="s">
        <v>1860</v>
      </c>
      <c r="BD111" s="164" t="str">
        <f>"BEGIN TRY" &amp; CHAR(10) &amp;
"    WITH query_result AS (" &amp; CHAR(10) &amp;
"        "&amp;BB111&amp;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111" s="164" t="s">
        <v>1860</v>
      </c>
      <c r="BG111" s="164" t="str">
        <f t="shared" si="74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1" s="166" t="str">
        <f>"SELECT 'ID"&amp; $U111 &amp;"' AS RULE_ID,  
   '"&amp; $G111 &amp;"' AS TB_NM,    
   '"&amp; $J111 &amp;"' AS COL_NM, 
   COUNT(*) AS TOT_CNT   
   FROM "&amp;$C111&amp;"."&amp; $G111 &amp;"
WHERE "&amp; $J111 &amp;" IS NOT NULL AND LENGTH(CAST("&amp; $J111 &amp;" AS VARCHAR))&gt;0 "</f>
        <v xml:space="preserve">SELECT 'ID1109'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1" s="164" t="s">
        <v>1860</v>
      </c>
      <c r="BJ111" s="166" t="str">
        <f t="shared" si="75"/>
        <v xml:space="preserve">BEGIN
    -- 쿼리 결과를 변수에 저장
    SELECT 'ID1109'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(B.VISIT_START_DATE - INTERVAL '7 DAY') 
                                  AND (B.VISIT_START_DATE + INTERVAL '7 DAY') 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111" s="164" t="s">
        <v>1860</v>
      </c>
      <c r="BM111" s="166" t="str">
        <f t="shared" si="76"/>
        <v xml:space="preserve">BEGIN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=A."&amp;$AK111&amp;" 
AND A."&amp; $J111 &amp;" BETWEEN (B.VISIT_START_DATE - INTERVAL '7 DAY') 
                                  AND (B.VISIT_START_DATE + INTERVAL '7 DAY')  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111" s="164" t="s">
        <v>1860</v>
      </c>
      <c r="BP111" s="166" t="str">
        <f t="shared" si="77"/>
        <v xml:space="preserve">BEGIN
    -- 쿼리 결과를 변수에 저장
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BR111" s="164" t="s">
        <v>1860</v>
      </c>
      <c r="BS11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DATE_SUB(B.VISIT_START_DATE, INTERVAL 7 DAY) 
                                  AND DATE_ADD(B.VISIT_START_DATE, INTERVAL 7 DAY)
 )  
THEN 'Y' ELSE 'N' END = 'Y' 
AND ( "&amp; $J111 &amp;" IS NOT NULL AND LENGTH("&amp; $J111 &amp;")&gt;0 )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111" s="164" t="s">
        <v>1860</v>
      </c>
      <c r="BV11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1" s="166" t="str">
        <f>"SELECT ERR_VALUE, RULE_ID, TB_NM, COL_NM FROM (
 SELECT DISTINCT SUBSTRING(CAST("&amp; $J111 &amp;" AS VARCHAR(50)),1,30)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DATE_SUB(B.VISIT_START_DATE, INTERVAL 7 DAY) 
                                  AND DATE_ADD(B.VISIT_START_DATE, INTERVAL 7 DAY)
)  
THEN 'Y' ELSE 'N' END = 'Y' 
AND ( "&amp; $J111 &amp;" IS NOT NULL AND LENGTH("&amp; $J111 &amp;")&gt;0 ) 
LIMIT 3
) XX
"</f>
        <v xml:space="preserve">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111" s="164" t="s">
        <v>1860</v>
      </c>
      <c r="BY11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CA111" s="164" t="s">
        <v>1860</v>
      </c>
      <c r="CB111" s="164" t="str">
        <f t="shared" si="81"/>
        <v xml:space="preserve">    -- 프로시저 본문
    BEGIN
        WITH query_result AS (
            -- 쿼리 결과를 변수에 저장
            SELECT 'ID1109'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(B.VISIT_START_DATE - 7) 
                                  AND (B.VISIT_START_DATE + 7)
 )  
THEN 'Y' ELSE 'N' END = 'Y' 
AND ( "&amp; $J111 &amp;" IS NOT NULL AND LENGTH(TO_CHAR("&amp; $J111 &amp;"))&gt;0 )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111" s="164" t="s">
        <v>1860</v>
      </c>
      <c r="CE111" s="164" t="str">
        <f t="shared" si="82"/>
        <v xml:space="preserve">    -- 프로시저 본문
    BEGIN
        WITH query_result AS (
            -- 쿼리 결과를 변수에 저장
 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1" s="166" t="str">
        <f>"SELECT ERR_VALUE, RULE_ID, TB_NM, COL_NM FROM (
 SELECT DISTINCT SUBSTR(TO_CHAR("&amp; $J111 &amp;"),1,30)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(B.VISIT_START_DATE - 7) 
                                  AND (B.VISIT_START_DATE + 7)
)  
THEN 'Y' ELSE 'N' END = 'Y' 
AND ( "&amp; $J111 &amp;" IS NOT NULL AND LENGTH(TO_CHAR("&amp; $J111 &amp;"))&gt;0 ) 
AND ROWNUM &lt; 4
) XX
"</f>
        <v xml:space="preserve">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111" s="164" t="s">
        <v>1860</v>
      </c>
      <c r="CH11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CJ111" s="164" t="s">
        <v>1860</v>
      </c>
      <c r="CK111" s="164" t="str">
        <f t="shared" si="84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111" s="164" t="s">
        <v>1860</v>
      </c>
      <c r="CN111" s="164" t="str">
        <f>"BEGIN TRY" &amp; CHAR(10) &amp;
"    WITH query_result AS (" &amp; CHAR(10) &amp;
"        "&amp;CL111&amp;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111" s="164" t="s">
        <v>1860</v>
      </c>
      <c r="CQ111" s="164" t="str">
        <f t="shared" si="85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1" s="216">
        <f>IFERROR(VLOOKUP("ID"&amp;U111,V.진단결과!$A$2:$E$99558,4,0),0)</f>
        <v>0</v>
      </c>
      <c r="CS111" s="217">
        <f>IFERROR(VLOOKUP("ID"&amp;U111,V.진단결과!$A$2:$E$99558,5,0),0)</f>
        <v>0</v>
      </c>
      <c r="CT111" s="218">
        <f t="shared" ref="CT111" si="116">IFERROR(CS111/CR111,0)</f>
        <v>0</v>
      </c>
      <c r="CU111" s="219" t="str">
        <f>SUBSTITUTE(IFERROR(VLOOKUP("ID"&amp;U111,V.진단결과!$A$2:$F$99558,6,0),""),$AO111,"")</f>
        <v/>
      </c>
    </row>
    <row r="112" spans="1:120" s="220" customFormat="1" ht="16.5" hidden="1" customHeight="1">
      <c r="A112" s="164" t="s">
        <v>2242</v>
      </c>
      <c r="B112" s="164" t="s">
        <v>2240</v>
      </c>
      <c r="C112" s="164" t="s">
        <v>2887</v>
      </c>
      <c r="D112" s="164">
        <v>5</v>
      </c>
      <c r="E112" s="175" t="s">
        <v>2243</v>
      </c>
      <c r="F112" s="177" t="s">
        <v>2269</v>
      </c>
      <c r="G112" s="177" t="s">
        <v>2248</v>
      </c>
      <c r="H112" s="177">
        <v>5</v>
      </c>
      <c r="I112" s="221" t="s">
        <v>2639</v>
      </c>
      <c r="J112" s="177" t="s">
        <v>2322</v>
      </c>
      <c r="K112" s="177" t="s">
        <v>2436</v>
      </c>
      <c r="L112" s="175"/>
      <c r="M112" s="165"/>
      <c r="N112" s="221" t="s">
        <v>2639</v>
      </c>
      <c r="O112" s="185">
        <v>44406</v>
      </c>
      <c r="P112" s="166"/>
      <c r="Q112" s="175" t="s">
        <v>2449</v>
      </c>
      <c r="R112" s="175"/>
      <c r="S112" s="166"/>
      <c r="T112" s="166"/>
      <c r="U112" s="166">
        <v>1110</v>
      </c>
      <c r="V112" s="164" t="s">
        <v>1870</v>
      </c>
      <c r="W112" s="167"/>
      <c r="X112" s="167"/>
      <c r="Y112" s="167"/>
      <c r="Z112" s="168" t="s">
        <v>2801</v>
      </c>
      <c r="AA112" s="168" t="s">
        <v>2799</v>
      </c>
      <c r="AB112" s="166"/>
      <c r="AC112" s="166"/>
      <c r="AD112" s="165"/>
      <c r="AE112" s="166"/>
      <c r="AF112" s="166"/>
      <c r="AG112" s="166"/>
      <c r="AH112" s="165"/>
      <c r="AI112" s="166"/>
      <c r="AJ112" s="177" t="s">
        <v>2248</v>
      </c>
      <c r="AK112" s="177" t="s">
        <v>2321</v>
      </c>
      <c r="AL112" s="166"/>
      <c r="AM112" s="166"/>
      <c r="AN112" s="167" t="str">
        <f>F112 &amp;"["&amp;G112&amp;"]의 "&amp; I112 &amp;"["&amp; J112 &amp;"]는 "&amp;AJ112&amp;" 테이블의 "&amp;AK112&amp;"값을 포함해야 한다."</f>
        <v>진단정보[CONDITION_OCCURRENCE]의 상병 시작시간[CONDITION_START_DATETIME]는 CONDITION_OCCURRENCE 테이블의 CONDITION_START_DATE값을 포함해야 한다.</v>
      </c>
      <c r="AO112" s="166"/>
      <c r="AP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112" s="164" t="s">
        <v>1860</v>
      </c>
      <c r="AR112" s="164" t="str">
        <f t="shared" si="70"/>
        <v xml:space="preserve">WITH query_result AS (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2" s="166" t="str">
        <f>"SELECT 'ID"&amp; $U112 &amp;"' AS RULE_ID,  
   '"&amp; $G112 &amp;"' AS TB_NM,    
   '"&amp; $J112 &amp;"' AS COL_NM, 
	COUNT(*) AS ERR_CNT   
FROM "&amp;$C112&amp;"."&amp; $G112 &amp;"
WHERE CASE WHEN  "&amp; $J112 &amp;" NOT LIKE_REGEXPR "&amp; $AK112 &amp;"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112" s="164" t="s">
        <v>1860</v>
      </c>
      <c r="AU112" s="164" t="str">
        <f t="shared" si="71"/>
        <v xml:space="preserve">    WITH query_result AS (
        -- 쿼리 결과를 변수에 저장
        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"&amp; $J112 &amp;" NOT LIKE_REGEXPR "&amp; $AK112 &amp;"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112" s="164" t="s">
        <v>1860</v>
      </c>
      <c r="AX112" s="164" t="str">
        <f t="shared" si="72"/>
        <v xml:space="preserve">    WITH query_result AS (
        -- 쿼리 결과를 변수에 저장
    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112" s="164" t="s">
        <v>1860</v>
      </c>
      <c r="BA112" s="164" t="str">
        <f t="shared" si="73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112" s="164" t="s">
        <v>1860</v>
      </c>
      <c r="BD112" s="164" t="str">
        <f>"BEGIN TRY" &amp; CHAR(10) &amp;
"    WITH query_result AS (" &amp; CHAR(10) &amp;
"        "&amp;BB112&amp;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112" s="164" t="s">
        <v>1860</v>
      </c>
      <c r="BG112" s="164" t="str">
        <f t="shared" si="74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2" s="166" t="str">
        <f>"SELECT 'ID"&amp; $U112 &amp;"' AS RULE_ID,  
   '"&amp; $G112 &amp;"' AS TB_NM,    
   '"&amp; $J112 &amp;"' AS COL_NM, 
   COUNT(*) AS TOT_CNT   
   FROM "&amp;$C112&amp;"."&amp; $G112 &amp;"
WHERE "&amp; $J112 &amp;" IS NOT NULL AND LENGTH(CAST("&amp; $J112 &amp;" AS VARCHAR))&gt;0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112" s="164" t="s">
        <v>1860</v>
      </c>
      <c r="BJ112" s="166" t="str">
        <f t="shared" si="75"/>
        <v xml:space="preserve">BEGIN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2" s="166" t="str">
        <f>"SELECT 'ID"&amp; $U112 &amp;"' AS RULE_ID,  
   '"&amp; $G112 &amp;"' AS TB_NM,    
   '"&amp; $J112 &amp;"' AS COL_NM, 
	COUNT(*) AS ERR_CNT   
FROM "&amp;$C112&amp;"."&amp; $G112 &amp;"
WHERE CASE WHEN REGEXP_MATCH(CAST("&amp; $J112 &amp;" AS VARCHAR), CAST("&amp; $AK112 &amp;" AS VARCHAR)) IS NULL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112" s="164" t="s">
        <v>1860</v>
      </c>
      <c r="BM112" s="166" t="str">
        <f t="shared" si="76"/>
        <v xml:space="preserve">BEGIN
    -- 쿼리 결과를 변수에 저장
    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REGEXP_MATCH(CAST("&amp; $J112 &amp;" AS VARCHAR), CAST("&amp; $AK112 &amp;" AS VARCHAR)) IS NULL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112" s="164" t="s">
        <v>1860</v>
      </c>
      <c r="BP112" s="166" t="str">
        <f t="shared" si="77"/>
        <v xml:space="preserve">BEGIN
    -- 쿼리 결과를 변수에 저장
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112" s="164" t="s">
        <v>1860</v>
      </c>
      <c r="BS11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2" s="166" t="str">
        <f>"SELECT 'ID"&amp; $U112 &amp;"' AS RULE_ID,  
   '"&amp; $G112 &amp;"' AS TB_NM,    
   '"&amp; $J112 &amp;"' AS COL_NM, 
	COUNT(*) AS ERR_CNT   
FROM "&amp;$C112&amp;"."&amp; $G112 &amp;"
WHERE CASE WHEN  "&amp; $J112 &amp;" NOT REGEXP "&amp; $AK112 &amp;"
THEN 'Y' ELSE 'N' END = 'Y' 
AND ( "&amp; $J112 &amp;" IS NOT NULL AND LENGTH("&amp; $J112 &amp;")&gt;0 )
"</f>
        <v xml:space="preserve">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112" s="164" t="s">
        <v>1860</v>
      </c>
      <c r="BV11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112" s="166" t="str">
        <f>"SELECT ERR_VALUE, RULE_ID, TB_NM, COL_NM FROM (
SELECT DISTINCT SUBSTRING(CAST("&amp; $J112 &amp;" AS VARCHAR(50)),1,30) AS ERR_VALUE, 'ID"&amp; $U112 &amp;"' AS RULE_ID,  
   '"&amp; $G112 &amp;"' AS TB_NM,    
   '"&amp; $J112 &amp;"' AS COL_NM 
FROM "&amp;$C112&amp;"."&amp; $G112 &amp;"
WHERE CASE WHEN "&amp; $J112 &amp;" NOT REGEXP "&amp; $AK112 &amp;"
 THEN 'Y' 
 ELSE 'N' 
 END = 'Y' 
AND ("&amp; $J112 &amp;" IS NOT NULL AND LENGTH("&amp; $J112 &amp;")&gt;0 )
limit 3
) XX
"</f>
        <v xml:space="preserve">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112" s="164" t="s">
        <v>1860</v>
      </c>
      <c r="BY11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112" s="164" t="s">
        <v>1860</v>
      </c>
      <c r="CB112" s="164" t="str">
        <f t="shared" si="81"/>
        <v xml:space="preserve">    -- 프로시저 본문
    BEGIN
        WITH query_result AS (
            -- 쿼리 결과를 변수에 저장
            SELECT 'ID1110'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2" s="166" t="str">
        <f>"SELECT 'ID"&amp; $U112 &amp;"' AS RULE_ID,  
   '"&amp; $G112 &amp;"' AS TB_NM,    
   '"&amp; $J112 &amp;"' AS COL_NM, 
	COUNT(*) AS ERR_CNT   
FROM "&amp;$C112&amp;"."&amp; $G112 &amp;"
WHERE CASE WHEN NOT REGEXP_LIKE("&amp; $J112 &amp;", "&amp; $AK112 &amp;")
THEN 'Y' ELSE 'N' END = 'Y' 
AND ( "&amp; $J112 &amp;" IS NOT NULL AND LENGTH(TO_CHAR("&amp; $J112 &amp;"))&gt;0 )
"</f>
        <v xml:space="preserve">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112" s="164" t="s">
        <v>1860</v>
      </c>
      <c r="CE112" s="164" t="str">
        <f t="shared" si="82"/>
        <v xml:space="preserve">    -- 프로시저 본문
    BEGIN
        WITH query_result AS (
            -- 쿼리 결과를 변수에 저장
         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2" s="166" t="str">
        <f>"SELECT ERR_VALUE, RULE_ID, TB_NM, COL_NM FROM (
SELECT DISTINCT SUBSTR(TO_CHAR("&amp; $J112 &amp;"),1,30) AS ERR_VALUE, 'ID"&amp; $U112 &amp;"' AS RULE_ID,  
   '"&amp; $G112 &amp;"' AS TB_NM,    
   '"&amp; $J112 &amp;"' AS COL_NM 
FROM "&amp;$C112&amp;"."&amp; $G112 &amp;"
WHERE CASE WHEN NOT REGEXP_LIKE("&amp; $J112 &amp;", "&amp; $AK112 &amp;")
 THEN 'Y' 
 ELSE 'N' 
 END = 'Y' 
AND ("&amp; $J112 &amp;" IS NOT NULL AND LENGTH(TO_CHAR("&amp; $J112 &amp;"))&gt;0 )
AND ROWNUM &lt; 4
) XX
"</f>
        <v xml:space="preserve">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112" s="164" t="s">
        <v>1860</v>
      </c>
      <c r="CH112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112" s="164" t="s">
        <v>1860</v>
      </c>
      <c r="CK112" s="164" t="str">
        <f t="shared" si="84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112" s="164" t="s">
        <v>1860</v>
      </c>
      <c r="CN112" s="164" t="str">
        <f>"BEGIN TRY" &amp; CHAR(10) &amp;
"    WITH query_result AS (" &amp; CHAR(10) &amp;
"        "&amp;CL112&amp;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112" s="164" t="s">
        <v>1860</v>
      </c>
      <c r="CQ112" s="164" t="str">
        <f t="shared" si="85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2" s="216">
        <f>IFERROR(VLOOKUP("ID"&amp;U112,V.진단결과!$A$2:$E$99558,4,0),0)</f>
        <v>0</v>
      </c>
      <c r="CS112" s="217">
        <f>IFERROR(VLOOKUP("ID"&amp;U112,V.진단결과!$A$2:$E$99558,5,0),0)</f>
        <v>0</v>
      </c>
      <c r="CT112" s="218">
        <f t="shared" si="67"/>
        <v>0</v>
      </c>
      <c r="CU112" s="219" t="str">
        <f>SUBSTITUTE(IFERROR(VLOOKUP("ID"&amp;U112,V.진단결과!$A$2:$F$99558,6,0),""),$AO112,"")</f>
        <v/>
      </c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</row>
    <row r="113" spans="1:120" s="220" customFormat="1" ht="16.5" hidden="1" customHeight="1">
      <c r="A113" s="164" t="s">
        <v>2242</v>
      </c>
      <c r="B113" s="164" t="s">
        <v>2240</v>
      </c>
      <c r="C113" s="164" t="s">
        <v>2887</v>
      </c>
      <c r="D113" s="164">
        <v>5</v>
      </c>
      <c r="E113" s="175" t="s">
        <v>2243</v>
      </c>
      <c r="F113" s="177" t="s">
        <v>2269</v>
      </c>
      <c r="G113" s="177" t="s">
        <v>2248</v>
      </c>
      <c r="H113" s="177">
        <v>6</v>
      </c>
      <c r="I113" s="221" t="s">
        <v>2640</v>
      </c>
      <c r="J113" s="177" t="s">
        <v>2323</v>
      </c>
      <c r="K113" s="177" t="s">
        <v>2438</v>
      </c>
      <c r="L113" s="175"/>
      <c r="M113" s="165"/>
      <c r="N113" s="221" t="s">
        <v>2640</v>
      </c>
      <c r="O113" s="183" t="s">
        <v>2508</v>
      </c>
      <c r="P113" s="4"/>
      <c r="Q113" s="175" t="s">
        <v>2449</v>
      </c>
      <c r="R113" s="175"/>
      <c r="S113" s="166"/>
      <c r="T113" s="166"/>
      <c r="U113" s="166"/>
      <c r="V113" s="164" t="s">
        <v>1965</v>
      </c>
      <c r="W113" s="166" t="s">
        <v>2527</v>
      </c>
      <c r="X113" s="166"/>
      <c r="Y113" s="166"/>
      <c r="Z113" s="166"/>
      <c r="AA113" s="166"/>
      <c r="AB113" s="166"/>
      <c r="AC113" s="166"/>
      <c r="AD113" s="165"/>
      <c r="AE113" s="166"/>
      <c r="AF113" s="166"/>
      <c r="AG113" s="166"/>
      <c r="AH113" s="165"/>
      <c r="AI113" s="166"/>
      <c r="AJ113" s="166"/>
      <c r="AK113" s="166"/>
      <c r="AL113" s="166"/>
      <c r="AM113" s="166"/>
      <c r="AN113" s="167"/>
      <c r="AO113" s="166"/>
      <c r="AP113" s="166"/>
      <c r="AQ113" s="164"/>
      <c r="AR113" s="164"/>
      <c r="AS113" s="167"/>
      <c r="AT113" s="164"/>
      <c r="AU113" s="164"/>
      <c r="AV113" s="166"/>
      <c r="AW113" s="164"/>
      <c r="AX113" s="164"/>
      <c r="AY113" s="166"/>
      <c r="AZ113" s="164"/>
      <c r="BA113" s="164"/>
      <c r="BB113" s="167"/>
      <c r="BC113" s="164"/>
      <c r="BD113" s="164"/>
      <c r="BE113" s="166"/>
      <c r="BF113" s="164"/>
      <c r="BG113" s="164"/>
      <c r="BH113" s="166"/>
      <c r="BI113" s="164"/>
      <c r="BJ113" s="164"/>
      <c r="BK113" s="167"/>
      <c r="BL113" s="164"/>
      <c r="BM113" s="164"/>
      <c r="BN113" s="166"/>
      <c r="BO113" s="164"/>
      <c r="BP113" s="164"/>
      <c r="BQ113" s="166"/>
      <c r="BR113" s="164"/>
      <c r="BS113" s="164"/>
      <c r="BT113" s="167"/>
      <c r="BU113" s="164"/>
      <c r="BV113" s="164"/>
      <c r="BW113" s="166"/>
      <c r="BX113" s="164"/>
      <c r="BY113" s="164"/>
      <c r="BZ113" s="166"/>
      <c r="CA113" s="164"/>
      <c r="CB113" s="164"/>
      <c r="CC113" s="167"/>
      <c r="CD113" s="164"/>
      <c r="CE113" s="164"/>
      <c r="CF113" s="166"/>
      <c r="CG113" s="164"/>
      <c r="CH113" s="164"/>
      <c r="CI113" s="166"/>
      <c r="CJ113" s="164"/>
      <c r="CK113" s="164"/>
      <c r="CL113" s="167"/>
      <c r="CM113" s="164"/>
      <c r="CN113" s="164"/>
      <c r="CO113" s="166"/>
      <c r="CP113" s="164"/>
      <c r="CQ113" s="164"/>
      <c r="CR113" s="216">
        <f>IFERROR(VLOOKUP("ID"&amp;U113,V.진단결과!$A$2:$E$99558,4,0),0)</f>
        <v>0</v>
      </c>
      <c r="CS113" s="217">
        <f>IFERROR(VLOOKUP("ID"&amp;U113,V.진단결과!$A$2:$E$99558,5,0),0)</f>
        <v>0</v>
      </c>
      <c r="CT113" s="218">
        <f t="shared" si="67"/>
        <v>0</v>
      </c>
      <c r="CU113" s="219" t="str">
        <f>SUBSTITUTE(IFERROR(VLOOKUP("ID"&amp;U113,V.진단결과!$A$2:$F$99558,6,0),""),$AO113,"")</f>
        <v/>
      </c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</row>
    <row r="114" spans="1:120" s="220" customFormat="1" ht="16.5" hidden="1" customHeight="1">
      <c r="A114" s="164" t="s">
        <v>2242</v>
      </c>
      <c r="B114" s="164" t="s">
        <v>2240</v>
      </c>
      <c r="C114" s="164" t="s">
        <v>2887</v>
      </c>
      <c r="D114" s="164">
        <v>5</v>
      </c>
      <c r="E114" s="175" t="s">
        <v>2243</v>
      </c>
      <c r="F114" s="177" t="s">
        <v>2269</v>
      </c>
      <c r="G114" s="177" t="s">
        <v>2248</v>
      </c>
      <c r="H114" s="177">
        <v>7</v>
      </c>
      <c r="I114" s="221" t="s">
        <v>2641</v>
      </c>
      <c r="J114" s="177" t="s">
        <v>2324</v>
      </c>
      <c r="K114" s="177" t="s">
        <v>2436</v>
      </c>
      <c r="L114" s="175"/>
      <c r="M114" s="165"/>
      <c r="N114" s="221" t="s">
        <v>2641</v>
      </c>
      <c r="O114" s="183" t="s">
        <v>2508</v>
      </c>
      <c r="P114" s="166"/>
      <c r="Q114" s="175" t="s">
        <v>2449</v>
      </c>
      <c r="R114" s="175"/>
      <c r="S114" s="166"/>
      <c r="T114" s="166"/>
      <c r="U114" s="166"/>
      <c r="V114" s="164" t="s">
        <v>1965</v>
      </c>
      <c r="W114" s="167" t="s">
        <v>2527</v>
      </c>
      <c r="X114" s="166"/>
      <c r="Y114" s="166"/>
      <c r="Z114" s="166"/>
      <c r="AA114" s="166"/>
      <c r="AB114" s="166"/>
      <c r="AC114" s="166"/>
      <c r="AD114" s="165"/>
      <c r="AE114" s="166"/>
      <c r="AF114" s="166"/>
      <c r="AG114" s="166"/>
      <c r="AH114" s="165"/>
      <c r="AI114" s="166"/>
      <c r="AJ114" s="166"/>
      <c r="AK114" s="166"/>
      <c r="AL114" s="166"/>
      <c r="AM114" s="166"/>
      <c r="AN114" s="166"/>
      <c r="AO114" s="166"/>
      <c r="AP114" s="166"/>
      <c r="AQ114" s="164"/>
      <c r="AR114" s="164"/>
      <c r="AS114" s="167"/>
      <c r="AT114" s="164"/>
      <c r="AU114" s="164"/>
      <c r="AV114" s="166"/>
      <c r="AW114" s="166"/>
      <c r="AX114" s="166"/>
      <c r="AY114" s="166"/>
      <c r="AZ114" s="164"/>
      <c r="BA114" s="164"/>
      <c r="BB114" s="167"/>
      <c r="BC114" s="164"/>
      <c r="BD114" s="164"/>
      <c r="BE114" s="166"/>
      <c r="BF114" s="166"/>
      <c r="BG114" s="166"/>
      <c r="BH114" s="166"/>
      <c r="BI114" s="164"/>
      <c r="BJ114" s="164"/>
      <c r="BK114" s="167"/>
      <c r="BL114" s="164"/>
      <c r="BM114" s="164"/>
      <c r="BN114" s="166"/>
      <c r="BO114" s="166"/>
      <c r="BP114" s="166"/>
      <c r="BQ114" s="166"/>
      <c r="BR114" s="164"/>
      <c r="BS114" s="164"/>
      <c r="BT114" s="167"/>
      <c r="BU114" s="164"/>
      <c r="BV114" s="164"/>
      <c r="BW114" s="166"/>
      <c r="BX114" s="166"/>
      <c r="BY114" s="166"/>
      <c r="BZ114" s="166"/>
      <c r="CA114" s="164"/>
      <c r="CB114" s="164"/>
      <c r="CC114" s="167"/>
      <c r="CD114" s="164"/>
      <c r="CE114" s="164"/>
      <c r="CF114" s="166"/>
      <c r="CG114" s="166"/>
      <c r="CH114" s="166"/>
      <c r="CI114" s="166"/>
      <c r="CJ114" s="164"/>
      <c r="CK114" s="164"/>
      <c r="CL114" s="167"/>
      <c r="CM114" s="164"/>
      <c r="CN114" s="164"/>
      <c r="CO114" s="166"/>
      <c r="CP114" s="166"/>
      <c r="CQ114" s="166"/>
      <c r="CR114" s="216">
        <f>IFERROR(VLOOKUP("ID"&amp;U114,V.진단결과!$A$2:$E$99558,4,0),0)</f>
        <v>0</v>
      </c>
      <c r="CS114" s="217">
        <f>IFERROR(VLOOKUP("ID"&amp;U114,V.진단결과!$A$2:$E$99558,5,0),0)</f>
        <v>0</v>
      </c>
      <c r="CT114" s="218">
        <f t="shared" si="67"/>
        <v>0</v>
      </c>
      <c r="CU114" s="219" t="str">
        <f>SUBSTITUTE(IFERROR(VLOOKUP("ID"&amp;U114,V.진단결과!$A$2:$F$99558,6,0),""),$AO114,"")</f>
        <v/>
      </c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</row>
    <row r="115" spans="1:120" s="220" customFormat="1" ht="16.5" hidden="1" customHeight="1">
      <c r="A115" s="164" t="s">
        <v>2242</v>
      </c>
      <c r="B115" s="164" t="s">
        <v>2240</v>
      </c>
      <c r="C115" s="164" t="s">
        <v>2887</v>
      </c>
      <c r="D115" s="164">
        <v>5</v>
      </c>
      <c r="E115" s="175" t="s">
        <v>2243</v>
      </c>
      <c r="F115" s="177" t="s">
        <v>2269</v>
      </c>
      <c r="G115" s="177" t="s">
        <v>2248</v>
      </c>
      <c r="H115" s="177">
        <v>8</v>
      </c>
      <c r="I115" s="221" t="s">
        <v>2642</v>
      </c>
      <c r="J115" s="177" t="s">
        <v>2325</v>
      </c>
      <c r="K115" s="177" t="s">
        <v>2435</v>
      </c>
      <c r="L115" s="175"/>
      <c r="M115" s="165"/>
      <c r="N115" s="221" t="s">
        <v>2650</v>
      </c>
      <c r="O115" s="183">
        <v>44786627</v>
      </c>
      <c r="P115" s="4"/>
      <c r="Q115" s="175" t="s">
        <v>116</v>
      </c>
      <c r="R115" s="175" t="s">
        <v>2448</v>
      </c>
      <c r="S115" s="166"/>
      <c r="T115" s="166"/>
      <c r="U115" s="166">
        <v>1113</v>
      </c>
      <c r="V115" s="164" t="s">
        <v>1869</v>
      </c>
      <c r="W115" s="166"/>
      <c r="X115" s="166"/>
      <c r="Y115" s="166"/>
      <c r="Z115" s="164" t="s">
        <v>1868</v>
      </c>
      <c r="AA115" s="164" t="s">
        <v>2466</v>
      </c>
      <c r="AB115" s="164"/>
      <c r="AC115" s="166"/>
      <c r="AD115" s="165"/>
      <c r="AE115" s="166"/>
      <c r="AF115" s="166" t="s">
        <v>2886</v>
      </c>
      <c r="AG115" s="165" t="s">
        <v>2258</v>
      </c>
      <c r="AH115" s="165" t="s">
        <v>2434</v>
      </c>
      <c r="AI115" s="166" t="s">
        <v>2825</v>
      </c>
      <c r="AJ115" s="166"/>
      <c r="AK115" s="166"/>
      <c r="AL115" s="166"/>
      <c r="AM115" s="166"/>
      <c r="AN115" s="166" t="str">
        <f>F115 &amp;"["&amp;G115&amp;"]의 "&amp; I115 &amp;"["&amp; J115 &amp;"]는 표준코드[CONCEPT]의 표준코드아이디[CONCEPT_ID]에 존재하며 해당 조건["&amp;AI115&amp;"]을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15" s="166"/>
      <c r="AP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115" s="164" t="s">
        <v>1860</v>
      </c>
      <c r="AR115" s="164" t="str">
        <f>"WITH query_result AS (" &amp; CHAR(10) &amp;
"    -- 쿼리 결과를 변수에 저장" &amp; CHAR(10) &amp;
"    " &amp; AP115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115" s="164" t="s">
        <v>1860</v>
      </c>
      <c r="AU115" s="164" t="str">
        <f>"    WITH query_result AS (" &amp; CHAR(10) &amp;
"        -- 쿼리 결과를 변수에 저장" &amp; CHAR(10) &amp;
"        " &amp; AS115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115" s="164" t="s">
        <v>1860</v>
      </c>
      <c r="AX115" s="164" t="str">
        <f>"    WITH query_result AS (" &amp; CHAR(10) &amp;
"        -- 쿼리 결과를 변수에 저장" &amp; CHAR(10) &amp;
"        " &amp; AV115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115" s="164" t="s">
        <v>1860</v>
      </c>
      <c r="BA115" s="164" t="str">
        <f>"BEGIN TRY" &amp; CHAR(10) &amp;
"    WITH query_result AS (" &amp; CHAR(10) &amp;
"        "&amp;AY115&amp;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115" s="164" t="s">
        <v>1860</v>
      </c>
      <c r="BD115" s="164" t="str">
        <f>"BEGIN TRY" &amp; CHAR(10) &amp;
"    WITH query_result AS (" &amp; CHAR(10) &amp;
"        "&amp;BB115&amp;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115" s="164" t="s">
        <v>1860</v>
      </c>
      <c r="BG115" s="164" t="str">
        <f>"BEGIN TRY" &amp; CHAR(10) &amp;
"    WITH query_result AS (" &amp; CHAR(10) &amp;
"        "&amp;BE115&amp;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5" s="166" t="str">
        <f>"SELECT 'ID"&amp; $U115 &amp;"' AS RULE_ID,  
   '"&amp; $G115 &amp;"' AS TB_NM,    
   '"&amp; $J115 &amp;"' AS COL_NM, 
   COUNT(*) AS TOT_CNT   
   FROM "&amp;$C115&amp;"."&amp; $G115 &amp;"
WHERE "&amp; $J115 &amp;" IS NOT NULL AND LENGTH(CAST("&amp; $J115 &amp;" AS VARCHAR))&gt;0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115" s="164" t="s">
        <v>1860</v>
      </c>
      <c r="BJ115" s="166" t="str">
        <f>"BEGIN" &amp; CHAR(10) &amp;
"    -- 쿼리 결과를 변수에 저장" &amp; CHAR(10) &amp;
"    " &amp; BH115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115" s="164" t="s">
        <v>1860</v>
      </c>
      <c r="BM115" s="166" t="str">
        <f>"BEGIN" &amp; CHAR(10) &amp;
"    -- 쿼리 결과를 변수에 저장" &amp; CHAR(10) &amp;
"    " &amp; BK115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115" s="164" t="s">
        <v>1860</v>
      </c>
      <c r="BP115" s="166" t="str">
        <f>"BEGIN" &amp; CHAR(10) &amp;
"    -- 쿼리 결과를 변수에 저장" &amp; CHAR(10) &amp;
"    " &amp; BN115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115" s="164" t="s">
        <v>1860</v>
      </c>
      <c r="BS11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LENGTH("&amp; $J115 &amp;")&gt;0 )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115" s="164" t="s">
        <v>1860</v>
      </c>
      <c r="BV11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115" s="166" t="str">
        <f>"SELECT ERR_VALUE, RULE_ID, TB_NM, COL_NM FROM (
 SELECT DISTINCT SUBSTRING(CAST("&amp; $J115 &amp;" AS VARCHAR(50)),1,30)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 $AI115 &amp;")  
THEN 'Y' ELSE 'N' END = 'Y' 
AND ( "&amp; $J115 &amp;" IS NOT NULL AND LENGTH("&amp; $J115 &amp;")&gt;0 ) 
LIMIT 3
) XX
"</f>
        <v xml:space="preserve">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115" s="164" t="s">
        <v>1860</v>
      </c>
      <c r="BY11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115" s="164" t="s">
        <v>1860</v>
      </c>
      <c r="CB115" s="164" t="str">
        <f>"    -- 프로시저 본문" &amp; CHAR(10) &amp;
"    BEGIN" &amp; CHAR(10) &amp;
"        WITH query_result AS (" &amp; CHAR(10) &amp;
"            -- 쿼리 결과를 변수에 저장" &amp; CHAR(10) &amp;
"            "&amp;BZ115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'ID1113'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LENGTH(TO_CHAR("&amp; $J115 &amp;"))&gt;0 )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115" s="164" t="s">
        <v>1860</v>
      </c>
      <c r="CE115" s="164" t="str">
        <f>"    -- 프로시저 본문" &amp; CHAR(10) &amp;
"    BEGIN" &amp; CHAR(10) &amp;
"        WITH query_result AS (" &amp; CHAR(10) &amp;
"            -- 쿼리 결과를 변수에 저장" &amp; CHAR(10) &amp;
"         "&amp;CC115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5" s="166" t="str">
        <f>"SELECT ERR_VALUE, RULE_ID, TB_NM, COL_NM FROM (
 SELECT DISTINCT SUBSTR(TO_CHAR("&amp; $J115 &amp;"),1,30)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LENGTH(TO_CHAR("&amp; $J115 &amp;"))&gt;0 ) 
AND ROWNUM &lt; 4
) XX
"</f>
        <v xml:space="preserve">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115" s="164" t="s">
        <v>1860</v>
      </c>
      <c r="CH115" s="164" t="str">
        <f>"    -- 프로시저 본문" &amp; CHAR(10) &amp;
"    BEGIN" &amp; CHAR(10) &amp;
"        WITH query_result AS (" &amp; CHAR(10) &amp;
"            -- 쿼리 결과를 변수에 저장" &amp; CHAR(10) &amp;
"            "&amp;CF115&amp;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115" s="164" t="s">
        <v>1860</v>
      </c>
      <c r="CK115" s="164" t="str">
        <f>"BEGIN TRY" &amp; CHAR(10) &amp;
"    WITH query_result AS (" &amp; CHAR(10) &amp;
"        "&amp;CI115&amp;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115" s="164" t="s">
        <v>1860</v>
      </c>
      <c r="CN115" s="164" t="str">
        <f>"BEGIN TRY" &amp; CHAR(10) &amp;
"    WITH query_result AS (" &amp; CHAR(10) &amp;
"        "&amp;CL115&amp;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115" s="164" t="s">
        <v>1860</v>
      </c>
      <c r="CQ115" s="164" t="str">
        <f>"BEGIN TRY" &amp; CHAR(10) &amp;
"    WITH query_result AS (" &amp; CHAR(10) &amp;
"        "&amp;CO115&amp;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5" s="216">
        <f>IFERROR(VLOOKUP("ID"&amp;U115,V.진단결과!$A$2:$E$99558,4,0),0)</f>
        <v>0</v>
      </c>
      <c r="CS115" s="217">
        <f>IFERROR(VLOOKUP("ID"&amp;U115,V.진단결과!$A$2:$E$99558,5,0),0)</f>
        <v>0</v>
      </c>
      <c r="CT115" s="218">
        <f t="shared" si="67"/>
        <v>0</v>
      </c>
      <c r="CU115" s="219" t="str">
        <f>SUBSTITUTE(IFERROR(VLOOKUP("ID"&amp;U115,V.진단결과!$A$2:$F$99558,6,0),""),$AO115,"")</f>
        <v/>
      </c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</row>
    <row r="116" spans="1:120" s="220" customFormat="1" ht="16.5" hidden="1" customHeight="1">
      <c r="A116" s="164" t="s">
        <v>2242</v>
      </c>
      <c r="B116" s="164" t="s">
        <v>2240</v>
      </c>
      <c r="C116" s="164" t="s">
        <v>2887</v>
      </c>
      <c r="D116" s="164">
        <v>5</v>
      </c>
      <c r="E116" s="175" t="s">
        <v>2243</v>
      </c>
      <c r="F116" s="177" t="s">
        <v>2269</v>
      </c>
      <c r="G116" s="177" t="s">
        <v>2248</v>
      </c>
      <c r="H116" s="177">
        <v>8</v>
      </c>
      <c r="I116" s="221" t="s">
        <v>2642</v>
      </c>
      <c r="J116" s="177" t="s">
        <v>2325</v>
      </c>
      <c r="K116" s="177" t="s">
        <v>2435</v>
      </c>
      <c r="L116" s="175"/>
      <c r="M116" s="165"/>
      <c r="N116" s="221" t="s">
        <v>2650</v>
      </c>
      <c r="O116" s="183">
        <v>44786627</v>
      </c>
      <c r="P116" s="4"/>
      <c r="Q116" s="175" t="s">
        <v>116</v>
      </c>
      <c r="R116" s="175" t="s">
        <v>2448</v>
      </c>
      <c r="S116" s="166"/>
      <c r="T116" s="166"/>
      <c r="U116" s="166">
        <v>1114</v>
      </c>
      <c r="V116" s="164" t="s">
        <v>1869</v>
      </c>
      <c r="W116" s="166"/>
      <c r="X116" s="166"/>
      <c r="Y116" s="166"/>
      <c r="Z116" s="168" t="s">
        <v>2892</v>
      </c>
      <c r="AA116" s="168" t="s">
        <v>2891</v>
      </c>
      <c r="AB116" s="166"/>
      <c r="AC116" s="166"/>
      <c r="AD116" s="165"/>
      <c r="AE116" s="166"/>
      <c r="AF116" s="166"/>
      <c r="AG116" s="166"/>
      <c r="AH116" s="165"/>
      <c r="AI116" s="166"/>
      <c r="AJ116" s="166"/>
      <c r="AK116" s="166"/>
      <c r="AL116" s="166"/>
      <c r="AM116" s="166"/>
      <c r="AN116" s="166" t="str">
        <f>F116 &amp;"["&amp;G116&amp;"]의 "&amp; I116 &amp;"["&amp; J116 &amp;"]는 필수적으로 존재하여만 한다."</f>
        <v>진단정보[CONDITION_OCCURRENCE]의 상병기록 유형_주/부상병[CONDITION_TYPE_CONCEPT_ID]는 필수적으로 존재하여만 한다.</v>
      </c>
      <c r="AO116" s="166"/>
      <c r="AP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Q116" s="164" t="s">
        <v>1860</v>
      </c>
      <c r="AR116" s="164" t="str">
        <f>"WITH query_result AS (" &amp; CHAR(10) &amp;
"    -- 쿼리 결과를 변수에 저장" &amp; CHAR(10) &amp;
"    " &amp; AP116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'ID1114'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AT116" s="164" t="s">
        <v>1860</v>
      </c>
      <c r="AU116" s="164" t="str">
        <f>"    WITH query_result AS (" &amp; CHAR(10) &amp;
"        -- 쿼리 결과를 변수에 저장" &amp; CHAR(10) &amp;
"        " &amp; AS116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'ID1114'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AW116" s="164" t="s">
        <v>1860</v>
      </c>
      <c r="AX116" s="164" t="str">
        <f>"    WITH query_result AS (" &amp; CHAR(10) &amp;
"        -- 쿼리 결과를 변수에 저장" &amp; CHAR(10) &amp;
"        " &amp; AV116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Z116" s="164" t="s">
        <v>1860</v>
      </c>
      <c r="BA116" s="164" t="str">
        <f>"BEGIN TRY" &amp; CHAR(10) &amp;
"    WITH query_result AS (" &amp; CHAR(10) &amp;
"        "&amp;AY116&amp;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C116" s="164" t="s">
        <v>1860</v>
      </c>
      <c r="BD116" s="164" t="str">
        <f>"BEGIN TRY" &amp; CHAR(10) &amp;
"    WITH query_result AS (" &amp; CHAR(10) &amp;
"        "&amp;BB116&amp;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BF116" s="164" t="s">
        <v>1860</v>
      </c>
      <c r="BG116" s="164" t="str">
        <f>"BEGIN TRY" &amp; CHAR(10) &amp;
"    WITH query_result AS (" &amp; CHAR(10) &amp;
"        "&amp;BE116&amp;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6" s="166" t="str">
        <f>"SELECT 'ID"&amp; $U116 &amp;"' AS RULE_ID,  
   '"&amp; $G116 &amp;"' AS TB_NM,    
   '"&amp; $J116 &amp;"' AS COL_NM, 
   COUNT(*) AS TOT_CNT   
   FROM "&amp;$C116&amp;"."&amp; $G116 &amp;"
"</f>
        <v xml:space="preserve">SELECT 'ID1114' AS RULE_ID,  
   'CONDITION_OCCURRENCE' AS TB_NM,    
   'CONDITION_TYPE_CONCEPT_ID' AS COL_NM, 
   COUNT(*) AS TOT_CNT   
   FROM YourSchemaName.CONDITION_OCCURRENCE
</v>
      </c>
      <c r="BI116" s="164" t="s">
        <v>1860</v>
      </c>
      <c r="BJ116" s="166" t="str">
        <f>"BEGIN" &amp; CHAR(10) &amp;
"    -- 쿼리 결과를 변수에 저장" &amp; CHAR(10) &amp;
"    " &amp; BH116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'ID1114'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L116" s="164" t="s">
        <v>1860</v>
      </c>
      <c r="BM116" s="166" t="str">
        <f>"BEGIN" &amp; CHAR(10) &amp;
"    -- 쿼리 결과를 변수에 저장" &amp; CHAR(10) &amp;
"    " &amp; BK116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'ID1114'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BO116" s="164" t="s">
        <v>1860</v>
      </c>
      <c r="BP116" s="166" t="str">
        <f>"BEGIN" &amp; CHAR(10) &amp;
"    -- 쿼리 결과를 변수에 저장" &amp; CHAR(10) &amp;
"    " &amp; BN116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BR116" s="164" t="s">
        <v>1860</v>
      </c>
      <c r="BS1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U116" s="164" t="s">
        <v>1860</v>
      </c>
      <c r="BV1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116" s="166" t="str">
        <f>"SELECT ERR_VALUE, RULE_ID, TB_NM, COL_NM FROM (
 SELECT DISTINCT SUBSTRING(CAST("&amp; $J116 &amp;" AS VARCHAR(50)),1,30) AS ERR_VALUE, 'ID"&amp; $U116 &amp;"' AS RULE_ID,  
   '"&amp; $G116 &amp;"' AS TB_NM,    
   '"&amp; $J116 &amp;"' AS COL_NM 
    FROM "&amp;$C116&amp;"."&amp; $G116 &amp;" A
    WHERE  "&amp; $J116 &amp;" IS NULL 
LIMIT 3
) XX
"</f>
        <v xml:space="preserve">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</v>
      </c>
      <c r="BX116" s="164" t="s">
        <v>1860</v>
      </c>
      <c r="BY1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A116" s="164" t="s">
        <v>1860</v>
      </c>
      <c r="CB116" s="164" t="str">
        <f>"    -- 프로시저 본문" &amp; CHAR(10) &amp;
"    BEGIN" &amp; CHAR(10) &amp;
"        WITH query_result AS (" &amp; CHAR(10) &amp;
"            -- 쿼리 결과를 변수에 저장" &amp; CHAR(10) &amp;
"            "&amp;BZ116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'ID1114'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D116" s="164" t="s">
        <v>1860</v>
      </c>
      <c r="CE116" s="164" t="str">
        <f>"    -- 프로시저 본문" &amp; CHAR(10) &amp;
"    BEGIN" &amp; CHAR(10) &amp;
"        WITH query_result AS (" &amp; CHAR(10) &amp;
"            -- 쿼리 결과를 변수에 저장" &amp; CHAR(10) &amp;
"         "&amp;CC116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'ID1114'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6" s="166" t="str">
        <f>"SELECT ERR_VALUE, RULE_ID, TB_NM, COL_NM FROM (
 SELECT DISTINCT SUBSTR(TO_CHAR("&amp; $J116 &amp;"),1,30) AS ERR_VALUE, 'ID"&amp; $U116 &amp;"' AS RULE_ID,  
   '"&amp; $G116 &amp;"' AS TB_NM,    
   '"&amp; $J116 &amp;"' AS COL_NM 
    FROM "&amp;$C116&amp;"."&amp; $G116 &amp;" A
    WHERE  "&amp; $J116 &amp;" IS NULL
AND ROWNUM &lt; 4
) XX
"</f>
        <v xml:space="preserve">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</v>
      </c>
      <c r="CG116" s="164" t="s">
        <v>1860</v>
      </c>
      <c r="CH116" s="164" t="str">
        <f>"    -- 프로시저 본문" &amp; CHAR(10) &amp;
"    BEGIN" &amp; CHAR(10) &amp;
"        WITH query_result AS (" &amp; CHAR(10) &amp;
"            -- 쿼리 결과를 변수에 저장" &amp; CHAR(10) &amp;
"            "&amp;CF116&amp;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J116" s="164" t="s">
        <v>1860</v>
      </c>
      <c r="CK116" s="164" t="str">
        <f>"BEGIN TRY" &amp; CHAR(10) &amp;
"    WITH query_result AS (" &amp; CHAR(10) &amp;
"        "&amp;CI116&amp;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M116" s="164" t="s">
        <v>1860</v>
      </c>
      <c r="CN116" s="164" t="str">
        <f>"BEGIN TRY" &amp; CHAR(10) &amp;
"    WITH query_result AS (" &amp; CHAR(10) &amp;
"        "&amp;CL116&amp;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CP116" s="164" t="s">
        <v>1860</v>
      </c>
      <c r="CQ116" s="164" t="str">
        <f>"BEGIN TRY" &amp; CHAR(10) &amp;
"    WITH query_result AS (" &amp; CHAR(10) &amp;
"        "&amp;CO116&amp;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6" s="216">
        <f>IFERROR(VLOOKUP("ID"&amp;U116,V.진단결과!$A$2:$E$99558,4,0),0)</f>
        <v>0</v>
      </c>
      <c r="CS116" s="217">
        <f>IFERROR(VLOOKUP("ID"&amp;U116,V.진단결과!$A$2:$E$99558,5,0),0)</f>
        <v>0</v>
      </c>
      <c r="CT116" s="218">
        <f t="shared" si="67"/>
        <v>0</v>
      </c>
      <c r="CU116" s="219" t="str">
        <f>SUBSTITUTE(IFERROR(VLOOKUP("ID"&amp;U116,V.진단결과!$A$2:$F$99558,6,0),""),$AO116,"")</f>
        <v/>
      </c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</row>
    <row r="117" spans="1:120" s="220" customFormat="1" ht="16.5" hidden="1" customHeight="1">
      <c r="A117" s="164" t="s">
        <v>2242</v>
      </c>
      <c r="B117" s="164" t="s">
        <v>2240</v>
      </c>
      <c r="C117" s="164" t="s">
        <v>2887</v>
      </c>
      <c r="D117" s="164">
        <v>5</v>
      </c>
      <c r="E117" s="175" t="s">
        <v>2243</v>
      </c>
      <c r="F117" s="177" t="s">
        <v>2269</v>
      </c>
      <c r="G117" s="177" t="s">
        <v>2248</v>
      </c>
      <c r="H117" s="177">
        <v>9</v>
      </c>
      <c r="I117" s="221" t="s">
        <v>2643</v>
      </c>
      <c r="J117" s="177" t="s">
        <v>2326</v>
      </c>
      <c r="K117" s="177" t="s">
        <v>2435</v>
      </c>
      <c r="L117" s="175"/>
      <c r="M117" s="165"/>
      <c r="N117" s="221" t="s">
        <v>2643</v>
      </c>
      <c r="O117" s="183">
        <v>4230359</v>
      </c>
      <c r="P117" s="4"/>
      <c r="Q117" s="175" t="s">
        <v>2449</v>
      </c>
      <c r="R117" s="175"/>
      <c r="S117" s="166"/>
      <c r="T117" s="166"/>
      <c r="U117" s="166">
        <v>1115</v>
      </c>
      <c r="V117" s="164" t="s">
        <v>1869</v>
      </c>
      <c r="W117" s="166"/>
      <c r="X117" s="166"/>
      <c r="Y117" s="166"/>
      <c r="Z117" s="164" t="s">
        <v>1868</v>
      </c>
      <c r="AA117" s="164" t="s">
        <v>2466</v>
      </c>
      <c r="AB117" s="164"/>
      <c r="AC117" s="166"/>
      <c r="AD117" s="165"/>
      <c r="AE117" s="166"/>
      <c r="AF117" s="166" t="s">
        <v>2886</v>
      </c>
      <c r="AG117" s="165" t="s">
        <v>2258</v>
      </c>
      <c r="AH117" s="165" t="s">
        <v>2434</v>
      </c>
      <c r="AI117" s="166" t="s">
        <v>2828</v>
      </c>
      <c r="AJ117" s="166"/>
      <c r="AK117" s="166"/>
      <c r="AL117" s="166"/>
      <c r="AM117" s="166"/>
      <c r="AN117" s="166" t="str">
        <f>F117 &amp;"["&amp;G117&amp;"]의 "&amp; I117 &amp;"["&amp; J117 &amp;"]는 표준코드[CONCEPT]의 표준코드아이디[CONCEPT_ID]에 존재하며 해당 조건["&amp;AI117&amp;"]을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117" s="166"/>
      <c r="AP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117" s="164" t="s">
        <v>1860</v>
      </c>
      <c r="AR117" s="164" t="str">
        <f>"WITH query_result AS (" &amp; CHAR(10) &amp;
"    -- 쿼리 결과를 변수에 저장" &amp; CHAR(10) &amp;
"    " &amp; AP117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117" s="164" t="s">
        <v>1860</v>
      </c>
      <c r="AU117" s="164" t="str">
        <f>"    WITH query_result AS (" &amp; CHAR(10) &amp;
"        -- 쿼리 결과를 변수에 저장" &amp; CHAR(10) &amp;
"        " &amp; AS117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117" s="164" t="s">
        <v>1860</v>
      </c>
      <c r="AX117" s="164" t="str">
        <f>"    WITH query_result AS (" &amp; CHAR(10) &amp;
"        -- 쿼리 결과를 변수에 저장" &amp; CHAR(10) &amp;
"        " &amp; AV117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117" s="164" t="s">
        <v>1860</v>
      </c>
      <c r="BA117" s="164" t="str">
        <f>"BEGIN TRY" &amp; CHAR(10) &amp;
"    WITH query_result AS (" &amp; CHAR(10) &amp;
"        "&amp;AY117&amp;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117" s="164" t="s">
        <v>1860</v>
      </c>
      <c r="BD117" s="164" t="str">
        <f>"BEGIN TRY" &amp; CHAR(10) &amp;
"    WITH query_result AS (" &amp; CHAR(10) &amp;
"        "&amp;BB117&amp;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117" s="164" t="s">
        <v>1860</v>
      </c>
      <c r="BG117" s="164" t="str">
        <f>"BEGIN TRY" &amp; CHAR(10) &amp;
"    WITH query_result AS (" &amp; CHAR(10) &amp;
"        "&amp;BE117&amp;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7" s="166" t="str">
        <f>"SELECT 'ID"&amp; $U117 &amp;"' AS RULE_ID,  
   '"&amp; $G117 &amp;"' AS TB_NM,    
   '"&amp; $J117 &amp;"' AS COL_NM, 
   COUNT(*) AS TOT_CNT   
   FROM "&amp;$C117&amp;"."&amp; $G117 &amp;"
WHERE "&amp; $J117 &amp;" IS NOT NULL AND LENGTH(CAST("&amp; $J117 &amp;" AS VARCHAR))&gt;0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117" s="164" t="s">
        <v>1860</v>
      </c>
      <c r="BJ117" s="166" t="str">
        <f>"BEGIN" &amp; CHAR(10) &amp;
"    -- 쿼리 결과를 변수에 저장" &amp; CHAR(10) &amp;
"    " &amp; BH117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117" s="164" t="s">
        <v>1860</v>
      </c>
      <c r="BM117" s="166" t="str">
        <f>"BEGIN" &amp; CHAR(10) &amp;
"    -- 쿼리 결과를 변수에 저장" &amp; CHAR(10) &amp;
"    " &amp; BK117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117" s="164" t="s">
        <v>1860</v>
      </c>
      <c r="BP117" s="166" t="str">
        <f>"BEGIN" &amp; CHAR(10) &amp;
"    -- 쿼리 결과를 변수에 저장" &amp; CHAR(10) &amp;
"    " &amp; BN117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117" s="164" t="s">
        <v>1860</v>
      </c>
      <c r="BS1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LENGTH("&amp; $J117 &amp;")&gt;0 )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117" s="164" t="s">
        <v>1860</v>
      </c>
      <c r="BV1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117" s="166" t="str">
        <f>"SELECT ERR_VALUE, RULE_ID, TB_NM, COL_NM FROM (
 SELECT DISTINCT SUBSTRING(CAST("&amp; $J117 &amp;" AS VARCHAR(50)),1,30)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 $AI117 &amp;")  
THEN 'Y' ELSE 'N' END = 'Y' 
AND ( "&amp; $J117 &amp;" IS NOT NULL AND LENGTH("&amp; $J117 &amp;")&gt;0 ) 
LIMIT 3
) XX
"</f>
        <v xml:space="preserve">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117" s="164" t="s">
        <v>1860</v>
      </c>
      <c r="BY1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117" s="164" t="s">
        <v>1860</v>
      </c>
      <c r="CB117" s="164" t="str">
        <f>"    -- 프로시저 본문" &amp; CHAR(10) &amp;
"    BEGIN" &amp; CHAR(10) &amp;
"        WITH query_result AS (" &amp; CHAR(10) &amp;
"            -- 쿼리 결과를 변수에 저장" &amp; CHAR(10) &amp;
"            "&amp;BZ117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LENGTH(TO_CHAR("&amp; $J117 &amp;"))&gt;0 )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117" s="164" t="s">
        <v>1860</v>
      </c>
      <c r="CE117" s="164" t="str">
        <f>"    -- 프로시저 본문" &amp; CHAR(10) &amp;
"    BEGIN" &amp; CHAR(10) &amp;
"        WITH query_result AS (" &amp; CHAR(10) &amp;
"            -- 쿼리 결과를 변수에 저장" &amp; CHAR(10) &amp;
"         "&amp;CC117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7" s="166" t="str">
        <f>"SELECT ERR_VALUE, RULE_ID, TB_NM, COL_NM FROM (
 SELECT DISTINCT SUBSTR(TO_CHAR("&amp; $J117 &amp;"),1,30)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LENGTH(TO_CHAR("&amp; $J117 &amp;"))&gt;0 ) 
AND ROWNUM &lt; 4
) XX
"</f>
        <v xml:space="preserve">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117" s="164" t="s">
        <v>1860</v>
      </c>
      <c r="CH117" s="164" t="str">
        <f>"    -- 프로시저 본문" &amp; CHAR(10) &amp;
"    BEGIN" &amp; CHAR(10) &amp;
"        WITH query_result AS (" &amp; CHAR(10) &amp;
"            -- 쿼리 결과를 변수에 저장" &amp; CHAR(10) &amp;
"            "&amp;CF117&amp;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117" s="164" t="s">
        <v>1860</v>
      </c>
      <c r="CK117" s="164" t="str">
        <f>"BEGIN TRY" &amp; CHAR(10) &amp;
"    WITH query_result AS (" &amp; CHAR(10) &amp;
"        "&amp;CI117&amp;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117" s="164" t="s">
        <v>1860</v>
      </c>
      <c r="CN117" s="164" t="str">
        <f>"BEGIN TRY" &amp; CHAR(10) &amp;
"    WITH query_result AS (" &amp; CHAR(10) &amp;
"        "&amp;CL117&amp;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117" s="164" t="s">
        <v>1860</v>
      </c>
      <c r="CQ117" s="164" t="str">
        <f>"BEGIN TRY" &amp; CHAR(10) &amp;
"    WITH query_result AS (" &amp; CHAR(10) &amp;
"        "&amp;CO117&amp;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7" s="216">
        <f>IFERROR(VLOOKUP("ID"&amp;U117,V.진단결과!$A$2:$E$99558,4,0),0)</f>
        <v>0</v>
      </c>
      <c r="CS117" s="217">
        <f>IFERROR(VLOOKUP("ID"&amp;U117,V.진단결과!$A$2:$E$99558,5,0),0)</f>
        <v>0</v>
      </c>
      <c r="CT117" s="218">
        <f t="shared" si="67"/>
        <v>0</v>
      </c>
      <c r="CU117" s="219" t="str">
        <f>SUBSTITUTE(IFERROR(VLOOKUP("ID"&amp;U117,V.진단결과!$A$2:$F$99558,6,0),""),$AO117,"")</f>
        <v/>
      </c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</row>
    <row r="118" spans="1:120" s="220" customFormat="1" ht="16.5" hidden="1" customHeight="1">
      <c r="A118" s="164" t="s">
        <v>2242</v>
      </c>
      <c r="B118" s="164" t="s">
        <v>2240</v>
      </c>
      <c r="C118" s="164" t="s">
        <v>2887</v>
      </c>
      <c r="D118" s="164">
        <v>5</v>
      </c>
      <c r="E118" s="175" t="s">
        <v>2243</v>
      </c>
      <c r="F118" s="177" t="s">
        <v>2269</v>
      </c>
      <c r="G118" s="177" t="s">
        <v>2248</v>
      </c>
      <c r="H118" s="177">
        <v>10</v>
      </c>
      <c r="I118" s="221" t="s">
        <v>2644</v>
      </c>
      <c r="J118" s="177" t="s">
        <v>2327</v>
      </c>
      <c r="K118" s="177" t="s">
        <v>20</v>
      </c>
      <c r="L118" s="175"/>
      <c r="M118" s="165"/>
      <c r="N118" s="221" t="s">
        <v>2644</v>
      </c>
      <c r="O118" s="183" t="s">
        <v>2508</v>
      </c>
      <c r="P118" s="4"/>
      <c r="Q118" s="175" t="s">
        <v>2449</v>
      </c>
      <c r="R118" s="175"/>
      <c r="S118" s="166"/>
      <c r="T118" s="166"/>
      <c r="U118" s="166"/>
      <c r="V118" s="164" t="s">
        <v>1965</v>
      </c>
      <c r="W118" s="166" t="s">
        <v>2527</v>
      </c>
      <c r="X118" s="166"/>
      <c r="Y118" s="166"/>
      <c r="Z118" s="166"/>
      <c r="AA118" s="166"/>
      <c r="AB118" s="164"/>
      <c r="AC118" s="166"/>
      <c r="AD118" s="165"/>
      <c r="AE118" s="166"/>
      <c r="AF118" s="166"/>
      <c r="AG118" s="165"/>
      <c r="AH118" s="165"/>
      <c r="AI118" s="166"/>
      <c r="AJ118" s="166"/>
      <c r="AK118" s="166"/>
      <c r="AL118" s="166"/>
      <c r="AM118" s="166"/>
      <c r="AN118" s="166"/>
      <c r="AO118" s="166"/>
      <c r="AP118" s="166"/>
      <c r="AQ118" s="164"/>
      <c r="AR118" s="164"/>
      <c r="AS118" s="167"/>
      <c r="AT118" s="164"/>
      <c r="AU118" s="164"/>
      <c r="AV118" s="166"/>
      <c r="AW118" s="164"/>
      <c r="AX118" s="164"/>
      <c r="AY118" s="166"/>
      <c r="AZ118" s="164"/>
      <c r="BA118" s="164"/>
      <c r="BB118" s="167"/>
      <c r="BC118" s="164"/>
      <c r="BD118" s="164"/>
      <c r="BE118" s="166"/>
      <c r="BF118" s="164"/>
      <c r="BG118" s="164"/>
      <c r="BH118" s="166"/>
      <c r="BI118" s="164"/>
      <c r="BJ118" s="164"/>
      <c r="BK118" s="167"/>
      <c r="BL118" s="164"/>
      <c r="BM118" s="164"/>
      <c r="BN118" s="166"/>
      <c r="BO118" s="164"/>
      <c r="BP118" s="164"/>
      <c r="BQ118" s="166"/>
      <c r="BR118" s="164"/>
      <c r="BS118" s="164"/>
      <c r="BT118" s="167"/>
      <c r="BU118" s="164"/>
      <c r="BV118" s="164"/>
      <c r="BW118" s="166"/>
      <c r="BX118" s="164"/>
      <c r="BY118" s="164"/>
      <c r="BZ118" s="166"/>
      <c r="CA118" s="164"/>
      <c r="CB118" s="164"/>
      <c r="CC118" s="167"/>
      <c r="CD118" s="164"/>
      <c r="CE118" s="164"/>
      <c r="CF118" s="166"/>
      <c r="CG118" s="164"/>
      <c r="CH118" s="164"/>
      <c r="CI118" s="166"/>
      <c r="CJ118" s="164"/>
      <c r="CK118" s="164"/>
      <c r="CL118" s="167"/>
      <c r="CM118" s="164"/>
      <c r="CN118" s="164"/>
      <c r="CO118" s="166"/>
      <c r="CP118" s="164"/>
      <c r="CQ118" s="164"/>
      <c r="CR118" s="216">
        <f>IFERROR(VLOOKUP("ID"&amp;U118,V.진단결과!$A$2:$E$99558,4,0),0)</f>
        <v>0</v>
      </c>
      <c r="CS118" s="217">
        <f>IFERROR(VLOOKUP("ID"&amp;U118,V.진단결과!$A$2:$E$99558,5,0),0)</f>
        <v>0</v>
      </c>
      <c r="CT118" s="218">
        <f t="shared" si="67"/>
        <v>0</v>
      </c>
      <c r="CU118" s="219" t="str">
        <f>SUBSTITUTE(IFERROR(VLOOKUP("ID"&amp;U118,V.진단결과!$A$2:$F$99558,6,0),""),$AO118,"")</f>
        <v/>
      </c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</row>
    <row r="119" spans="1:120" s="220" customFormat="1" ht="16.5" hidden="1" customHeight="1">
      <c r="A119" s="164" t="s">
        <v>2242</v>
      </c>
      <c r="B119" s="164" t="s">
        <v>2240</v>
      </c>
      <c r="C119" s="164" t="s">
        <v>2887</v>
      </c>
      <c r="D119" s="164">
        <v>5</v>
      </c>
      <c r="E119" s="175" t="s">
        <v>2243</v>
      </c>
      <c r="F119" s="177" t="s">
        <v>2269</v>
      </c>
      <c r="G119" s="177" t="s">
        <v>2248</v>
      </c>
      <c r="H119" s="177">
        <v>11</v>
      </c>
      <c r="I119" s="221" t="s">
        <v>2498</v>
      </c>
      <c r="J119" s="177" t="s">
        <v>2281</v>
      </c>
      <c r="K119" s="177" t="s">
        <v>2435</v>
      </c>
      <c r="L119" s="175"/>
      <c r="M119" s="165"/>
      <c r="N119" s="221" t="s">
        <v>2498</v>
      </c>
      <c r="O119" s="183">
        <v>11111</v>
      </c>
      <c r="P119" s="4"/>
      <c r="Q119" s="175" t="s">
        <v>2449</v>
      </c>
      <c r="R119" s="175"/>
      <c r="S119" s="166"/>
      <c r="T119" s="166"/>
      <c r="U119" s="166"/>
      <c r="V119" s="164" t="s">
        <v>1965</v>
      </c>
      <c r="W119" s="166" t="s">
        <v>2809</v>
      </c>
      <c r="X119" s="166"/>
      <c r="Y119" s="166"/>
      <c r="Z119" s="166"/>
      <c r="AA119" s="166"/>
      <c r="AB119" s="164"/>
      <c r="AC119" s="166"/>
      <c r="AD119" s="165"/>
      <c r="AE119" s="166"/>
      <c r="AF119" s="166"/>
      <c r="AG119" s="165"/>
      <c r="AH119" s="165"/>
      <c r="AI119" s="166"/>
      <c r="AJ119" s="166"/>
      <c r="AK119" s="166"/>
      <c r="AL119" s="166"/>
      <c r="AM119" s="166"/>
      <c r="AN119" s="166"/>
      <c r="AO119" s="166"/>
      <c r="AP119" s="166"/>
      <c r="AQ119" s="164"/>
      <c r="AR119" s="164"/>
      <c r="AS119" s="167"/>
      <c r="AT119" s="164"/>
      <c r="AU119" s="164"/>
      <c r="AV119" s="164"/>
      <c r="AW119" s="164"/>
      <c r="AX119" s="164"/>
      <c r="AY119" s="166"/>
      <c r="AZ119" s="164"/>
      <c r="BA119" s="164"/>
      <c r="BB119" s="167"/>
      <c r="BC119" s="164"/>
      <c r="BD119" s="164"/>
      <c r="BE119" s="164"/>
      <c r="BF119" s="164"/>
      <c r="BG119" s="164"/>
      <c r="BH119" s="166"/>
      <c r="BI119" s="164"/>
      <c r="BJ119" s="164"/>
      <c r="BK119" s="167"/>
      <c r="BL119" s="164"/>
      <c r="BM119" s="164"/>
      <c r="BN119" s="164"/>
      <c r="BO119" s="164"/>
      <c r="BP119" s="164"/>
      <c r="BQ119" s="166"/>
      <c r="BR119" s="164"/>
      <c r="BS119" s="164"/>
      <c r="BT119" s="167"/>
      <c r="BU119" s="164"/>
      <c r="BV119" s="164"/>
      <c r="BW119" s="164"/>
      <c r="BX119" s="164"/>
      <c r="BY119" s="164"/>
      <c r="BZ119" s="166"/>
      <c r="CA119" s="164"/>
      <c r="CB119" s="164"/>
      <c r="CC119" s="167"/>
      <c r="CD119" s="164"/>
      <c r="CE119" s="164"/>
      <c r="CF119" s="164"/>
      <c r="CG119" s="164"/>
      <c r="CH119" s="164"/>
      <c r="CI119" s="166"/>
      <c r="CJ119" s="164"/>
      <c r="CK119" s="164"/>
      <c r="CL119" s="167"/>
      <c r="CM119" s="164"/>
      <c r="CN119" s="164"/>
      <c r="CO119" s="164"/>
      <c r="CP119" s="164"/>
      <c r="CQ119" s="164"/>
      <c r="CR119" s="216">
        <f>IFERROR(VLOOKUP("ID"&amp;U119,V.진단결과!$A$2:$E$99558,4,0),0)</f>
        <v>0</v>
      </c>
      <c r="CS119" s="217">
        <f>IFERROR(VLOOKUP("ID"&amp;U119,V.진단결과!$A$2:$E$99558,5,0),0)</f>
        <v>0</v>
      </c>
      <c r="CT119" s="218">
        <f t="shared" si="67"/>
        <v>0</v>
      </c>
      <c r="CU119" s="219" t="str">
        <f>SUBSTITUTE(IFERROR(VLOOKUP("ID"&amp;U119,V.진단결과!$A$2:$F$99558,6,0),""),$AO119,"")</f>
        <v/>
      </c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</row>
    <row r="120" spans="1:120" s="220" customFormat="1" ht="16.5" hidden="1" customHeight="1">
      <c r="A120" s="164" t="s">
        <v>2242</v>
      </c>
      <c r="B120" s="164" t="s">
        <v>2240</v>
      </c>
      <c r="C120" s="164" t="s">
        <v>2887</v>
      </c>
      <c r="D120" s="164">
        <v>5</v>
      </c>
      <c r="E120" s="175" t="s">
        <v>2243</v>
      </c>
      <c r="F120" s="177" t="s">
        <v>2269</v>
      </c>
      <c r="G120" s="177" t="s">
        <v>2248</v>
      </c>
      <c r="H120" s="177">
        <v>12</v>
      </c>
      <c r="I120" s="221" t="s">
        <v>2645</v>
      </c>
      <c r="J120" s="177" t="s">
        <v>2294</v>
      </c>
      <c r="K120" s="177" t="s">
        <v>2435</v>
      </c>
      <c r="L120" s="175"/>
      <c r="M120" s="165"/>
      <c r="N120" s="221" t="s">
        <v>2651</v>
      </c>
      <c r="O120" s="183">
        <v>11833561</v>
      </c>
      <c r="P120" s="4"/>
      <c r="Q120" s="175" t="s">
        <v>2449</v>
      </c>
      <c r="R120" s="175"/>
      <c r="S120" s="166"/>
      <c r="T120" s="166"/>
      <c r="U120" s="166">
        <v>1118</v>
      </c>
      <c r="V120" s="164" t="s">
        <v>1869</v>
      </c>
      <c r="W120" s="167"/>
      <c r="X120" s="166"/>
      <c r="Y120" s="166"/>
      <c r="Z120" s="164" t="s">
        <v>1871</v>
      </c>
      <c r="AA120" s="164" t="s">
        <v>2472</v>
      </c>
      <c r="AB120" s="166"/>
      <c r="AC120" s="166"/>
      <c r="AD120" s="165"/>
      <c r="AE120" s="166"/>
      <c r="AF120" s="166"/>
      <c r="AG120" s="166"/>
      <c r="AH120" s="165"/>
      <c r="AI120" s="166"/>
      <c r="AJ120" s="166" t="s">
        <v>2246</v>
      </c>
      <c r="AK120" s="166" t="s">
        <v>2294</v>
      </c>
      <c r="AL120" s="166"/>
      <c r="AM120" s="166"/>
      <c r="AN120" s="166" t="str">
        <f>F120 &amp;"["&amp;G120&amp;"]의 "&amp; I120 &amp;"["&amp; J120 &amp;"]는 환자["&amp;AJ120&amp;"]의 "&amp;I120&amp;"["&amp;AK120&amp;"]에 존재하여야 한다."</f>
        <v>진단정보[CONDITION_OCCURRENCE]의 내원 기록 ID[VISIT_OCCURRENCE_ID]는 환자[VISIT_OCCURRENCE]의 내원 기록 ID[VISIT_OCCURRENCE_ID]에 존재하여야 한다.</v>
      </c>
      <c r="AO120" s="166"/>
      <c r="AP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AQ120" s="164" t="s">
        <v>1860</v>
      </c>
      <c r="AR120" s="164" t="str">
        <f>"WITH query_result AS (" &amp; CHAR(10) &amp;
"    -- 쿼리 결과를 변수에 저장" &amp; CHAR(10) &amp;
"    " &amp; AP120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20" s="164" t="s">
        <v>1860</v>
      </c>
      <c r="AU120" s="164" t="str">
        <f>"    WITH query_result AS (" &amp; CHAR(10) &amp;
"        -- 쿼리 결과를 변수에 저장" &amp; CHAR(10) &amp;
"        " &amp; AS120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20" s="164" t="s">
        <v>1860</v>
      </c>
      <c r="AX120" s="164" t="str">
        <f>"    WITH query_result AS (" &amp; CHAR(10) &amp;
"        -- 쿼리 결과를 변수에 저장" &amp; CHAR(10) &amp;
"        " &amp; AV120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AZ120" s="164" t="s">
        <v>1860</v>
      </c>
      <c r="BA120" s="164" t="str">
        <f>"BEGIN TRY" &amp; CHAR(10) &amp;
"    WITH query_result AS (" &amp; CHAR(10) &amp;
"        "&amp;AY120&amp;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20" s="164" t="s">
        <v>1860</v>
      </c>
      <c r="BD120" s="164" t="str">
        <f>"BEGIN TRY" &amp; CHAR(10) &amp;
"    WITH query_result AS (" &amp; CHAR(10) &amp;
"        "&amp;BB120&amp;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20" s="164" t="s">
        <v>1860</v>
      </c>
      <c r="BG120" s="164" t="str">
        <f>"BEGIN TRY" &amp; CHAR(10) &amp;
"    WITH query_result AS (" &amp; CHAR(10) &amp;
"        "&amp;BE120&amp;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0" s="166" t="str">
        <f>"SELECT 'ID"&amp; $U120 &amp;"' AS RULE_ID,  
   '"&amp; $G120 &amp;"' AS TB_NM,    
   '"&amp; $J120 &amp;"' AS COL_NM, 
   COUNT(*) AS TOT_CNT   
   FROM "&amp;$C120&amp;"."&amp; $G120 &amp;"
WHERE "&amp; $J120 &amp;" IS NOT NULL AND LENGTH(CAST("&amp; $J120 &amp;" AS VARCHAR))&gt;0 "</f>
        <v xml:space="preserve">SELECT 'ID1118'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120" s="164" t="s">
        <v>1860</v>
      </c>
      <c r="BJ120" s="166" t="str">
        <f>"BEGIN" &amp; CHAR(10) &amp;
"    -- 쿼리 결과를 변수에 저장" &amp; CHAR(10) &amp;
"    " &amp; BH120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'ID1118'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20" s="164" t="s">
        <v>1860</v>
      </c>
      <c r="BM120" s="166" t="str">
        <f>"BEGIN" &amp; CHAR(10) &amp;
"    -- 쿼리 결과를 변수에 저장" &amp; CHAR(10) &amp;
"    " &amp; BK120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20" s="164" t="s">
        <v>1860</v>
      </c>
      <c r="BP120" s="166" t="str">
        <f>"BEGIN" &amp; CHAR(10) &amp;
"    -- 쿼리 결과를 변수에 저장" &amp; CHAR(10) &amp;
"    " &amp; BN120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BR120" s="164" t="s">
        <v>1860</v>
      </c>
      <c r="BS1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LENGTH("&amp; $J120 &amp;")&gt;0 )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20" s="164" t="s">
        <v>1860</v>
      </c>
      <c r="BV1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20" s="166" t="str">
        <f>"SELECT ERR_VALUE, RULE_ID, TB_NM, COL_NM FROM (
 SELECT DISTINCT SUBSTRING(CAST("&amp; $J120 &amp;" AS VARCHAR(50)),1,30)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LENGTH("&amp; $J120 &amp;")&gt;0 ) 
LIMIT 3
) XX
"</f>
        <v xml:space="preserve">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20" s="164" t="s">
        <v>1860</v>
      </c>
      <c r="BY1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CA120" s="164" t="s">
        <v>1860</v>
      </c>
      <c r="CB120" s="164" t="str">
        <f>"    -- 프로시저 본문" &amp; CHAR(10) &amp;
"    BEGIN" &amp; CHAR(10) &amp;
"        WITH query_result AS (" &amp; CHAR(10) &amp;
"            -- 쿼리 결과를 변수에 저장" &amp; CHAR(10) &amp;
"            "&amp;BZ120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'ID1118'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LENGTH(TO_CHAR("&amp; $J120 &amp;"))&gt;0 )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20" s="164" t="s">
        <v>1860</v>
      </c>
      <c r="CE120" s="164" t="str">
        <f>"    -- 프로시저 본문" &amp; CHAR(10) &amp;
"    BEGIN" &amp; CHAR(10) &amp;
"        WITH query_result AS (" &amp; CHAR(10) &amp;
"            -- 쿼리 결과를 변수에 저장" &amp; CHAR(10) &amp;
"         "&amp;CC120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0" s="166" t="str">
        <f>"SELECT ERR_VALUE, RULE_ID, TB_NM, COL_NM FROM (
 SELECT DISTINCT SUBSTR(TO_CHAR("&amp; $J120 &amp;"),1,30)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LENGTH(TO_CHAR("&amp; $J120 &amp;"))&gt;0 ) 
AND ROWNUM &lt; 4
) XX
"</f>
        <v xml:space="preserve">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20" s="164" t="s">
        <v>1860</v>
      </c>
      <c r="CH120" s="164" t="str">
        <f>"    -- 프로시저 본문" &amp; CHAR(10) &amp;
"    BEGIN" &amp; CHAR(10) &amp;
"        WITH query_result AS (" &amp; CHAR(10) &amp;
"            -- 쿼리 결과를 변수에 저장" &amp; CHAR(10) &amp;
"            "&amp;CF120&amp;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CJ120" s="164" t="s">
        <v>1860</v>
      </c>
      <c r="CK120" s="164" t="str">
        <f>"BEGIN TRY" &amp; CHAR(10) &amp;
"    WITH query_result AS (" &amp; CHAR(10) &amp;
"        "&amp;CI120&amp;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20" s="164" t="s">
        <v>1860</v>
      </c>
      <c r="CN120" s="164" t="str">
        <f>"BEGIN TRY" &amp; CHAR(10) &amp;
"    WITH query_result AS (" &amp; CHAR(10) &amp;
"        "&amp;CL120&amp;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20" s="164" t="s">
        <v>1860</v>
      </c>
      <c r="CQ120" s="164" t="str">
        <f>"BEGIN TRY" &amp; CHAR(10) &amp;
"    WITH query_result AS (" &amp; CHAR(10) &amp;
"        "&amp;CO120&amp;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0" s="216">
        <f>IFERROR(VLOOKUP("ID"&amp;U120,V.진단결과!$A$2:$E$99558,4,0),0)</f>
        <v>0</v>
      </c>
      <c r="CS120" s="217">
        <f>IFERROR(VLOOKUP("ID"&amp;U120,V.진단결과!$A$2:$E$99558,5,0),0)</f>
        <v>0</v>
      </c>
      <c r="CT120" s="218">
        <f t="shared" si="67"/>
        <v>0</v>
      </c>
      <c r="CU120" s="219" t="str">
        <f>SUBSTITUTE(IFERROR(VLOOKUP("ID"&amp;U120,V.진단결과!$A$2:$F$99558,6,0),""),$AO120,"")</f>
        <v/>
      </c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</row>
    <row r="121" spans="1:120" s="220" customFormat="1" ht="16.5" hidden="1" customHeight="1">
      <c r="A121" s="164" t="s">
        <v>2242</v>
      </c>
      <c r="B121" s="164" t="s">
        <v>2240</v>
      </c>
      <c r="C121" s="164" t="s">
        <v>2887</v>
      </c>
      <c r="D121" s="164">
        <v>5</v>
      </c>
      <c r="E121" s="175" t="s">
        <v>2243</v>
      </c>
      <c r="F121" s="177" t="s">
        <v>2269</v>
      </c>
      <c r="G121" s="177" t="s">
        <v>2248</v>
      </c>
      <c r="H121" s="177">
        <v>13</v>
      </c>
      <c r="I121" s="221" t="s">
        <v>2500</v>
      </c>
      <c r="J121" s="177" t="s">
        <v>2307</v>
      </c>
      <c r="K121" s="177" t="s">
        <v>2435</v>
      </c>
      <c r="L121" s="175"/>
      <c r="M121" s="165"/>
      <c r="N121" s="221" t="s">
        <v>2500</v>
      </c>
      <c r="O121" s="183">
        <v>11833562</v>
      </c>
      <c r="P121" s="4"/>
      <c r="Q121" s="175" t="s">
        <v>2449</v>
      </c>
      <c r="R121" s="175"/>
      <c r="S121" s="166"/>
      <c r="T121" s="166"/>
      <c r="U121" s="166"/>
      <c r="V121" s="164" t="s">
        <v>1965</v>
      </c>
      <c r="W121" s="167" t="s">
        <v>2876</v>
      </c>
      <c r="X121" s="166"/>
      <c r="Y121" s="166"/>
      <c r="Z121" s="164"/>
      <c r="AA121" s="164"/>
      <c r="AB121" s="164"/>
      <c r="AC121" s="166"/>
      <c r="AD121" s="165"/>
      <c r="AE121" s="166"/>
      <c r="AF121" s="166"/>
      <c r="AG121" s="165"/>
      <c r="AH121" s="165"/>
      <c r="AI121" s="166"/>
      <c r="AJ121" s="166"/>
      <c r="AK121" s="166"/>
      <c r="AL121" s="166"/>
      <c r="AM121" s="166"/>
      <c r="AN121" s="166"/>
      <c r="AO121" s="166"/>
      <c r="AP121" s="166"/>
      <c r="AQ121" s="164"/>
      <c r="AR121" s="164"/>
      <c r="AS121" s="167"/>
      <c r="AT121" s="164"/>
      <c r="AU121" s="164"/>
      <c r="AV121" s="166"/>
      <c r="AW121" s="164"/>
      <c r="AX121" s="164"/>
      <c r="AY121" s="166"/>
      <c r="AZ121" s="164"/>
      <c r="BA121" s="164"/>
      <c r="BB121" s="167"/>
      <c r="BC121" s="164"/>
      <c r="BD121" s="164"/>
      <c r="BE121" s="166"/>
      <c r="BF121" s="164"/>
      <c r="BG121" s="164"/>
      <c r="BH121" s="166"/>
      <c r="BI121" s="164"/>
      <c r="BJ121" s="164"/>
      <c r="BK121" s="167"/>
      <c r="BL121" s="164"/>
      <c r="BM121" s="164"/>
      <c r="BN121" s="166"/>
      <c r="BO121" s="164"/>
      <c r="BP121" s="164"/>
      <c r="BQ121" s="166"/>
      <c r="BR121" s="164"/>
      <c r="BS121" s="164"/>
      <c r="BT121" s="167"/>
      <c r="BU121" s="164"/>
      <c r="BV121" s="164"/>
      <c r="BW121" s="166"/>
      <c r="BX121" s="164"/>
      <c r="BY121" s="164"/>
      <c r="BZ121" s="166"/>
      <c r="CA121" s="164"/>
      <c r="CB121" s="164"/>
      <c r="CC121" s="167"/>
      <c r="CD121" s="164"/>
      <c r="CE121" s="164"/>
      <c r="CF121" s="166"/>
      <c r="CG121" s="164"/>
      <c r="CH121" s="164"/>
      <c r="CI121" s="166"/>
      <c r="CJ121" s="164"/>
      <c r="CK121" s="164"/>
      <c r="CL121" s="167"/>
      <c r="CM121" s="164"/>
      <c r="CN121" s="164"/>
      <c r="CO121" s="166"/>
      <c r="CP121" s="164"/>
      <c r="CQ121" s="164"/>
      <c r="CR121" s="216">
        <f>IFERROR(VLOOKUP("ID"&amp;U121,V.진단결과!$A$2:$E$99558,4,0),0)</f>
        <v>0</v>
      </c>
      <c r="CS121" s="217">
        <f>IFERROR(VLOOKUP("ID"&amp;U121,V.진단결과!$A$2:$E$99558,5,0),0)</f>
        <v>0</v>
      </c>
      <c r="CT121" s="218">
        <f t="shared" si="67"/>
        <v>0</v>
      </c>
      <c r="CU121" s="219" t="str">
        <f>SUBSTITUTE(IFERROR(VLOOKUP("ID"&amp;U121,V.진단결과!$A$2:$F$99558,6,0),""),$AO121,"")</f>
        <v/>
      </c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</row>
    <row r="122" spans="1:120" s="220" customFormat="1" ht="16.5" hidden="1" customHeight="1">
      <c r="A122" s="164" t="s">
        <v>2242</v>
      </c>
      <c r="B122" s="164" t="s">
        <v>2240</v>
      </c>
      <c r="C122" s="164" t="s">
        <v>2887</v>
      </c>
      <c r="D122" s="164">
        <v>5</v>
      </c>
      <c r="E122" s="175" t="s">
        <v>2243</v>
      </c>
      <c r="F122" s="177" t="s">
        <v>2269</v>
      </c>
      <c r="G122" s="177" t="s">
        <v>2248</v>
      </c>
      <c r="H122" s="177">
        <v>14</v>
      </c>
      <c r="I122" s="221" t="s">
        <v>2646</v>
      </c>
      <c r="J122" s="177" t="s">
        <v>2328</v>
      </c>
      <c r="K122" s="177" t="s">
        <v>2437</v>
      </c>
      <c r="L122" s="175"/>
      <c r="M122" s="165"/>
      <c r="N122" s="221" t="s">
        <v>2652</v>
      </c>
      <c r="O122" s="183" t="s">
        <v>2655</v>
      </c>
      <c r="P122" s="4"/>
      <c r="Q122" s="175" t="s">
        <v>2449</v>
      </c>
      <c r="R122" s="175"/>
      <c r="S122" s="166"/>
      <c r="T122" s="166"/>
      <c r="U122" s="166"/>
      <c r="V122" s="164" t="s">
        <v>1965</v>
      </c>
      <c r="W122" s="166" t="s">
        <v>1875</v>
      </c>
      <c r="X122" s="166"/>
      <c r="Y122" s="166"/>
      <c r="Z122" s="166"/>
      <c r="AA122" s="166"/>
      <c r="AB122" s="164"/>
      <c r="AC122" s="166"/>
      <c r="AD122" s="165"/>
      <c r="AE122" s="166"/>
      <c r="AF122" s="166"/>
      <c r="AG122" s="165"/>
      <c r="AH122" s="165"/>
      <c r="AI122" s="166"/>
      <c r="AJ122" s="166"/>
      <c r="AK122" s="166"/>
      <c r="AL122" s="166"/>
      <c r="AM122" s="166"/>
      <c r="AN122" s="166"/>
      <c r="AO122" s="166"/>
      <c r="AP122" s="166"/>
      <c r="AQ122" s="164"/>
      <c r="AR122" s="164"/>
      <c r="AS122" s="167"/>
      <c r="AT122" s="164"/>
      <c r="AU122" s="164"/>
      <c r="AV122" s="166"/>
      <c r="AW122" s="164"/>
      <c r="AX122" s="164"/>
      <c r="AY122" s="166"/>
      <c r="AZ122" s="164"/>
      <c r="BA122" s="164"/>
      <c r="BB122" s="167"/>
      <c r="BC122" s="164"/>
      <c r="BD122" s="164"/>
      <c r="BE122" s="166"/>
      <c r="BF122" s="164"/>
      <c r="BG122" s="164"/>
      <c r="BH122" s="166"/>
      <c r="BI122" s="164"/>
      <c r="BJ122" s="164"/>
      <c r="BK122" s="167"/>
      <c r="BL122" s="164"/>
      <c r="BM122" s="164"/>
      <c r="BN122" s="166"/>
      <c r="BO122" s="164"/>
      <c r="BP122" s="164"/>
      <c r="BQ122" s="166"/>
      <c r="BR122" s="164"/>
      <c r="BS122" s="164"/>
      <c r="BT122" s="167"/>
      <c r="BU122" s="164"/>
      <c r="BV122" s="164"/>
      <c r="BW122" s="166"/>
      <c r="BX122" s="164"/>
      <c r="BY122" s="164"/>
      <c r="BZ122" s="166"/>
      <c r="CA122" s="164"/>
      <c r="CB122" s="164"/>
      <c r="CC122" s="167"/>
      <c r="CD122" s="164"/>
      <c r="CE122" s="164"/>
      <c r="CF122" s="166"/>
      <c r="CG122" s="164"/>
      <c r="CH122" s="164"/>
      <c r="CI122" s="166"/>
      <c r="CJ122" s="164"/>
      <c r="CK122" s="164"/>
      <c r="CL122" s="167"/>
      <c r="CM122" s="164"/>
      <c r="CN122" s="164"/>
      <c r="CO122" s="166"/>
      <c r="CP122" s="164"/>
      <c r="CQ122" s="164"/>
      <c r="CR122" s="216">
        <f>IFERROR(VLOOKUP("ID"&amp;U122,V.진단결과!$A$2:$E$99558,4,0),0)</f>
        <v>0</v>
      </c>
      <c r="CS122" s="217">
        <f>IFERROR(VLOOKUP("ID"&amp;U122,V.진단결과!$A$2:$E$99558,5,0),0)</f>
        <v>0</v>
      </c>
      <c r="CT122" s="218">
        <f t="shared" si="67"/>
        <v>0</v>
      </c>
      <c r="CU122" s="219" t="str">
        <f>SUBSTITUTE(IFERROR(VLOOKUP("ID"&amp;U122,V.진단결과!$A$2:$F$99558,6,0),""),$AO122,"")</f>
        <v/>
      </c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</row>
    <row r="123" spans="1:120" s="220" customFormat="1" ht="16.5" hidden="1" customHeight="1">
      <c r="A123" s="164" t="s">
        <v>2242</v>
      </c>
      <c r="B123" s="164" t="s">
        <v>2240</v>
      </c>
      <c r="C123" s="164" t="s">
        <v>2887</v>
      </c>
      <c r="D123" s="164">
        <v>5</v>
      </c>
      <c r="E123" s="175" t="s">
        <v>2243</v>
      </c>
      <c r="F123" s="177" t="s">
        <v>2269</v>
      </c>
      <c r="G123" s="177" t="s">
        <v>2248</v>
      </c>
      <c r="H123" s="177">
        <v>15</v>
      </c>
      <c r="I123" s="221" t="s">
        <v>2647</v>
      </c>
      <c r="J123" s="177" t="s">
        <v>2329</v>
      </c>
      <c r="K123" s="177" t="s">
        <v>2435</v>
      </c>
      <c r="L123" s="175"/>
      <c r="M123" s="165"/>
      <c r="N123" s="221" t="s">
        <v>2653</v>
      </c>
      <c r="O123" s="183" t="s">
        <v>2656</v>
      </c>
      <c r="P123" s="224"/>
      <c r="Q123" s="175" t="s">
        <v>2449</v>
      </c>
      <c r="R123" s="175"/>
      <c r="S123" s="166"/>
      <c r="T123" s="166"/>
      <c r="U123" s="166"/>
      <c r="V123" s="164" t="s">
        <v>1965</v>
      </c>
      <c r="W123" s="166" t="s">
        <v>2787</v>
      </c>
      <c r="X123" s="166"/>
      <c r="Y123" s="166"/>
      <c r="Z123" s="166"/>
      <c r="AA123" s="166"/>
      <c r="AB123" s="164"/>
      <c r="AC123" s="166"/>
      <c r="AD123" s="165"/>
      <c r="AE123" s="166"/>
      <c r="AF123" s="166"/>
      <c r="AG123" s="165"/>
      <c r="AH123" s="165"/>
      <c r="AI123" s="166"/>
      <c r="AJ123" s="166"/>
      <c r="AK123" s="166"/>
      <c r="AL123" s="166"/>
      <c r="AM123" s="166"/>
      <c r="AN123" s="166"/>
      <c r="AO123" s="166"/>
      <c r="AP123" s="166"/>
      <c r="AQ123" s="164"/>
      <c r="AR123" s="164"/>
      <c r="AS123" s="167"/>
      <c r="AT123" s="164"/>
      <c r="AU123" s="164"/>
      <c r="AV123" s="166"/>
      <c r="AW123" s="164"/>
      <c r="AX123" s="164"/>
      <c r="AY123" s="166"/>
      <c r="AZ123" s="164"/>
      <c r="BA123" s="164"/>
      <c r="BB123" s="167"/>
      <c r="BC123" s="164"/>
      <c r="BD123" s="164"/>
      <c r="BE123" s="166"/>
      <c r="BF123" s="164"/>
      <c r="BG123" s="164"/>
      <c r="BH123" s="166"/>
      <c r="BI123" s="164"/>
      <c r="BJ123" s="164"/>
      <c r="BK123" s="167"/>
      <c r="BL123" s="164"/>
      <c r="BM123" s="164"/>
      <c r="BN123" s="166"/>
      <c r="BO123" s="164"/>
      <c r="BP123" s="164"/>
      <c r="BQ123" s="166"/>
      <c r="BR123" s="164"/>
      <c r="BS123" s="164"/>
      <c r="BT123" s="167"/>
      <c r="BU123" s="164"/>
      <c r="BV123" s="164"/>
      <c r="BW123" s="166"/>
      <c r="BX123" s="164"/>
      <c r="BY123" s="164"/>
      <c r="BZ123" s="166"/>
      <c r="CA123" s="164"/>
      <c r="CB123" s="164"/>
      <c r="CC123" s="167"/>
      <c r="CD123" s="164"/>
      <c r="CE123" s="164"/>
      <c r="CF123" s="166"/>
      <c r="CG123" s="164"/>
      <c r="CH123" s="164"/>
      <c r="CI123" s="166"/>
      <c r="CJ123" s="164"/>
      <c r="CK123" s="164"/>
      <c r="CL123" s="167"/>
      <c r="CM123" s="164"/>
      <c r="CN123" s="164"/>
      <c r="CO123" s="166"/>
      <c r="CP123" s="164"/>
      <c r="CQ123" s="164"/>
      <c r="CR123" s="216">
        <f>IFERROR(VLOOKUP("ID"&amp;U123,V.진단결과!$A$2:$E$99558,4,0),0)</f>
        <v>0</v>
      </c>
      <c r="CS123" s="217">
        <f>IFERROR(VLOOKUP("ID"&amp;U123,V.진단결과!$A$2:$E$99558,5,0),0)</f>
        <v>0</v>
      </c>
      <c r="CT123" s="218">
        <f t="shared" si="67"/>
        <v>0</v>
      </c>
      <c r="CU123" s="219" t="str">
        <f>SUBSTITUTE(IFERROR(VLOOKUP("ID"&amp;U123,V.진단결과!$A$2:$F$99558,6,0),""),$AO123,"")</f>
        <v/>
      </c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</row>
    <row r="124" spans="1:120" s="220" customFormat="1" ht="16.5" hidden="1" customHeight="1">
      <c r="A124" s="164" t="s">
        <v>2242</v>
      </c>
      <c r="B124" s="164" t="s">
        <v>2240</v>
      </c>
      <c r="C124" s="164" t="s">
        <v>2887</v>
      </c>
      <c r="D124" s="164">
        <v>5</v>
      </c>
      <c r="E124" s="175" t="s">
        <v>2243</v>
      </c>
      <c r="F124" s="177" t="s">
        <v>2269</v>
      </c>
      <c r="G124" s="177" t="s">
        <v>2248</v>
      </c>
      <c r="H124" s="177">
        <v>16</v>
      </c>
      <c r="I124" s="221" t="s">
        <v>2648</v>
      </c>
      <c r="J124" s="177" t="s">
        <v>2330</v>
      </c>
      <c r="K124" s="177" t="s">
        <v>2437</v>
      </c>
      <c r="L124" s="175"/>
      <c r="M124" s="165"/>
      <c r="N124" s="221" t="s">
        <v>2654</v>
      </c>
      <c r="O124" s="183">
        <v>1</v>
      </c>
      <c r="P124" s="224"/>
      <c r="Q124" s="175" t="s">
        <v>2449</v>
      </c>
      <c r="R124" s="175"/>
      <c r="S124" s="166"/>
      <c r="T124" s="166"/>
      <c r="U124" s="166"/>
      <c r="V124" s="164" t="s">
        <v>1965</v>
      </c>
      <c r="W124" s="166" t="s">
        <v>1875</v>
      </c>
      <c r="X124" s="166"/>
      <c r="Y124" s="166"/>
      <c r="Z124" s="166"/>
      <c r="AA124" s="166"/>
      <c r="AB124" s="164"/>
      <c r="AC124" s="166"/>
      <c r="AD124" s="165"/>
      <c r="AE124" s="166"/>
      <c r="AF124" s="166"/>
      <c r="AG124" s="165"/>
      <c r="AH124" s="165"/>
      <c r="AI124" s="166"/>
      <c r="AJ124" s="166"/>
      <c r="AK124" s="166"/>
      <c r="AL124" s="166"/>
      <c r="AM124" s="166"/>
      <c r="AN124" s="166"/>
      <c r="AO124" s="166"/>
      <c r="AP124" s="166"/>
      <c r="AQ124" s="164"/>
      <c r="AR124" s="164"/>
      <c r="AS124" s="167"/>
      <c r="AT124" s="164"/>
      <c r="AU124" s="164"/>
      <c r="AV124" s="166"/>
      <c r="AW124" s="164"/>
      <c r="AX124" s="164"/>
      <c r="AY124" s="166"/>
      <c r="AZ124" s="164"/>
      <c r="BA124" s="164"/>
      <c r="BB124" s="167"/>
      <c r="BC124" s="164"/>
      <c r="BD124" s="164"/>
      <c r="BE124" s="166"/>
      <c r="BF124" s="164"/>
      <c r="BG124" s="164"/>
      <c r="BH124" s="166"/>
      <c r="BI124" s="164"/>
      <c r="BJ124" s="164"/>
      <c r="BK124" s="167"/>
      <c r="BL124" s="164"/>
      <c r="BM124" s="164"/>
      <c r="BN124" s="166"/>
      <c r="BO124" s="164"/>
      <c r="BP124" s="164"/>
      <c r="BQ124" s="166"/>
      <c r="BR124" s="164"/>
      <c r="BS124" s="164"/>
      <c r="BT124" s="167"/>
      <c r="BU124" s="164"/>
      <c r="BV124" s="164"/>
      <c r="BW124" s="166"/>
      <c r="BX124" s="164"/>
      <c r="BY124" s="164"/>
      <c r="BZ124" s="166"/>
      <c r="CA124" s="164"/>
      <c r="CB124" s="164"/>
      <c r="CC124" s="167"/>
      <c r="CD124" s="164"/>
      <c r="CE124" s="164"/>
      <c r="CF124" s="166"/>
      <c r="CG124" s="164"/>
      <c r="CH124" s="164"/>
      <c r="CI124" s="166"/>
      <c r="CJ124" s="164"/>
      <c r="CK124" s="164"/>
      <c r="CL124" s="167"/>
      <c r="CM124" s="164"/>
      <c r="CN124" s="164"/>
      <c r="CO124" s="166"/>
      <c r="CP124" s="164"/>
      <c r="CQ124" s="164"/>
      <c r="CR124" s="216">
        <f>IFERROR(VLOOKUP("ID"&amp;U124,V.진단결과!$A$2:$E$99558,4,0),0)</f>
        <v>0</v>
      </c>
      <c r="CS124" s="217">
        <f>IFERROR(VLOOKUP("ID"&amp;U124,V.진단결과!$A$2:$E$99558,5,0),0)</f>
        <v>0</v>
      </c>
      <c r="CT124" s="218">
        <f t="shared" si="67"/>
        <v>0</v>
      </c>
      <c r="CU124" s="219" t="str">
        <f>SUBSTITUTE(IFERROR(VLOOKUP("ID"&amp;U124,V.진단결과!$A$2:$F$99558,6,0),""),$AO124,"")</f>
        <v/>
      </c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</row>
    <row r="125" spans="1:120" s="220" customFormat="1" ht="16.5" hidden="1" customHeight="1">
      <c r="A125" s="164" t="s">
        <v>2242</v>
      </c>
      <c r="B125" s="164" t="s">
        <v>2240</v>
      </c>
      <c r="C125" s="164" t="s">
        <v>2887</v>
      </c>
      <c r="D125" s="164">
        <v>6</v>
      </c>
      <c r="E125" s="175" t="s">
        <v>2243</v>
      </c>
      <c r="F125" s="177" t="s">
        <v>2270</v>
      </c>
      <c r="G125" s="177" t="s">
        <v>2249</v>
      </c>
      <c r="H125" s="177">
        <v>1</v>
      </c>
      <c r="I125" s="221" t="s">
        <v>2556</v>
      </c>
      <c r="J125" s="177" t="s">
        <v>2331</v>
      </c>
      <c r="K125" s="177" t="s">
        <v>2435</v>
      </c>
      <c r="L125" s="175" t="s">
        <v>9</v>
      </c>
      <c r="M125" s="165"/>
      <c r="N125" s="221" t="s">
        <v>2534</v>
      </c>
      <c r="O125" s="183">
        <v>11833563</v>
      </c>
      <c r="P125" s="4"/>
      <c r="Q125" s="175" t="s">
        <v>116</v>
      </c>
      <c r="R125" s="175" t="s">
        <v>2448</v>
      </c>
      <c r="S125" s="166"/>
      <c r="T125" s="166"/>
      <c r="U125" s="166"/>
      <c r="V125" s="164" t="s">
        <v>1873</v>
      </c>
      <c r="W125" s="167" t="s">
        <v>1874</v>
      </c>
      <c r="X125" s="166"/>
      <c r="Y125" s="166"/>
      <c r="Z125" s="166"/>
      <c r="AA125" s="166"/>
      <c r="AB125" s="164"/>
      <c r="AC125" s="166"/>
      <c r="AD125" s="165"/>
      <c r="AE125" s="166"/>
      <c r="AF125" s="166"/>
      <c r="AG125" s="165"/>
      <c r="AH125" s="165"/>
      <c r="AI125" s="166"/>
      <c r="AJ125" s="166"/>
      <c r="AK125" s="166"/>
      <c r="AL125" s="166"/>
      <c r="AM125" s="166"/>
      <c r="AN125" s="166"/>
      <c r="AO125" s="166"/>
      <c r="AP125" s="166"/>
      <c r="AQ125" s="164"/>
      <c r="AR125" s="164"/>
      <c r="AS125" s="167"/>
      <c r="AT125" s="164"/>
      <c r="AU125" s="164"/>
      <c r="AV125" s="164"/>
      <c r="AW125" s="164"/>
      <c r="AX125" s="164"/>
      <c r="AY125" s="166"/>
      <c r="AZ125" s="164"/>
      <c r="BA125" s="164"/>
      <c r="BB125" s="167"/>
      <c r="BC125" s="164"/>
      <c r="BD125" s="164"/>
      <c r="BE125" s="164"/>
      <c r="BF125" s="164"/>
      <c r="BG125" s="164"/>
      <c r="BH125" s="166"/>
      <c r="BI125" s="164"/>
      <c r="BJ125" s="164"/>
      <c r="BK125" s="167"/>
      <c r="BL125" s="164"/>
      <c r="BM125" s="164"/>
      <c r="BN125" s="164"/>
      <c r="BO125" s="164"/>
      <c r="BP125" s="164"/>
      <c r="BQ125" s="166"/>
      <c r="BR125" s="164"/>
      <c r="BS125" s="164"/>
      <c r="BT125" s="167"/>
      <c r="BU125" s="164"/>
      <c r="BV125" s="164"/>
      <c r="BW125" s="164"/>
      <c r="BX125" s="164"/>
      <c r="BY125" s="164"/>
      <c r="BZ125" s="166"/>
      <c r="CA125" s="164"/>
      <c r="CB125" s="164"/>
      <c r="CC125" s="167"/>
      <c r="CD125" s="164"/>
      <c r="CE125" s="164"/>
      <c r="CF125" s="164"/>
      <c r="CG125" s="164"/>
      <c r="CH125" s="164"/>
      <c r="CI125" s="166"/>
      <c r="CJ125" s="164"/>
      <c r="CK125" s="164"/>
      <c r="CL125" s="167"/>
      <c r="CM125" s="164"/>
      <c r="CN125" s="164"/>
      <c r="CO125" s="164"/>
      <c r="CP125" s="164"/>
      <c r="CQ125" s="164"/>
      <c r="CR125" s="216">
        <f>IFERROR(VLOOKUP("ID"&amp;U125,V.진단결과!$A$2:$E$99558,4,0),0)</f>
        <v>0</v>
      </c>
      <c r="CS125" s="217">
        <f>IFERROR(VLOOKUP("ID"&amp;U125,V.진단결과!$A$2:$E$99558,5,0),0)</f>
        <v>0</v>
      </c>
      <c r="CT125" s="218">
        <f t="shared" si="67"/>
        <v>0</v>
      </c>
      <c r="CU125" s="219" t="str">
        <f>SUBSTITUTE(IFERROR(VLOOKUP("ID"&amp;U125,V.진단결과!$A$2:$F$99558,6,0),""),$AO125,"")</f>
        <v/>
      </c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</row>
    <row r="126" spans="1:120" s="220" customFormat="1" ht="16.5" hidden="1" customHeight="1">
      <c r="A126" s="164" t="s">
        <v>2242</v>
      </c>
      <c r="B126" s="164" t="s">
        <v>2240</v>
      </c>
      <c r="C126" s="164" t="s">
        <v>2887</v>
      </c>
      <c r="D126" s="164">
        <v>6</v>
      </c>
      <c r="E126" s="175" t="s">
        <v>2243</v>
      </c>
      <c r="F126" s="177" t="s">
        <v>2270</v>
      </c>
      <c r="G126" s="177" t="s">
        <v>2249</v>
      </c>
      <c r="H126" s="177">
        <v>1</v>
      </c>
      <c r="I126" s="221" t="s">
        <v>2556</v>
      </c>
      <c r="J126" s="177" t="s">
        <v>2331</v>
      </c>
      <c r="K126" s="177" t="s">
        <v>2435</v>
      </c>
      <c r="L126" s="175" t="s">
        <v>9</v>
      </c>
      <c r="M126" s="165"/>
      <c r="N126" s="221" t="s">
        <v>2534</v>
      </c>
      <c r="O126" s="183">
        <v>11833563</v>
      </c>
      <c r="P126" s="4"/>
      <c r="Q126" s="175" t="s">
        <v>116</v>
      </c>
      <c r="R126" s="175" t="s">
        <v>2448</v>
      </c>
      <c r="S126" s="166"/>
      <c r="T126" s="166"/>
      <c r="U126" s="166">
        <v>1124</v>
      </c>
      <c r="V126" s="164" t="s">
        <v>1869</v>
      </c>
      <c r="W126" s="166"/>
      <c r="X126" s="166"/>
      <c r="Y126" s="166"/>
      <c r="Z126" s="168" t="s">
        <v>2892</v>
      </c>
      <c r="AA126" s="168" t="s">
        <v>2891</v>
      </c>
      <c r="AB126" s="166"/>
      <c r="AC126" s="166"/>
      <c r="AD126" s="165"/>
      <c r="AE126" s="166"/>
      <c r="AF126" s="166"/>
      <c r="AG126" s="166"/>
      <c r="AH126" s="165"/>
      <c r="AI126" s="166"/>
      <c r="AJ126" s="166"/>
      <c r="AK126" s="166"/>
      <c r="AL126" s="166"/>
      <c r="AM126" s="166"/>
      <c r="AN126" s="166" t="str">
        <f>F126 &amp;"["&amp;G126&amp;"]의 "&amp; I126 &amp;"["&amp; J126 &amp;"]는 필수적으로 존재하여만 한다."</f>
        <v>투약정보[DRUG_EXPOSURE]의 투약 기록 번호[DRUG_EXPOSURE_ID]는 필수적으로 존재하여만 한다.</v>
      </c>
      <c r="AO126" s="166"/>
      <c r="AP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Q126" s="164" t="s">
        <v>1860</v>
      </c>
      <c r="AR126" s="164" t="str">
        <f t="shared" ref="AR126:AR139" si="117">"WITH query_result AS (" &amp; CHAR(10) &amp;
"    -- 쿼리 결과를 변수에 저장" &amp; CHAR(10) &amp;
"    " &amp; AP126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'ID1124'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AT126" s="164" t="s">
        <v>1860</v>
      </c>
      <c r="AU126" s="164" t="str">
        <f t="shared" ref="AU126:AU139" si="118">"    WITH query_result AS (" &amp; CHAR(10) &amp;
"        -- 쿼리 결과를 변수에 저장" &amp; CHAR(10) &amp;
"        " &amp; AS126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'ID1124'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AW126" s="164" t="s">
        <v>1860</v>
      </c>
      <c r="AX126" s="164" t="str">
        <f t="shared" ref="AX126:AX139" si="119">"    WITH query_result AS (" &amp; CHAR(10) &amp;
"        -- 쿼리 결과를 변수에 저장" &amp; CHAR(10) &amp;
"        " &amp; AV126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Z126" s="164" t="s">
        <v>1860</v>
      </c>
      <c r="BA126" s="164" t="str">
        <f t="shared" ref="BA126:BA139" si="120">"BEGIN TRY" &amp; CHAR(10) &amp;
"    WITH query_result AS (" &amp; CHAR(10) &amp;
"        "&amp;AY126&amp;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C126" s="164" t="s">
        <v>1860</v>
      </c>
      <c r="BD126" s="164" t="str">
        <f>"BEGIN TRY" &amp; CHAR(10) &amp;
"    WITH query_result AS (" &amp; CHAR(10) &amp;
"        "&amp;BB126&amp;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BF126" s="164" t="s">
        <v>1860</v>
      </c>
      <c r="BG126" s="164" t="str">
        <f t="shared" ref="BG126:BG139" si="121">"BEGIN TRY" &amp; CHAR(10) &amp;
"    WITH query_result AS (" &amp; CHAR(10) &amp;
"        "&amp;BE126&amp;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6" s="166" t="str">
        <f>"SELECT 'ID"&amp; $U126 &amp;"' AS RULE_ID,  
   '"&amp; $G126 &amp;"' AS TB_NM,    
   '"&amp; $J126 &amp;"' AS COL_NM, 
   COUNT(*) AS TOT_CNT   
   FROM "&amp;$C126&amp;"."&amp; $G126 &amp;"
"</f>
        <v xml:space="preserve">SELECT 'ID1124' AS RULE_ID,  
   'DRUG_EXPOSURE' AS TB_NM,    
   'DRUG_EXPOSURE_ID' AS COL_NM, 
   COUNT(*) AS TOT_CNT   
   FROM YourSchemaName.DRUG_EXPOSURE
</v>
      </c>
      <c r="BI126" s="164" t="s">
        <v>1860</v>
      </c>
      <c r="BJ126" s="166" t="str">
        <f t="shared" ref="BJ126:BJ139" si="122">"BEGIN" &amp; CHAR(10) &amp;
"    -- 쿼리 결과를 변수에 저장" &amp; CHAR(10) &amp;
"    " &amp; BH126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'ID1124'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L126" s="164" t="s">
        <v>1860</v>
      </c>
      <c r="BM126" s="166" t="str">
        <f t="shared" ref="BM126:BM139" si="123">"BEGIN" &amp; CHAR(10) &amp;
"    -- 쿼리 결과를 변수에 저장" &amp; CHAR(10) &amp;
"    " &amp; BK126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'ID1124'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BO126" s="164" t="s">
        <v>1860</v>
      </c>
      <c r="BP126" s="166" t="str">
        <f t="shared" ref="BP126:BP139" si="124">"BEGIN" &amp; CHAR(10) &amp;
"    -- 쿼리 결과를 변수에 저장" &amp; CHAR(10) &amp;
"    " &amp; BN126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BR126" s="164" t="s">
        <v>1860</v>
      </c>
      <c r="BS126" s="164" t="str">
        <f t="shared" ref="BS126:BS139" si="12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U126" s="164" t="s">
        <v>1860</v>
      </c>
      <c r="BV126" s="164" t="str">
        <f t="shared" ref="BV126:BV139" si="12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126" s="166" t="str">
        <f>"SELECT ERR_VALUE, RULE_ID, TB_NM, COL_NM FROM (
 SELECT DISTINCT SUBSTRING(CAST("&amp; $J126 &amp;" AS VARCHAR(50)),1,30) AS ERR_VALUE, 'ID"&amp; $U126 &amp;"' AS RULE_ID,  
   '"&amp; $G126 &amp;"' AS TB_NM,    
   '"&amp; $J126 &amp;"' AS COL_NM 
    FROM "&amp;$C126&amp;"."&amp; $G126 &amp;" A
    WHERE  "&amp; $J126 &amp;" IS NULL 
LIMIT 3
) XX
"</f>
        <v xml:space="preserve">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</v>
      </c>
      <c r="BX126" s="164" t="s">
        <v>1860</v>
      </c>
      <c r="BY126" s="164" t="str">
        <f t="shared" ref="BY126:BY139" si="12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A126" s="164" t="s">
        <v>1860</v>
      </c>
      <c r="CB126" s="164" t="str">
        <f t="shared" ref="CB126:CB139" si="128">"    -- 프로시저 본문" &amp; CHAR(10) &amp;
"    BEGIN" &amp; CHAR(10) &amp;
"        WITH query_result AS (" &amp; CHAR(10) &amp;
"            -- 쿼리 결과를 변수에 저장" &amp; CHAR(10) &amp;
"            "&amp;BZ126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'ID1124'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D126" s="164" t="s">
        <v>1860</v>
      </c>
      <c r="CE126" s="164" t="str">
        <f t="shared" ref="CE126:CE139" si="129">"    -- 프로시저 본문" &amp; CHAR(10) &amp;
"    BEGIN" &amp; CHAR(10) &amp;
"        WITH query_result AS (" &amp; CHAR(10) &amp;
"            -- 쿼리 결과를 변수에 저장" &amp; CHAR(10) &amp;
"         "&amp;CC126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'ID1124'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6" s="166" t="str">
        <f>"SELECT ERR_VALUE, RULE_ID, TB_NM, COL_NM FROM (
 SELECT DISTINCT SUBSTR(TO_CHAR("&amp; $J126 &amp;"),1,30) AS ERR_VALUE, 'ID"&amp; $U126 &amp;"' AS RULE_ID,  
   '"&amp; $G126 &amp;"' AS TB_NM,    
   '"&amp; $J126 &amp;"' AS COL_NM 
    FROM "&amp;$C126&amp;"."&amp; $G126 &amp;" A
    WHERE  "&amp; $J126 &amp;" IS NULL
AND ROWNUM &lt; 4
) XX
"</f>
        <v xml:space="preserve">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</v>
      </c>
      <c r="CG126" s="164" t="s">
        <v>1860</v>
      </c>
      <c r="CH126" s="164" t="str">
        <f t="shared" ref="CH126:CH139" si="130">"    -- 프로시저 본문" &amp; CHAR(10) &amp;
"    BEGIN" &amp; CHAR(10) &amp;
"        WITH query_result AS (" &amp; CHAR(10) &amp;
"            -- 쿼리 결과를 변수에 저장" &amp; CHAR(10) &amp;
"            "&amp;CF126&amp;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J126" s="164" t="s">
        <v>1860</v>
      </c>
      <c r="CK126" s="164" t="str">
        <f t="shared" ref="CK126:CK139" si="131">"BEGIN TRY" &amp; CHAR(10) &amp;
"    WITH query_result AS (" &amp; CHAR(10) &amp;
"        "&amp;CI126&amp;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M126" s="164" t="s">
        <v>1860</v>
      </c>
      <c r="CN126" s="164" t="str">
        <f>"BEGIN TRY" &amp; CHAR(10) &amp;
"    WITH query_result AS (" &amp; CHAR(10) &amp;
"        "&amp;CL126&amp;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CP126" s="164" t="s">
        <v>1860</v>
      </c>
      <c r="CQ126" s="164" t="str">
        <f t="shared" ref="CQ126:CQ139" si="132">"BEGIN TRY" &amp; CHAR(10) &amp;
"    WITH query_result AS (" &amp; CHAR(10) &amp;
"        "&amp;CO126&amp;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6" s="216">
        <f>IFERROR(VLOOKUP("ID"&amp;U126,V.진단결과!$A$2:$E$99558,4,0),0)</f>
        <v>0</v>
      </c>
      <c r="CS126" s="217">
        <f>IFERROR(VLOOKUP("ID"&amp;U126,V.진단결과!$A$2:$E$99558,5,0),0)</f>
        <v>0</v>
      </c>
      <c r="CT126" s="218">
        <f t="shared" si="67"/>
        <v>0</v>
      </c>
      <c r="CU126" s="219" t="str">
        <f>SUBSTITUTE(IFERROR(VLOOKUP("ID"&amp;U126,V.진단결과!$A$2:$F$99558,6,0),""),$AO126,"")</f>
        <v/>
      </c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</row>
    <row r="127" spans="1:120" s="220" customFormat="1" ht="16.5" hidden="1" customHeight="1">
      <c r="A127" s="164" t="s">
        <v>2242</v>
      </c>
      <c r="B127" s="164" t="s">
        <v>2240</v>
      </c>
      <c r="C127" s="164" t="s">
        <v>2887</v>
      </c>
      <c r="D127" s="164">
        <v>6</v>
      </c>
      <c r="E127" s="175" t="s">
        <v>2243</v>
      </c>
      <c r="F127" s="177" t="s">
        <v>2270</v>
      </c>
      <c r="G127" s="177" t="s">
        <v>2249</v>
      </c>
      <c r="H127" s="177">
        <v>2</v>
      </c>
      <c r="I127" s="221" t="s">
        <v>2487</v>
      </c>
      <c r="J127" s="177" t="s">
        <v>2272</v>
      </c>
      <c r="K127" s="177" t="s">
        <v>2435</v>
      </c>
      <c r="L127" s="175"/>
      <c r="M127" s="165"/>
      <c r="N127" s="221" t="s">
        <v>2487</v>
      </c>
      <c r="O127" s="183">
        <v>100000001</v>
      </c>
      <c r="P127" s="4"/>
      <c r="Q127" s="175" t="s">
        <v>116</v>
      </c>
      <c r="R127" s="175" t="s">
        <v>2448</v>
      </c>
      <c r="S127" s="166"/>
      <c r="T127" s="166"/>
      <c r="U127" s="166">
        <v>1125</v>
      </c>
      <c r="V127" s="164" t="s">
        <v>1869</v>
      </c>
      <c r="W127" s="166"/>
      <c r="X127" s="166"/>
      <c r="Y127" s="166"/>
      <c r="Z127" s="164" t="s">
        <v>1871</v>
      </c>
      <c r="AA127" s="164" t="s">
        <v>2472</v>
      </c>
      <c r="AB127" s="164"/>
      <c r="AC127" s="166"/>
      <c r="AD127" s="165"/>
      <c r="AE127" s="166"/>
      <c r="AF127" s="166"/>
      <c r="AG127" s="165"/>
      <c r="AH127" s="165"/>
      <c r="AI127" s="166"/>
      <c r="AJ127" s="166" t="s">
        <v>2244</v>
      </c>
      <c r="AK127" s="166" t="s">
        <v>2272</v>
      </c>
      <c r="AL127" s="166"/>
      <c r="AM127" s="166"/>
      <c r="AN127" s="166" t="str">
        <f>F127 &amp;"["&amp;G127&amp;"]의 "&amp; I127 &amp;"["&amp; J127 &amp;"]는 환자["&amp;AJ127&amp;"]의 "&amp;I127&amp;"["&amp;AK127&amp;"]에 존재하여야 한다."</f>
        <v>투약정보[DRUG_EXPOSURE]의 CDM 환자ID[PERSON_ID]는 환자[PERSON]의 CDM 환자ID[PERSON_ID]에 존재하여야 한다.</v>
      </c>
      <c r="AO127" s="166"/>
      <c r="AP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AQ127" s="164" t="s">
        <v>1860</v>
      </c>
      <c r="AR127" s="164" t="str">
        <f t="shared" si="117"/>
        <v xml:space="preserve">WITH query_result AS (
    -- 쿼리 결과를 변수에 저장
    SELECT 'ID1125'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127" s="164" t="s">
        <v>1860</v>
      </c>
      <c r="AU127" s="164" t="str">
        <f t="shared" si="118"/>
        <v xml:space="preserve">    WITH query_result AS (
        -- 쿼리 결과를 변수에 저장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127" s="164" t="s">
        <v>1860</v>
      </c>
      <c r="AX127" s="164" t="str">
        <f t="shared" si="119"/>
        <v xml:space="preserve">    WITH query_result AS (
        -- 쿼리 결과를 변수에 저장
    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AZ127" s="164" t="s">
        <v>1860</v>
      </c>
      <c r="BA127" s="164" t="str">
        <f t="shared" si="120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127" s="164" t="s">
        <v>1860</v>
      </c>
      <c r="BD127" s="164" t="str">
        <f>"BEGIN TRY" &amp; CHAR(10) &amp;
"    WITH query_result AS (" &amp; CHAR(10) &amp;
"        "&amp;BB127&amp;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127" s="164" t="s">
        <v>1860</v>
      </c>
      <c r="BG127" s="164" t="str">
        <f t="shared" si="121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7" s="166" t="str">
        <f>"SELECT 'ID"&amp; $U127 &amp;"' AS RULE_ID,  
   '"&amp; $G127 &amp;"' AS TB_NM,    
   '"&amp; $J127 &amp;"' AS COL_NM, 
   COUNT(*) AS TOT_CNT   
   FROM "&amp;$C127&amp;"."&amp; $G127 &amp;"
WHERE "&amp; $J127 &amp;" IS NOT NULL AND LENGTH(CAST("&amp; $J127 &amp;" AS VARCHAR))&gt;0 "</f>
        <v xml:space="preserve">SELECT 'ID1125' AS RULE_ID,  
   'DRUG_EXPOSURE' AS TB_NM,    
   'PERSON_ID' AS COL_NM, 
   COUNT(*) AS TOT_CNT   
   FROM YourSchemaName.DRUG_EXPOSURE
WHERE PERSON_ID IS NOT NULL AND LENGTH(CAST(PERSON_ID AS VARCHAR))&gt;0 </v>
      </c>
      <c r="BI127" s="164" t="s">
        <v>1860</v>
      </c>
      <c r="BJ127" s="166" t="str">
        <f t="shared" si="122"/>
        <v xml:space="preserve">BEGIN
    -- 쿼리 결과를 변수에 저장
    SELECT 'ID1125'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127" s="164" t="s">
        <v>1860</v>
      </c>
      <c r="BM127" s="166" t="str">
        <f t="shared" si="123"/>
        <v xml:space="preserve">BEGIN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127" s="164" t="s">
        <v>1860</v>
      </c>
      <c r="BP127" s="166" t="str">
        <f t="shared" si="124"/>
        <v xml:space="preserve">BEGIN
    -- 쿼리 결과를 변수에 저장
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BR127" s="164" t="s">
        <v>1860</v>
      </c>
      <c r="BS127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LENGTH("&amp; $J127 &amp;")&gt;0 )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127" s="164" t="s">
        <v>1860</v>
      </c>
      <c r="BV127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27" s="166" t="str">
        <f>"SELECT ERR_VALUE, RULE_ID, TB_NM, COL_NM FROM (
 SELECT DISTINCT SUBSTRING(CAST("&amp; $J127 &amp;" AS VARCHAR(50)),1,30)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LENGTH("&amp; $J127 &amp;")&gt;0 ) 
LIMIT 3
) XX
"</f>
        <v xml:space="preserve">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127" s="164" t="s">
        <v>1860</v>
      </c>
      <c r="BY127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CA127" s="164" t="s">
        <v>1860</v>
      </c>
      <c r="CB127" s="164" t="str">
        <f t="shared" si="128"/>
        <v xml:space="preserve">    -- 프로시저 본문
    BEGIN
        WITH query_result AS (
            -- 쿼리 결과를 변수에 저장
            SELECT 'ID1125'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LENGTH(TO_CHAR("&amp; $J127 &amp;"))&gt;0 )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127" s="164" t="s">
        <v>1860</v>
      </c>
      <c r="CE127" s="164" t="str">
        <f t="shared" si="129"/>
        <v xml:space="preserve">    -- 프로시저 본문
    BEGIN
        WITH query_result AS (
            -- 쿼리 결과를 변수에 저장
 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7" s="166" t="str">
        <f>"SELECT ERR_VALUE, RULE_ID, TB_NM, COL_NM FROM (
 SELECT DISTINCT SUBSTR(TO_CHAR("&amp; $J127 &amp;"),1,30)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LENGTH(TO_CHAR("&amp; $J127 &amp;"))&gt;0 ) 
AND ROWNUM &lt; 4
) XX
"</f>
        <v xml:space="preserve">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127" s="164" t="s">
        <v>1860</v>
      </c>
      <c r="CH127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CJ127" s="164" t="s">
        <v>1860</v>
      </c>
      <c r="CK127" s="164" t="str">
        <f t="shared" si="131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127" s="164" t="s">
        <v>1860</v>
      </c>
      <c r="CN127" s="164" t="str">
        <f>"BEGIN TRY" &amp; CHAR(10) &amp;
"    WITH query_result AS (" &amp; CHAR(10) &amp;
"        "&amp;CL127&amp;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127" s="164" t="s">
        <v>1860</v>
      </c>
      <c r="CQ127" s="164" t="str">
        <f t="shared" si="132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7" s="216">
        <f>IFERROR(VLOOKUP("ID"&amp;U127,V.진단결과!$A$2:$E$99558,4,0),0)</f>
        <v>0</v>
      </c>
      <c r="CS127" s="217">
        <f>IFERROR(VLOOKUP("ID"&amp;U127,V.진단결과!$A$2:$E$99558,5,0),0)</f>
        <v>0</v>
      </c>
      <c r="CT127" s="218">
        <f t="shared" si="67"/>
        <v>0</v>
      </c>
      <c r="CU127" s="219" t="str">
        <f>SUBSTITUTE(IFERROR(VLOOKUP("ID"&amp;U127,V.진단결과!$A$2:$F$99558,6,0),""),$AO127,"")</f>
        <v/>
      </c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</row>
    <row r="128" spans="1:120" s="220" customFormat="1" ht="16.5" hidden="1" customHeight="1">
      <c r="A128" s="164" t="s">
        <v>2242</v>
      </c>
      <c r="B128" s="164" t="s">
        <v>2240</v>
      </c>
      <c r="C128" s="164" t="s">
        <v>2887</v>
      </c>
      <c r="D128" s="164">
        <v>6</v>
      </c>
      <c r="E128" s="175" t="s">
        <v>2243</v>
      </c>
      <c r="F128" s="177" t="s">
        <v>2270</v>
      </c>
      <c r="G128" s="177" t="s">
        <v>2249</v>
      </c>
      <c r="H128" s="177">
        <v>2</v>
      </c>
      <c r="I128" s="221" t="s">
        <v>2487</v>
      </c>
      <c r="J128" s="177" t="s">
        <v>2272</v>
      </c>
      <c r="K128" s="177" t="s">
        <v>2435</v>
      </c>
      <c r="L128" s="175"/>
      <c r="M128" s="165"/>
      <c r="N128" s="221" t="s">
        <v>2487</v>
      </c>
      <c r="O128" s="183">
        <v>100000001</v>
      </c>
      <c r="P128" s="4"/>
      <c r="Q128" s="175" t="s">
        <v>116</v>
      </c>
      <c r="R128" s="175" t="s">
        <v>2448</v>
      </c>
      <c r="S128" s="166"/>
      <c r="T128" s="166"/>
      <c r="U128" s="166">
        <v>1126</v>
      </c>
      <c r="V128" s="164" t="s">
        <v>1869</v>
      </c>
      <c r="W128" s="166"/>
      <c r="X128" s="166"/>
      <c r="Y128" s="166"/>
      <c r="Z128" s="168" t="s">
        <v>2892</v>
      </c>
      <c r="AA128" s="168" t="s">
        <v>2891</v>
      </c>
      <c r="AB128" s="166"/>
      <c r="AC128" s="166"/>
      <c r="AD128" s="165"/>
      <c r="AE128" s="166"/>
      <c r="AF128" s="166"/>
      <c r="AG128" s="166"/>
      <c r="AH128" s="165"/>
      <c r="AI128" s="166"/>
      <c r="AJ128" s="166"/>
      <c r="AK128" s="166"/>
      <c r="AL128" s="166"/>
      <c r="AM128" s="166"/>
      <c r="AN128" s="166" t="str">
        <f>F128 &amp;"["&amp;G128&amp;"]의 "&amp; I128 &amp;"["&amp; J128 &amp;"]는 필수적으로 존재하여만 한다."</f>
        <v>투약정보[DRUG_EXPOSURE]의 CDM 환자ID[PERSON_ID]는 필수적으로 존재하여만 한다.</v>
      </c>
      <c r="AO128" s="166"/>
      <c r="AP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Q128" s="164" t="s">
        <v>1860</v>
      </c>
      <c r="AR128" s="164" t="str">
        <f t="shared" si="117"/>
        <v xml:space="preserve">WITH query_result AS (
    -- 쿼리 결과를 변수에 저장
    SELECT 'ID1126'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AT128" s="164" t="s">
        <v>1860</v>
      </c>
      <c r="AU128" s="164" t="str">
        <f t="shared" si="118"/>
        <v xml:space="preserve">    WITH query_result AS (
        -- 쿼리 결과를 변수에 저장
        SELECT 'ID1126'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AW128" s="164" t="s">
        <v>1860</v>
      </c>
      <c r="AX128" s="164" t="str">
        <f t="shared" si="119"/>
        <v xml:space="preserve">    WITH query_result AS (
        -- 쿼리 결과를 변수에 저장
    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Z128" s="164" t="s">
        <v>1860</v>
      </c>
      <c r="BA128" s="164" t="str">
        <f t="shared" si="120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C128" s="164" t="s">
        <v>1860</v>
      </c>
      <c r="BD128" s="164" t="str">
        <f>"BEGIN TRY" &amp; CHAR(10) &amp;
"    WITH query_result AS (" &amp; CHAR(10) &amp;
"        "&amp;BB128&amp;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BF128" s="164" t="s">
        <v>1860</v>
      </c>
      <c r="BG128" s="164" t="str">
        <f t="shared" si="121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8" s="166" t="str">
        <f>"SELECT 'ID"&amp; $U128 &amp;"' AS RULE_ID,  
   '"&amp; $G128 &amp;"' AS TB_NM,    
   '"&amp; $J128 &amp;"' AS COL_NM, 
   COUNT(*) AS TOT_CNT   
   FROM "&amp;$C128&amp;"."&amp; $G128 &amp;"
"</f>
        <v xml:space="preserve">SELECT 'ID1126' AS RULE_ID,  
   'DRUG_EXPOSURE' AS TB_NM,    
   'PERSON_ID' AS COL_NM, 
   COUNT(*) AS TOT_CNT   
   FROM YourSchemaName.DRUG_EXPOSURE
</v>
      </c>
      <c r="BI128" s="164" t="s">
        <v>1860</v>
      </c>
      <c r="BJ128" s="166" t="str">
        <f t="shared" si="122"/>
        <v xml:space="preserve">BEGIN
    -- 쿼리 결과를 변수에 저장
    SELECT 'ID1126'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L128" s="164" t="s">
        <v>1860</v>
      </c>
      <c r="BM128" s="166" t="str">
        <f t="shared" si="123"/>
        <v xml:space="preserve">BEGIN
    -- 쿼리 결과를 변수에 저장
    SELECT 'ID1126'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BO128" s="164" t="s">
        <v>1860</v>
      </c>
      <c r="BP128" s="166" t="str">
        <f t="shared" si="124"/>
        <v xml:space="preserve">BEGIN
    -- 쿼리 결과를 변수에 저장
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BR128" s="164" t="s">
        <v>1860</v>
      </c>
      <c r="BS128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U128" s="164" t="s">
        <v>1860</v>
      </c>
      <c r="BV128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128" s="166" t="str">
        <f>"SELECT ERR_VALUE, RULE_ID, TB_NM, COL_NM FROM (
 SELECT DISTINCT SUBSTRING(CAST("&amp; $J128 &amp;" AS VARCHAR(50)),1,30) AS ERR_VALUE, 'ID"&amp; $U128 &amp;"' AS RULE_ID,  
   '"&amp; $G128 &amp;"' AS TB_NM,    
   '"&amp; $J128 &amp;"' AS COL_NM 
    FROM "&amp;$C128&amp;"."&amp; $G128 &amp;" A
    WHERE  "&amp; $J128 &amp;" IS NULL 
LIMIT 3
) XX
"</f>
        <v xml:space="preserve">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</v>
      </c>
      <c r="BX128" s="164" t="s">
        <v>1860</v>
      </c>
      <c r="BY128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A128" s="164" t="s">
        <v>1860</v>
      </c>
      <c r="CB128" s="164" t="str">
        <f t="shared" si="128"/>
        <v xml:space="preserve">    -- 프로시저 본문
    BEGIN
        WITH query_result AS (
            -- 쿼리 결과를 변수에 저장
            SELECT 'ID1126'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D128" s="164" t="s">
        <v>1860</v>
      </c>
      <c r="CE128" s="164" t="str">
        <f t="shared" si="129"/>
        <v xml:space="preserve">    -- 프로시저 본문
    BEGIN
        WITH query_result AS (
            -- 쿼리 결과를 변수에 저장
         SELECT 'ID1126'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8" s="166" t="str">
        <f>"SELECT ERR_VALUE, RULE_ID, TB_NM, COL_NM FROM (
 SELECT DISTINCT SUBSTR(TO_CHAR("&amp; $J128 &amp;"),1,30) AS ERR_VALUE, 'ID"&amp; $U128 &amp;"' AS RULE_ID,  
   '"&amp; $G128 &amp;"' AS TB_NM,    
   '"&amp; $J128 &amp;"' AS COL_NM 
    FROM "&amp;$C128&amp;"."&amp; $G128 &amp;" A
    WHERE  "&amp; $J128 &amp;" IS NULL
AND ROWNUM &lt; 4
) XX
"</f>
        <v xml:space="preserve">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</v>
      </c>
      <c r="CG128" s="164" t="s">
        <v>1860</v>
      </c>
      <c r="CH128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J128" s="164" t="s">
        <v>1860</v>
      </c>
      <c r="CK128" s="164" t="str">
        <f t="shared" si="131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M128" s="164" t="s">
        <v>1860</v>
      </c>
      <c r="CN128" s="164" t="str">
        <f>"BEGIN TRY" &amp; CHAR(10) &amp;
"    WITH query_result AS (" &amp; CHAR(10) &amp;
"        "&amp;CL128&amp;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CP128" s="164" t="s">
        <v>1860</v>
      </c>
      <c r="CQ128" s="164" t="str">
        <f t="shared" si="132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8" s="216">
        <f>IFERROR(VLOOKUP("ID"&amp;U128,V.진단결과!$A$2:$E$99558,4,0),0)</f>
        <v>0</v>
      </c>
      <c r="CS128" s="217">
        <f>IFERROR(VLOOKUP("ID"&amp;U128,V.진단결과!$A$2:$E$99558,5,0),0)</f>
        <v>0</v>
      </c>
      <c r="CT128" s="218">
        <f t="shared" si="67"/>
        <v>0</v>
      </c>
      <c r="CU128" s="219" t="str">
        <f>SUBSTITUTE(IFERROR(VLOOKUP("ID"&amp;U128,V.진단결과!$A$2:$F$99558,6,0),""),$AO128,"")</f>
        <v/>
      </c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</row>
    <row r="129" spans="1:120" s="220" customFormat="1" ht="16.5" hidden="1" customHeight="1">
      <c r="A129" s="164" t="s">
        <v>2242</v>
      </c>
      <c r="B129" s="164" t="s">
        <v>2240</v>
      </c>
      <c r="C129" s="164" t="s">
        <v>2887</v>
      </c>
      <c r="D129" s="164">
        <v>6</v>
      </c>
      <c r="E129" s="175" t="s">
        <v>2243</v>
      </c>
      <c r="F129" s="177" t="s">
        <v>2270</v>
      </c>
      <c r="G129" s="177" t="s">
        <v>2249</v>
      </c>
      <c r="H129" s="177">
        <v>3</v>
      </c>
      <c r="I129" s="221" t="s">
        <v>2557</v>
      </c>
      <c r="J129" s="177" t="s">
        <v>2332</v>
      </c>
      <c r="K129" s="177" t="s">
        <v>2435</v>
      </c>
      <c r="L129" s="175"/>
      <c r="M129" s="165"/>
      <c r="N129" s="221" t="s">
        <v>2535</v>
      </c>
      <c r="O129" s="183">
        <v>12345347</v>
      </c>
      <c r="P129" s="224"/>
      <c r="Q129" s="175" t="s">
        <v>116</v>
      </c>
      <c r="R129" s="175" t="s">
        <v>2448</v>
      </c>
      <c r="S129" s="166"/>
      <c r="T129" s="166"/>
      <c r="U129" s="166">
        <v>1127</v>
      </c>
      <c r="V129" s="164" t="s">
        <v>1869</v>
      </c>
      <c r="W129" s="166"/>
      <c r="X129" s="166"/>
      <c r="Y129" s="166"/>
      <c r="Z129" s="164" t="s">
        <v>1868</v>
      </c>
      <c r="AA129" s="164" t="s">
        <v>2466</v>
      </c>
      <c r="AB129" s="164"/>
      <c r="AC129" s="166"/>
      <c r="AD129" s="165"/>
      <c r="AE129" s="166"/>
      <c r="AF129" s="166" t="s">
        <v>2886</v>
      </c>
      <c r="AG129" s="165" t="s">
        <v>2258</v>
      </c>
      <c r="AH129" s="165" t="s">
        <v>2434</v>
      </c>
      <c r="AI129" s="166" t="s">
        <v>2829</v>
      </c>
      <c r="AJ129" s="166"/>
      <c r="AK129" s="166"/>
      <c r="AL129" s="166"/>
      <c r="AM129" s="166"/>
      <c r="AN129" s="166" t="str">
        <f>F129 &amp;"["&amp;G129&amp;"]의 "&amp; I129 &amp;"["&amp; J129 &amp;"]는 표준코드[CONCEPT]의 표준코드아이디[CONCEPT_ID]에 존재하며 해당 조건["&amp;AI129&amp;"]을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129" s="166"/>
      <c r="AP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AQ129" s="164" t="s">
        <v>1860</v>
      </c>
      <c r="AR129" s="164" t="str">
        <f t="shared" si="117"/>
        <v xml:space="preserve">WITH query_result AS (
    -- 쿼리 결과를 변수에 저장
    SELECT 'ID1127'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129" s="164" t="s">
        <v>1860</v>
      </c>
      <c r="AU129" s="164" t="str">
        <f t="shared" si="118"/>
        <v xml:space="preserve">    WITH query_result AS (
        -- 쿼리 결과를 변수에 저장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129" s="164" t="s">
        <v>1860</v>
      </c>
      <c r="AX129" s="164" t="str">
        <f t="shared" si="119"/>
        <v xml:space="preserve">    WITH query_result AS (
        -- 쿼리 결과를 변수에 저장
    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AZ129" s="164" t="s">
        <v>1860</v>
      </c>
      <c r="BA129" s="164" t="str">
        <f t="shared" si="120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129" s="164" t="s">
        <v>1860</v>
      </c>
      <c r="BD129" s="164" t="str">
        <f>"BEGIN TRY" &amp; CHAR(10) &amp;
"    WITH query_result AS (" &amp; CHAR(10) &amp;
"        "&amp;BB129&amp;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129" s="164" t="s">
        <v>1860</v>
      </c>
      <c r="BG129" s="164" t="str">
        <f t="shared" si="121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9" s="166" t="str">
        <f>"SELECT 'ID"&amp; $U129 &amp;"' AS RULE_ID,  
   '"&amp; $G129 &amp;"' AS TB_NM,    
   '"&amp; $J129 &amp;"' AS COL_NM, 
   COUNT(*) AS TOT_CNT   
   FROM "&amp;$C129&amp;"."&amp; $G129 &amp;"
WHERE "&amp; $J129 &amp;" IS NOT NULL AND LENGTH(CAST("&amp; $J129 &amp;" AS VARCHAR))&gt;0 "</f>
        <v xml:space="preserve">SELECT 'ID1127' AS RULE_ID,  
   'DRUG_EXPOSURE' AS TB_NM,    
   'DRUG_CONCEPT_ID' AS COL_NM, 
   COUNT(*) AS TOT_CNT   
   FROM YourSchemaName.DRUG_EXPOSURE
WHERE DRUG_CONCEPT_ID IS NOT NULL AND LENGTH(CAST(DRUG_CONCEPT_ID AS VARCHAR))&gt;0 </v>
      </c>
      <c r="BI129" s="164" t="s">
        <v>1860</v>
      </c>
      <c r="BJ129" s="166" t="str">
        <f t="shared" si="122"/>
        <v xml:space="preserve">BEGIN
    -- 쿼리 결과를 변수에 저장
    SELECT 'ID1127'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129" s="164" t="s">
        <v>1860</v>
      </c>
      <c r="BM129" s="166" t="str">
        <f t="shared" si="123"/>
        <v xml:space="preserve">BEGIN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129" s="164" t="s">
        <v>1860</v>
      </c>
      <c r="BP129" s="166" t="str">
        <f t="shared" si="124"/>
        <v xml:space="preserve">BEGIN
    -- 쿼리 결과를 변수에 저장
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BR129" s="164" t="s">
        <v>1860</v>
      </c>
      <c r="BS129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LENGTH("&amp; $J129 &amp;")&gt;0 )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129" s="164" t="s">
        <v>1860</v>
      </c>
      <c r="BV129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129" s="166" t="str">
        <f>"SELECT ERR_VALUE, RULE_ID, TB_NM, COL_NM FROM (
 SELECT DISTINCT SUBSTRING(CAST("&amp; $J129 &amp;" AS VARCHAR(50)),1,30)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 $AI129 &amp;")  
THEN 'Y' ELSE 'N' END = 'Y' 
AND ( "&amp; $J129 &amp;" IS NOT NULL AND LENGTH("&amp; $J129 &amp;")&gt;0 ) 
LIMIT 3
) XX
"</f>
        <v xml:space="preserve">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129" s="164" t="s">
        <v>1860</v>
      </c>
      <c r="BY129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CA129" s="164" t="s">
        <v>1860</v>
      </c>
      <c r="CB129" s="164" t="str">
        <f t="shared" si="128"/>
        <v xml:space="preserve">    -- 프로시저 본문
    BEGIN
        WITH query_result AS (
            -- 쿼리 결과를 변수에 저장
            SELECT 'ID1127'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LENGTH(TO_CHAR("&amp; $J129 &amp;"))&gt;0 )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129" s="164" t="s">
        <v>1860</v>
      </c>
      <c r="CE129" s="164" t="str">
        <f t="shared" si="129"/>
        <v xml:space="preserve">    -- 프로시저 본문
    BEGIN
        WITH query_result AS (
            -- 쿼리 결과를 변수에 저장
 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9" s="166" t="str">
        <f>"SELECT ERR_VALUE, RULE_ID, TB_NM, COL_NM FROM (
 SELECT DISTINCT SUBSTR(TO_CHAR("&amp; $J129 &amp;"),1,30)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LENGTH(TO_CHAR("&amp; $J129 &amp;"))&gt;0 ) 
AND ROWNUM &lt; 4
) XX
"</f>
        <v xml:space="preserve">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129" s="164" t="s">
        <v>1860</v>
      </c>
      <c r="CH129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CJ129" s="164" t="s">
        <v>1860</v>
      </c>
      <c r="CK129" s="164" t="str">
        <f t="shared" si="131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129" s="164" t="s">
        <v>1860</v>
      </c>
      <c r="CN129" s="164" t="str">
        <f>"BEGIN TRY" &amp; CHAR(10) &amp;
"    WITH query_result AS (" &amp; CHAR(10) &amp;
"        "&amp;CL129&amp;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129" s="164" t="s">
        <v>1860</v>
      </c>
      <c r="CQ129" s="164" t="str">
        <f t="shared" si="132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9" s="216">
        <f>IFERROR(VLOOKUP("ID"&amp;U129,V.진단결과!$A$2:$E$99558,4,0),0)</f>
        <v>0</v>
      </c>
      <c r="CS129" s="217">
        <f>IFERROR(VLOOKUP("ID"&amp;U129,V.진단결과!$A$2:$E$99558,5,0),0)</f>
        <v>0</v>
      </c>
      <c r="CT129" s="218">
        <f t="shared" si="67"/>
        <v>0</v>
      </c>
      <c r="CU129" s="219" t="str">
        <f>SUBSTITUTE(IFERROR(VLOOKUP("ID"&amp;U129,V.진단결과!$A$2:$F$99558,6,0),""),$AO129,"")</f>
        <v/>
      </c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</row>
    <row r="130" spans="1:120" s="220" customFormat="1" ht="16.5" hidden="1" customHeight="1">
      <c r="A130" s="164" t="s">
        <v>2242</v>
      </c>
      <c r="B130" s="164" t="s">
        <v>2240</v>
      </c>
      <c r="C130" s="164" t="s">
        <v>2887</v>
      </c>
      <c r="D130" s="164">
        <v>6</v>
      </c>
      <c r="E130" s="175" t="s">
        <v>2243</v>
      </c>
      <c r="F130" s="177" t="s">
        <v>2270</v>
      </c>
      <c r="G130" s="177" t="s">
        <v>2249</v>
      </c>
      <c r="H130" s="177">
        <v>3</v>
      </c>
      <c r="I130" s="221" t="s">
        <v>2557</v>
      </c>
      <c r="J130" s="177" t="s">
        <v>2332</v>
      </c>
      <c r="K130" s="177" t="s">
        <v>2435</v>
      </c>
      <c r="L130" s="175"/>
      <c r="M130" s="165"/>
      <c r="N130" s="221" t="s">
        <v>2535</v>
      </c>
      <c r="O130" s="183">
        <v>12345347</v>
      </c>
      <c r="P130" s="224"/>
      <c r="Q130" s="175" t="s">
        <v>116</v>
      </c>
      <c r="R130" s="175" t="s">
        <v>2448</v>
      </c>
      <c r="S130" s="166"/>
      <c r="T130" s="166"/>
      <c r="U130" s="166">
        <v>1128</v>
      </c>
      <c r="V130" s="164" t="s">
        <v>1869</v>
      </c>
      <c r="W130" s="166"/>
      <c r="X130" s="166"/>
      <c r="Y130" s="166"/>
      <c r="Z130" s="168" t="s">
        <v>2892</v>
      </c>
      <c r="AA130" s="168" t="s">
        <v>2891</v>
      </c>
      <c r="AB130" s="166"/>
      <c r="AC130" s="166"/>
      <c r="AD130" s="165"/>
      <c r="AE130" s="166"/>
      <c r="AF130" s="166"/>
      <c r="AG130" s="166"/>
      <c r="AH130" s="165"/>
      <c r="AI130" s="166"/>
      <c r="AJ130" s="166"/>
      <c r="AK130" s="166"/>
      <c r="AL130" s="166"/>
      <c r="AM130" s="166"/>
      <c r="AN130" s="166" t="str">
        <f>F130 &amp;"["&amp;G130&amp;"]의 "&amp; I130 &amp;"["&amp; J130 &amp;"]는 필수적으로 존재하여만 한다."</f>
        <v>투약정보[DRUG_EXPOSURE]의 투약 약품정보 concept ID[DRUG_CONCEPT_ID]는 필수적으로 존재하여만 한다.</v>
      </c>
      <c r="AO130" s="166"/>
      <c r="AP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Q130" s="164" t="s">
        <v>1860</v>
      </c>
      <c r="AR130" s="164" t="str">
        <f t="shared" si="117"/>
        <v xml:space="preserve">WITH query_result AS (
    -- 쿼리 결과를 변수에 저장
    SELECT 'ID1128'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AT130" s="164" t="s">
        <v>1860</v>
      </c>
      <c r="AU130" s="164" t="str">
        <f t="shared" si="118"/>
        <v xml:space="preserve">    WITH query_result AS (
        -- 쿼리 결과를 변수에 저장
        SELECT 'ID1128'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AW130" s="164" t="s">
        <v>1860</v>
      </c>
      <c r="AX130" s="164" t="str">
        <f t="shared" si="119"/>
        <v xml:space="preserve">    WITH query_result AS (
        -- 쿼리 결과를 변수에 저장
    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Z130" s="164" t="s">
        <v>1860</v>
      </c>
      <c r="BA130" s="164" t="str">
        <f t="shared" si="120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C130" s="164" t="s">
        <v>1860</v>
      </c>
      <c r="BD130" s="164" t="str">
        <f>"BEGIN TRY" &amp; CHAR(10) &amp;
"    WITH query_result AS (" &amp; CHAR(10) &amp;
"        "&amp;BB130&amp;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BF130" s="164" t="s">
        <v>1860</v>
      </c>
      <c r="BG130" s="164" t="str">
        <f t="shared" si="121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0" s="166" t="str">
        <f>"SELECT 'ID"&amp; $U130 &amp;"' AS RULE_ID,  
   '"&amp; $G130 &amp;"' AS TB_NM,    
   '"&amp; $J130 &amp;"' AS COL_NM, 
   COUNT(*) AS TOT_CNT   
   FROM "&amp;$C130&amp;"."&amp; $G130 &amp;"
"</f>
        <v xml:space="preserve">SELECT 'ID1128' AS RULE_ID,  
   'DRUG_EXPOSURE' AS TB_NM,    
   'DRUG_CONCEPT_ID' AS COL_NM, 
   COUNT(*) AS TOT_CNT   
   FROM YourSchemaName.DRUG_EXPOSURE
</v>
      </c>
      <c r="BI130" s="164" t="s">
        <v>1860</v>
      </c>
      <c r="BJ130" s="166" t="str">
        <f t="shared" si="122"/>
        <v xml:space="preserve">BEGIN
    -- 쿼리 결과를 변수에 저장
    SELECT 'ID1128'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L130" s="164" t="s">
        <v>1860</v>
      </c>
      <c r="BM130" s="166" t="str">
        <f t="shared" si="123"/>
        <v xml:space="preserve">BEGIN
    -- 쿼리 결과를 변수에 저장
    SELECT 'ID1128'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BO130" s="164" t="s">
        <v>1860</v>
      </c>
      <c r="BP130" s="166" t="str">
        <f t="shared" si="124"/>
        <v xml:space="preserve">BEGIN
    -- 쿼리 결과를 변수에 저장
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BR130" s="164" t="s">
        <v>1860</v>
      </c>
      <c r="BS130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U130" s="164" t="s">
        <v>1860</v>
      </c>
      <c r="BV130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130" s="166" t="str">
        <f>"SELECT ERR_VALUE, RULE_ID, TB_NM, COL_NM FROM (
 SELECT DISTINCT SUBSTRING(CAST("&amp; $J130 &amp;" AS VARCHAR(50)),1,30) AS ERR_VALUE, 'ID"&amp; $U130 &amp;"' AS RULE_ID,  
   '"&amp; $G130 &amp;"' AS TB_NM,    
   '"&amp; $J130 &amp;"' AS COL_NM 
    FROM "&amp;$C130&amp;"."&amp; $G130 &amp;" A
    WHERE  "&amp; $J130 &amp;" IS NULL 
LIMIT 3
) XX
"</f>
        <v xml:space="preserve">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</v>
      </c>
      <c r="BX130" s="164" t="s">
        <v>1860</v>
      </c>
      <c r="BY130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A130" s="164" t="s">
        <v>1860</v>
      </c>
      <c r="CB130" s="164" t="str">
        <f t="shared" si="128"/>
        <v xml:space="preserve">    -- 프로시저 본문
    BEGIN
        WITH query_result AS (
            -- 쿼리 결과를 변수에 저장
            SELECT 'ID1128'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D130" s="164" t="s">
        <v>1860</v>
      </c>
      <c r="CE130" s="164" t="str">
        <f t="shared" si="129"/>
        <v xml:space="preserve">    -- 프로시저 본문
    BEGIN
        WITH query_result AS (
            -- 쿼리 결과를 변수에 저장
         SELECT 'ID1128'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0" s="166" t="str">
        <f>"SELECT ERR_VALUE, RULE_ID, TB_NM, COL_NM FROM (
 SELECT DISTINCT SUBSTR(TO_CHAR("&amp; $J130 &amp;"),1,30) AS ERR_VALUE, 'ID"&amp; $U130 &amp;"' AS RULE_ID,  
   '"&amp; $G130 &amp;"' AS TB_NM,    
   '"&amp; $J130 &amp;"' AS COL_NM 
    FROM "&amp;$C130&amp;"."&amp; $G130 &amp;" A
    WHERE  "&amp; $J130 &amp;" IS NULL
AND ROWNUM &lt; 4
) XX
"</f>
        <v xml:space="preserve">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</v>
      </c>
      <c r="CG130" s="164" t="s">
        <v>1860</v>
      </c>
      <c r="CH130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J130" s="164" t="s">
        <v>1860</v>
      </c>
      <c r="CK130" s="164" t="str">
        <f t="shared" si="131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M130" s="164" t="s">
        <v>1860</v>
      </c>
      <c r="CN130" s="164" t="str">
        <f>"BEGIN TRY" &amp; CHAR(10) &amp;
"    WITH query_result AS (" &amp; CHAR(10) &amp;
"        "&amp;CL130&amp;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CP130" s="164" t="s">
        <v>1860</v>
      </c>
      <c r="CQ130" s="164" t="str">
        <f t="shared" si="132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0" s="216">
        <f>IFERROR(VLOOKUP("ID"&amp;U130,V.진단결과!$A$2:$E$99558,4,0),0)</f>
        <v>0</v>
      </c>
      <c r="CS130" s="217">
        <f>IFERROR(VLOOKUP("ID"&amp;U130,V.진단결과!$A$2:$E$99558,5,0),0)</f>
        <v>0</v>
      </c>
      <c r="CT130" s="218">
        <f t="shared" si="67"/>
        <v>0</v>
      </c>
      <c r="CU130" s="219" t="str">
        <f>SUBSTITUTE(IFERROR(VLOOKUP("ID"&amp;U130,V.진단결과!$A$2:$F$99558,6,0),""),$AO130,"")</f>
        <v/>
      </c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</row>
    <row r="131" spans="1:120" s="220" customFormat="1" ht="16.5" hidden="1" customHeight="1">
      <c r="A131" s="164" t="s">
        <v>2242</v>
      </c>
      <c r="B131" s="164" t="s">
        <v>2240</v>
      </c>
      <c r="C131" s="164" t="s">
        <v>2887</v>
      </c>
      <c r="D131" s="164">
        <v>6</v>
      </c>
      <c r="E131" s="175" t="s">
        <v>2243</v>
      </c>
      <c r="F131" s="177" t="s">
        <v>2270</v>
      </c>
      <c r="G131" s="177" t="s">
        <v>2249</v>
      </c>
      <c r="H131" s="177">
        <v>4</v>
      </c>
      <c r="I131" s="221" t="s">
        <v>2536</v>
      </c>
      <c r="J131" s="177" t="s">
        <v>2333</v>
      </c>
      <c r="K131" s="177" t="s">
        <v>2438</v>
      </c>
      <c r="L131" s="175"/>
      <c r="M131" s="165"/>
      <c r="N131" s="221" t="s">
        <v>2536</v>
      </c>
      <c r="O131" s="184">
        <v>44743</v>
      </c>
      <c r="P131" s="224"/>
      <c r="Q131" s="175" t="s">
        <v>116</v>
      </c>
      <c r="R131" s="175" t="s">
        <v>2448</v>
      </c>
      <c r="S131" s="166"/>
      <c r="T131" s="166"/>
      <c r="U131" s="166">
        <v>1129</v>
      </c>
      <c r="V131" s="164" t="s">
        <v>1869</v>
      </c>
      <c r="W131" s="166"/>
      <c r="X131" s="166"/>
      <c r="Y131" s="166"/>
      <c r="Z131" s="168" t="s">
        <v>2564</v>
      </c>
      <c r="AA131" s="168" t="s">
        <v>2565</v>
      </c>
      <c r="AB131" s="164"/>
      <c r="AC131" s="166"/>
      <c r="AD131" s="165"/>
      <c r="AE131" s="166"/>
      <c r="AF131" s="166"/>
      <c r="AG131" s="165"/>
      <c r="AH131" s="165"/>
      <c r="AI131" s="166"/>
      <c r="AJ131" s="177" t="s">
        <v>2249</v>
      </c>
      <c r="AK131" s="177" t="s">
        <v>2335</v>
      </c>
      <c r="AL131" s="166"/>
      <c r="AM131" s="166" t="s">
        <v>2335</v>
      </c>
      <c r="AN131" s="166" t="str">
        <f>F131 &amp;"["&amp;G131&amp;"]의 "&amp; I131 &amp;"["&amp; J131 &amp;"]는 "&amp;AJ131&amp;" 테이블의 ["&amp;AM131&amp;"] 보다 빠른 날짜여야 한다."</f>
        <v>투약정보[DRUG_EXPOSURE]의 투약 시작일자[DRUG_EXPOSURE_START_DATE]는 DRUG_EXPOSURE 테이블의 [DRUG_EXPOSURE_END_DATE] 보다 빠른 날짜여야 한다.</v>
      </c>
      <c r="AO131" s="166"/>
      <c r="AP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AQ131" s="164" t="s">
        <v>1860</v>
      </c>
      <c r="AR131" s="164" t="str">
        <f t="shared" si="117"/>
        <v xml:space="preserve">WITH query_result AS (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131" s="164" t="s">
        <v>1860</v>
      </c>
      <c r="AU131" s="164" t="str">
        <f t="shared" si="118"/>
        <v xml:space="preserve">    WITH query_result AS (
        -- 쿼리 결과를 변수에 저장
    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131" s="164" t="s">
        <v>1860</v>
      </c>
      <c r="AX131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AZ131" s="164" t="s">
        <v>1860</v>
      </c>
      <c r="BA131" s="164" t="str">
        <f t="shared" si="120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131" s="164" t="s">
        <v>1860</v>
      </c>
      <c r="BD131" s="164" t="str">
        <f>"BEGIN TRY" &amp; CHAR(10) &amp;
"    WITH query_result AS (" &amp; CHAR(10) &amp;
"        "&amp;BB131&amp;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131" s="164" t="s">
        <v>1860</v>
      </c>
      <c r="BG131" s="164" t="str">
        <f t="shared" si="121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1" s="166" t="str">
        <f>"SELECT 'ID"&amp; $U131 &amp;"' AS RULE_ID,  
   '"&amp; $G131 &amp;"' AS TB_NM,    
   '"&amp; $J131 &amp;"' AS COL_NM, 
   COUNT(*) AS TOT_CNT   
   FROM "&amp;$C131&amp;"."&amp; $G131 &amp;"
WHERE "&amp; $J131 &amp;" IS NOT NULL AND LENGTH(CAST("&amp; $J131 &amp;" AS VARCHAR))&gt;0 "</f>
        <v xml:space="preserve">SELECT 'ID1129'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1" s="164" t="s">
        <v>1860</v>
      </c>
      <c r="BJ131" s="166" t="str">
        <f t="shared" si="122"/>
        <v xml:space="preserve">BEGIN
    -- 쿼리 결과를 변수에 저장
    SELECT 'ID1129'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131" s="164" t="s">
        <v>1860</v>
      </c>
      <c r="BM131" s="166" t="str">
        <f t="shared" si="123"/>
        <v xml:space="preserve">BEGIN
    -- 쿼리 결과를 변수에 저장
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131" s="164" t="s">
        <v>1860</v>
      </c>
      <c r="BP131" s="166" t="str">
        <f t="shared" si="124"/>
        <v xml:space="preserve">BEGIN
    -- 쿼리 결과를 변수에 저장
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BR131" s="164" t="s">
        <v>1860</v>
      </c>
      <c r="BS131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1" s="166" t="str">
        <f>"SELECT 'ID"&amp; $U131 &amp;"' AS RULE_ID,  
   '"&amp; $G131 &amp;"' AS TB_NM,    
   '"&amp; $J131 &amp;"' AS COL_NM, 
	COUNT(*) AS ERR_CNT   
FROM "&amp;$C131&amp;"."&amp; $G131 &amp;" A
WHERE "&amp; $J131 &amp;" IS NOT NULL AND LENGTH("&amp; $J131 &amp;")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131" s="164" t="s">
        <v>1860</v>
      </c>
      <c r="BV131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131" s="166" t="str">
        <f>"SELECT ERR_VALUE, RULE_ID, TB_NM, COL_NM FROM (
 SELECT DISTINCT SUBSTRING(CAST("&amp; $J131 &amp;" AS VARCHAR(50)),1,30) AS ERR_VALUE, 'ID"&amp; $U131 &amp;"' AS RULE_ID,  
   '"&amp; $G131 &amp;"' AS TB_NM,    
   '"&amp; $J131 &amp;"' AS COL_NM 
FROM "&amp;$C131&amp;"."&amp; $G131 &amp;" A
WHERE  "&amp; $J131 &amp;" IS NOT NULL AND LENGTH("&amp; $J131 &amp;") &gt; 0 
AND "&amp;$J131&amp;" &gt; "&amp;$AM131&amp;"
LIMIT 3
) XX
"</f>
        <v xml:space="preserve">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131" s="164" t="s">
        <v>1860</v>
      </c>
      <c r="BY131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CA131" s="164" t="s">
        <v>1860</v>
      </c>
      <c r="CB131" s="164" t="str">
        <f t="shared" si="128"/>
        <v xml:space="preserve">    -- 프로시저 본문
    BEGIN
        WITH query_result AS (
            -- 쿼리 결과를 변수에 저장
            SELECT 'ID1129'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1" s="166" t="str">
        <f>"SELECT 'ID"&amp; $U131 &amp;"' AS RULE_ID,  
   '"&amp; $G131 &amp;"' AS TB_NM,    
   '"&amp; $J131 &amp;"' AS COL_NM, 
	COUNT(*) AS ERR_CNT   
FROM "&amp;$C131&amp;"."&amp; $G131 &amp;" A
WHERE "&amp; $J131 &amp;" IS NOT NULL AND LENGTH(TO_CHAR("&amp; $J131 &amp;"))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131" s="164" t="s">
        <v>1860</v>
      </c>
      <c r="CE131" s="164" t="str">
        <f t="shared" si="129"/>
        <v xml:space="preserve">    -- 프로시저 본문
    BEGIN
        WITH query_result AS (
            -- 쿼리 결과를 변수에 저장
         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1" s="166" t="str">
        <f>"SELECT ERR_VALUE, RULE_ID, TB_NM, COL_NM FROM (
 SELECT DISTINCT SUBSTR(TO_CHAR("&amp; $J131 &amp;"),1,30) AS ERR_VALUE, 'ID"&amp; $U131 &amp;"' AS RULE_ID,  
   '"&amp; $G131 &amp;"' AS TB_NM,    
   '"&amp; $J131 &amp;"' AS COL_NM 
FROM "&amp;$C131&amp;"."&amp; $G131 &amp;" A
WHERE  "&amp; $J131 &amp;" IS NOT NULL AND LENGTH(TO_CHAR("&amp; $J131 &amp;")) &gt; 0 
AND "&amp;$J131&amp;" &gt; "&amp;$AM131&amp;"
AND ROWNUM &lt; 4
) XX
"</f>
        <v xml:space="preserve">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131" s="164" t="s">
        <v>1860</v>
      </c>
      <c r="CH131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CJ131" s="164" t="s">
        <v>1860</v>
      </c>
      <c r="CK131" s="164" t="str">
        <f t="shared" si="131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131" s="164" t="s">
        <v>1860</v>
      </c>
      <c r="CN131" s="164" t="str">
        <f>"BEGIN TRY" &amp; CHAR(10) &amp;
"    WITH query_result AS (" &amp; CHAR(10) &amp;
"        "&amp;CL131&amp;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131" s="164" t="s">
        <v>1860</v>
      </c>
      <c r="CQ131" s="164" t="str">
        <f t="shared" si="132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1" s="216">
        <f>IFERROR(VLOOKUP("ID"&amp;U131,V.진단결과!$A$2:$E$99558,4,0),0)</f>
        <v>0</v>
      </c>
      <c r="CS131" s="217">
        <f>IFERROR(VLOOKUP("ID"&amp;U131,V.진단결과!$A$2:$E$99558,5,0),0)</f>
        <v>0</v>
      </c>
      <c r="CT131" s="218">
        <f t="shared" si="67"/>
        <v>0</v>
      </c>
      <c r="CU131" s="219" t="str">
        <f>SUBSTITUTE(IFERROR(VLOOKUP("ID"&amp;U131,V.진단결과!$A$2:$F$99558,6,0),""),$AO131,"")</f>
        <v/>
      </c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</row>
    <row r="132" spans="1:120" s="220" customFormat="1" ht="16.5" hidden="1" customHeight="1">
      <c r="A132" s="164" t="s">
        <v>2242</v>
      </c>
      <c r="B132" s="164" t="s">
        <v>2240</v>
      </c>
      <c r="C132" s="164" t="s">
        <v>2887</v>
      </c>
      <c r="D132" s="164">
        <v>6</v>
      </c>
      <c r="E132" s="175" t="s">
        <v>2243</v>
      </c>
      <c r="F132" s="177" t="s">
        <v>2270</v>
      </c>
      <c r="G132" s="177" t="s">
        <v>2249</v>
      </c>
      <c r="H132" s="177">
        <v>4</v>
      </c>
      <c r="I132" s="221" t="s">
        <v>2536</v>
      </c>
      <c r="J132" s="177" t="s">
        <v>2333</v>
      </c>
      <c r="K132" s="177" t="s">
        <v>2438</v>
      </c>
      <c r="L132" s="175"/>
      <c r="M132" s="165"/>
      <c r="N132" s="221" t="s">
        <v>2536</v>
      </c>
      <c r="O132" s="184">
        <v>44743</v>
      </c>
      <c r="P132" s="224"/>
      <c r="Q132" s="175" t="s">
        <v>116</v>
      </c>
      <c r="R132" s="175" t="s">
        <v>2448</v>
      </c>
      <c r="S132" s="166"/>
      <c r="T132" s="166"/>
      <c r="U132" s="166">
        <v>1130</v>
      </c>
      <c r="V132" s="164" t="s">
        <v>1869</v>
      </c>
      <c r="W132" s="166"/>
      <c r="X132" s="166"/>
      <c r="Y132" s="166"/>
      <c r="Z132" s="168" t="s">
        <v>2892</v>
      </c>
      <c r="AA132" s="168" t="s">
        <v>2891</v>
      </c>
      <c r="AB132" s="166"/>
      <c r="AC132" s="166"/>
      <c r="AD132" s="165"/>
      <c r="AE132" s="166"/>
      <c r="AF132" s="166"/>
      <c r="AG132" s="166"/>
      <c r="AH132" s="165"/>
      <c r="AI132" s="166"/>
      <c r="AJ132" s="166"/>
      <c r="AK132" s="166"/>
      <c r="AL132" s="166"/>
      <c r="AM132" s="166"/>
      <c r="AN132" s="166" t="str">
        <f>F132 &amp;"["&amp;G132&amp;"]의 "&amp; I132 &amp;"["&amp; J132 &amp;"]는 필수적으로 존재하여만 한다."</f>
        <v>투약정보[DRUG_EXPOSURE]의 투약 시작일자[DRUG_EXPOSURE_START_DATE]는 필수적으로 존재하여만 한다.</v>
      </c>
      <c r="AO132" s="166"/>
      <c r="AP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Q132" s="164" t="s">
        <v>1860</v>
      </c>
      <c r="AR132" s="164" t="str">
        <f t="shared" si="117"/>
        <v xml:space="preserve">WITH query_result AS (
    -- 쿼리 결과를 변수에 저장
    SELECT 'ID1130'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AT132" s="164" t="s">
        <v>1860</v>
      </c>
      <c r="AU132" s="164" t="str">
        <f t="shared" si="118"/>
        <v xml:space="preserve">    WITH query_result AS (
        -- 쿼리 결과를 변수에 저장
        SELECT 'ID1130'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AW132" s="164" t="s">
        <v>1860</v>
      </c>
      <c r="AX132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Z132" s="164" t="s">
        <v>1860</v>
      </c>
      <c r="BA132" s="164" t="str">
        <f t="shared" si="120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C132" s="164" t="s">
        <v>1860</v>
      </c>
      <c r="BD132" s="164" t="str">
        <f>"BEGIN TRY" &amp; CHAR(10) &amp;
"    WITH query_result AS (" &amp; CHAR(10) &amp;
"        "&amp;BB132&amp;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BF132" s="164" t="s">
        <v>1860</v>
      </c>
      <c r="BG132" s="164" t="str">
        <f t="shared" si="121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2" s="166" t="str">
        <f>"SELECT 'ID"&amp; $U132 &amp;"' AS RULE_ID,  
   '"&amp; $G132 &amp;"' AS TB_NM,    
   '"&amp; $J132 &amp;"' AS COL_NM, 
   COUNT(*) AS TOT_CNT   
   FROM "&amp;$C132&amp;"."&amp; $G132 &amp;"
"</f>
        <v xml:space="preserve">SELECT 'ID1130' AS RULE_ID,  
   'DRUG_EXPOSURE' AS TB_NM,    
   'DRUG_EXPOSURE_START_DATE' AS COL_NM, 
   COUNT(*) AS TOT_CNT   
   FROM YourSchemaName.DRUG_EXPOSURE
</v>
      </c>
      <c r="BI132" s="164" t="s">
        <v>1860</v>
      </c>
      <c r="BJ132" s="166" t="str">
        <f t="shared" si="122"/>
        <v xml:space="preserve">BEGIN
    -- 쿼리 결과를 변수에 저장
    SELECT 'ID1130'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L132" s="164" t="s">
        <v>1860</v>
      </c>
      <c r="BM132" s="166" t="str">
        <f t="shared" si="123"/>
        <v xml:space="preserve">BEGIN
    -- 쿼리 결과를 변수에 저장
    SELECT 'ID1130'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BO132" s="164" t="s">
        <v>1860</v>
      </c>
      <c r="BP132" s="166" t="str">
        <f t="shared" si="124"/>
        <v xml:space="preserve">BEGIN
    -- 쿼리 결과를 변수에 저장
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BR132" s="164" t="s">
        <v>1860</v>
      </c>
      <c r="BS132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U132" s="164" t="s">
        <v>1860</v>
      </c>
      <c r="BV132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132" s="166" t="str">
        <f>"SELECT ERR_VALUE, RULE_ID, TB_NM, COL_NM FROM (
 SELECT DISTINCT SUBSTRING(CAST("&amp; $J132 &amp;" AS VARCHAR(50)),1,30) AS ERR_VALUE, 'ID"&amp; $U132 &amp;"' AS RULE_ID,  
   '"&amp; $G132 &amp;"' AS TB_NM,    
   '"&amp; $J132 &amp;"' AS COL_NM 
    FROM "&amp;$C132&amp;"."&amp; $G132 &amp;" A
    WHERE  "&amp; $J132 &amp;" IS NULL 
LIMIT 3
) XX
"</f>
        <v xml:space="preserve">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</v>
      </c>
      <c r="BX132" s="164" t="s">
        <v>1860</v>
      </c>
      <c r="BY132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A132" s="164" t="s">
        <v>1860</v>
      </c>
      <c r="CB132" s="164" t="str">
        <f t="shared" si="128"/>
        <v xml:space="preserve">    -- 프로시저 본문
    BEGIN
        WITH query_result AS (
            -- 쿼리 결과를 변수에 저장
            SELECT 'ID1130'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D132" s="164" t="s">
        <v>1860</v>
      </c>
      <c r="CE132" s="164" t="str">
        <f t="shared" si="129"/>
        <v xml:space="preserve">    -- 프로시저 본문
    BEGIN
        WITH query_result AS (
            -- 쿼리 결과를 변수에 저장
         SELECT 'ID1130'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2" s="166" t="str">
        <f>"SELECT ERR_VALUE, RULE_ID, TB_NM, COL_NM FROM (
 SELECT DISTINCT SUBSTR(TO_CHAR("&amp; $J132 &amp;"),1,30) AS ERR_VALUE, 'ID"&amp; $U132 &amp;"' AS RULE_ID,  
   '"&amp; $G132 &amp;"' AS TB_NM,    
   '"&amp; $J132 &amp;"' AS COL_NM 
    FROM "&amp;$C132&amp;"."&amp; $G132 &amp;" A
    WHERE  "&amp; $J132 &amp;" IS NULL
AND ROWNUM &lt; 4
) XX
"</f>
        <v xml:space="preserve">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</v>
      </c>
      <c r="CG132" s="164" t="s">
        <v>1860</v>
      </c>
      <c r="CH132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J132" s="164" t="s">
        <v>1860</v>
      </c>
      <c r="CK132" s="164" t="str">
        <f t="shared" si="131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M132" s="164" t="s">
        <v>1860</v>
      </c>
      <c r="CN132" s="164" t="str">
        <f>"BEGIN TRY" &amp; CHAR(10) &amp;
"    WITH query_result AS (" &amp; CHAR(10) &amp;
"        "&amp;CL132&amp;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CP132" s="164" t="s">
        <v>1860</v>
      </c>
      <c r="CQ132" s="164" t="str">
        <f t="shared" si="132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2" s="216">
        <f>IFERROR(VLOOKUP("ID"&amp;U132,V.진단결과!$A$2:$E$99558,4,0),0)</f>
        <v>0</v>
      </c>
      <c r="CS132" s="217">
        <f>IFERROR(VLOOKUP("ID"&amp;U132,V.진단결과!$A$2:$E$99558,5,0),0)</f>
        <v>0</v>
      </c>
      <c r="CT132" s="218">
        <f t="shared" si="67"/>
        <v>0</v>
      </c>
      <c r="CU132" s="219" t="str">
        <f>SUBSTITUTE(IFERROR(VLOOKUP("ID"&amp;U132,V.진단결과!$A$2:$F$99558,6,0),""),$AO132,"")</f>
        <v/>
      </c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</row>
    <row r="133" spans="1:120" s="220" customFormat="1" ht="16.5" hidden="1" customHeight="1">
      <c r="A133" s="164" t="s">
        <v>2242</v>
      </c>
      <c r="B133" s="164" t="s">
        <v>2240</v>
      </c>
      <c r="C133" s="164" t="s">
        <v>2887</v>
      </c>
      <c r="D133" s="164">
        <v>6</v>
      </c>
      <c r="E133" s="175" t="s">
        <v>2243</v>
      </c>
      <c r="F133" s="177" t="s">
        <v>2270</v>
      </c>
      <c r="G133" s="177" t="s">
        <v>2249</v>
      </c>
      <c r="H133" s="177">
        <v>4</v>
      </c>
      <c r="I133" s="221" t="s">
        <v>2536</v>
      </c>
      <c r="J133" s="177" t="s">
        <v>2333</v>
      </c>
      <c r="K133" s="177" t="s">
        <v>2438</v>
      </c>
      <c r="L133" s="175"/>
      <c r="M133" s="165"/>
      <c r="N133" s="221" t="s">
        <v>2536</v>
      </c>
      <c r="O133" s="184">
        <v>44743</v>
      </c>
      <c r="P133" s="224"/>
      <c r="Q133" s="175" t="s">
        <v>116</v>
      </c>
      <c r="R133" s="175" t="s">
        <v>2448</v>
      </c>
      <c r="S133" s="166"/>
      <c r="T133" s="166"/>
      <c r="U133" s="166">
        <v>1131</v>
      </c>
      <c r="V133" s="164" t="s">
        <v>1869</v>
      </c>
      <c r="W133" s="166"/>
      <c r="X133" s="166"/>
      <c r="Y133" s="166"/>
      <c r="Z133" s="168" t="s">
        <v>2801</v>
      </c>
      <c r="AA133" s="168" t="s">
        <v>2799</v>
      </c>
      <c r="AB133" s="166"/>
      <c r="AC133" s="166"/>
      <c r="AD133" s="165"/>
      <c r="AE133" s="166"/>
      <c r="AF133" s="166"/>
      <c r="AG133" s="166"/>
      <c r="AH133" s="165"/>
      <c r="AI133" s="166"/>
      <c r="AJ133" s="166"/>
      <c r="AK133" s="166"/>
      <c r="AL133" s="223" t="s">
        <v>2897</v>
      </c>
      <c r="AM133" s="166" t="s">
        <v>2893</v>
      </c>
      <c r="AN133" s="166" t="str">
        <f>F133 &amp;"["&amp;G133&amp;"]의 "&amp; I133 &amp;"["&amp; J133 &amp;"]는 "&amp;AL133&amp;"와 "&amp;AM133&amp;" 사이에 존재해야만 한다."</f>
        <v>투약정보[DRUG_EXPOSURE]의 투약 시작일자[DRUG_EXPOSURE_START_DATE]는 '1950-01-01'와 현재날짜 사이에 존재해야만 한다.</v>
      </c>
      <c r="AO133" s="166"/>
      <c r="AP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AQ133" s="164" t="s">
        <v>1860</v>
      </c>
      <c r="AR133" s="164" t="str">
        <f t="shared" si="117"/>
        <v xml:space="preserve">WITH query_result AS (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TO_CHAR(CURRENT_DATE, 'YYYY-MM-DD')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133" s="164" t="s">
        <v>1860</v>
      </c>
      <c r="AU133" s="164" t="str">
        <f t="shared" si="118"/>
        <v xml:space="preserve">    WITH query_result AS (
        -- 쿼리 결과를 변수에 저장
    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TO_CHAR(CURRENT_DATE, 'YYYY-MM-DD')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133" s="164" t="s">
        <v>1860</v>
      </c>
      <c r="AX133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AZ133" s="164" t="s">
        <v>1860</v>
      </c>
      <c r="BA133" s="164" t="str">
        <f t="shared" si="120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133" s="164" t="s">
        <v>1860</v>
      </c>
      <c r="BD133" s="164" t="str">
        <f>"BEGIN TRY" &amp; CHAR(10) &amp;
"    WITH query_result AS (" &amp; CHAR(10) &amp;
"        "&amp;BB133&amp;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133" s="164" t="s">
        <v>1860</v>
      </c>
      <c r="BG133" s="164" t="str">
        <f t="shared" si="121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3" s="166" t="str">
        <f>"SELECT 'ID"&amp; $U133 &amp;"' AS RULE_ID,  
   '"&amp; $G133 &amp;"' AS TB_NM,    
   '"&amp; $J133 &amp;"' AS COL_NM, 
   COUNT(*) AS TOT_CNT   
   FROM "&amp;$C133&amp;"."&amp; $G133 &amp;"
WHERE "&amp; $J133 &amp;" IS NOT NULL AND LENGTH(CAST("&amp; $J133 &amp;" AS VARCHAR))&gt;0 "</f>
        <v xml:space="preserve">SELECT 'ID1131'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3" s="164" t="s">
        <v>1860</v>
      </c>
      <c r="BJ133" s="166" t="str">
        <f t="shared" si="122"/>
        <v xml:space="preserve">BEGIN
    -- 쿼리 결과를 변수에 저장
    SELECT 'ID1131'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CURRENT_DATE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133" s="164" t="s">
        <v>1860</v>
      </c>
      <c r="BM133" s="166" t="str">
        <f t="shared" si="123"/>
        <v xml:space="preserve">BEGIN
    -- 쿼리 결과를 변수에 저장
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CURRENT_DATE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133" s="164" t="s">
        <v>1860</v>
      </c>
      <c r="BP133" s="166" t="str">
        <f t="shared" si="124"/>
        <v xml:space="preserve">BEGIN
    -- 쿼리 결과를 변수에 저장
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BR133" s="164" t="s">
        <v>1860</v>
      </c>
      <c r="BS133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3" s="166" t="str">
        <f>"SELECT 'ID"&amp; $U133 &amp;"' AS RULE_ID,  
   '"&amp; $G133 &amp;"' AS TB_NM,    
   '"&amp; $J133 &amp;"' AS COL_NM, 
	COUNT(*) AS ERR_CNT   
FROM "&amp;$C133&amp;"."&amp; $G133 &amp;" A
WHERE "&amp; $J133 &amp;" IS NOT NULL AND LENGTH("&amp; $J133 &amp;") &gt; 0 
AND "&amp;$J133&amp;" NOT BETWEEN "&amp;$AL133&amp;" AND CURDATE()
 "</f>
        <v xml:space="preserve">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133" s="164" t="s">
        <v>1860</v>
      </c>
      <c r="BV133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133" s="166" t="str">
        <f>"SELECT ERR_VALUE, RULE_ID, TB_NM, COL_NM FROM (
 SELECT DISTINCT SUBSTRING(CAST("&amp; $J133 &amp;" AS VARCHAR(50)),1,30) AS ERR_VALUE, 'ID"&amp; $U133 &amp;"' AS RULE_ID,  
   '"&amp; $G133 &amp;"' AS TB_NM,    
   '"&amp; $J133 &amp;"' AS COL_NM 
FROM "&amp;$C133&amp;"."&amp; $G133 &amp;" A
WHERE  "&amp; $J133 &amp;" IS NOT NULL AND LENGTH("&amp; $J133 &amp;") &gt; 0 
AND "&amp;$J133&amp;" NOT BETWEEN "&amp;$AL133&amp;" AND CURDATE()
LIMIT 3
) XX
"</f>
        <v xml:space="preserve">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133" s="164" t="s">
        <v>1860</v>
      </c>
      <c r="BY133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CA133" s="164" t="s">
        <v>1860</v>
      </c>
      <c r="CB133" s="164" t="str">
        <f t="shared" si="128"/>
        <v xml:space="preserve">    -- 프로시저 본문
    BEGIN
        WITH query_result AS (
            -- 쿼리 결과를 변수에 저장
            SELECT 'ID1131'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3" s="166" t="str">
        <f>"SELECT 'ID"&amp; $U133 &amp;"' AS RULE_ID,  
   '"&amp; $G133 &amp;"' AS TB_NM,    
   '"&amp; $J133 &amp;"' AS COL_NM, 
	COUNT(*) AS ERR_CNT   
FROM "&amp;$C133&amp;"."&amp; $G133 &amp;" A
WHERE "&amp; $J133 &amp;" IS NOT NULL AND LENGTH(TO_CHAR("&amp; $J133 &amp;")) &gt; 0 
AND "&amp;$J133&amp;" NOT BETWEEN "&amp;$AL133&amp;" AND TO_CHAR(SYSDATE, 'YYYY-MM-DD')
 "</f>
        <v xml:space="preserve">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133" s="164" t="s">
        <v>1860</v>
      </c>
      <c r="CE133" s="164" t="str">
        <f t="shared" si="129"/>
        <v xml:space="preserve">    -- 프로시저 본문
    BEGIN
        WITH query_result AS (
            -- 쿼리 결과를 변수에 저장
         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3" s="166" t="str">
        <f>"SELECT ERR_VALUE, RULE_ID, TB_NM, COL_NM FROM (
 SELECT DISTINCT SUBSTR(TO_CHAR("&amp; $J133 &amp;"),1,30) AS ERR_VALUE, 'ID"&amp; $U133 &amp;"' AS RULE_ID,  
   '"&amp; $G133 &amp;"' AS TB_NM,    
   '"&amp; $J133 &amp;"' AS COL_NM 
FROM "&amp;$C133&amp;"."&amp; $G133 &amp;" A
WHERE  "&amp; $J133 &amp;" IS NOT NULL AND LENGTH(TO_CHAR("&amp; $J133 &amp;")) &gt; 0 
AND "&amp;$J133&amp;" NOT BETWEEN "&amp;$AL133&amp;" AND TO_CHAR(SYSDATE, 'YYYY-MM-DD')
AND ROWNUM &lt; 4
) XX
"</f>
        <v xml:space="preserve">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133" s="164" t="s">
        <v>1860</v>
      </c>
      <c r="CH133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CJ133" s="164" t="s">
        <v>1860</v>
      </c>
      <c r="CK133" s="164" t="str">
        <f t="shared" si="131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133" s="164" t="s">
        <v>1860</v>
      </c>
      <c r="CN133" s="164" t="str">
        <f>"BEGIN TRY" &amp; CHAR(10) &amp;
"    WITH query_result AS (" &amp; CHAR(10) &amp;
"        "&amp;CL133&amp;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133" s="164" t="s">
        <v>1860</v>
      </c>
      <c r="CQ133" s="164" t="str">
        <f t="shared" si="132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3" s="216">
        <f>IFERROR(VLOOKUP("ID"&amp;U133,V.진단결과!$A$2:$E$99558,4,0),0)</f>
        <v>0</v>
      </c>
      <c r="CS133" s="217">
        <f>IFERROR(VLOOKUP("ID"&amp;U133,V.진단결과!$A$2:$E$99558,5,0),0)</f>
        <v>0</v>
      </c>
      <c r="CT133" s="218">
        <f t="shared" si="67"/>
        <v>0</v>
      </c>
      <c r="CU133" s="219" t="str">
        <f>SUBSTITUTE(IFERROR(VLOOKUP("ID"&amp;U133,V.진단결과!$A$2:$F$99558,6,0),""),$AO133,"")</f>
        <v/>
      </c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</row>
    <row r="134" spans="1:120" s="220" customFormat="1" ht="16.5" hidden="1" customHeight="1">
      <c r="A134" s="164" t="s">
        <v>2242</v>
      </c>
      <c r="B134" s="164" t="s">
        <v>2240</v>
      </c>
      <c r="C134" s="164" t="s">
        <v>2887</v>
      </c>
      <c r="D134" s="164">
        <v>6</v>
      </c>
      <c r="E134" s="175" t="s">
        <v>2243</v>
      </c>
      <c r="F134" s="177" t="s">
        <v>2270</v>
      </c>
      <c r="G134" s="177" t="s">
        <v>2249</v>
      </c>
      <c r="H134" s="177">
        <v>4</v>
      </c>
      <c r="I134" s="221" t="s">
        <v>2536</v>
      </c>
      <c r="J134" s="177" t="s">
        <v>2333</v>
      </c>
      <c r="K134" s="177" t="s">
        <v>2438</v>
      </c>
      <c r="L134" s="175"/>
      <c r="M134" s="165"/>
      <c r="N134" s="221" t="s">
        <v>2536</v>
      </c>
      <c r="O134" s="184">
        <v>44743</v>
      </c>
      <c r="P134" s="224"/>
      <c r="Q134" s="175" t="s">
        <v>116</v>
      </c>
      <c r="R134" s="175" t="s">
        <v>2448</v>
      </c>
      <c r="S134" s="166"/>
      <c r="T134" s="166"/>
      <c r="U134" s="166">
        <v>1132</v>
      </c>
      <c r="V134" s="164" t="s">
        <v>1869</v>
      </c>
      <c r="W134" s="166"/>
      <c r="X134" s="166"/>
      <c r="Y134" s="166"/>
      <c r="Z134" s="168" t="s">
        <v>2564</v>
      </c>
      <c r="AA134" s="168" t="s">
        <v>2565</v>
      </c>
      <c r="AB134" s="166"/>
      <c r="AC134" s="166"/>
      <c r="AD134" s="165"/>
      <c r="AE134" s="166"/>
      <c r="AF134" s="166"/>
      <c r="AG134" s="166"/>
      <c r="AH134" s="165"/>
      <c r="AI134" s="166"/>
      <c r="AJ134" s="166" t="s">
        <v>2254</v>
      </c>
      <c r="AK134" s="166" t="s">
        <v>2272</v>
      </c>
      <c r="AL134" s="223"/>
      <c r="AM134" s="166" t="s">
        <v>2394</v>
      </c>
      <c r="AN134" s="166" t="str">
        <f>F134 &amp;"["&amp;G134&amp;"]의 "&amp; I134 &amp;"["&amp; J134 &amp;"]는 사망["&amp;AJ134&amp;"]의 사망일자 이후 데이터가 존재할 수 없다."</f>
        <v>투약정보[DRUG_EXPOSURE]의 투약 시작일자[DRUG_EXPOSURE_START_DATE]는 사망[DEATH]의 사망일자 이후 데이터가 존재할 수 없다.</v>
      </c>
      <c r="AO134" s="166"/>
      <c r="AP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AQ134" s="164" t="s">
        <v>1860</v>
      </c>
      <c r="AR134" s="164" t="str">
        <f t="shared" si="117"/>
        <v xml:space="preserve">WITH query_result AS (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 
AND A."&amp; $J134 &amp;" &lt; B."&amp;$AM134&amp;"
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134" s="164" t="s">
        <v>1860</v>
      </c>
      <c r="AU134" s="164" t="str">
        <f t="shared" si="118"/>
        <v xml:space="preserve">    WITH query_result AS (
        -- 쿼리 결과를 변수에 저장
    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TO_VARCHAR(B."&amp;$AM134&amp;", 'YYYY-MM-DD')
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134" s="164" t="s">
        <v>1860</v>
      </c>
      <c r="AX134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AZ134" s="164" t="s">
        <v>1860</v>
      </c>
      <c r="BA134" s="164" t="str">
        <f t="shared" si="120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134" s="164" t="s">
        <v>1860</v>
      </c>
      <c r="BD134" s="164" t="str">
        <f>"BEGIN TRY" &amp; CHAR(10) &amp;
"    WITH query_result AS (" &amp; CHAR(10) &amp;
"        "&amp;BB134&amp;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134" s="164" t="s">
        <v>1860</v>
      </c>
      <c r="BG134" s="164" t="str">
        <f t="shared" si="121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4" s="166" t="str">
        <f>"SELECT 'ID"&amp; $U134 &amp;"' AS RULE_ID,  
   '"&amp; $G134 &amp;"' AS TB_NM,    
   '"&amp; $J134 &amp;"' AS COL_NM, 
   COUNT(*) AS TOT_CNT   
   FROM "&amp;$C134&amp;"."&amp; $G134 &amp;"
WHERE "&amp; $J134 &amp;" IS NOT NULL AND LENGTH(CAST("&amp; $J134 &amp;" AS VARCHAR))&gt;0 "</f>
        <v xml:space="preserve">SELECT 'ID1132'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4" s="164" t="s">
        <v>1860</v>
      </c>
      <c r="BJ134" s="166" t="str">
        <f t="shared" si="122"/>
        <v xml:space="preserve">BEGIN
    -- 쿼리 결과를 변수에 저장
    SELECT 'ID1132'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B."&amp;$AM101&amp;" 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</v>
      </c>
      <c r="BL134" s="164" t="s">
        <v>1860</v>
      </c>
      <c r="BM134" s="166" t="str">
        <f t="shared" si="123"/>
        <v xml:space="preserve">BEGIN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=A."&amp;$AK134&amp;" 
AND A."&amp; $J134 &amp;" &lt; B."&amp;$AM101&amp;" 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</v>
      </c>
      <c r="BO134" s="164" t="s">
        <v>1860</v>
      </c>
      <c r="BP134" s="166" t="str">
        <f t="shared" si="124"/>
        <v xml:space="preserve">BEGIN
    -- 쿼리 결과를 변수에 저장
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BR134" s="164" t="s">
        <v>1860</v>
      </c>
      <c r="BS134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B."&amp;$AM101&amp;" )  
THEN 'Y' ELSE 'N' END = 'Y' 
AND ( "&amp; $J134 &amp;" IS NOT NULL AND LENGTH("&amp; $J134 &amp;")&gt;0 )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</v>
      </c>
      <c r="BU134" s="164" t="s">
        <v>1860</v>
      </c>
      <c r="BV134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4" s="166" t="str">
        <f>"SELECT ERR_VALUE, RULE_ID, TB_NM, COL_NM FROM (
 SELECT DISTINCT SUBSTRING(CAST("&amp; $J134 &amp;" AS VARCHAR(50)),1,30)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B."&amp;$AM101&amp;"
)  
THEN 'Y' ELSE 'N' END = 'Y' 
AND ( "&amp; $J134 &amp;" IS NOT NULL AND LENGTH("&amp; $J134 &amp;")&gt;0 ) 
LIMIT 3
) XX
"</f>
        <v xml:space="preserve">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</v>
      </c>
      <c r="BX134" s="164" t="s">
        <v>1860</v>
      </c>
      <c r="BY134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CA134" s="164" t="s">
        <v>1860</v>
      </c>
      <c r="CB134" s="164" t="str">
        <f t="shared" si="128"/>
        <v xml:space="preserve">    -- 프로시저 본문
    BEGIN
        WITH query_result AS (
            -- 쿼리 결과를 변수에 저장
            SELECT 'ID1132'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B."&amp;$AM101&amp;"
 )  
THEN 'Y' ELSE 'N' END = 'Y' 
AND ( "&amp; $J134 &amp;" IS NOT NULL AND LENGTH(TO_CHAR("&amp; $J134 &amp;"))&gt;0 )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</v>
      </c>
      <c r="CD134" s="164" t="s">
        <v>1860</v>
      </c>
      <c r="CE134" s="164" t="str">
        <f t="shared" si="129"/>
        <v xml:space="preserve">    -- 프로시저 본문
    BEGIN
        WITH query_result AS (
            -- 쿼리 결과를 변수에 저장
 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4" s="166" t="str">
        <f>"SELECT ERR_VALUE, RULE_ID, TB_NM, COL_NM FROM (
 SELECT DISTINCT SUBSTR(TO_CHAR("&amp; $J134 &amp;"),1,30)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B."&amp;$AM101&amp;"
)  
THEN 'Y' ELSE 'N' END = 'Y' 
AND ( "&amp; $J134 &amp;" IS NOT NULL AND LENGTH(TO_CHAR("&amp; $J134 &amp;"))&gt;0 ) 
AND ROWNUM &lt; 4
) XX
"</f>
        <v xml:space="preserve">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</v>
      </c>
      <c r="CG134" s="164" t="s">
        <v>1860</v>
      </c>
      <c r="CH134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CJ134" s="164" t="s">
        <v>1860</v>
      </c>
      <c r="CK134" s="164" t="str">
        <f t="shared" si="131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134" s="164" t="s">
        <v>1860</v>
      </c>
      <c r="CN134" s="164" t="str">
        <f>"BEGIN TRY" &amp; CHAR(10) &amp;
"    WITH query_result AS (" &amp; CHAR(10) &amp;
"        "&amp;CL134&amp;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134" s="164" t="s">
        <v>1860</v>
      </c>
      <c r="CQ134" s="164" t="str">
        <f t="shared" si="132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4" s="216">
        <f>IFERROR(VLOOKUP("ID"&amp;U134,V.진단결과!$A$2:$E$99558,4,0),0)</f>
        <v>0</v>
      </c>
      <c r="CS134" s="217">
        <f>IFERROR(VLOOKUP("ID"&amp;U134,V.진단결과!$A$2:$E$99558,5,0),0)</f>
        <v>0</v>
      </c>
      <c r="CT134" s="218">
        <f t="shared" si="67"/>
        <v>0</v>
      </c>
      <c r="CU134" s="219" t="str">
        <f>SUBSTITUTE(IFERROR(VLOOKUP("ID"&amp;U134,V.진단결과!$A$2:$F$99558,6,0),""),$AO134,"")</f>
        <v/>
      </c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</row>
    <row r="135" spans="1:120" s="220" customFormat="1" ht="16.5" hidden="1" customHeight="1">
      <c r="A135" s="164" t="s">
        <v>2242</v>
      </c>
      <c r="B135" s="164" t="s">
        <v>2240</v>
      </c>
      <c r="C135" s="164" t="s">
        <v>2887</v>
      </c>
      <c r="D135" s="164">
        <v>6</v>
      </c>
      <c r="E135" s="175" t="s">
        <v>2243</v>
      </c>
      <c r="F135" s="177" t="s">
        <v>2270</v>
      </c>
      <c r="G135" s="177" t="s">
        <v>2249</v>
      </c>
      <c r="H135" s="177">
        <v>4</v>
      </c>
      <c r="I135" s="221" t="s">
        <v>2536</v>
      </c>
      <c r="J135" s="177" t="s">
        <v>2333</v>
      </c>
      <c r="K135" s="177" t="s">
        <v>2438</v>
      </c>
      <c r="L135" s="175"/>
      <c r="M135" s="165"/>
      <c r="N135" s="221" t="s">
        <v>2536</v>
      </c>
      <c r="O135" s="184">
        <v>44743</v>
      </c>
      <c r="P135" s="224"/>
      <c r="Q135" s="175" t="s">
        <v>116</v>
      </c>
      <c r="R135" s="175" t="s">
        <v>2448</v>
      </c>
      <c r="S135" s="166"/>
      <c r="T135" s="166"/>
      <c r="U135" s="166">
        <v>1133</v>
      </c>
      <c r="V135" s="164" t="s">
        <v>1869</v>
      </c>
      <c r="W135" s="166"/>
      <c r="X135" s="166"/>
      <c r="Y135" s="166"/>
      <c r="Z135" s="168" t="s">
        <v>2564</v>
      </c>
      <c r="AA135" s="168" t="s">
        <v>2565</v>
      </c>
      <c r="AB135" s="166"/>
      <c r="AC135" s="166"/>
      <c r="AD135" s="165"/>
      <c r="AE135" s="166"/>
      <c r="AF135" s="166"/>
      <c r="AG135" s="166"/>
      <c r="AH135" s="165"/>
      <c r="AI135" s="166"/>
      <c r="AJ135" s="166" t="s">
        <v>2246</v>
      </c>
      <c r="AK135" s="166" t="s">
        <v>2294</v>
      </c>
      <c r="AL135" s="223"/>
      <c r="AM135" s="166"/>
      <c r="AN135" s="166" t="str">
        <f>F135 &amp;"["&amp;G135&amp;"]의 "&amp; I135 &amp;"["&amp; J135 &amp;"]는 방문["&amp;AJ135&amp;"]의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135" s="166"/>
      <c r="AP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AQ135" s="164" t="s">
        <v>1860</v>
      </c>
      <c r="AR135" s="164" t="str">
        <f t="shared" si="117"/>
        <v xml:space="preserve">WITH query_result AS (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 
AND A."&amp; $J135 &amp;" BETWEEN ADD_DAYS(B.VISIT_START_DATE, -7) 
                                  AND ADD_DAYS(B.VISIT_START_DATE, 7)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135" s="164" t="s">
        <v>1860</v>
      </c>
      <c r="AU135" s="164" t="str">
        <f t="shared" si="118"/>
        <v xml:space="preserve">    WITH query_result AS (
        -- 쿼리 결과를 변수에 저장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ADD_DAYS(B.VISIT_START_DATE, -7) 
                                  AND ADD_DAYS(B.VISIT_START_DATE, 7)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135" s="164" t="s">
        <v>1860</v>
      </c>
      <c r="AX135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AZ135" s="164" t="s">
        <v>1860</v>
      </c>
      <c r="BA135" s="164" t="str">
        <f t="shared" si="120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135" s="164" t="s">
        <v>1860</v>
      </c>
      <c r="BD135" s="164" t="str">
        <f>"BEGIN TRY" &amp; CHAR(10) &amp;
"    WITH query_result AS (" &amp; CHAR(10) &amp;
"        "&amp;BB135&amp;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135" s="164" t="s">
        <v>1860</v>
      </c>
      <c r="BG135" s="164" t="str">
        <f t="shared" si="121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5" s="166" t="str">
        <f>"SELECT 'ID"&amp; $U135 &amp;"' AS RULE_ID,  
   '"&amp; $G135 &amp;"' AS TB_NM,    
   '"&amp; $J135 &amp;"' AS COL_NM, 
   COUNT(*) AS TOT_CNT   
   FROM "&amp;$C135&amp;"."&amp; $G135 &amp;"
WHERE "&amp; $J135 &amp;" IS NOT NULL AND LENGTH(CAST("&amp; $J135 &amp;" AS VARCHAR))&gt;0 "</f>
        <v xml:space="preserve">SELECT 'ID1133'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5" s="164" t="s">
        <v>1860</v>
      </c>
      <c r="BJ135" s="166" t="str">
        <f t="shared" si="122"/>
        <v xml:space="preserve">BEGIN
    -- 쿼리 결과를 변수에 저장
    SELECT 'ID1133'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(B.VISIT_START_DATE - INTERVAL '7 DAY') 
                                  AND (B.VISIT_START_DATE + INTERVAL '7 DAY') 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135" s="164" t="s">
        <v>1860</v>
      </c>
      <c r="BM135" s="166" t="str">
        <f t="shared" si="123"/>
        <v xml:space="preserve">BEGIN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=A."&amp;$AK135&amp;" 
AND A."&amp; $J135 &amp;" BETWEEN (B.VISIT_START_DATE - INTERVAL '7 DAY') 
                                  AND (B.VISIT_START_DATE + INTERVAL '7 DAY')  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135" s="164" t="s">
        <v>1860</v>
      </c>
      <c r="BP135" s="166" t="str">
        <f t="shared" si="124"/>
        <v xml:space="preserve">BEGIN
    -- 쿼리 결과를 변수에 저장
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BR135" s="164" t="s">
        <v>1860</v>
      </c>
      <c r="BS135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DATE_SUB(B.VISIT_START_DATE, INTERVAL 7 DAY) 
                                  AND DATE_ADD(B.VISIT_START_DATE, INTERVAL 7 DAY)
 )  
THEN 'Y' ELSE 'N' END = 'Y' 
AND ( "&amp; $J135 &amp;" IS NOT NULL AND LENGTH("&amp; $J135 &amp;")&gt;0 )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135" s="164" t="s">
        <v>1860</v>
      </c>
      <c r="BV135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5" s="166" t="str">
        <f>"SELECT ERR_VALUE, RULE_ID, TB_NM, COL_NM FROM (
 SELECT DISTINCT SUBSTRING(CAST("&amp; $J135 &amp;" AS VARCHAR(50)),1,30)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DATE_SUB(B.VISIT_START_DATE, INTERVAL 7 DAY) 
                                  AND DATE_ADD(B.VISIT_START_DATE, INTERVAL 7 DAY)
)  
THEN 'Y' ELSE 'N' END = 'Y' 
AND ( "&amp; $J135 &amp;" IS NOT NULL AND LENGTH("&amp; $J135 &amp;")&gt;0 ) 
LIMIT 3
) XX
"</f>
        <v xml:space="preserve">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135" s="164" t="s">
        <v>1860</v>
      </c>
      <c r="BY135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CA135" s="164" t="s">
        <v>1860</v>
      </c>
      <c r="CB135" s="164" t="str">
        <f t="shared" si="128"/>
        <v xml:space="preserve">    -- 프로시저 본문
    BEGIN
        WITH query_result AS (
            -- 쿼리 결과를 변수에 저장
            SELECT 'ID1133'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(B.VISIT_START_DATE - 7) 
                                  AND (B.VISIT_START_DATE + 7)
 )  
THEN 'Y' ELSE 'N' END = 'Y' 
AND ( "&amp; $J135 &amp;" IS NOT NULL AND LENGTH(TO_CHAR("&amp; $J135 &amp;"))&gt;0 )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135" s="164" t="s">
        <v>1860</v>
      </c>
      <c r="CE135" s="164" t="str">
        <f t="shared" si="129"/>
        <v xml:space="preserve">    -- 프로시저 본문
    BEGIN
        WITH query_result AS (
            -- 쿼리 결과를 변수에 저장
 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5" s="166" t="str">
        <f>"SELECT ERR_VALUE, RULE_ID, TB_NM, COL_NM FROM (
 SELECT DISTINCT SUBSTR(TO_CHAR("&amp; $J135 &amp;"),1,30)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(B.VISIT_START_DATE - 7) 
                                  AND (B.VISIT_START_DATE + 7)
)  
THEN 'Y' ELSE 'N' END = 'Y' 
AND ( "&amp; $J135 &amp;" IS NOT NULL AND LENGTH(TO_CHAR("&amp; $J135 &amp;"))&gt;0 ) 
AND ROWNUM &lt; 4
) XX
"</f>
        <v xml:space="preserve">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135" s="164" t="s">
        <v>1860</v>
      </c>
      <c r="CH135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CJ135" s="164" t="s">
        <v>1860</v>
      </c>
      <c r="CK135" s="164" t="str">
        <f t="shared" si="131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135" s="164" t="s">
        <v>1860</v>
      </c>
      <c r="CN135" s="164" t="str">
        <f>"BEGIN TRY" &amp; CHAR(10) &amp;
"    WITH query_result AS (" &amp; CHAR(10) &amp;
"        "&amp;CL135&amp;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135" s="164" t="s">
        <v>1860</v>
      </c>
      <c r="CQ135" s="164" t="str">
        <f t="shared" si="132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5" s="216">
        <f>IFERROR(VLOOKUP("ID"&amp;U135,V.진단결과!$A$2:$E$99558,4,0),0)</f>
        <v>0</v>
      </c>
      <c r="CS135" s="217">
        <f>IFERROR(VLOOKUP("ID"&amp;U135,V.진단결과!$A$2:$E$99558,5,0),0)</f>
        <v>0</v>
      </c>
      <c r="CT135" s="218">
        <f t="shared" ref="CT135" si="133">IFERROR(CS135/CR135,0)</f>
        <v>0</v>
      </c>
      <c r="CU135" s="219" t="str">
        <f>SUBSTITUTE(IFERROR(VLOOKUP("ID"&amp;U135,V.진단결과!$A$2:$F$99558,6,0),""),$AO135,"")</f>
        <v/>
      </c>
    </row>
    <row r="136" spans="1:120" s="220" customFormat="1" ht="16.5" hidden="1" customHeight="1">
      <c r="A136" s="164" t="s">
        <v>2242</v>
      </c>
      <c r="B136" s="164" t="s">
        <v>2240</v>
      </c>
      <c r="C136" s="164" t="s">
        <v>2887</v>
      </c>
      <c r="D136" s="164">
        <v>6</v>
      </c>
      <c r="E136" s="175" t="s">
        <v>2243</v>
      </c>
      <c r="F136" s="177" t="s">
        <v>2270</v>
      </c>
      <c r="G136" s="177" t="s">
        <v>2249</v>
      </c>
      <c r="H136" s="177">
        <v>5</v>
      </c>
      <c r="I136" s="221" t="s">
        <v>2537</v>
      </c>
      <c r="J136" s="177" t="s">
        <v>2334</v>
      </c>
      <c r="K136" s="177" t="s">
        <v>2436</v>
      </c>
      <c r="L136" s="175"/>
      <c r="M136" s="165"/>
      <c r="N136" s="221" t="s">
        <v>2537</v>
      </c>
      <c r="O136" s="185">
        <v>44743.407777777778</v>
      </c>
      <c r="P136" s="4"/>
      <c r="Q136" s="175" t="s">
        <v>2449</v>
      </c>
      <c r="R136" s="175"/>
      <c r="S136" s="166"/>
      <c r="T136" s="166"/>
      <c r="U136" s="166">
        <v>1134</v>
      </c>
      <c r="V136" s="164" t="s">
        <v>1869</v>
      </c>
      <c r="W136" s="166"/>
      <c r="X136" s="166"/>
      <c r="Y136" s="166"/>
      <c r="Z136" s="168" t="s">
        <v>2801</v>
      </c>
      <c r="AA136" s="168" t="s">
        <v>2799</v>
      </c>
      <c r="AB136" s="164"/>
      <c r="AC136" s="166"/>
      <c r="AD136" s="165"/>
      <c r="AE136" s="166"/>
      <c r="AF136" s="166"/>
      <c r="AG136" s="165"/>
      <c r="AH136" s="165"/>
      <c r="AI136" s="166"/>
      <c r="AJ136" s="177" t="s">
        <v>2249</v>
      </c>
      <c r="AK136" s="177" t="s">
        <v>2333</v>
      </c>
      <c r="AL136" s="166"/>
      <c r="AM136" s="166"/>
      <c r="AN136" s="167" t="str">
        <f>F136 &amp;"["&amp;G136&amp;"]의 "&amp; I136 &amp;"["&amp; J136 &amp;"]는 "&amp;AJ136&amp;" 테이블의 "&amp;AK136&amp;"값을 포함해야 한다."</f>
        <v>투약정보[DRUG_EXPOSURE]의 투약 시작시간[DRUG_EXPOSURE_START_DATETIME]는 DRUG_EXPOSURE 테이블의 DRUG_EXPOSURE_START_DATE값을 포함해야 한다.</v>
      </c>
      <c r="AO136" s="166"/>
      <c r="AP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136" s="164" t="s">
        <v>1860</v>
      </c>
      <c r="AR136" s="164" t="str">
        <f t="shared" si="117"/>
        <v xml:space="preserve">WITH query_result AS (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6" s="166" t="str">
        <f>"SELECT 'ID"&amp; $U136 &amp;"' AS RULE_ID,  
   '"&amp; $G136 &amp;"' AS TB_NM,    
   '"&amp; $J136 &amp;"' AS COL_NM, 
	COUNT(*) AS ERR_CNT   
FROM "&amp;$C136&amp;"."&amp; $G136 &amp;"
WHERE CASE WHEN  "&amp; $J136 &amp;" NOT LIKE_REGEXPR "&amp; $AK136 &amp;"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136" s="164" t="s">
        <v>1860</v>
      </c>
      <c r="AU136" s="164" t="str">
        <f t="shared" si="118"/>
        <v xml:space="preserve">    WITH query_result AS (
        -- 쿼리 결과를 변수에 저장
        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"&amp; $J136 &amp;" NOT LIKE_REGEXPR "&amp; $AK136 &amp;"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136" s="164" t="s">
        <v>1860</v>
      </c>
      <c r="AX136" s="164" t="str">
        <f t="shared" si="119"/>
        <v xml:space="preserve">    WITH query_result AS (
        -- 쿼리 결과를 변수에 저장
    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136" s="164" t="s">
        <v>1860</v>
      </c>
      <c r="BA136" s="164" t="str">
        <f t="shared" si="120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136" s="164" t="s">
        <v>1860</v>
      </c>
      <c r="BD136" s="164" t="str">
        <f>"BEGIN TRY" &amp; CHAR(10) &amp;
"    WITH query_result AS (" &amp; CHAR(10) &amp;
"        "&amp;BB136&amp;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136" s="164" t="s">
        <v>1860</v>
      </c>
      <c r="BG136" s="164" t="str">
        <f t="shared" si="121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6" s="166" t="str">
        <f>"SELECT 'ID"&amp; $U136 &amp;"' AS RULE_ID,  
   '"&amp; $G136 &amp;"' AS TB_NM,    
   '"&amp; $J136 &amp;"' AS COL_NM, 
   COUNT(*) AS TOT_CNT   
   FROM "&amp;$C136&amp;"."&amp; $G136 &amp;"
WHERE "&amp; $J136 &amp;" IS NOT NULL AND LENGTH(CAST("&amp; $J136 &amp;" AS VARCHAR))&gt;0 "</f>
        <v xml:space="preserve">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136" s="164" t="s">
        <v>1860</v>
      </c>
      <c r="BJ136" s="166" t="str">
        <f t="shared" si="122"/>
        <v xml:space="preserve">BEGIN
    -- 쿼리 결과를 변수에 저장
    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6" s="166" t="str">
        <f>"SELECT 'ID"&amp; $U136 &amp;"' AS RULE_ID,  
   '"&amp; $G136 &amp;"' AS TB_NM,    
   '"&amp; $J136 &amp;"' AS COL_NM, 
	COUNT(*) AS ERR_CNT   
FROM "&amp;$C136&amp;"."&amp; $G136 &amp;"
WHERE CASE WHEN REGEXP_MATCH(CAST("&amp; $J136 &amp;" AS VARCHAR), CAST("&amp; $AK136 &amp;" AS VARCHAR)) IS NULL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136" s="164" t="s">
        <v>1860</v>
      </c>
      <c r="BM136" s="166" t="str">
        <f t="shared" si="123"/>
        <v xml:space="preserve">BEGIN
    -- 쿼리 결과를 변수에 저장
    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REGEXP_MATCH(CAST("&amp; $J136 &amp;" AS VARCHAR), CAST("&amp; $AK136 &amp;" AS VARCHAR)) IS NULL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136" s="164" t="s">
        <v>1860</v>
      </c>
      <c r="BP136" s="166" t="str">
        <f t="shared" si="124"/>
        <v xml:space="preserve">BEGIN
    -- 쿼리 결과를 변수에 저장
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136" s="164" t="s">
        <v>1860</v>
      </c>
      <c r="BS136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6" s="166" t="str">
        <f>"SELECT 'ID"&amp; $U136 &amp;"' AS RULE_ID,  
   '"&amp; $G136 &amp;"' AS TB_NM,    
   '"&amp; $J136 &amp;"' AS COL_NM, 
	COUNT(*) AS ERR_CNT   
FROM "&amp;$C136&amp;"."&amp; $G136 &amp;"
WHERE CASE WHEN  "&amp; $J136 &amp;" NOT REGEXP "&amp; $AK136 &amp;"
THEN 'Y' ELSE 'N' END = 'Y' 
AND ( "&amp; $J136 &amp;" IS NOT NULL AND LENGTH("&amp; $J136 &amp;")&gt;0 )
"</f>
        <v xml:space="preserve">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136" s="164" t="s">
        <v>1860</v>
      </c>
      <c r="BV136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136" s="166" t="str">
        <f>"SELECT ERR_VALUE, RULE_ID, TB_NM, COL_NM FROM (
SELECT DISTINCT SUBSTRING(CAST("&amp; $J136 &amp;" AS VARCHAR(50)),1,30) AS ERR_VALUE, 'ID"&amp; $U136 &amp;"' AS RULE_ID,  
   '"&amp; $G136 &amp;"' AS TB_NM,    
   '"&amp; $J136 &amp;"' AS COL_NM 
FROM "&amp;$C136&amp;"."&amp; $G136 &amp;"
WHERE CASE WHEN "&amp; $J136 &amp;" NOT REGEXP "&amp; $AK136 &amp;"
 THEN 'Y' 
 ELSE 'N' 
 END = 'Y' 
AND ("&amp; $J136 &amp;" IS NOT NULL AND LENGTH("&amp; $J136 &amp;")&gt;0 )
limit 3
) XX
"</f>
        <v xml:space="preserve">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136" s="164" t="s">
        <v>1860</v>
      </c>
      <c r="BY136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136" s="164" t="s">
        <v>1860</v>
      </c>
      <c r="CB136" s="164" t="str">
        <f t="shared" si="128"/>
        <v xml:space="preserve">    -- 프로시저 본문
    BEGIN
        WITH query_result AS (
            -- 쿼리 결과를 변수에 저장
            SELECT 'ID1134'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6" s="166" t="str">
        <f>"SELECT 'ID"&amp; $U136 &amp;"' AS RULE_ID,  
   '"&amp; $G136 &amp;"' AS TB_NM,    
   '"&amp; $J136 &amp;"' AS COL_NM, 
	COUNT(*) AS ERR_CNT   
FROM "&amp;$C136&amp;"."&amp; $G136 &amp;"
WHERE CASE WHEN NOT REGEXP_LIKE("&amp; $J136 &amp;", "&amp; $AK136 &amp;")
THEN 'Y' ELSE 'N' END = 'Y' 
AND ( "&amp; $J136 &amp;" IS NOT NULL AND LENGTH(TO_CHAR("&amp; $J136 &amp;"))&gt;0 )
"</f>
        <v xml:space="preserve">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136" s="164" t="s">
        <v>1860</v>
      </c>
      <c r="CE136" s="164" t="str">
        <f t="shared" si="129"/>
        <v xml:space="preserve">    -- 프로시저 본문
    BEGIN
        WITH query_result AS (
            -- 쿼리 결과를 변수에 저장
         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6" s="166" t="str">
        <f>"SELECT ERR_VALUE, RULE_ID, TB_NM, COL_NM FROM (
SELECT DISTINCT SUBSTR(TO_CHAR("&amp; $J136 &amp;"),1,30) AS ERR_VALUE, 'ID"&amp; $U136 &amp;"' AS RULE_ID,  
   '"&amp; $G136 &amp;"' AS TB_NM,    
   '"&amp; $J136 &amp;"' AS COL_NM 
FROM "&amp;$C136&amp;"."&amp; $G136 &amp;"
WHERE CASE WHEN NOT REGEXP_LIKE("&amp; $J136 &amp;", "&amp; $AK136 &amp;")
 THEN 'Y' 
 ELSE 'N' 
 END = 'Y' 
AND ("&amp; $J136 &amp;" IS NOT NULL AND LENGTH(TO_CHAR("&amp; $J136 &amp;"))&gt;0 )
AND ROWNUM &lt; 4
) XX
"</f>
        <v xml:space="preserve">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136" s="164" t="s">
        <v>1860</v>
      </c>
      <c r="CH136" s="164" t="str">
        <f t="shared" si="130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136" s="164" t="s">
        <v>1860</v>
      </c>
      <c r="CK136" s="164" t="str">
        <f t="shared" si="131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136" s="164" t="s">
        <v>1860</v>
      </c>
      <c r="CN136" s="164" t="str">
        <f>"BEGIN TRY" &amp; CHAR(10) &amp;
"    WITH query_result AS (" &amp; CHAR(10) &amp;
"        "&amp;CL136&amp;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136" s="164" t="s">
        <v>1860</v>
      </c>
      <c r="CQ136" s="164" t="str">
        <f t="shared" si="132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6" s="216">
        <f>IFERROR(VLOOKUP("ID"&amp;U136,V.진단결과!$A$2:$E$99558,4,0),0)</f>
        <v>0</v>
      </c>
      <c r="CS136" s="217">
        <f>IFERROR(VLOOKUP("ID"&amp;U136,V.진단결과!$A$2:$E$99558,5,0),0)</f>
        <v>0</v>
      </c>
      <c r="CT136" s="218">
        <f t="shared" si="67"/>
        <v>0</v>
      </c>
      <c r="CU136" s="219" t="str">
        <f>SUBSTITUTE(IFERROR(VLOOKUP("ID"&amp;U136,V.진단결과!$A$2:$F$99558,6,0),""),$AO136,"")</f>
        <v/>
      </c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</row>
    <row r="137" spans="1:120" s="220" customFormat="1" ht="16.5" hidden="1" customHeight="1">
      <c r="A137" s="164" t="s">
        <v>2242</v>
      </c>
      <c r="B137" s="164" t="s">
        <v>2240</v>
      </c>
      <c r="C137" s="164" t="s">
        <v>2887</v>
      </c>
      <c r="D137" s="164">
        <v>6</v>
      </c>
      <c r="E137" s="175" t="s">
        <v>2243</v>
      </c>
      <c r="F137" s="177" t="s">
        <v>2270</v>
      </c>
      <c r="G137" s="177" t="s">
        <v>2249</v>
      </c>
      <c r="H137" s="177">
        <v>6</v>
      </c>
      <c r="I137" s="221" t="s">
        <v>2538</v>
      </c>
      <c r="J137" s="177" t="s">
        <v>2335</v>
      </c>
      <c r="K137" s="177" t="s">
        <v>2438</v>
      </c>
      <c r="L137" s="175"/>
      <c r="M137" s="165"/>
      <c r="N137" s="221" t="s">
        <v>2538</v>
      </c>
      <c r="O137" s="184">
        <v>44804</v>
      </c>
      <c r="P137" s="4"/>
      <c r="Q137" s="175" t="s">
        <v>116</v>
      </c>
      <c r="R137" s="175" t="s">
        <v>2448</v>
      </c>
      <c r="S137" s="166"/>
      <c r="T137" s="166"/>
      <c r="U137" s="166">
        <v>1135</v>
      </c>
      <c r="V137" s="164" t="s">
        <v>1869</v>
      </c>
      <c r="W137" s="166"/>
      <c r="X137" s="166"/>
      <c r="Y137" s="166"/>
      <c r="Z137" s="168" t="s">
        <v>2564</v>
      </c>
      <c r="AA137" s="168" t="s">
        <v>2565</v>
      </c>
      <c r="AB137" s="164"/>
      <c r="AC137" s="166"/>
      <c r="AD137" s="165"/>
      <c r="AE137" s="166"/>
      <c r="AF137" s="166"/>
      <c r="AG137" s="165"/>
      <c r="AH137" s="165"/>
      <c r="AI137" s="166"/>
      <c r="AJ137" s="177" t="s">
        <v>2249</v>
      </c>
      <c r="AK137" s="177" t="s">
        <v>2333</v>
      </c>
      <c r="AL137" s="166" t="s">
        <v>2566</v>
      </c>
      <c r="AM137" s="166"/>
      <c r="AN137" s="166" t="str">
        <f>F137 &amp;"["&amp;G137&amp;"]의 "&amp; I137 &amp;"["&amp; J137 &amp;"]는 "&amp;AJ137&amp;" 테이블의 ["&amp;AL137&amp;"] 보다 늦은 날짜여야 한다."</f>
        <v>투약정보[DRUG_EXPOSURE]의 투약 종료일자[DRUG_EXPOSURE_END_DATE]는 DRUG_EXPOSURE 테이블의 [DRUG_EXPOSURE_START_DATE] 보다 늦은 날짜여야 한다.</v>
      </c>
      <c r="AO137" s="166"/>
      <c r="AP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AQ137" s="164" t="s">
        <v>1860</v>
      </c>
      <c r="AR137" s="164" t="str">
        <f t="shared" si="117"/>
        <v xml:space="preserve">WITH query_result AS (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137" s="164" t="s">
        <v>1860</v>
      </c>
      <c r="AU137" s="164" t="str">
        <f t="shared" si="118"/>
        <v xml:space="preserve">    WITH query_result AS (
        -- 쿼리 결과를 변수에 저장
    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137" s="164" t="s">
        <v>1860</v>
      </c>
      <c r="AX137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AZ137" s="164" t="s">
        <v>1860</v>
      </c>
      <c r="BA137" s="164" t="str">
        <f t="shared" si="120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137" s="164" t="s">
        <v>1860</v>
      </c>
      <c r="BD137" s="164" t="str">
        <f>"BEGIN TRY" &amp; CHAR(10) &amp;
"    WITH query_result AS (" &amp; CHAR(10) &amp;
"        "&amp;BB137&amp;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137" s="164" t="s">
        <v>1860</v>
      </c>
      <c r="BG137" s="164" t="str">
        <f t="shared" si="121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7" s="166" t="str">
        <f>"SELECT 'ID"&amp; $U137 &amp;"' AS RULE_ID,  
   '"&amp; $G137 &amp;"' AS TB_NM,    
   '"&amp; $J137 &amp;"' AS COL_NM, 
   COUNT(*) AS TOT_CNT   
   FROM "&amp;$C137&amp;"."&amp; $G137 &amp;"
WHERE "&amp; $J137 &amp;" IS NOT NULL AND LENGTH(CAST("&amp; $J137 &amp;" AS VARCHAR))&gt;0 "</f>
        <v xml:space="preserve">SELECT 'ID1135'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137" s="164" t="s">
        <v>1860</v>
      </c>
      <c r="BJ137" s="166" t="str">
        <f t="shared" si="122"/>
        <v xml:space="preserve">BEGIN
    -- 쿼리 결과를 변수에 저장
    SELECT 'ID1135'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137" s="164" t="s">
        <v>1860</v>
      </c>
      <c r="BM137" s="166" t="str">
        <f t="shared" si="123"/>
        <v xml:space="preserve">BEGIN
    -- 쿼리 결과를 변수에 저장
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137" s="164" t="s">
        <v>1860</v>
      </c>
      <c r="BP137" s="166" t="str">
        <f t="shared" si="124"/>
        <v xml:space="preserve">BEGIN
    -- 쿼리 결과를 변수에 저장
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BR137" s="164" t="s">
        <v>1860</v>
      </c>
      <c r="BS137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7" s="166" t="str">
        <f>"SELECT 'ID"&amp; $U137 &amp;"' AS RULE_ID,  
   '"&amp; $G137 &amp;"' AS TB_NM,    
   '"&amp; $J137 &amp;"' AS COL_NM, 
	COUNT(*) AS ERR_CNT   
FROM "&amp;$C137&amp;"."&amp; $G137 &amp;" A
WHERE "&amp; $J137 &amp;" IS NOT NULL AND LENGTH("&amp; $J137 &amp;")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137" s="164" t="s">
        <v>1860</v>
      </c>
      <c r="BV137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137" s="166" t="str">
        <f>"SELECT ERR_VALUE, RULE_ID, TB_NM, COL_NM FROM (
 SELECT DISTINCT SUBSTRING(CAST("&amp; $J137 &amp;" AS VARCHAR(50)),1,30) AS ERR_VALUE, 'ID"&amp; $U137 &amp;"' AS RULE_ID,  
   '"&amp; $G137 &amp;"' AS TB_NM,    
   '"&amp; $J137 &amp;"' AS COL_NM 
FROM "&amp;$C137&amp;"."&amp; $G137 &amp;" A
WHERE  "&amp; $J137 &amp;" IS NOT NULL AND LENGTH("&amp; $J137 &amp;") &gt; 0 
AND "&amp;$J137&amp;" &lt; "&amp;$AL137&amp;"
LIMIT 3
) XX
"</f>
        <v xml:space="preserve">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137" s="164" t="s">
        <v>1860</v>
      </c>
      <c r="BY137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CA137" s="164" t="s">
        <v>1860</v>
      </c>
      <c r="CB137" s="164" t="str">
        <f t="shared" si="128"/>
        <v xml:space="preserve">    -- 프로시저 본문
    BEGIN
        WITH query_result AS (
            -- 쿼리 결과를 변수에 저장
            SELECT 'ID1135'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7" s="166" t="str">
        <f>"SELECT 'ID"&amp; $U137 &amp;"' AS RULE_ID,  
   '"&amp; $G137 &amp;"' AS TB_NM,    
   '"&amp; $J137 &amp;"' AS COL_NM, 
	COUNT(*) AS ERR_CNT   
FROM "&amp;$C137&amp;"."&amp; $G137 &amp;" A
WHERE "&amp; $J137 &amp;" IS NOT NULL AND LENGTH(TO_CHAR("&amp; $J137 &amp;"))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137" s="164" t="s">
        <v>1860</v>
      </c>
      <c r="CE137" s="164" t="str">
        <f t="shared" si="129"/>
        <v xml:space="preserve">    -- 프로시저 본문
    BEGIN
        WITH query_result AS (
            -- 쿼리 결과를 변수에 저장
         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7" s="166" t="str">
        <f>"SELECT ERR_VALUE, RULE_ID, TB_NM, COL_NM FROM (
 SELECT DISTINCT SUBSTR(TO_CHAR("&amp; $J137 &amp;"),1,30) AS ERR_VALUE, 'ID"&amp; $U137 &amp;"' AS RULE_ID,  
   '"&amp; $G137 &amp;"' AS TB_NM,    
   '"&amp; $J137 &amp;"' AS COL_NM 
FROM "&amp;$C137&amp;"."&amp; $G137 &amp;" A
WHERE  "&amp; $J137 &amp;" IS NOT NULL AND LENGTH(TO_CHAR("&amp; $J137 &amp;")) &gt; 0 
AND "&amp;$J137&amp;" &lt; "&amp;$AL137&amp;"
AND ROWNUM &lt; 4
) XX
"</f>
        <v xml:space="preserve">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137" s="164" t="s">
        <v>1860</v>
      </c>
      <c r="CH137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CJ137" s="164" t="s">
        <v>1860</v>
      </c>
      <c r="CK137" s="164" t="str">
        <f t="shared" si="131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137" s="164" t="s">
        <v>1860</v>
      </c>
      <c r="CN137" s="164" t="str">
        <f>"BEGIN TRY" &amp; CHAR(10) &amp;
"    WITH query_result AS (" &amp; CHAR(10) &amp;
"        "&amp;CL137&amp;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137" s="164" t="s">
        <v>1860</v>
      </c>
      <c r="CQ137" s="164" t="str">
        <f t="shared" si="132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7" s="216">
        <f>IFERROR(VLOOKUP("ID"&amp;U137,V.진단결과!$A$2:$E$99558,4,0),0)</f>
        <v>0</v>
      </c>
      <c r="CS137" s="217">
        <f>IFERROR(VLOOKUP("ID"&amp;U137,V.진단결과!$A$2:$E$99558,5,0),0)</f>
        <v>0</v>
      </c>
      <c r="CT137" s="218">
        <f t="shared" si="67"/>
        <v>0</v>
      </c>
      <c r="CU137" s="219" t="str">
        <f>SUBSTITUTE(IFERROR(VLOOKUP("ID"&amp;U137,V.진단결과!$A$2:$F$99558,6,0),""),$AO137,"")</f>
        <v/>
      </c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</row>
    <row r="138" spans="1:120" s="220" customFormat="1" ht="16.5" hidden="1" customHeight="1">
      <c r="A138" s="164" t="s">
        <v>2242</v>
      </c>
      <c r="B138" s="164" t="s">
        <v>2240</v>
      </c>
      <c r="C138" s="164" t="s">
        <v>2887</v>
      </c>
      <c r="D138" s="164">
        <v>6</v>
      </c>
      <c r="E138" s="175" t="s">
        <v>2243</v>
      </c>
      <c r="F138" s="177" t="s">
        <v>2270</v>
      </c>
      <c r="G138" s="177" t="s">
        <v>2249</v>
      </c>
      <c r="H138" s="177">
        <v>6</v>
      </c>
      <c r="I138" s="221" t="s">
        <v>2538</v>
      </c>
      <c r="J138" s="177" t="s">
        <v>2335</v>
      </c>
      <c r="K138" s="177" t="s">
        <v>2438</v>
      </c>
      <c r="L138" s="175"/>
      <c r="M138" s="165"/>
      <c r="N138" s="221" t="s">
        <v>2538</v>
      </c>
      <c r="O138" s="184">
        <v>44804</v>
      </c>
      <c r="P138" s="4"/>
      <c r="Q138" s="175" t="s">
        <v>116</v>
      </c>
      <c r="R138" s="175" t="s">
        <v>2448</v>
      </c>
      <c r="S138" s="166"/>
      <c r="T138" s="166"/>
      <c r="U138" s="166">
        <v>1136</v>
      </c>
      <c r="V138" s="164" t="s">
        <v>1869</v>
      </c>
      <c r="W138" s="166"/>
      <c r="X138" s="166"/>
      <c r="Y138" s="166"/>
      <c r="Z138" s="168" t="s">
        <v>2892</v>
      </c>
      <c r="AA138" s="168" t="s">
        <v>2891</v>
      </c>
      <c r="AB138" s="166"/>
      <c r="AC138" s="166"/>
      <c r="AD138" s="165"/>
      <c r="AE138" s="166"/>
      <c r="AF138" s="166"/>
      <c r="AG138" s="166"/>
      <c r="AH138" s="165"/>
      <c r="AI138" s="166"/>
      <c r="AJ138" s="166"/>
      <c r="AK138" s="166"/>
      <c r="AL138" s="166"/>
      <c r="AM138" s="166"/>
      <c r="AN138" s="166" t="str">
        <f>F138 &amp;"["&amp;G138&amp;"]의 "&amp; I138 &amp;"["&amp; J138 &amp;"]는 필수적으로 존재하여만 한다."</f>
        <v>투약정보[DRUG_EXPOSURE]의 투약 종료일자[DRUG_EXPOSURE_END_DATE]는 필수적으로 존재하여만 한다.</v>
      </c>
      <c r="AO138" s="166"/>
      <c r="AP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Q138" s="164" t="s">
        <v>1860</v>
      </c>
      <c r="AR138" s="164" t="str">
        <f t="shared" si="117"/>
        <v xml:space="preserve">WITH query_result AS (
    -- 쿼리 결과를 변수에 저장
    SELECT 'ID1136'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AT138" s="164" t="s">
        <v>1860</v>
      </c>
      <c r="AU138" s="164" t="str">
        <f t="shared" si="118"/>
        <v xml:space="preserve">    WITH query_result AS (
        -- 쿼리 결과를 변수에 저장
        SELECT 'ID1136'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AW138" s="164" t="s">
        <v>1860</v>
      </c>
      <c r="AX138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Z138" s="164" t="s">
        <v>1860</v>
      </c>
      <c r="BA138" s="164" t="str">
        <f t="shared" si="120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C138" s="164" t="s">
        <v>1860</v>
      </c>
      <c r="BD138" s="164" t="str">
        <f>"BEGIN TRY" &amp; CHAR(10) &amp;
"    WITH query_result AS (" &amp; CHAR(10) &amp;
"        "&amp;BB138&amp;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BF138" s="164" t="s">
        <v>1860</v>
      </c>
      <c r="BG138" s="164" t="str">
        <f t="shared" si="121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8" s="166" t="str">
        <f>"SELECT 'ID"&amp; $U138 &amp;"' AS RULE_ID,  
   '"&amp; $G138 &amp;"' AS TB_NM,    
   '"&amp; $J138 &amp;"' AS COL_NM, 
   COUNT(*) AS TOT_CNT   
   FROM "&amp;$C138&amp;"."&amp; $G138 &amp;"
"</f>
        <v xml:space="preserve">SELECT 'ID1136' AS RULE_ID,  
   'DRUG_EXPOSURE' AS TB_NM,    
   'DRUG_EXPOSURE_END_DATE' AS COL_NM, 
   COUNT(*) AS TOT_CNT   
   FROM YourSchemaName.DRUG_EXPOSURE
</v>
      </c>
      <c r="BI138" s="164" t="s">
        <v>1860</v>
      </c>
      <c r="BJ138" s="166" t="str">
        <f t="shared" si="122"/>
        <v xml:space="preserve">BEGIN
    -- 쿼리 결과를 변수에 저장
    SELECT 'ID1136'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L138" s="164" t="s">
        <v>1860</v>
      </c>
      <c r="BM138" s="166" t="str">
        <f t="shared" si="123"/>
        <v xml:space="preserve">BEGIN
    -- 쿼리 결과를 변수에 저장
    SELECT 'ID1136'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BO138" s="164" t="s">
        <v>1860</v>
      </c>
      <c r="BP138" s="166" t="str">
        <f t="shared" si="124"/>
        <v xml:space="preserve">BEGIN
    -- 쿼리 결과를 변수에 저장
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BR138" s="164" t="s">
        <v>1860</v>
      </c>
      <c r="BS138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U138" s="164" t="s">
        <v>1860</v>
      </c>
      <c r="BV138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138" s="166" t="str">
        <f>"SELECT ERR_VALUE, RULE_ID, TB_NM, COL_NM FROM (
 SELECT DISTINCT SUBSTRING(CAST("&amp; $J138 &amp;" AS VARCHAR(50)),1,30) AS ERR_VALUE, 'ID"&amp; $U138 &amp;"' AS RULE_ID,  
   '"&amp; $G138 &amp;"' AS TB_NM,    
   '"&amp; $J138 &amp;"' AS COL_NM 
    FROM "&amp;$C138&amp;"."&amp; $G138 &amp;" A
    WHERE  "&amp; $J138 &amp;" IS NULL 
LIMIT 3
) XX
"</f>
        <v xml:space="preserve">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</v>
      </c>
      <c r="BX138" s="164" t="s">
        <v>1860</v>
      </c>
      <c r="BY138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A138" s="164" t="s">
        <v>1860</v>
      </c>
      <c r="CB138" s="164" t="str">
        <f t="shared" si="128"/>
        <v xml:space="preserve">    -- 프로시저 본문
    BEGIN
        WITH query_result AS (
            -- 쿼리 결과를 변수에 저장
            SELECT 'ID1136'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D138" s="164" t="s">
        <v>1860</v>
      </c>
      <c r="CE138" s="164" t="str">
        <f t="shared" si="129"/>
        <v xml:space="preserve">    -- 프로시저 본문
    BEGIN
        WITH query_result AS (
            -- 쿼리 결과를 변수에 저장
         SELECT 'ID1136'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8" s="166" t="str">
        <f>"SELECT ERR_VALUE, RULE_ID, TB_NM, COL_NM FROM (
 SELECT DISTINCT SUBSTR(TO_CHAR("&amp; $J138 &amp;"),1,30) AS ERR_VALUE, 'ID"&amp; $U138 &amp;"' AS RULE_ID,  
   '"&amp; $G138 &amp;"' AS TB_NM,    
   '"&amp; $J138 &amp;"' AS COL_NM 
    FROM "&amp;$C138&amp;"."&amp; $G138 &amp;" A
    WHERE  "&amp; $J138 &amp;" IS NULL
AND ROWNUM &lt; 4
) XX
"</f>
        <v xml:space="preserve">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</v>
      </c>
      <c r="CG138" s="164" t="s">
        <v>1860</v>
      </c>
      <c r="CH138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J138" s="164" t="s">
        <v>1860</v>
      </c>
      <c r="CK138" s="164" t="str">
        <f t="shared" si="131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M138" s="164" t="s">
        <v>1860</v>
      </c>
      <c r="CN138" s="164" t="str">
        <f>"BEGIN TRY" &amp; CHAR(10) &amp;
"    WITH query_result AS (" &amp; CHAR(10) &amp;
"        "&amp;CL138&amp;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CP138" s="164" t="s">
        <v>1860</v>
      </c>
      <c r="CQ138" s="164" t="str">
        <f t="shared" si="132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8" s="216">
        <f>IFERROR(VLOOKUP("ID"&amp;U138,V.진단결과!$A$2:$E$99558,4,0),0)</f>
        <v>0</v>
      </c>
      <c r="CS138" s="217">
        <f>IFERROR(VLOOKUP("ID"&amp;U138,V.진단결과!$A$2:$E$99558,5,0),0)</f>
        <v>0</v>
      </c>
      <c r="CT138" s="218">
        <f t="shared" si="67"/>
        <v>0</v>
      </c>
      <c r="CU138" s="219" t="str">
        <f>SUBSTITUTE(IFERROR(VLOOKUP("ID"&amp;U138,V.진단결과!$A$2:$F$99558,6,0),""),$AO138,"")</f>
        <v/>
      </c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</row>
    <row r="139" spans="1:120" s="220" customFormat="1" ht="16.5" hidden="1" customHeight="1">
      <c r="A139" s="164" t="s">
        <v>2242</v>
      </c>
      <c r="B139" s="164" t="s">
        <v>2240</v>
      </c>
      <c r="C139" s="164" t="s">
        <v>2887</v>
      </c>
      <c r="D139" s="164">
        <v>6</v>
      </c>
      <c r="E139" s="175" t="s">
        <v>2243</v>
      </c>
      <c r="F139" s="177" t="s">
        <v>2270</v>
      </c>
      <c r="G139" s="177" t="s">
        <v>2249</v>
      </c>
      <c r="H139" s="177">
        <v>6</v>
      </c>
      <c r="I139" s="221" t="s">
        <v>2538</v>
      </c>
      <c r="J139" s="177" t="s">
        <v>2335</v>
      </c>
      <c r="K139" s="177" t="s">
        <v>2438</v>
      </c>
      <c r="L139" s="175"/>
      <c r="M139" s="165"/>
      <c r="N139" s="221" t="s">
        <v>2538</v>
      </c>
      <c r="O139" s="184">
        <v>44804</v>
      </c>
      <c r="P139" s="4"/>
      <c r="Q139" s="175" t="s">
        <v>116</v>
      </c>
      <c r="R139" s="175" t="s">
        <v>2448</v>
      </c>
      <c r="S139" s="166"/>
      <c r="T139" s="166"/>
      <c r="U139" s="166">
        <v>1137</v>
      </c>
      <c r="V139" s="164" t="s">
        <v>1869</v>
      </c>
      <c r="W139" s="166"/>
      <c r="X139" s="166"/>
      <c r="Y139" s="166"/>
      <c r="Z139" s="168" t="s">
        <v>2564</v>
      </c>
      <c r="AA139" s="168" t="s">
        <v>2565</v>
      </c>
      <c r="AB139" s="166"/>
      <c r="AC139" s="166"/>
      <c r="AD139" s="165"/>
      <c r="AE139" s="166"/>
      <c r="AF139" s="166"/>
      <c r="AG139" s="166"/>
      <c r="AH139" s="165"/>
      <c r="AI139" s="166"/>
      <c r="AJ139" s="166" t="s">
        <v>2254</v>
      </c>
      <c r="AK139" s="166" t="s">
        <v>2272</v>
      </c>
      <c r="AL139" s="166"/>
      <c r="AM139" s="166" t="s">
        <v>2394</v>
      </c>
      <c r="AN139" s="166" t="str">
        <f>F139 &amp;"["&amp;G139&amp;"]의 "&amp; I139 &amp;"["&amp; J139 &amp;"]는 사망["&amp;AJ139&amp;"]의 사망일자 이후 데이터가 존재할 수 없다."</f>
        <v>투약정보[DRUG_EXPOSURE]의 투약 종료일자[DRUG_EXPOSURE_END_DATE]는 사망[DEATH]의 사망일자 이후 데이터가 존재할 수 없다.</v>
      </c>
      <c r="AO139" s="166"/>
      <c r="AP139" s="166" t="str">
        <f>"SELECT 'ID"&amp; $U139 &amp;"' AS RULE_ID,  
   '"&amp; $G139 &amp;"' AS TB_NM,    
   '"&amp; $J139 &amp;"' AS COL_NM, 
   COUNT(*) AS TOT_CNT   
   FROM "&amp;$C139&amp;"."&amp; $G139 &amp;"
WHERE "&amp; $J139 &amp;" IS NOT NULL AND LENGTH("&amp; $J139 &amp;")&gt;0 "</f>
        <v xml:space="preserve">SELECT 'ID1137' AS RULE_ID,  
   'DRUG_EXPOSURE' AS TB_NM,    
   'DRUG_EXPOSURE_END_DATE' AS COL_NM, 
   COUNT(*) AS TOT_CNT   
   FROM YourSchemaName.DRUG_EXPOSURE
WHERE DRUG_EXPOSURE_END_DATE IS NOT NULL AND LENGTH(DRUG_EXPOSURE_END_DATE)&gt;0 </v>
      </c>
      <c r="AQ139" s="164" t="s">
        <v>1860</v>
      </c>
      <c r="AR139" s="164" t="str">
        <f t="shared" si="117"/>
        <v xml:space="preserve">WITH query_result AS (
    -- 쿼리 결과를 변수에 저장
    SELECT 'ID1137'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 
AND A."&amp; $J139 &amp;" &lt; B."&amp;$AM139&amp;"
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139" s="164" t="s">
        <v>1860</v>
      </c>
      <c r="AU139" s="164" t="str">
        <f t="shared" si="118"/>
        <v xml:space="preserve">    WITH query_result AS (
        -- 쿼리 결과를 변수에 저장
    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TO_VARCHAR(B."&amp;$AM139&amp;", 'YYYY-MM-DD')
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139" s="164" t="s">
        <v>1860</v>
      </c>
      <c r="AX139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AZ139" s="164" t="s">
        <v>1860</v>
      </c>
      <c r="BA139" s="164" t="str">
        <f t="shared" si="120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139" s="164" t="s">
        <v>1860</v>
      </c>
      <c r="BD139" s="164" t="str">
        <f>"BEGIN TRY" &amp; CHAR(10) &amp;
"    WITH query_result AS (" &amp; CHAR(10) &amp;
"        "&amp;BB139&amp;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139" s="164" t="s">
        <v>1860</v>
      </c>
      <c r="BG139" s="164" t="str">
        <f t="shared" si="121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9" s="166" t="str">
        <f>"SELECT 'ID"&amp; $U139 &amp;"' AS RULE_ID,  
   '"&amp; $G139 &amp;"' AS TB_NM,    
   '"&amp; $J139 &amp;"' AS COL_NM, 
   COUNT(*) AS TOT_CNT   
   FROM "&amp;$C139&amp;"."&amp; $G139 &amp;"
"</f>
        <v xml:space="preserve">SELECT 'ID1137' AS RULE_ID,  
   'DRUG_EXPOSURE' AS TB_NM,    
   'DRUG_EXPOSURE_END_DATE' AS COL_NM, 
   COUNT(*) AS TOT_CNT   
   FROM YourSchemaName.DRUG_EXPOSURE
</v>
      </c>
      <c r="BI139" s="164" t="s">
        <v>1860</v>
      </c>
      <c r="BJ139" s="166" t="str">
        <f t="shared" si="122"/>
        <v xml:space="preserve">BEGIN
    -- 쿼리 결과를 변수에 저장
    SELECT 'ID1137'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B."&amp;$AM107&amp;" 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</v>
      </c>
      <c r="BL139" s="164" t="s">
        <v>1860</v>
      </c>
      <c r="BM139" s="166" t="str">
        <f t="shared" si="123"/>
        <v xml:space="preserve">BEGIN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=A."&amp;$AK139&amp;" 
AND A."&amp; $J139 &amp;" &lt; B."&amp;$AM107&amp;" 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</v>
      </c>
      <c r="BO139" s="164" t="s">
        <v>1860</v>
      </c>
      <c r="BP139" s="166" t="str">
        <f t="shared" si="124"/>
        <v xml:space="preserve">BEGIN
    -- 쿼리 결과를 변수에 저장
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BR139" s="164" t="s">
        <v>1860</v>
      </c>
      <c r="BS139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B."&amp;$AM107&amp;" )  
THEN 'Y' ELSE 'N' END = 'Y' 
AND ( "&amp; $J139 &amp;" IS NOT NULL AND LENGTH("&amp; $J139 &amp;")&gt;0 )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</v>
      </c>
      <c r="BU139" s="164" t="s">
        <v>1860</v>
      </c>
      <c r="BV139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139" s="166" t="str">
        <f>"SELECT ERR_VALUE, RULE_ID, TB_NM, COL_NM FROM (
 SELECT DISTINCT SUBSTRING(CAST("&amp; $J139 &amp;" AS VARCHAR(50)),1,30)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B."&amp;$AM107&amp;"
)  
THEN 'Y' ELSE 'N' END = 'Y' 
AND ( "&amp; $J139 &amp;" IS NOT NULL AND LENGTH("&amp; $J139 &amp;")&gt;0 ) 
LIMIT 3
) XX
"</f>
        <v xml:space="preserve">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</v>
      </c>
      <c r="BX139" s="164" t="s">
        <v>1860</v>
      </c>
      <c r="BY139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A139" s="164" t="s">
        <v>1860</v>
      </c>
      <c r="CB139" s="164" t="str">
        <f t="shared" si="128"/>
        <v xml:space="preserve">    -- 프로시저 본문
    BEGIN
        WITH query_result AS (
            -- 쿼리 결과를 변수에 저장
            SELECT 'ID1137'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B."&amp;$AM107&amp;"
 )  
THEN 'Y' ELSE 'N' END = 'Y' 
AND ( "&amp; $J139 &amp;" IS NOT NULL AND LENGTH(TO_CHAR("&amp; $J139 &amp;"))&gt;0 )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</v>
      </c>
      <c r="CD139" s="164" t="s">
        <v>1860</v>
      </c>
      <c r="CE139" s="164" t="str">
        <f t="shared" si="129"/>
        <v xml:space="preserve">    -- 프로시저 본문
    BEGIN
        WITH query_result AS (
            -- 쿼리 결과를 변수에 저장
 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9" s="166" t="str">
        <f>"SELECT ERR_VALUE, RULE_ID, TB_NM, COL_NM FROM (
 SELECT DISTINCT SUBSTR(TO_CHAR("&amp; $J139 &amp;"),1,30)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B."&amp;$AM107&amp;"
)  
THEN 'Y' ELSE 'N' END = 'Y' 
AND ( "&amp; $J139 &amp;" IS NOT NULL AND LENGTH(TO_CHAR("&amp; $J139 &amp;"))&gt;0 ) 
AND ROWNUM &lt; 4
) XX
"</f>
        <v xml:space="preserve">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</v>
      </c>
      <c r="CG139" s="164" t="s">
        <v>1860</v>
      </c>
      <c r="CH139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J139" s="164" t="s">
        <v>1860</v>
      </c>
      <c r="CK139" s="164" t="str">
        <f t="shared" si="131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139" s="164" t="s">
        <v>1860</v>
      </c>
      <c r="CN139" s="164" t="str">
        <f>"BEGIN TRY" &amp; CHAR(10) &amp;
"    WITH query_result AS (" &amp; CHAR(10) &amp;
"        "&amp;CL139&amp;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139" s="164" t="s">
        <v>1860</v>
      </c>
      <c r="CQ139" s="164" t="str">
        <f t="shared" si="132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9" s="216">
        <f>IFERROR(VLOOKUP("ID"&amp;U139,V.진단결과!$A$2:$E$99558,4,0),0)</f>
        <v>0</v>
      </c>
      <c r="CS139" s="217">
        <f>IFERROR(VLOOKUP("ID"&amp;U139,V.진단결과!$A$2:$E$99558,5,0),0)</f>
        <v>0</v>
      </c>
      <c r="CT139" s="218">
        <f t="shared" si="67"/>
        <v>0</v>
      </c>
      <c r="CU139" s="219" t="str">
        <f>SUBSTITUTE(IFERROR(VLOOKUP("ID"&amp;U139,V.진단결과!$A$2:$F$99558,6,0),""),$AO139,"")</f>
        <v/>
      </c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</row>
    <row r="140" spans="1:120" s="220" customFormat="1" ht="16.5" hidden="1" customHeight="1">
      <c r="A140" s="164" t="s">
        <v>2242</v>
      </c>
      <c r="B140" s="164" t="s">
        <v>2240</v>
      </c>
      <c r="C140" s="164" t="s">
        <v>2887</v>
      </c>
      <c r="D140" s="164">
        <v>6</v>
      </c>
      <c r="E140" s="175" t="s">
        <v>2243</v>
      </c>
      <c r="F140" s="177" t="s">
        <v>2270</v>
      </c>
      <c r="G140" s="177" t="s">
        <v>2249</v>
      </c>
      <c r="H140" s="177">
        <v>7</v>
      </c>
      <c r="I140" s="221" t="s">
        <v>2539</v>
      </c>
      <c r="J140" s="177" t="s">
        <v>2336</v>
      </c>
      <c r="K140" s="177" t="s">
        <v>2436</v>
      </c>
      <c r="L140" s="175"/>
      <c r="M140" s="165"/>
      <c r="N140" s="221" t="s">
        <v>2539</v>
      </c>
      <c r="O140" s="183" t="s">
        <v>2508</v>
      </c>
      <c r="P140" s="166"/>
      <c r="Q140" s="175" t="s">
        <v>2449</v>
      </c>
      <c r="R140" s="175"/>
      <c r="S140" s="166"/>
      <c r="T140" s="166"/>
      <c r="U140" s="166"/>
      <c r="V140" s="164" t="s">
        <v>1965</v>
      </c>
      <c r="W140" s="167" t="s">
        <v>2527</v>
      </c>
      <c r="X140" s="166"/>
      <c r="Y140" s="166"/>
      <c r="Z140" s="168"/>
      <c r="AA140" s="168"/>
      <c r="AB140" s="166"/>
      <c r="AC140" s="166"/>
      <c r="AD140" s="165"/>
      <c r="AE140" s="166"/>
      <c r="AF140" s="166"/>
      <c r="AG140" s="166"/>
      <c r="AH140" s="165"/>
      <c r="AI140" s="166"/>
      <c r="AJ140" s="166"/>
      <c r="AK140" s="166"/>
      <c r="AL140" s="166"/>
      <c r="AM140" s="166"/>
      <c r="AN140" s="166"/>
      <c r="AO140" s="166"/>
      <c r="AP140" s="166"/>
      <c r="AQ140" s="164"/>
      <c r="AR140" s="164"/>
      <c r="AS140" s="167"/>
      <c r="AT140" s="164"/>
      <c r="AU140" s="164"/>
      <c r="AV140" s="166"/>
      <c r="AW140" s="166"/>
      <c r="AX140" s="166"/>
      <c r="AY140" s="166"/>
      <c r="AZ140" s="164"/>
      <c r="BA140" s="164"/>
      <c r="BB140" s="167"/>
      <c r="BC140" s="164"/>
      <c r="BD140" s="164"/>
      <c r="BE140" s="166"/>
      <c r="BF140" s="166"/>
      <c r="BG140" s="166"/>
      <c r="BH140" s="166"/>
      <c r="BI140" s="164"/>
      <c r="BJ140" s="164"/>
      <c r="BK140" s="167"/>
      <c r="BL140" s="164"/>
      <c r="BM140" s="164"/>
      <c r="BN140" s="166"/>
      <c r="BO140" s="166"/>
      <c r="BP140" s="166"/>
      <c r="BQ140" s="166"/>
      <c r="BR140" s="164"/>
      <c r="BS140" s="164"/>
      <c r="BT140" s="167"/>
      <c r="BU140" s="164"/>
      <c r="BV140" s="164"/>
      <c r="BW140" s="166"/>
      <c r="BX140" s="166"/>
      <c r="BY140" s="166"/>
      <c r="BZ140" s="166"/>
      <c r="CA140" s="164"/>
      <c r="CB140" s="164"/>
      <c r="CC140" s="167"/>
      <c r="CD140" s="164"/>
      <c r="CE140" s="164"/>
      <c r="CF140" s="166"/>
      <c r="CG140" s="166"/>
      <c r="CH140" s="166"/>
      <c r="CI140" s="166"/>
      <c r="CJ140" s="164"/>
      <c r="CK140" s="164"/>
      <c r="CL140" s="167"/>
      <c r="CM140" s="164"/>
      <c r="CN140" s="164"/>
      <c r="CO140" s="166"/>
      <c r="CP140" s="166"/>
      <c r="CQ140" s="166"/>
      <c r="CR140" s="216">
        <f>IFERROR(VLOOKUP("ID"&amp;U140,V.진단결과!$A$2:$E$99558,4,0),0)</f>
        <v>0</v>
      </c>
      <c r="CS140" s="217">
        <f>IFERROR(VLOOKUP("ID"&amp;U140,V.진단결과!$A$2:$E$99558,5,0),0)</f>
        <v>0</v>
      </c>
      <c r="CT140" s="218">
        <f t="shared" ref="CT140:CT205" si="134">IFERROR(CS140/CR140,0)</f>
        <v>0</v>
      </c>
      <c r="CU140" s="219" t="str">
        <f>SUBSTITUTE(IFERROR(VLOOKUP("ID"&amp;U140,V.진단결과!$A$2:$F$99558,6,0),""),$AO140,"")</f>
        <v/>
      </c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</row>
    <row r="141" spans="1:120" s="220" customFormat="1" ht="16.5" hidden="1" customHeight="1">
      <c r="A141" s="164" t="s">
        <v>2242</v>
      </c>
      <c r="B141" s="164" t="s">
        <v>2240</v>
      </c>
      <c r="C141" s="164" t="s">
        <v>2887</v>
      </c>
      <c r="D141" s="164">
        <v>6</v>
      </c>
      <c r="E141" s="175" t="s">
        <v>2243</v>
      </c>
      <c r="F141" s="177" t="s">
        <v>2270</v>
      </c>
      <c r="G141" s="177" t="s">
        <v>2249</v>
      </c>
      <c r="H141" s="177">
        <v>8</v>
      </c>
      <c r="I141" s="221" t="s">
        <v>2540</v>
      </c>
      <c r="J141" s="177" t="s">
        <v>2337</v>
      </c>
      <c r="K141" s="177" t="s">
        <v>2438</v>
      </c>
      <c r="L141" s="175"/>
      <c r="M141" s="165"/>
      <c r="N141" s="221" t="s">
        <v>2540</v>
      </c>
      <c r="O141" s="183" t="s">
        <v>2508</v>
      </c>
      <c r="P141" s="4"/>
      <c r="Q141" s="175" t="s">
        <v>2449</v>
      </c>
      <c r="R141" s="175"/>
      <c r="S141" s="166"/>
      <c r="T141" s="166"/>
      <c r="U141" s="166"/>
      <c r="V141" s="164" t="s">
        <v>1965</v>
      </c>
      <c r="W141" s="167" t="s">
        <v>2527</v>
      </c>
      <c r="X141" s="166"/>
      <c r="Y141" s="166"/>
      <c r="Z141" s="168"/>
      <c r="AA141" s="168"/>
      <c r="AB141" s="164"/>
      <c r="AC141" s="166"/>
      <c r="AD141" s="165"/>
      <c r="AE141" s="166"/>
      <c r="AF141" s="166"/>
      <c r="AG141" s="165"/>
      <c r="AH141" s="165"/>
      <c r="AI141" s="166"/>
      <c r="AJ141" s="166"/>
      <c r="AK141" s="166"/>
      <c r="AL141" s="214"/>
      <c r="AM141" s="166"/>
      <c r="AN141" s="166"/>
      <c r="AO141" s="166"/>
      <c r="AP141" s="166"/>
      <c r="AQ141" s="164"/>
      <c r="AR141" s="164"/>
      <c r="AS141" s="167"/>
      <c r="AT141" s="164"/>
      <c r="AU141" s="164"/>
      <c r="AV141" s="166"/>
      <c r="AW141" s="164"/>
      <c r="AX141" s="164"/>
      <c r="AY141" s="166"/>
      <c r="AZ141" s="164"/>
      <c r="BA141" s="164"/>
      <c r="BB141" s="167"/>
      <c r="BC141" s="164"/>
      <c r="BD141" s="164"/>
      <c r="BE141" s="166"/>
      <c r="BF141" s="164"/>
      <c r="BG141" s="164"/>
      <c r="BH141" s="166"/>
      <c r="BI141" s="164"/>
      <c r="BJ141" s="164"/>
      <c r="BK141" s="167"/>
      <c r="BL141" s="164"/>
      <c r="BM141" s="164"/>
      <c r="BN141" s="166"/>
      <c r="BO141" s="164"/>
      <c r="BP141" s="164"/>
      <c r="BQ141" s="166"/>
      <c r="BR141" s="164"/>
      <c r="BS141" s="164"/>
      <c r="BT141" s="167"/>
      <c r="BU141" s="164"/>
      <c r="BV141" s="164"/>
      <c r="BW141" s="166"/>
      <c r="BX141" s="164"/>
      <c r="BY141" s="164"/>
      <c r="BZ141" s="166"/>
      <c r="CA141" s="164"/>
      <c r="CB141" s="164"/>
      <c r="CC141" s="167"/>
      <c r="CD141" s="164"/>
      <c r="CE141" s="164"/>
      <c r="CF141" s="166"/>
      <c r="CG141" s="164"/>
      <c r="CH141" s="164"/>
      <c r="CI141" s="166"/>
      <c r="CJ141" s="164"/>
      <c r="CK141" s="164"/>
      <c r="CL141" s="167"/>
      <c r="CM141" s="164"/>
      <c r="CN141" s="164"/>
      <c r="CO141" s="166"/>
      <c r="CP141" s="164"/>
      <c r="CQ141" s="164"/>
      <c r="CR141" s="216">
        <f>IFERROR(VLOOKUP("ID"&amp;U141,V.진단결과!$A$2:$E$99558,4,0),0)</f>
        <v>0</v>
      </c>
      <c r="CS141" s="217">
        <f>IFERROR(VLOOKUP("ID"&amp;U141,V.진단결과!$A$2:$E$99558,5,0),0)</f>
        <v>0</v>
      </c>
      <c r="CT141" s="218">
        <f t="shared" si="134"/>
        <v>0</v>
      </c>
      <c r="CU141" s="219" t="str">
        <f>SUBSTITUTE(IFERROR(VLOOKUP("ID"&amp;U141,V.진단결과!$A$2:$F$99558,6,0),""),$AO141,"")</f>
        <v/>
      </c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</row>
    <row r="142" spans="1:120" s="220" customFormat="1" ht="16.5" hidden="1" customHeight="1">
      <c r="A142" s="164" t="s">
        <v>2242</v>
      </c>
      <c r="B142" s="164" t="s">
        <v>2240</v>
      </c>
      <c r="C142" s="164" t="s">
        <v>2887</v>
      </c>
      <c r="D142" s="164">
        <v>6</v>
      </c>
      <c r="E142" s="175" t="s">
        <v>2243</v>
      </c>
      <c r="F142" s="177" t="s">
        <v>2270</v>
      </c>
      <c r="G142" s="177" t="s">
        <v>2249</v>
      </c>
      <c r="H142" s="177">
        <v>9</v>
      </c>
      <c r="I142" s="221" t="s">
        <v>2541</v>
      </c>
      <c r="J142" s="177" t="s">
        <v>2338</v>
      </c>
      <c r="K142" s="177" t="s">
        <v>2435</v>
      </c>
      <c r="L142" s="175"/>
      <c r="M142" s="165"/>
      <c r="N142" s="221" t="s">
        <v>2541</v>
      </c>
      <c r="O142" s="183">
        <v>38000177</v>
      </c>
      <c r="P142" s="4"/>
      <c r="Q142" s="175" t="s">
        <v>116</v>
      </c>
      <c r="R142" s="175" t="s">
        <v>2448</v>
      </c>
      <c r="S142" s="166"/>
      <c r="T142" s="166"/>
      <c r="U142" s="166">
        <v>1140</v>
      </c>
      <c r="V142" s="164" t="s">
        <v>1869</v>
      </c>
      <c r="W142" s="166"/>
      <c r="X142" s="166"/>
      <c r="Y142" s="166"/>
      <c r="Z142" s="164" t="s">
        <v>1868</v>
      </c>
      <c r="AA142" s="164" t="s">
        <v>2466</v>
      </c>
      <c r="AB142" s="164"/>
      <c r="AC142" s="166"/>
      <c r="AD142" s="165"/>
      <c r="AE142" s="166"/>
      <c r="AF142" s="166" t="s">
        <v>2886</v>
      </c>
      <c r="AG142" s="165" t="s">
        <v>2258</v>
      </c>
      <c r="AH142" s="165" t="s">
        <v>2434</v>
      </c>
      <c r="AI142" s="166" t="s">
        <v>2825</v>
      </c>
      <c r="AJ142" s="166"/>
      <c r="AK142" s="166"/>
      <c r="AL142" s="166"/>
      <c r="AM142" s="166"/>
      <c r="AN142" s="166" t="str">
        <f>F142 &amp;"["&amp;G142&amp;"]의 "&amp; I142 &amp;"["&amp; J142 &amp;"]는 표준코드[CONCEPT]의 표준코드아이디[CONCEPT_ID]에 존재하며 해당 조건["&amp;AI142&amp;"]을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42" s="166"/>
      <c r="AP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AQ142" s="164" t="s">
        <v>1860</v>
      </c>
      <c r="AR142" s="164" t="str">
        <f>"WITH query_result AS (" &amp; CHAR(10) &amp;
"    -- 쿼리 결과를 변수에 저장" &amp; CHAR(10) &amp;
"    " &amp; AP142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142" s="164" t="s">
        <v>1860</v>
      </c>
      <c r="AU142" s="164" t="str">
        <f>"    WITH query_result AS (" &amp; CHAR(10) &amp;
"        -- 쿼리 결과를 변수에 저장" &amp; CHAR(10) &amp;
"        " &amp; AS142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142" s="164" t="s">
        <v>1860</v>
      </c>
      <c r="AX142" s="164" t="str">
        <f>"    WITH query_result AS (" &amp; CHAR(10) &amp;
"        -- 쿼리 결과를 변수에 저장" &amp; CHAR(10) &amp;
"        " &amp; AV142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AZ142" s="164" t="s">
        <v>1860</v>
      </c>
      <c r="BA142" s="164" t="str">
        <f>"BEGIN TRY" &amp; CHAR(10) &amp;
"    WITH query_result AS (" &amp; CHAR(10) &amp;
"        "&amp;AY142&amp;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142" s="164" t="s">
        <v>1860</v>
      </c>
      <c r="BD142" s="164" t="str">
        <f>"BEGIN TRY" &amp; CHAR(10) &amp;
"    WITH query_result AS (" &amp; CHAR(10) &amp;
"        "&amp;BB142&amp;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142" s="164" t="s">
        <v>1860</v>
      </c>
      <c r="BG142" s="164" t="str">
        <f>"BEGIN TRY" &amp; CHAR(10) &amp;
"    WITH query_result AS (" &amp; CHAR(10) &amp;
"        "&amp;BE142&amp;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2" s="166" t="str">
        <f>"SELECT 'ID"&amp; $U142 &amp;"' AS RULE_ID,  
   '"&amp; $G142 &amp;"' AS TB_NM,    
   '"&amp; $J142 &amp;"' AS COL_NM, 
   COUNT(*) AS TOT_CNT   
   FROM "&amp;$C142&amp;"."&amp; $G142 &amp;"
WHERE "&amp; $J142 &amp;" IS NOT NULL AND LENGTH(CAST("&amp; $J142 &amp;" AS VARCHAR))&gt;0 "</f>
        <v xml:space="preserve">SELECT 'ID1140' AS RULE_ID,  
   'DRUG_EXPOSURE' AS TB_NM,    
   'DRUG_TYPE_CONCEPT_ID' AS COL_NM, 
   COUNT(*) AS TOT_CNT   
   FROM YourSchemaName.DRUG_EXPOSURE
WHERE DRUG_TYPE_CONCEPT_ID IS NOT NULL AND LENGTH(CAST(DRUG_TYPE_CONCEPT_ID AS VARCHAR))&gt;0 </v>
      </c>
      <c r="BI142" s="164" t="s">
        <v>1860</v>
      </c>
      <c r="BJ142" s="166" t="str">
        <f>"BEGIN" &amp; CHAR(10) &amp;
"    -- 쿼리 결과를 변수에 저장" &amp; CHAR(10) &amp;
"    " &amp; BH142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'ID1140'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142" s="164" t="s">
        <v>1860</v>
      </c>
      <c r="BM142" s="166" t="str">
        <f>"BEGIN" &amp; CHAR(10) &amp;
"    -- 쿼리 결과를 변수에 저장" &amp; CHAR(10) &amp;
"    " &amp; BK142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142" s="164" t="s">
        <v>1860</v>
      </c>
      <c r="BP142" s="166" t="str">
        <f>"BEGIN" &amp; CHAR(10) &amp;
"    -- 쿼리 결과를 변수에 저장" &amp; CHAR(10) &amp;
"    " &amp; BN142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BR142" s="164" t="s">
        <v>1860</v>
      </c>
      <c r="BS1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LENGTH("&amp; $J142 &amp;")&gt;0 )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142" s="164" t="s">
        <v>1860</v>
      </c>
      <c r="BV1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142" s="166" t="str">
        <f>"SELECT ERR_VALUE, RULE_ID, TB_NM, COL_NM FROM (
 SELECT DISTINCT SUBSTRING(CAST("&amp; $J142 &amp;" AS VARCHAR(50)),1,30)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 $AI142 &amp;")  
THEN 'Y' ELSE 'N' END = 'Y' 
AND ( "&amp; $J142 &amp;" IS NOT NULL AND LENGTH("&amp; $J142 &amp;")&gt;0 ) 
LIMIT 3
) XX
"</f>
        <v xml:space="preserve">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142" s="164" t="s">
        <v>1860</v>
      </c>
      <c r="BY1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CA142" s="164" t="s">
        <v>1860</v>
      </c>
      <c r="CB142" s="164" t="str">
        <f>"    -- 프로시저 본문" &amp; CHAR(10) &amp;
"    BEGIN" &amp; CHAR(10) &amp;
"        WITH query_result AS (" &amp; CHAR(10) &amp;
"            -- 쿼리 결과를 변수에 저장" &amp; CHAR(10) &amp;
"            "&amp;BZ142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'ID1140'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LENGTH(TO_CHAR("&amp; $J142 &amp;"))&gt;0 )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142" s="164" t="s">
        <v>1860</v>
      </c>
      <c r="CE142" s="164" t="str">
        <f>"    -- 프로시저 본문" &amp; CHAR(10) &amp;
"    BEGIN" &amp; CHAR(10) &amp;
"        WITH query_result AS (" &amp; CHAR(10) &amp;
"            -- 쿼리 결과를 변수에 저장" &amp; CHAR(10) &amp;
"         "&amp;CC142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2" s="166" t="str">
        <f>"SELECT ERR_VALUE, RULE_ID, TB_NM, COL_NM FROM (
 SELECT DISTINCT SUBSTR(TO_CHAR("&amp; $J142 &amp;"),1,30)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LENGTH(TO_CHAR("&amp; $J142 &amp;"))&gt;0 ) 
AND ROWNUM &lt; 4
) XX
"</f>
        <v xml:space="preserve">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142" s="164" t="s">
        <v>1860</v>
      </c>
      <c r="CH142" s="164" t="str">
        <f>"    -- 프로시저 본문" &amp; CHAR(10) &amp;
"    BEGIN" &amp; CHAR(10) &amp;
"        WITH query_result AS (" &amp; CHAR(10) &amp;
"            -- 쿼리 결과를 변수에 저장" &amp; CHAR(10) &amp;
"            "&amp;CF142&amp;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CJ142" s="164" t="s">
        <v>1860</v>
      </c>
      <c r="CK142" s="164" t="str">
        <f>"BEGIN TRY" &amp; CHAR(10) &amp;
"    WITH query_result AS (" &amp; CHAR(10) &amp;
"        "&amp;CI142&amp;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142" s="164" t="s">
        <v>1860</v>
      </c>
      <c r="CN142" s="164" t="str">
        <f>"BEGIN TRY" &amp; CHAR(10) &amp;
"    WITH query_result AS (" &amp; CHAR(10) &amp;
"        "&amp;CL142&amp;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142" s="164" t="s">
        <v>1860</v>
      </c>
      <c r="CQ142" s="164" t="str">
        <f>"BEGIN TRY" &amp; CHAR(10) &amp;
"    WITH query_result AS (" &amp; CHAR(10) &amp;
"        "&amp;CO142&amp;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2" s="216">
        <f>IFERROR(VLOOKUP("ID"&amp;U142,V.진단결과!$A$2:$E$99558,4,0),0)</f>
        <v>0</v>
      </c>
      <c r="CS142" s="217">
        <f>IFERROR(VLOOKUP("ID"&amp;U142,V.진단결과!$A$2:$E$99558,5,0),0)</f>
        <v>0</v>
      </c>
      <c r="CT142" s="218">
        <f t="shared" si="134"/>
        <v>0</v>
      </c>
      <c r="CU142" s="219" t="str">
        <f>SUBSTITUTE(IFERROR(VLOOKUP("ID"&amp;U142,V.진단결과!$A$2:$F$99558,6,0),""),$AO142,"")</f>
        <v/>
      </c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</row>
    <row r="143" spans="1:120" s="220" customFormat="1" ht="16.5" hidden="1" customHeight="1">
      <c r="A143" s="164" t="s">
        <v>2242</v>
      </c>
      <c r="B143" s="164" t="s">
        <v>2240</v>
      </c>
      <c r="C143" s="164" t="s">
        <v>2887</v>
      </c>
      <c r="D143" s="164">
        <v>6</v>
      </c>
      <c r="E143" s="175" t="s">
        <v>2243</v>
      </c>
      <c r="F143" s="177" t="s">
        <v>2270</v>
      </c>
      <c r="G143" s="177" t="s">
        <v>2249</v>
      </c>
      <c r="H143" s="177">
        <v>9</v>
      </c>
      <c r="I143" s="221" t="s">
        <v>2541</v>
      </c>
      <c r="J143" s="177" t="s">
        <v>2338</v>
      </c>
      <c r="K143" s="177" t="s">
        <v>2435</v>
      </c>
      <c r="L143" s="175"/>
      <c r="M143" s="165"/>
      <c r="N143" s="221" t="s">
        <v>2541</v>
      </c>
      <c r="O143" s="183">
        <v>38000177</v>
      </c>
      <c r="P143" s="4"/>
      <c r="Q143" s="175" t="s">
        <v>116</v>
      </c>
      <c r="R143" s="175" t="s">
        <v>2448</v>
      </c>
      <c r="S143" s="166"/>
      <c r="T143" s="166"/>
      <c r="U143" s="166">
        <v>1141</v>
      </c>
      <c r="V143" s="164" t="s">
        <v>1869</v>
      </c>
      <c r="W143" s="166"/>
      <c r="X143" s="166"/>
      <c r="Y143" s="166"/>
      <c r="Z143" s="168" t="s">
        <v>2892</v>
      </c>
      <c r="AA143" s="168" t="s">
        <v>2891</v>
      </c>
      <c r="AB143" s="166"/>
      <c r="AC143" s="166"/>
      <c r="AD143" s="165"/>
      <c r="AE143" s="166"/>
      <c r="AF143" s="166"/>
      <c r="AG143" s="166"/>
      <c r="AH143" s="165"/>
      <c r="AI143" s="166"/>
      <c r="AJ143" s="166"/>
      <c r="AK143" s="166"/>
      <c r="AL143" s="166"/>
      <c r="AM143" s="214"/>
      <c r="AN143" s="166" t="str">
        <f>F143 &amp;"["&amp;G143&amp;"]의 "&amp; I143 &amp;"["&amp; J143 &amp;"]는 필수적으로 존재하여만 한다."</f>
        <v>투약정보[DRUG_EXPOSURE]의 투약 출처정보[DRUG_TYPE_CONCEPT_ID]는 필수적으로 존재하여만 한다.</v>
      </c>
      <c r="AO143" s="166"/>
      <c r="AP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Q143" s="164" t="s">
        <v>1860</v>
      </c>
      <c r="AR143" s="164" t="str">
        <f>"WITH query_result AS (" &amp; CHAR(10) &amp;
"    -- 쿼리 결과를 변수에 저장" &amp; CHAR(10) &amp;
"    " &amp; AP143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'ID1141'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AT143" s="164" t="s">
        <v>1860</v>
      </c>
      <c r="AU143" s="164" t="str">
        <f>"    WITH query_result AS (" &amp; CHAR(10) &amp;
"        -- 쿼리 결과를 변수에 저장" &amp; CHAR(10) &amp;
"        " &amp; AS143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'ID1141'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AW143" s="164" t="s">
        <v>1860</v>
      </c>
      <c r="AX143" s="164" t="str">
        <f>"    WITH query_result AS (" &amp; CHAR(10) &amp;
"        -- 쿼리 결과를 변수에 저장" &amp; CHAR(10) &amp;
"        " &amp; AV143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Z143" s="164" t="s">
        <v>1860</v>
      </c>
      <c r="BA143" s="164" t="str">
        <f>"BEGIN TRY" &amp; CHAR(10) &amp;
"    WITH query_result AS (" &amp; CHAR(10) &amp;
"        "&amp;AY143&amp;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C143" s="164" t="s">
        <v>1860</v>
      </c>
      <c r="BD143" s="164" t="str">
        <f>"BEGIN TRY" &amp; CHAR(10) &amp;
"    WITH query_result AS (" &amp; CHAR(10) &amp;
"        "&amp;BB143&amp;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BF143" s="164" t="s">
        <v>1860</v>
      </c>
      <c r="BG143" s="164" t="str">
        <f>"BEGIN TRY" &amp; CHAR(10) &amp;
"    WITH query_result AS (" &amp; CHAR(10) &amp;
"        "&amp;BE143&amp;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3" s="166" t="str">
        <f>"SELECT 'ID"&amp; $U143 &amp;"' AS RULE_ID,  
   '"&amp; $G143 &amp;"' AS TB_NM,    
   '"&amp; $J143 &amp;"' AS COL_NM, 
   COUNT(*) AS TOT_CNT   
   FROM "&amp;$C143&amp;"."&amp; $G143 &amp;"
"</f>
        <v xml:space="preserve">SELECT 'ID1141' AS RULE_ID,  
   'DRUG_EXPOSURE' AS TB_NM,    
   'DRUG_TYPE_CONCEPT_ID' AS COL_NM, 
   COUNT(*) AS TOT_CNT   
   FROM YourSchemaName.DRUG_EXPOSURE
</v>
      </c>
      <c r="BI143" s="164" t="s">
        <v>1860</v>
      </c>
      <c r="BJ143" s="166" t="str">
        <f>"BEGIN" &amp; CHAR(10) &amp;
"    -- 쿼리 결과를 변수에 저장" &amp; CHAR(10) &amp;
"    " &amp; BH143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'ID1141'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L143" s="164" t="s">
        <v>1860</v>
      </c>
      <c r="BM143" s="166" t="str">
        <f>"BEGIN" &amp; CHAR(10) &amp;
"    -- 쿼리 결과를 변수에 저장" &amp; CHAR(10) &amp;
"    " &amp; BK143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'ID1141'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BO143" s="164" t="s">
        <v>1860</v>
      </c>
      <c r="BP143" s="166" t="str">
        <f>"BEGIN" &amp; CHAR(10) &amp;
"    -- 쿼리 결과를 변수에 저장" &amp; CHAR(10) &amp;
"    " &amp; BN143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BR143" s="164" t="s">
        <v>1860</v>
      </c>
      <c r="BS14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U143" s="164" t="s">
        <v>1860</v>
      </c>
      <c r="BV14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143" s="166" t="str">
        <f>"SELECT ERR_VALUE, RULE_ID, TB_NM, COL_NM FROM (
 SELECT DISTINCT SUBSTRING(CAST("&amp; $J143 &amp;" AS VARCHAR(50)),1,30) AS ERR_VALUE, 'ID"&amp; $U143 &amp;"' AS RULE_ID,  
   '"&amp; $G143 &amp;"' AS TB_NM,    
   '"&amp; $J143 &amp;"' AS COL_NM 
    FROM "&amp;$C143&amp;"."&amp; $G143 &amp;" A
    WHERE  "&amp; $J143 &amp;" IS NULL 
LIMIT 3
) XX
"</f>
        <v xml:space="preserve">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</v>
      </c>
      <c r="BX143" s="164" t="s">
        <v>1860</v>
      </c>
      <c r="BY14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A143" s="164" t="s">
        <v>1860</v>
      </c>
      <c r="CB143" s="164" t="str">
        <f>"    -- 프로시저 본문" &amp; CHAR(10) &amp;
"    BEGIN" &amp; CHAR(10) &amp;
"        WITH query_result AS (" &amp; CHAR(10) &amp;
"            -- 쿼리 결과를 변수에 저장" &amp; CHAR(10) &amp;
"            "&amp;BZ143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'ID1141'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D143" s="164" t="s">
        <v>1860</v>
      </c>
      <c r="CE143" s="164" t="str">
        <f>"    -- 프로시저 본문" &amp; CHAR(10) &amp;
"    BEGIN" &amp; CHAR(10) &amp;
"        WITH query_result AS (" &amp; CHAR(10) &amp;
"            -- 쿼리 결과를 변수에 저장" &amp; CHAR(10) &amp;
"         "&amp;CC143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'ID1141'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3" s="166" t="str">
        <f>"SELECT ERR_VALUE, RULE_ID, TB_NM, COL_NM FROM (
 SELECT DISTINCT SUBSTR(TO_CHAR("&amp; $J143 &amp;"),1,30) AS ERR_VALUE, 'ID"&amp; $U143 &amp;"' AS RULE_ID,  
   '"&amp; $G143 &amp;"' AS TB_NM,    
   '"&amp; $J143 &amp;"' AS COL_NM 
    FROM "&amp;$C143&amp;"."&amp; $G143 &amp;" A
    WHERE  "&amp; $J143 &amp;" IS NULL
AND ROWNUM &lt; 4
) XX
"</f>
        <v xml:space="preserve">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</v>
      </c>
      <c r="CG143" s="164" t="s">
        <v>1860</v>
      </c>
      <c r="CH143" s="164" t="str">
        <f>"    -- 프로시저 본문" &amp; CHAR(10) &amp;
"    BEGIN" &amp; CHAR(10) &amp;
"        WITH query_result AS (" &amp; CHAR(10) &amp;
"            -- 쿼리 결과를 변수에 저장" &amp; CHAR(10) &amp;
"            "&amp;CF143&amp;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J143" s="164" t="s">
        <v>1860</v>
      </c>
      <c r="CK143" s="164" t="str">
        <f>"BEGIN TRY" &amp; CHAR(10) &amp;
"    WITH query_result AS (" &amp; CHAR(10) &amp;
"        "&amp;CI143&amp;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M143" s="164" t="s">
        <v>1860</v>
      </c>
      <c r="CN143" s="164" t="str">
        <f>"BEGIN TRY" &amp; CHAR(10) &amp;
"    WITH query_result AS (" &amp; CHAR(10) &amp;
"        "&amp;CL143&amp;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CP143" s="164" t="s">
        <v>1860</v>
      </c>
      <c r="CQ143" s="164" t="str">
        <f>"BEGIN TRY" &amp; CHAR(10) &amp;
"    WITH query_result AS (" &amp; CHAR(10) &amp;
"        "&amp;CO143&amp;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3" s="216">
        <f>IFERROR(VLOOKUP("ID"&amp;U143,V.진단결과!$A$2:$E$99558,4,0),0)</f>
        <v>0</v>
      </c>
      <c r="CS143" s="217">
        <f>IFERROR(VLOOKUP("ID"&amp;U143,V.진단결과!$A$2:$E$99558,5,0),0)</f>
        <v>0</v>
      </c>
      <c r="CT143" s="218">
        <f t="shared" si="134"/>
        <v>0</v>
      </c>
      <c r="CU143" s="219" t="str">
        <f>SUBSTITUTE(IFERROR(VLOOKUP("ID"&amp;U143,V.진단결과!$A$2:$F$99558,6,0),""),$AO143,"")</f>
        <v/>
      </c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</row>
    <row r="144" spans="1:120" s="220" customFormat="1" ht="16.5" hidden="1" customHeight="1">
      <c r="A144" s="164" t="s">
        <v>2242</v>
      </c>
      <c r="B144" s="164" t="s">
        <v>2240</v>
      </c>
      <c r="C144" s="164" t="s">
        <v>2887</v>
      </c>
      <c r="D144" s="164">
        <v>6</v>
      </c>
      <c r="E144" s="175" t="s">
        <v>2243</v>
      </c>
      <c r="F144" s="177" t="s">
        <v>2270</v>
      </c>
      <c r="G144" s="177" t="s">
        <v>2249</v>
      </c>
      <c r="H144" s="177">
        <v>10</v>
      </c>
      <c r="I144" s="221" t="s">
        <v>2542</v>
      </c>
      <c r="J144" s="177" t="s">
        <v>2327</v>
      </c>
      <c r="K144" s="177" t="s">
        <v>20</v>
      </c>
      <c r="L144" s="175"/>
      <c r="M144" s="165"/>
      <c r="N144" s="221" t="s">
        <v>2542</v>
      </c>
      <c r="O144" s="183" t="s">
        <v>2508</v>
      </c>
      <c r="P144" s="4"/>
      <c r="Q144" s="175" t="s">
        <v>2449</v>
      </c>
      <c r="R144" s="175"/>
      <c r="S144" s="166"/>
      <c r="T144" s="166"/>
      <c r="U144" s="166"/>
      <c r="V144" s="164" t="s">
        <v>1965</v>
      </c>
      <c r="W144" s="167" t="s">
        <v>2527</v>
      </c>
      <c r="X144" s="166"/>
      <c r="Y144" s="166"/>
      <c r="Z144" s="166"/>
      <c r="AA144" s="166"/>
      <c r="AB144" s="164"/>
      <c r="AC144" s="166"/>
      <c r="AD144" s="165"/>
      <c r="AE144" s="166"/>
      <c r="AF144" s="166"/>
      <c r="AG144" s="165"/>
      <c r="AH144" s="165"/>
      <c r="AI144" s="166"/>
      <c r="AJ144" s="166"/>
      <c r="AK144" s="166"/>
      <c r="AL144" s="166"/>
      <c r="AM144" s="166"/>
      <c r="AN144" s="166"/>
      <c r="AO144" s="166"/>
      <c r="AP144" s="166"/>
      <c r="AQ144" s="164"/>
      <c r="AR144" s="164"/>
      <c r="AS144" s="167"/>
      <c r="AT144" s="164"/>
      <c r="AU144" s="164"/>
      <c r="AV144" s="166"/>
      <c r="AW144" s="164"/>
      <c r="AX144" s="164"/>
      <c r="AY144" s="166"/>
      <c r="AZ144" s="164"/>
      <c r="BA144" s="164"/>
      <c r="BB144" s="167"/>
      <c r="BC144" s="164"/>
      <c r="BD144" s="164"/>
      <c r="BE144" s="166"/>
      <c r="BF144" s="164"/>
      <c r="BG144" s="164"/>
      <c r="BH144" s="166"/>
      <c r="BI144" s="164"/>
      <c r="BJ144" s="164"/>
      <c r="BK144" s="167"/>
      <c r="BL144" s="164"/>
      <c r="BM144" s="164"/>
      <c r="BN144" s="166"/>
      <c r="BO144" s="164"/>
      <c r="BP144" s="164"/>
      <c r="BQ144" s="166"/>
      <c r="BR144" s="164"/>
      <c r="BS144" s="164"/>
      <c r="BT144" s="167"/>
      <c r="BU144" s="164"/>
      <c r="BV144" s="164"/>
      <c r="BW144" s="166"/>
      <c r="BX144" s="164"/>
      <c r="BY144" s="164"/>
      <c r="BZ144" s="166"/>
      <c r="CA144" s="164"/>
      <c r="CB144" s="164"/>
      <c r="CC144" s="167"/>
      <c r="CD144" s="164"/>
      <c r="CE144" s="164"/>
      <c r="CF144" s="166"/>
      <c r="CG144" s="164"/>
      <c r="CH144" s="164"/>
      <c r="CI144" s="166"/>
      <c r="CJ144" s="164"/>
      <c r="CK144" s="164"/>
      <c r="CL144" s="167"/>
      <c r="CM144" s="164"/>
      <c r="CN144" s="164"/>
      <c r="CO144" s="166"/>
      <c r="CP144" s="164"/>
      <c r="CQ144" s="164"/>
      <c r="CR144" s="216">
        <f>IFERROR(VLOOKUP("ID"&amp;U144,V.진단결과!$A$2:$E$99558,4,0),0)</f>
        <v>0</v>
      </c>
      <c r="CS144" s="217">
        <f>IFERROR(VLOOKUP("ID"&amp;U144,V.진단결과!$A$2:$E$99558,5,0),0)</f>
        <v>0</v>
      </c>
      <c r="CT144" s="218">
        <f t="shared" si="134"/>
        <v>0</v>
      </c>
      <c r="CU144" s="219" t="str">
        <f>SUBSTITUTE(IFERROR(VLOOKUP("ID"&amp;U144,V.진단결과!$A$2:$F$99558,6,0),""),$AO144,"")</f>
        <v/>
      </c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</row>
    <row r="145" spans="1:120" s="220" customFormat="1" ht="16.5" hidden="1" customHeight="1">
      <c r="A145" s="164" t="s">
        <v>2242</v>
      </c>
      <c r="B145" s="164" t="s">
        <v>2240</v>
      </c>
      <c r="C145" s="164" t="s">
        <v>2887</v>
      </c>
      <c r="D145" s="164">
        <v>6</v>
      </c>
      <c r="E145" s="175" t="s">
        <v>2243</v>
      </c>
      <c r="F145" s="177" t="s">
        <v>2270</v>
      </c>
      <c r="G145" s="177" t="s">
        <v>2249</v>
      </c>
      <c r="H145" s="177">
        <v>11</v>
      </c>
      <c r="I145" s="221" t="s">
        <v>2543</v>
      </c>
      <c r="J145" s="177" t="s">
        <v>2339</v>
      </c>
      <c r="K145" s="177" t="s">
        <v>2435</v>
      </c>
      <c r="L145" s="175"/>
      <c r="M145" s="165"/>
      <c r="N145" s="221" t="s">
        <v>2543</v>
      </c>
      <c r="O145" s="183" t="s">
        <v>2508</v>
      </c>
      <c r="P145" s="4"/>
      <c r="Q145" s="175" t="s">
        <v>2449</v>
      </c>
      <c r="R145" s="175"/>
      <c r="S145" s="166"/>
      <c r="T145" s="166"/>
      <c r="U145" s="166"/>
      <c r="V145" s="164" t="s">
        <v>1965</v>
      </c>
      <c r="W145" s="167" t="s">
        <v>2527</v>
      </c>
      <c r="X145" s="166"/>
      <c r="Y145" s="166"/>
      <c r="Z145" s="166"/>
      <c r="AA145" s="166"/>
      <c r="AB145" s="164"/>
      <c r="AC145" s="166"/>
      <c r="AD145" s="165"/>
      <c r="AE145" s="166"/>
      <c r="AF145" s="166"/>
      <c r="AG145" s="165"/>
      <c r="AH145" s="165"/>
      <c r="AI145" s="166"/>
      <c r="AJ145" s="166"/>
      <c r="AK145" s="166"/>
      <c r="AL145" s="166"/>
      <c r="AM145" s="166"/>
      <c r="AN145" s="166"/>
      <c r="AO145" s="166"/>
      <c r="AP145" s="166"/>
      <c r="AQ145" s="164"/>
      <c r="AR145" s="164"/>
      <c r="AS145" s="167"/>
      <c r="AT145" s="164"/>
      <c r="AU145" s="164"/>
      <c r="AV145" s="166"/>
      <c r="AW145" s="164"/>
      <c r="AX145" s="164"/>
      <c r="AY145" s="166"/>
      <c r="AZ145" s="164"/>
      <c r="BA145" s="164"/>
      <c r="BB145" s="167"/>
      <c r="BC145" s="164"/>
      <c r="BD145" s="164"/>
      <c r="BE145" s="166"/>
      <c r="BF145" s="164"/>
      <c r="BG145" s="164"/>
      <c r="BH145" s="166"/>
      <c r="BI145" s="164"/>
      <c r="BJ145" s="164"/>
      <c r="BK145" s="167"/>
      <c r="BL145" s="164"/>
      <c r="BM145" s="164"/>
      <c r="BN145" s="166"/>
      <c r="BO145" s="164"/>
      <c r="BP145" s="164"/>
      <c r="BQ145" s="166"/>
      <c r="BR145" s="164"/>
      <c r="BS145" s="164"/>
      <c r="BT145" s="167"/>
      <c r="BU145" s="164"/>
      <c r="BV145" s="164"/>
      <c r="BW145" s="166"/>
      <c r="BX145" s="164"/>
      <c r="BY145" s="164"/>
      <c r="BZ145" s="166"/>
      <c r="CA145" s="164"/>
      <c r="CB145" s="164"/>
      <c r="CC145" s="167"/>
      <c r="CD145" s="164"/>
      <c r="CE145" s="164"/>
      <c r="CF145" s="166"/>
      <c r="CG145" s="164"/>
      <c r="CH145" s="164"/>
      <c r="CI145" s="166"/>
      <c r="CJ145" s="164"/>
      <c r="CK145" s="164"/>
      <c r="CL145" s="167"/>
      <c r="CM145" s="164"/>
      <c r="CN145" s="164"/>
      <c r="CO145" s="166"/>
      <c r="CP145" s="164"/>
      <c r="CQ145" s="164"/>
      <c r="CR145" s="216">
        <f>IFERROR(VLOOKUP("ID"&amp;U145,V.진단결과!$A$2:$E$99558,4,0),0)</f>
        <v>0</v>
      </c>
      <c r="CS145" s="217">
        <f>IFERROR(VLOOKUP("ID"&amp;U145,V.진단결과!$A$2:$E$99558,5,0),0)</f>
        <v>0</v>
      </c>
      <c r="CT145" s="218">
        <f t="shared" si="134"/>
        <v>0</v>
      </c>
      <c r="CU145" s="219" t="str">
        <f>SUBSTITUTE(IFERROR(VLOOKUP("ID"&amp;U145,V.진단결과!$A$2:$F$99558,6,0),""),$AO145,"")</f>
        <v/>
      </c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</row>
    <row r="146" spans="1:120" s="220" customFormat="1" ht="16.5" hidden="1" customHeight="1">
      <c r="A146" s="164" t="s">
        <v>2242</v>
      </c>
      <c r="B146" s="164" t="s">
        <v>2240</v>
      </c>
      <c r="C146" s="164" t="s">
        <v>2887</v>
      </c>
      <c r="D146" s="164">
        <v>6</v>
      </c>
      <c r="E146" s="175" t="s">
        <v>2243</v>
      </c>
      <c r="F146" s="177" t="s">
        <v>2270</v>
      </c>
      <c r="G146" s="177" t="s">
        <v>2249</v>
      </c>
      <c r="H146" s="177">
        <v>12</v>
      </c>
      <c r="I146" s="221" t="s">
        <v>2558</v>
      </c>
      <c r="J146" s="177" t="s">
        <v>2340</v>
      </c>
      <c r="K146" s="177" t="s">
        <v>2439</v>
      </c>
      <c r="L146" s="175"/>
      <c r="M146" s="165"/>
      <c r="N146" s="221" t="s">
        <v>2544</v>
      </c>
      <c r="O146" s="183">
        <v>2</v>
      </c>
      <c r="P146" s="4"/>
      <c r="Q146" s="175" t="s">
        <v>2449</v>
      </c>
      <c r="R146" s="175"/>
      <c r="S146" s="166"/>
      <c r="T146" s="166"/>
      <c r="U146" s="166">
        <v>1144</v>
      </c>
      <c r="V146" s="164" t="s">
        <v>1869</v>
      </c>
      <c r="W146" s="167"/>
      <c r="X146" s="166"/>
      <c r="Y146" s="166"/>
      <c r="Z146" s="164" t="s">
        <v>2469</v>
      </c>
      <c r="AA146" s="168" t="s">
        <v>2471</v>
      </c>
      <c r="AB146" s="166"/>
      <c r="AC146" s="166"/>
      <c r="AD146" s="165"/>
      <c r="AE146" s="166"/>
      <c r="AF146" s="166"/>
      <c r="AG146" s="166"/>
      <c r="AH146" s="165"/>
      <c r="AI146" s="166"/>
      <c r="AJ146" s="166"/>
      <c r="AK146" s="166"/>
      <c r="AL146" s="166"/>
      <c r="AM146" s="166"/>
      <c r="AN146" s="166" t="str">
        <f>F146 &amp;"["&amp;G146&amp;"]의 "&amp; I146 &amp;"["&amp; J146 &amp;"]는 정수 또는 소수점을 가진 숫자여야만 한다."</f>
        <v>투약정보[DRUG_EXPOSURE]의 1일당 투약 약품량[QUANTITY]는 정수 또는 소수점을 가진 숫자여야만 한다.</v>
      </c>
      <c r="AO146" s="166"/>
      <c r="AP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AQ146" s="164" t="s">
        <v>1860</v>
      </c>
      <c r="AR146" s="164" t="str">
        <f>"WITH query_result AS (" &amp; CHAR(10) &amp;
"    -- 쿼리 결과를 변수에 저장" &amp; CHAR(10) &amp;
"    " &amp; AP146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'ID1144'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"&amp; $J146 &amp;" LIKE_REGEXPR '[^\d.-]+'
 "</f>
        <v xml:space="preserve">SELECT 'ID1144' AS RULE_ID,  
   'DRUG_EXPOSURE' AS TB_NM,    
   'QUANTITY' AS COL_NM, 
	COUNT(*) AS ERR_CNT   
FROM YourSchemaName.DRUG_EXPOSURE A
WHERE QUANTITY IS NOT NULL AND LENGTH(CAST(QUANTITY AS VARCHAR)) &gt; 0 
AND QUANTITY LIKE_REGEXPR '[^\d.-]+'
 </v>
      </c>
      <c r="AT146" s="164" t="s">
        <v>1860</v>
      </c>
      <c r="AU146" s="164" t="str">
        <f>"    WITH query_result AS (" &amp; CHAR(10) &amp;
"        -- 쿼리 결과를 변수에 저장" &amp; CHAR(10) &amp;
"        " &amp; AS146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'ID1144' AS RULE_ID,  
   'DRUG_EXPOSURE' AS TB_NM,    
   'QUANTITY' AS COL_NM, 
	COUNT(*) AS ERR_CNT   
FROM YourSchemaName.DRUG_EXPOSURE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"&amp; $J146 &amp;" LIKE_REGEXPR '[^\d.-]+'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LIKE_REGEXPR '[^\d.-]+'
LIMIT 3
) XX
</v>
      </c>
      <c r="AW146" s="164" t="s">
        <v>1860</v>
      </c>
      <c r="AX146" s="164" t="str">
        <f>"    WITH query_result AS (" &amp; CHAR(10) &amp;
"        -- 쿼리 결과를 변수에 저장" &amp; CHAR(10) &amp;
"        " &amp; AV146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AZ146" s="164" t="s">
        <v>1860</v>
      </c>
      <c r="BA146" s="164" t="str">
        <f>"BEGIN TRY" &amp; CHAR(10) &amp;
"    WITH query_result AS (" &amp; CHAR(10) &amp;
"        "&amp;AY146&amp;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146" s="164" t="s">
        <v>1860</v>
      </c>
      <c r="BD146" s="164" t="str">
        <f>"BEGIN TRY" &amp; CHAR(10) &amp;
"    WITH query_result AS (" &amp; CHAR(10) &amp;
"        "&amp;BB146&amp;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BF146" s="164" t="s">
        <v>1860</v>
      </c>
      <c r="BG146" s="164" t="str">
        <f>"BEGIN TRY" &amp; CHAR(10) &amp;
"    WITH query_result AS (" &amp; CHAR(10) &amp;
"        "&amp;BE146&amp;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6" s="166" t="str">
        <f>"SELECT 'ID"&amp; $U146 &amp;"' AS RULE_ID,  
   '"&amp; $G146 &amp;"' AS TB_NM,    
   '"&amp; $J146 &amp;"' AS COL_NM, 
   COUNT(*) AS TOT_CNT   
   FROM "&amp;$C146&amp;"."&amp; $G146 &amp;"
WHERE "&amp; $J146 &amp;" IS NOT NULL AND LENGTH(CAST("&amp; $J146 &amp;" AS VARCHAR))&gt;0 "</f>
        <v xml:space="preserve">SELECT 'ID1144' AS RULE_ID,  
   'DRUG_EXPOSURE' AS TB_NM,    
   'QUANTITY' AS COL_NM, 
   COUNT(*) AS TOT_CNT   
   FROM YourSchemaName.DRUG_EXPOSURE
WHERE QUANTITY IS NOT NULL AND LENGTH(CAST(QUANTITY AS VARCHAR))&gt;0 </v>
      </c>
      <c r="BI146" s="164" t="s">
        <v>1860</v>
      </c>
      <c r="BJ146" s="166" t="str">
        <f>"BEGIN" &amp; CHAR(10) &amp;
"    -- 쿼리 결과를 변수에 저장" &amp; CHAR(10) &amp;
"    " &amp; BH146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'ID1144'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REGEXP_MATCH(CAST("&amp; $J146 &amp;" AS VARCHAR), '[^\d.-]+') IS NOT NULL
 "</f>
        <v xml:space="preserve">SELECT 'ID1144' AS RULE_ID,  
   'DRUG_EXPOSURE' AS TB_NM,    
   'QUANTITY' AS COL_NM, 
	COUNT(*) AS ERR_CNT   
FROM YourSchemaName.DRUG_EXPOSURE A
WHERE QUANTITY IS NOT NULL AND LENGTH(CAST(QUANTITY AS VARCHAR)) &gt; 0 
AND REGEXP_MATCH(CAST(QUANTITY AS VARCHAR), '[^\d.-]+') IS NOT NULL
 </v>
      </c>
      <c r="BL146" s="164" t="s">
        <v>1860</v>
      </c>
      <c r="BM146" s="166" t="str">
        <f>"BEGIN" &amp; CHAR(10) &amp;
"    -- 쿼리 결과를 변수에 저장" &amp; CHAR(10) &amp;
"    " &amp; BK146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'ID1144' AS RULE_ID,  
   'DRUG_EXPOSURE' AS TB_NM,    
   'QUANTITY' AS COL_NM, 
	COUNT(*) AS ERR_CNT   
FROM YourSchemaName.DRUG_EXPOSURE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REGEXP_MATCH(CAST("&amp; $J146 &amp;" AS VARCHAR), '[^\d.-]+') IS NOT NULL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'[^\d.-]+') IS NOT NULL
LIMIT 3
) XX
</v>
      </c>
      <c r="BO146" s="164" t="s">
        <v>1860</v>
      </c>
      <c r="BP146" s="166" t="str">
        <f>"BEGIN" &amp; CHAR(10) &amp;
"    -- 쿼리 결과를 변수에 저장" &amp; CHAR(10) &amp;
"    " &amp; BN146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BR146" s="164" t="s">
        <v>1860</v>
      </c>
      <c r="BS1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6" s="166" t="str">
        <f>"SELECT 'ID"&amp; $U146 &amp;"' AS RULE_ID,  
   '"&amp; $G146 &amp;"' AS TB_NM,    
   '"&amp; $J146 &amp;"' AS COL_NM, 
	COUNT(*) AS ERR_CNT   
FROM "&amp;$C146&amp;"."&amp; $G146 &amp;" A
WHERE "&amp; $J146 &amp;" IS NOT NULL AND LENGTH("&amp; $J146 &amp;") &gt; 0 
AND "&amp; $J146 &amp;" REGEXP '[^\d.-]+'
 "</f>
        <v xml:space="preserve">SELECT 'ID1144' AS RULE_ID,  
   'DRUG_EXPOSURE' AS TB_NM,    
   'QUANTITY' AS COL_NM, 
	COUNT(*) AS ERR_CNT   
FROM YourSchemaName.DRUG_EXPOSURE A
WHERE QUANTITY IS NOT NULL AND LENGTH(QUANTITY) &gt; 0 
AND QUANTITY REGEXP '[^\d.-]+'
 </v>
      </c>
      <c r="BU146" s="164" t="s">
        <v>1860</v>
      </c>
      <c r="BV1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	COUNT(*) AS ERR_CNT   
FROM YourSchemaName.DRUG_EXPOSURE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146" s="166" t="str">
        <f>"SELECT ERR_VALUE, RULE_ID, TB_NM, COL_NM FROM (
 SELECT DISTINCT SUBSTRING(CAST("&amp; $J146 &amp;" AS VARCHAR(50)),1,30) AS ERR_VALUE, 'ID"&amp; $U146 &amp;"' AS RULE_ID,  
   '"&amp; $G146 &amp;"' AS TB_NM,    
   '"&amp; $J146 &amp;"' AS COL_NM 
FROM "&amp;$C146&amp;"."&amp; $G146 &amp;" A
WHERE  "&amp; $J146 &amp;" IS NOT NULL AND LENGTH("&amp; $J146 &amp;") &gt; 0 
AND "&amp; $J146 &amp;" REGEXP '[^\d.-]+'
LIMIT 3
) XX
"</f>
        <v xml:space="preserve">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REGEXP '[^\d.-]+'
LIMIT 3
) XX
</v>
      </c>
      <c r="BX146" s="164" t="s">
        <v>1860</v>
      </c>
      <c r="BY1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CA146" s="164" t="s">
        <v>1860</v>
      </c>
      <c r="CB146" s="164" t="str">
        <f>"    -- 프로시저 본문" &amp; CHAR(10) &amp;
"    BEGIN" &amp; CHAR(10) &amp;
"        WITH query_result AS (" &amp; CHAR(10) &amp;
"            -- 쿼리 결과를 변수에 저장" &amp; CHAR(10) &amp;
"            "&amp;BZ146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'ID1144'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6" s="166" t="str">
        <f>"SELECT 'ID"&amp; $U146 &amp;"' AS RULE_ID,  
   '"&amp; $G146 &amp;"' AS TB_NM,    
   '"&amp; $J146 &amp;"' AS COL_NM, 
	COUNT(*) AS ERR_CNT   
FROM "&amp;$C146&amp;"."&amp; $G146 &amp;" A
WHERE "&amp; $J146 &amp;" IS NOT NULL AND LENGTH(TO_CHAR("&amp; $J146 &amp;")) &gt; 0 
AND REGEXP_LIKE("&amp; $J146 &amp;", '[^\d.-]+')
 "</f>
        <v xml:space="preserve">SELECT 'ID1144' AS RULE_ID,  
   'DRUG_EXPOSURE' AS TB_NM,    
   'QUANTITY' AS COL_NM, 
	COUNT(*) AS ERR_CNT   
FROM YourSchemaName.DRUG_EXPOSURE A
WHERE QUANTITY IS NOT NULL AND LENGTH(TO_CHAR(QUANTITY)) &gt; 0 
AND REGEXP_LIKE(QUANTITY, '[^\d.-]+')
 </v>
      </c>
      <c r="CD146" s="164" t="s">
        <v>1860</v>
      </c>
      <c r="CE146" s="164" t="str">
        <f>"    -- 프로시저 본문" &amp; CHAR(10) &amp;
"    BEGIN" &amp; CHAR(10) &amp;
"        WITH query_result AS (" &amp; CHAR(10) &amp;
"            -- 쿼리 결과를 변수에 저장" &amp; CHAR(10) &amp;
"         "&amp;CC146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'ID1144' AS RULE_ID,  
   'DRUG_EXPOSURE' AS TB_NM,    
   'QUANTITY' AS COL_NM, 
	COUNT(*) AS ERR_CNT   
FROM YourSchemaName.DRUG_EXPOSURE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6" s="166" t="str">
        <f>"SELECT ERR_VALUE, RULE_ID, TB_NM, COL_NM FROM (
 SELECT DISTINCT SUBSTR(TO_CHAR("&amp; $J146 &amp;"),1,30) AS ERR_VALUE, 'ID"&amp; $U146 &amp;"' AS RULE_ID,  
   '"&amp; $G146 &amp;"' AS TB_NM,    
   '"&amp; $J146 &amp;"' AS COL_NM 
FROM "&amp;$C146&amp;"."&amp; $G146 &amp;" A
WHERE  "&amp; $J146 &amp;" IS NOT NULL AND LENGTH(TO_CHAR("&amp; $J146 &amp;")) &gt; 0 
AND REGEXP_LIKE("&amp; $J146 &amp;", '[^\d.-]+')
AND ROWNUM &lt; 4
) XX
"</f>
        <v xml:space="preserve">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REGEXP_LIKE(QUANTITY, '[^\d.-]+')
AND ROWNUM &lt; 4
) XX
</v>
      </c>
      <c r="CG146" s="164" t="s">
        <v>1860</v>
      </c>
      <c r="CH146" s="164" t="str">
        <f>"    -- 프로시저 본문" &amp; CHAR(10) &amp;
"    BEGIN" &amp; CHAR(10) &amp;
"        WITH query_result AS (" &amp; CHAR(10) &amp;
"            -- 쿼리 결과를 변수에 저장" &amp; CHAR(10) &amp;
"            "&amp;CF146&amp;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CJ146" s="164" t="s">
        <v>1860</v>
      </c>
      <c r="CK146" s="164" t="str">
        <f>"BEGIN TRY" &amp; CHAR(10) &amp;
"    WITH query_result AS (" &amp; CHAR(10) &amp;
"        "&amp;CI146&amp;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146" s="164" t="s">
        <v>1860</v>
      </c>
      <c r="CN146" s="164" t="str">
        <f>"BEGIN TRY" &amp; CHAR(10) &amp;
"    WITH query_result AS (" &amp; CHAR(10) &amp;
"        "&amp;CL146&amp;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CP146" s="164" t="s">
        <v>1860</v>
      </c>
      <c r="CQ146" s="164" t="str">
        <f>"BEGIN TRY" &amp; CHAR(10) &amp;
"    WITH query_result AS (" &amp; CHAR(10) &amp;
"        "&amp;CO146&amp;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6" s="216">
        <f>IFERROR(VLOOKUP("ID"&amp;U146,V.진단결과!$A$2:$E$99558,4,0),0)</f>
        <v>0</v>
      </c>
      <c r="CS146" s="217">
        <f>IFERROR(VLOOKUP("ID"&amp;U146,V.진단결과!$A$2:$E$99558,5,0),0)</f>
        <v>0</v>
      </c>
      <c r="CT146" s="218">
        <f t="shared" si="134"/>
        <v>0</v>
      </c>
      <c r="CU146" s="219" t="str">
        <f>SUBSTITUTE(IFERROR(VLOOKUP("ID"&amp;U146,V.진단결과!$A$2:$F$99558,6,0),""),$AO146,"")</f>
        <v/>
      </c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</row>
    <row r="147" spans="1:120" s="220" customFormat="1" ht="16.5" hidden="1" customHeight="1">
      <c r="A147" s="164" t="s">
        <v>2242</v>
      </c>
      <c r="B147" s="164" t="s">
        <v>2240</v>
      </c>
      <c r="C147" s="164" t="s">
        <v>2887</v>
      </c>
      <c r="D147" s="164">
        <v>6</v>
      </c>
      <c r="E147" s="175" t="s">
        <v>2243</v>
      </c>
      <c r="F147" s="177" t="s">
        <v>2270</v>
      </c>
      <c r="G147" s="177" t="s">
        <v>2249</v>
      </c>
      <c r="H147" s="177">
        <v>13</v>
      </c>
      <c r="I147" s="221" t="s">
        <v>2559</v>
      </c>
      <c r="J147" s="177" t="s">
        <v>2341</v>
      </c>
      <c r="K147" s="177" t="s">
        <v>2435</v>
      </c>
      <c r="L147" s="175"/>
      <c r="M147" s="165"/>
      <c r="N147" s="221" t="s">
        <v>2545</v>
      </c>
      <c r="O147" s="183">
        <v>30</v>
      </c>
      <c r="P147" s="224"/>
      <c r="Q147" s="175" t="s">
        <v>2449</v>
      </c>
      <c r="R147" s="175"/>
      <c r="S147" s="166"/>
      <c r="T147" s="166"/>
      <c r="U147" s="166">
        <v>1145</v>
      </c>
      <c r="V147" s="164" t="s">
        <v>1869</v>
      </c>
      <c r="W147" s="166"/>
      <c r="X147" s="166"/>
      <c r="Y147" s="166"/>
      <c r="Z147" s="164" t="s">
        <v>2469</v>
      </c>
      <c r="AA147" s="168" t="s">
        <v>2468</v>
      </c>
      <c r="AB147" s="164"/>
      <c r="AC147" s="166"/>
      <c r="AD147" s="165"/>
      <c r="AE147" s="166"/>
      <c r="AF147" s="166"/>
      <c r="AG147" s="165"/>
      <c r="AH147" s="165"/>
      <c r="AI147" s="166"/>
      <c r="AJ147" s="166"/>
      <c r="AK147" s="166"/>
      <c r="AL147" s="166"/>
      <c r="AM147" s="166"/>
      <c r="AN147" s="166" t="str">
        <f>F147 &amp;"["&amp;G147&amp;"]의 "&amp; I147 &amp;"["&amp; J147 &amp;"]는 정수 또는 소수점을 가진 숫자여야만 한다."</f>
        <v>투약정보[DRUG_EXPOSURE]의 투약 일수[DAYS_SUPPLY]는 정수 또는 소수점을 가진 숫자여야만 한다.</v>
      </c>
      <c r="AO147" s="166"/>
      <c r="AP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AQ147" s="164" t="s">
        <v>1860</v>
      </c>
      <c r="AR147" s="164" t="str">
        <f>"WITH query_result AS (" &amp; CHAR(10) &amp;
"    -- 쿼리 결과를 변수에 저장" &amp; CHAR(10) &amp;
"    " &amp; AP147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'ID1145'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"&amp; $J147 &amp;" LIKE_REGEXPR '[^\d.-]+'
 "</f>
        <v xml:space="preserve">SELECT 'ID1145' AS RULE_ID,  
   'DRUG_EXPOSURE' AS TB_NM,    
   'DAYS_SUPPLY' AS COL_NM, 
	COUNT(*) AS ERR_CNT   
FROM YourSchemaName.DRUG_EXPOSURE A
WHERE DAYS_SUPPLY IS NOT NULL AND LENGTH(CAST(DAYS_SUPPLY AS VARCHAR)) &gt; 0 
AND DAYS_SUPPLY LIKE_REGEXPR '[^\d.-]+'
 </v>
      </c>
      <c r="AT147" s="164" t="s">
        <v>1860</v>
      </c>
      <c r="AU147" s="164" t="str">
        <f>"    WITH query_result AS (" &amp; CHAR(10) &amp;
"        -- 쿼리 결과를 변수에 저장" &amp; CHAR(10) &amp;
"        " &amp; AS147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'ID1145' AS RULE_ID,  
   'DRUG_EXPOSURE' AS TB_NM,    
   'DAYS_SUPPLY' AS COL_NM, 
	COUNT(*) AS ERR_CNT   
FROM YourSchemaName.DRUG_EXPOSURE A
WHERE DAYS_SUPPLY IS NOT NULL AND LENGTH(CAST(DAYS_SUPPLY AS VARCHAR)) &gt; 0 
AND DAYS_SUPPLY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"&amp; $J147 &amp;" LIKE_REGEXPR '[^\d.-]+'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LIKE_REGEXPR '[^\d.-]+'
LIMIT 3
) XX
</v>
      </c>
      <c r="AW147" s="164" t="s">
        <v>1860</v>
      </c>
      <c r="AX147" s="164" t="str">
        <f>"    WITH query_result AS (" &amp; CHAR(10) &amp;
"        -- 쿼리 결과를 변수에 저장" &amp; CHAR(10) &amp;
"        " &amp; AV147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AZ147" s="164" t="s">
        <v>1860</v>
      </c>
      <c r="BA147" s="164" t="str">
        <f>"BEGIN TRY" &amp; CHAR(10) &amp;
"    WITH query_result AS (" &amp; CHAR(10) &amp;
"        "&amp;AY147&amp;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147" s="164" t="s">
        <v>1860</v>
      </c>
      <c r="BD147" s="164" t="str">
        <f>"BEGIN TRY" &amp; CHAR(10) &amp;
"    WITH query_result AS (" &amp; CHAR(10) &amp;
"        "&amp;BB147&amp;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BF147" s="164" t="s">
        <v>1860</v>
      </c>
      <c r="BG147" s="164" t="str">
        <f>"BEGIN TRY" &amp; CHAR(10) &amp;
"    WITH query_result AS (" &amp; CHAR(10) &amp;
"        "&amp;BE147&amp;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7" s="166" t="str">
        <f>"SELECT 'ID"&amp; $U147 &amp;"' AS RULE_ID,  
   '"&amp; $G147 &amp;"' AS TB_NM,    
   '"&amp; $J147 &amp;"' AS COL_NM, 
   COUNT(*) AS TOT_CNT   
   FROM "&amp;$C147&amp;"."&amp; $G147 &amp;"
WHERE "&amp; $J147 &amp;" IS NOT NULL AND LENGTH(CAST("&amp; $J147 &amp;" AS VARCHAR))&gt;0 "</f>
        <v xml:space="preserve">SELECT 'ID1145' AS RULE_ID,  
   'DRUG_EXPOSURE' AS TB_NM,    
   'DAYS_SUPPLY' AS COL_NM, 
   COUNT(*) AS TOT_CNT   
   FROM YourSchemaName.DRUG_EXPOSURE
WHERE DAYS_SUPPLY IS NOT NULL AND LENGTH(CAST(DAYS_SUPPLY AS VARCHAR))&gt;0 </v>
      </c>
      <c r="BI147" s="164" t="s">
        <v>1860</v>
      </c>
      <c r="BJ147" s="166" t="str">
        <f>"BEGIN" &amp; CHAR(10) &amp;
"    -- 쿼리 결과를 변수에 저장" &amp; CHAR(10) &amp;
"    " &amp; BH147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'ID1145'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REGEXP_MATCH(CAST("&amp; $J147 &amp;" AS VARCHAR), '[^\d.-]+') IS NOT NULL
 "</f>
        <v xml:space="preserve">SELECT 'ID1145'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</v>
      </c>
      <c r="BL147" s="164" t="s">
        <v>1860</v>
      </c>
      <c r="BM147" s="166" t="str">
        <f>"BEGIN" &amp; CHAR(10) &amp;
"    -- 쿼리 결과를 변수에 저장" &amp; CHAR(10) &amp;
"    " &amp; BK147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'ID1145'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REGEXP_MATCH(CAST("&amp; $J147 &amp;" AS VARCHAR), '[^\d.-]+') IS NOT NULL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'[^\d.-]+') IS NOT NULL
LIMIT 3
) XX
</v>
      </c>
      <c r="BO147" s="164" t="s">
        <v>1860</v>
      </c>
      <c r="BP147" s="166" t="str">
        <f>"BEGIN" &amp; CHAR(10) &amp;
"    -- 쿼리 결과를 변수에 저장" &amp; CHAR(10) &amp;
"    " &amp; BN147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BR147" s="164" t="s">
        <v>1860</v>
      </c>
      <c r="BS1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7" s="166" t="str">
        <f>"SELECT 'ID"&amp; $U147 &amp;"' AS RULE_ID,  
   '"&amp; $G147 &amp;"' AS TB_NM,    
   '"&amp; $J147 &amp;"' AS COL_NM, 
	COUNT(*) AS ERR_CNT   
FROM "&amp;$C147&amp;"."&amp; $G147 &amp;" A
WHERE "&amp; $J147 &amp;" IS NOT NULL AND LENGTH("&amp; $J147 &amp;") &gt; 0 
AND "&amp; $J147 &amp;" REGEXP '[^\d.-]+'
 "</f>
        <v xml:space="preserve">SELECT 'ID1145' AS RULE_ID,  
   'DRUG_EXPOSURE' AS TB_NM,    
   'DAYS_SUPPLY' AS COL_NM, 
	COUNT(*) AS ERR_CNT   
FROM YourSchemaName.DRUG_EXPOSURE A
WHERE DAYS_SUPPLY IS NOT NULL AND LENGTH(DAYS_SUPPLY) &gt; 0 
AND DAYS_SUPPLY REGEXP '[^\d.-]+'
 </v>
      </c>
      <c r="BU147" s="164" t="s">
        <v>1860</v>
      </c>
      <c r="BV1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	COUNT(*) AS ERR_CNT   
FROM YourSchemaName.DRUG_EXPOSURE A
WHERE DAYS_SUPPLY IS NOT NULL AND LENGTH(DAYS_SUPPLY) &gt; 0 
AND DAYS_SUPPLY REGEXP '[^\d.-]+'
    INTO RULE_ID_VAL, TB_NM_VAL, COL_NM_VAL, ERR_CNT_VAL;
    -- 결과를 테이블에 삽입
    update result_quality_check set ERR_CNT = ERR_CNT_VAL where RULE_ID = RULE_ID_VAL;
END;
COMMIT;
</v>
      </c>
      <c r="BW147" s="166" t="str">
        <f>"SELECT ERR_VALUE, RULE_ID, TB_NM, COL_NM FROM (
 SELECT DISTINCT SUBSTRING(CAST("&amp; $J147 &amp;" AS VARCHAR(50)),1,30) AS ERR_VALUE, 'ID"&amp; $U147 &amp;"' AS RULE_ID,  
   '"&amp; $G147 &amp;"' AS TB_NM,    
   '"&amp; $J147 &amp;"' AS COL_NM 
FROM "&amp;$C147&amp;"."&amp; $G147 &amp;" A
WHERE  "&amp; $J147 &amp;" IS NOT NULL AND LENGTH("&amp; $J147 &amp;") &gt; 0 
AND "&amp; $J147 &amp;" REGEXP '[^\d.-]+'
LIMIT 3
) XX
"</f>
        <v xml:space="preserve">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REGEXP '[^\d.-]+'
LIMIT 3
) XX
</v>
      </c>
      <c r="BX147" s="164" t="s">
        <v>1860</v>
      </c>
      <c r="BY1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CA147" s="164" t="s">
        <v>1860</v>
      </c>
      <c r="CB147" s="164" t="str">
        <f>"    -- 프로시저 본문" &amp; CHAR(10) &amp;
"    BEGIN" &amp; CHAR(10) &amp;
"        WITH query_result AS (" &amp; CHAR(10) &amp;
"            -- 쿼리 결과를 변수에 저장" &amp; CHAR(10) &amp;
"            "&amp;BZ147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'ID1145'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7" s="166" t="str">
        <f>"SELECT 'ID"&amp; $U147 &amp;"' AS RULE_ID,  
   '"&amp; $G147 &amp;"' AS TB_NM,    
   '"&amp; $J147 &amp;"' AS COL_NM, 
	COUNT(*) AS ERR_CNT   
FROM "&amp;$C147&amp;"."&amp; $G147 &amp;" A
WHERE "&amp; $J147 &amp;" IS NOT NULL AND LENGTH(TO_CHAR("&amp; $J147 &amp;")) &gt; 0 
AND REGEXP_LIKE("&amp; $J147 &amp;", '[^\d.-]+')
 "</f>
        <v xml:space="preserve">SELECT 'ID1145' AS RULE_ID,  
   'DRUG_EXPOSURE' AS TB_NM,    
   'DAYS_SUPPLY' AS COL_NM, 
	COUNT(*) AS ERR_CNT   
FROM YourSchemaName.DRUG_EXPOSURE A
WHERE DAYS_SUPPLY IS NOT NULL AND LENGTH(TO_CHAR(DAYS_SUPPLY)) &gt; 0 
AND REGEXP_LIKE(DAYS_SUPPLY, '[^\d.-]+')
 </v>
      </c>
      <c r="CD147" s="164" t="s">
        <v>1860</v>
      </c>
      <c r="CE147" s="164" t="str">
        <f>"    -- 프로시저 본문" &amp; CHAR(10) &amp;
"    BEGIN" &amp; CHAR(10) &amp;
"        WITH query_result AS (" &amp; CHAR(10) &amp;
"            -- 쿼리 결과를 변수에 저장" &amp; CHAR(10) &amp;
"         "&amp;CC147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'ID1145' AS RULE_ID,  
   'DRUG_EXPOSURE' AS TB_NM,    
   'DAYS_SUPPLY' AS COL_NM, 
	COUNT(*) AS ERR_CNT   
FROM YourSchemaName.DRUG_EXPOSURE A
WHERE DAYS_SUPPLY IS NOT NULL AND LENGTH(TO_CHAR(DAYS_SUPPLY)) &gt; 0 
AND REGEXP_LIKE(DAYS_SUPPLY,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7" s="166" t="str">
        <f>"SELECT ERR_VALUE, RULE_ID, TB_NM, COL_NM FROM (
 SELECT DISTINCT SUBSTR(TO_CHAR("&amp; $J147 &amp;"),1,30) AS ERR_VALUE, 'ID"&amp; $U147 &amp;"' AS RULE_ID,  
   '"&amp; $G147 &amp;"' AS TB_NM,    
   '"&amp; $J147 &amp;"' AS COL_NM 
FROM "&amp;$C147&amp;"."&amp; $G147 &amp;" A
WHERE  "&amp; $J147 &amp;" IS NOT NULL AND LENGTH(TO_CHAR("&amp; $J147 &amp;")) &gt; 0 
AND REGEXP_LIKE("&amp; $J147 &amp;", '[^\d.-]+')
AND ROWNUM &lt; 4
) XX
"</f>
        <v xml:space="preserve">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REGEXP_LIKE(DAYS_SUPPLY, '[^\d.-]+')
AND ROWNUM &lt; 4
) XX
</v>
      </c>
      <c r="CG147" s="164" t="s">
        <v>1860</v>
      </c>
      <c r="CH147" s="164" t="str">
        <f>"    -- 프로시저 본문" &amp; CHAR(10) &amp;
"    BEGIN" &amp; CHAR(10) &amp;
"        WITH query_result AS (" &amp; CHAR(10) &amp;
"            -- 쿼리 결과를 변수에 저장" &amp; CHAR(10) &amp;
"            "&amp;CF147&amp;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REGEXP_LIKE(DAYS_SUPPLY,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CJ147" s="164" t="s">
        <v>1860</v>
      </c>
      <c r="CK147" s="164" t="str">
        <f>"BEGIN TRY" &amp; CHAR(10) &amp;
"    WITH query_result AS (" &amp; CHAR(10) &amp;
"        "&amp;CI147&amp;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147" s="164" t="s">
        <v>1860</v>
      </c>
      <c r="CN147" s="164" t="str">
        <f>"BEGIN TRY" &amp; CHAR(10) &amp;
"    WITH query_result AS (" &amp; CHAR(10) &amp;
"        "&amp;CL147&amp;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CP147" s="164" t="s">
        <v>1860</v>
      </c>
      <c r="CQ147" s="164" t="str">
        <f>"BEGIN TRY" &amp; CHAR(10) &amp;
"    WITH query_result AS (" &amp; CHAR(10) &amp;
"        "&amp;CO147&amp;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7" s="216">
        <f>IFERROR(VLOOKUP("ID"&amp;U147,V.진단결과!$A$2:$E$99558,4,0),0)</f>
        <v>0</v>
      </c>
      <c r="CS147" s="217">
        <f>IFERROR(VLOOKUP("ID"&amp;U147,V.진단결과!$A$2:$E$99558,5,0),0)</f>
        <v>0</v>
      </c>
      <c r="CT147" s="218">
        <f t="shared" si="134"/>
        <v>0</v>
      </c>
      <c r="CU147" s="219" t="str">
        <f>SUBSTITUTE(IFERROR(VLOOKUP("ID"&amp;U147,V.진단결과!$A$2:$F$99558,6,0),""),$AO147,"")</f>
        <v/>
      </c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</row>
    <row r="148" spans="1:120" s="220" customFormat="1" ht="16.5" hidden="1" customHeight="1">
      <c r="A148" s="164" t="s">
        <v>2242</v>
      </c>
      <c r="B148" s="164" t="s">
        <v>2240</v>
      </c>
      <c r="C148" s="164" t="s">
        <v>2887</v>
      </c>
      <c r="D148" s="164">
        <v>6</v>
      </c>
      <c r="E148" s="175" t="s">
        <v>2243</v>
      </c>
      <c r="F148" s="177" t="s">
        <v>2270</v>
      </c>
      <c r="G148" s="177" t="s">
        <v>2249</v>
      </c>
      <c r="H148" s="177">
        <v>14</v>
      </c>
      <c r="I148" s="221" t="s">
        <v>2546</v>
      </c>
      <c r="J148" s="177" t="s">
        <v>2342</v>
      </c>
      <c r="K148" s="177" t="s">
        <v>2440</v>
      </c>
      <c r="L148" s="175"/>
      <c r="M148" s="165"/>
      <c r="N148" s="221" t="s">
        <v>2546</v>
      </c>
      <c r="O148" s="183" t="s">
        <v>2529</v>
      </c>
      <c r="P148" s="224"/>
      <c r="Q148" s="175" t="s">
        <v>2449</v>
      </c>
      <c r="R148" s="175"/>
      <c r="S148" s="166"/>
      <c r="T148" s="166"/>
      <c r="U148" s="166"/>
      <c r="V148" s="164" t="s">
        <v>1965</v>
      </c>
      <c r="W148" s="166" t="s">
        <v>1875</v>
      </c>
      <c r="X148" s="166"/>
      <c r="Y148" s="166"/>
      <c r="Z148" s="166"/>
      <c r="AA148" s="166"/>
      <c r="AB148" s="164"/>
      <c r="AC148" s="166"/>
      <c r="AD148" s="165"/>
      <c r="AE148" s="166"/>
      <c r="AF148" s="166"/>
      <c r="AG148" s="165"/>
      <c r="AH148" s="165"/>
      <c r="AI148" s="166"/>
      <c r="AJ148" s="166"/>
      <c r="AK148" s="166"/>
      <c r="AL148" s="166"/>
      <c r="AM148" s="166"/>
      <c r="AN148" s="166"/>
      <c r="AO148" s="166"/>
      <c r="AP148" s="166"/>
      <c r="AQ148" s="164"/>
      <c r="AR148" s="164"/>
      <c r="AS148" s="167"/>
      <c r="AT148" s="164"/>
      <c r="AU148" s="164"/>
      <c r="AV148" s="166"/>
      <c r="AW148" s="164"/>
      <c r="AX148" s="164"/>
      <c r="AY148" s="166"/>
      <c r="AZ148" s="164"/>
      <c r="BA148" s="164"/>
      <c r="BB148" s="167"/>
      <c r="BC148" s="164"/>
      <c r="BD148" s="164"/>
      <c r="BE148" s="166"/>
      <c r="BF148" s="164"/>
      <c r="BG148" s="164"/>
      <c r="BH148" s="166"/>
      <c r="BI148" s="164"/>
      <c r="BJ148" s="164"/>
      <c r="BK148" s="167"/>
      <c r="BL148" s="164"/>
      <c r="BM148" s="164"/>
      <c r="BN148" s="166"/>
      <c r="BO148" s="164"/>
      <c r="BP148" s="164"/>
      <c r="BQ148" s="166"/>
      <c r="BR148" s="164"/>
      <c r="BS148" s="164"/>
      <c r="BT148" s="167"/>
      <c r="BU148" s="164"/>
      <c r="BV148" s="164"/>
      <c r="BW148" s="166"/>
      <c r="BX148" s="164"/>
      <c r="BY148" s="164"/>
      <c r="BZ148" s="166"/>
      <c r="CA148" s="164"/>
      <c r="CB148" s="164"/>
      <c r="CC148" s="167"/>
      <c r="CD148" s="164"/>
      <c r="CE148" s="164"/>
      <c r="CF148" s="166"/>
      <c r="CG148" s="164"/>
      <c r="CH148" s="164"/>
      <c r="CI148" s="166"/>
      <c r="CJ148" s="164"/>
      <c r="CK148" s="164"/>
      <c r="CL148" s="167"/>
      <c r="CM148" s="164"/>
      <c r="CN148" s="164"/>
      <c r="CO148" s="166"/>
      <c r="CP148" s="164"/>
      <c r="CQ148" s="164"/>
      <c r="CR148" s="216">
        <f>IFERROR(VLOOKUP("ID"&amp;U148,V.진단결과!$A$2:$E$99558,4,0),0)</f>
        <v>0</v>
      </c>
      <c r="CS148" s="217">
        <f>IFERROR(VLOOKUP("ID"&amp;U148,V.진단결과!$A$2:$E$99558,5,0),0)</f>
        <v>0</v>
      </c>
      <c r="CT148" s="218">
        <f t="shared" si="134"/>
        <v>0</v>
      </c>
      <c r="CU148" s="219" t="str">
        <f>SUBSTITUTE(IFERROR(VLOOKUP("ID"&amp;U148,V.진단결과!$A$2:$F$99558,6,0),""),$AO148,"")</f>
        <v/>
      </c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</row>
    <row r="149" spans="1:120" s="220" customFormat="1" ht="16.5" hidden="1" customHeight="1">
      <c r="A149" s="164" t="s">
        <v>2242</v>
      </c>
      <c r="B149" s="164" t="s">
        <v>2240</v>
      </c>
      <c r="C149" s="164" t="s">
        <v>2887</v>
      </c>
      <c r="D149" s="164">
        <v>6</v>
      </c>
      <c r="E149" s="175" t="s">
        <v>2243</v>
      </c>
      <c r="F149" s="177" t="s">
        <v>2270</v>
      </c>
      <c r="G149" s="177" t="s">
        <v>2249</v>
      </c>
      <c r="H149" s="177">
        <v>15</v>
      </c>
      <c r="I149" s="221" t="s">
        <v>2560</v>
      </c>
      <c r="J149" s="177" t="s">
        <v>2343</v>
      </c>
      <c r="K149" s="177" t="s">
        <v>2435</v>
      </c>
      <c r="L149" s="175"/>
      <c r="M149" s="165"/>
      <c r="N149" s="221" t="s">
        <v>2547</v>
      </c>
      <c r="O149" s="183">
        <v>4128794</v>
      </c>
      <c r="P149" s="224"/>
      <c r="Q149" s="175" t="s">
        <v>2449</v>
      </c>
      <c r="R149" s="175"/>
      <c r="S149" s="166"/>
      <c r="T149" s="166"/>
      <c r="U149" s="166">
        <v>1147</v>
      </c>
      <c r="V149" s="164" t="s">
        <v>1869</v>
      </c>
      <c r="W149" s="167"/>
      <c r="X149" s="166"/>
      <c r="Y149" s="166"/>
      <c r="Z149" s="164" t="s">
        <v>1868</v>
      </c>
      <c r="AA149" s="164" t="s">
        <v>2466</v>
      </c>
      <c r="AB149" s="166"/>
      <c r="AC149" s="166"/>
      <c r="AD149" s="165"/>
      <c r="AE149" s="166"/>
      <c r="AF149" s="166" t="s">
        <v>2886</v>
      </c>
      <c r="AG149" s="165" t="s">
        <v>2258</v>
      </c>
      <c r="AH149" s="165" t="s">
        <v>2434</v>
      </c>
      <c r="AI149" s="166" t="s">
        <v>2830</v>
      </c>
      <c r="AJ149" s="166"/>
      <c r="AK149" s="166"/>
      <c r="AL149" s="166"/>
      <c r="AM149" s="166"/>
      <c r="AN149" s="166" t="str">
        <f>F149 &amp;"["&amp;G149&amp;"]의 "&amp; I149 &amp;"["&amp; J149 &amp;"]는 표준코드[CONCEPT]의 표준코드아이디[CONCEPT_ID]에 존재하며 해당 조건["&amp;AI149&amp;"]을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149" s="166"/>
      <c r="AP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AQ149" s="164" t="s">
        <v>1860</v>
      </c>
      <c r="AR149" s="164" t="str">
        <f>"WITH query_result AS (" &amp; CHAR(10) &amp;
"    -- 쿼리 결과를 변수에 저장" &amp; CHAR(10) &amp;
"    " &amp; AP149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149" s="164" t="s">
        <v>1860</v>
      </c>
      <c r="AU149" s="164" t="str">
        <f>"    WITH query_result AS (" &amp; CHAR(10) &amp;
"        -- 쿼리 결과를 변수에 저장" &amp; CHAR(10) &amp;
"        " &amp; AS149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149" s="164" t="s">
        <v>1860</v>
      </c>
      <c r="AX149" s="164" t="str">
        <f>"    WITH query_result AS (" &amp; CHAR(10) &amp;
"        -- 쿼리 결과를 변수에 저장" &amp; CHAR(10) &amp;
"        " &amp; AV149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AZ149" s="164" t="s">
        <v>1860</v>
      </c>
      <c r="BA149" s="164" t="str">
        <f>"BEGIN TRY" &amp; CHAR(10) &amp;
"    WITH query_result AS (" &amp; CHAR(10) &amp;
"        "&amp;AY149&amp;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149" s="164" t="s">
        <v>1860</v>
      </c>
      <c r="BD149" s="164" t="str">
        <f>"BEGIN TRY" &amp; CHAR(10) &amp;
"    WITH query_result AS (" &amp; CHAR(10) &amp;
"        "&amp;BB149&amp;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149" s="164" t="s">
        <v>1860</v>
      </c>
      <c r="BG149" s="164" t="str">
        <f>"BEGIN TRY" &amp; CHAR(10) &amp;
"    WITH query_result AS (" &amp; CHAR(10) &amp;
"        "&amp;BE149&amp;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9" s="166" t="str">
        <f>"SELECT 'ID"&amp; $U149 &amp;"' AS RULE_ID,  
   '"&amp; $G149 &amp;"' AS TB_NM,    
   '"&amp; $J149 &amp;"' AS COL_NM, 
   COUNT(*) AS TOT_CNT   
   FROM "&amp;$C149&amp;"."&amp; $G149 &amp;"
WHERE "&amp; $J149 &amp;" IS NOT NULL AND LENGTH(CAST("&amp; $J149 &amp;" AS VARCHAR))&gt;0 "</f>
        <v xml:space="preserve">SELECT 'ID1147' AS RULE_ID,  
   'DRUG_EXPOSURE' AS TB_NM,    
   'ROUTE_CONCEPT_ID' AS COL_NM, 
   COUNT(*) AS TOT_CNT   
   FROM YourSchemaName.DRUG_EXPOSURE
WHERE ROUTE_CONCEPT_ID IS NOT NULL AND LENGTH(CAST(ROUTE_CONCEPT_ID AS VARCHAR))&gt;0 </v>
      </c>
      <c r="BI149" s="164" t="s">
        <v>1860</v>
      </c>
      <c r="BJ149" s="166" t="str">
        <f>"BEGIN" &amp; CHAR(10) &amp;
"    -- 쿼리 결과를 변수에 저장" &amp; CHAR(10) &amp;
"    " &amp; BH149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'ID1147'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149" s="164" t="s">
        <v>1860</v>
      </c>
      <c r="BM149" s="166" t="str">
        <f>"BEGIN" &amp; CHAR(10) &amp;
"    -- 쿼리 결과를 변수에 저장" &amp; CHAR(10) &amp;
"    " &amp; BK149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149" s="164" t="s">
        <v>1860</v>
      </c>
      <c r="BP149" s="166" t="str">
        <f>"BEGIN" &amp; CHAR(10) &amp;
"    -- 쿼리 결과를 변수에 저장" &amp; CHAR(10) &amp;
"    " &amp; BN149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BR149" s="164" t="s">
        <v>1860</v>
      </c>
      <c r="BS1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LENGTH("&amp; $J149 &amp;")&gt;0 )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149" s="164" t="s">
        <v>1860</v>
      </c>
      <c r="BV1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149" s="166" t="str">
        <f>"SELECT ERR_VALUE, RULE_ID, TB_NM, COL_NM FROM (
 SELECT DISTINCT SUBSTRING(CAST("&amp; $J149 &amp;" AS VARCHAR(50)),1,30)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 $AI149 &amp;")  
THEN 'Y' ELSE 'N' END = 'Y' 
AND ( "&amp; $J149 &amp;" IS NOT NULL AND LENGTH("&amp; $J149 &amp;")&gt;0 ) 
LIMIT 3
) XX
"</f>
        <v xml:space="preserve">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149" s="164" t="s">
        <v>1860</v>
      </c>
      <c r="BY1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CA149" s="164" t="s">
        <v>1860</v>
      </c>
      <c r="CB149" s="164" t="str">
        <f>"    -- 프로시저 본문" &amp; CHAR(10) &amp;
"    BEGIN" &amp; CHAR(10) &amp;
"        WITH query_result AS (" &amp; CHAR(10) &amp;
"            -- 쿼리 결과를 변수에 저장" &amp; CHAR(10) &amp;
"            "&amp;BZ149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'ID1147'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LENGTH(TO_CHAR("&amp; $J149 &amp;"))&gt;0 )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149" s="164" t="s">
        <v>1860</v>
      </c>
      <c r="CE149" s="164" t="str">
        <f>"    -- 프로시저 본문" &amp; CHAR(10) &amp;
"    BEGIN" &amp; CHAR(10) &amp;
"        WITH query_result AS (" &amp; CHAR(10) &amp;
"            -- 쿼리 결과를 변수에 저장" &amp; CHAR(10) &amp;
"         "&amp;CC149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9" s="166" t="str">
        <f>"SELECT ERR_VALUE, RULE_ID, TB_NM, COL_NM FROM (
 SELECT DISTINCT SUBSTR(TO_CHAR("&amp; $J149 &amp;"),1,30)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LENGTH(TO_CHAR("&amp; $J149 &amp;"))&gt;0 ) 
AND ROWNUM &lt; 4
) XX
"</f>
        <v xml:space="preserve">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149" s="164" t="s">
        <v>1860</v>
      </c>
      <c r="CH149" s="164" t="str">
        <f>"    -- 프로시저 본문" &amp; CHAR(10) &amp;
"    BEGIN" &amp; CHAR(10) &amp;
"        WITH query_result AS (" &amp; CHAR(10) &amp;
"            -- 쿼리 결과를 변수에 저장" &amp; CHAR(10) &amp;
"            "&amp;CF149&amp;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CJ149" s="164" t="s">
        <v>1860</v>
      </c>
      <c r="CK149" s="164" t="str">
        <f>"BEGIN TRY" &amp; CHAR(10) &amp;
"    WITH query_result AS (" &amp; CHAR(10) &amp;
"        "&amp;CI149&amp;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149" s="164" t="s">
        <v>1860</v>
      </c>
      <c r="CN149" s="164" t="str">
        <f>"BEGIN TRY" &amp; CHAR(10) &amp;
"    WITH query_result AS (" &amp; CHAR(10) &amp;
"        "&amp;CL149&amp;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149" s="164" t="s">
        <v>1860</v>
      </c>
      <c r="CQ149" s="164" t="str">
        <f>"BEGIN TRY" &amp; CHAR(10) &amp;
"    WITH query_result AS (" &amp; CHAR(10) &amp;
"        "&amp;CO149&amp;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9" s="216">
        <f>IFERROR(VLOOKUP("ID"&amp;U149,V.진단결과!$A$2:$E$99558,4,0),0)</f>
        <v>0</v>
      </c>
      <c r="CS149" s="217">
        <f>IFERROR(VLOOKUP("ID"&amp;U149,V.진단결과!$A$2:$E$99558,5,0),0)</f>
        <v>0</v>
      </c>
      <c r="CT149" s="218">
        <f t="shared" si="134"/>
        <v>0</v>
      </c>
      <c r="CU149" s="219" t="str">
        <f>SUBSTITUTE(IFERROR(VLOOKUP("ID"&amp;U149,V.진단결과!$A$2:$F$99558,6,0),""),$AO149,"")</f>
        <v/>
      </c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</row>
    <row r="150" spans="1:120" s="220" customFormat="1" ht="16.5" hidden="1" customHeight="1">
      <c r="A150" s="164" t="s">
        <v>2242</v>
      </c>
      <c r="B150" s="164" t="s">
        <v>2240</v>
      </c>
      <c r="C150" s="164" t="s">
        <v>2887</v>
      </c>
      <c r="D150" s="164">
        <v>6</v>
      </c>
      <c r="E150" s="175" t="s">
        <v>2243</v>
      </c>
      <c r="F150" s="177" t="s">
        <v>2270</v>
      </c>
      <c r="G150" s="177" t="s">
        <v>2249</v>
      </c>
      <c r="H150" s="177">
        <v>16</v>
      </c>
      <c r="I150" s="221" t="s">
        <v>2548</v>
      </c>
      <c r="J150" s="177" t="s">
        <v>2344</v>
      </c>
      <c r="K150" s="177" t="s">
        <v>2437</v>
      </c>
      <c r="L150" s="175"/>
      <c r="M150" s="165"/>
      <c r="N150" s="221" t="s">
        <v>2548</v>
      </c>
      <c r="O150" s="183" t="s">
        <v>2530</v>
      </c>
      <c r="P150" s="166"/>
      <c r="Q150" s="175" t="s">
        <v>2449</v>
      </c>
      <c r="R150" s="175"/>
      <c r="S150" s="166"/>
      <c r="T150" s="166"/>
      <c r="U150" s="166"/>
      <c r="V150" s="164" t="s">
        <v>1965</v>
      </c>
      <c r="W150" s="166" t="s">
        <v>1875</v>
      </c>
      <c r="X150" s="166"/>
      <c r="Y150" s="166"/>
      <c r="Z150" s="166"/>
      <c r="AA150" s="166"/>
      <c r="AB150" s="166"/>
      <c r="AC150" s="166"/>
      <c r="AD150" s="165"/>
      <c r="AE150" s="166"/>
      <c r="AF150" s="166"/>
      <c r="AG150" s="166"/>
      <c r="AH150" s="165"/>
      <c r="AI150" s="166"/>
      <c r="AJ150" s="166"/>
      <c r="AK150" s="166"/>
      <c r="AL150" s="166"/>
      <c r="AM150" s="166"/>
      <c r="AN150" s="166"/>
      <c r="AO150" s="166"/>
      <c r="AP150" s="166"/>
      <c r="AQ150" s="164"/>
      <c r="AR150" s="164"/>
      <c r="AS150" s="167"/>
      <c r="AT150" s="164"/>
      <c r="AU150" s="164"/>
      <c r="AV150" s="166"/>
      <c r="AW150" s="166"/>
      <c r="AX150" s="166"/>
      <c r="AY150" s="166"/>
      <c r="AZ150" s="164"/>
      <c r="BA150" s="164"/>
      <c r="BB150" s="167"/>
      <c r="BC150" s="164"/>
      <c r="BD150" s="164"/>
      <c r="BE150" s="166"/>
      <c r="BF150" s="166"/>
      <c r="BG150" s="166"/>
      <c r="BH150" s="166"/>
      <c r="BI150" s="164"/>
      <c r="BJ150" s="164"/>
      <c r="BK150" s="167"/>
      <c r="BL150" s="164"/>
      <c r="BM150" s="164"/>
      <c r="BN150" s="166"/>
      <c r="BO150" s="166"/>
      <c r="BP150" s="166"/>
      <c r="BQ150" s="166"/>
      <c r="BR150" s="164"/>
      <c r="BS150" s="164"/>
      <c r="BT150" s="167"/>
      <c r="BU150" s="164"/>
      <c r="BV150" s="164"/>
      <c r="BW150" s="166"/>
      <c r="BX150" s="166"/>
      <c r="BY150" s="166"/>
      <c r="BZ150" s="166"/>
      <c r="CA150" s="164"/>
      <c r="CB150" s="164"/>
      <c r="CC150" s="167"/>
      <c r="CD150" s="164"/>
      <c r="CE150" s="164"/>
      <c r="CF150" s="166"/>
      <c r="CG150" s="166"/>
      <c r="CH150" s="166"/>
      <c r="CI150" s="166"/>
      <c r="CJ150" s="164"/>
      <c r="CK150" s="164"/>
      <c r="CL150" s="167"/>
      <c r="CM150" s="164"/>
      <c r="CN150" s="164"/>
      <c r="CO150" s="166"/>
      <c r="CP150" s="166"/>
      <c r="CQ150" s="166"/>
      <c r="CR150" s="216">
        <f>IFERROR(VLOOKUP("ID"&amp;U150,V.진단결과!$A$2:$E$99558,4,0),0)</f>
        <v>0</v>
      </c>
      <c r="CS150" s="217">
        <f>IFERROR(VLOOKUP("ID"&amp;U150,V.진단결과!$A$2:$E$99558,5,0),0)</f>
        <v>0</v>
      </c>
      <c r="CT150" s="218">
        <f t="shared" si="134"/>
        <v>0</v>
      </c>
      <c r="CU150" s="219" t="str">
        <f>SUBSTITUTE(IFERROR(VLOOKUP("ID"&amp;U150,V.진단결과!$A$2:$F$99558,6,0),""),$AO150,"")</f>
        <v/>
      </c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</row>
    <row r="151" spans="1:120" s="220" customFormat="1" ht="16.5" hidden="1" customHeight="1">
      <c r="A151" s="164" t="s">
        <v>2242</v>
      </c>
      <c r="B151" s="164" t="s">
        <v>2240</v>
      </c>
      <c r="C151" s="164" t="s">
        <v>2887</v>
      </c>
      <c r="D151" s="164">
        <v>6</v>
      </c>
      <c r="E151" s="175" t="s">
        <v>2243</v>
      </c>
      <c r="F151" s="177" t="s">
        <v>2270</v>
      </c>
      <c r="G151" s="177" t="s">
        <v>2249</v>
      </c>
      <c r="H151" s="177">
        <v>17</v>
      </c>
      <c r="I151" s="221" t="s">
        <v>2549</v>
      </c>
      <c r="J151" s="177" t="s">
        <v>2281</v>
      </c>
      <c r="K151" s="177" t="s">
        <v>2435</v>
      </c>
      <c r="L151" s="175"/>
      <c r="M151" s="165"/>
      <c r="N151" s="221" t="s">
        <v>2549</v>
      </c>
      <c r="O151" s="183">
        <v>11111</v>
      </c>
      <c r="P151" s="166"/>
      <c r="Q151" s="175" t="s">
        <v>2449</v>
      </c>
      <c r="R151" s="175"/>
      <c r="S151" s="166"/>
      <c r="T151" s="166"/>
      <c r="U151" s="166"/>
      <c r="V151" s="164" t="s">
        <v>1965</v>
      </c>
      <c r="W151" s="166" t="s">
        <v>2809</v>
      </c>
      <c r="X151" s="166"/>
      <c r="Y151" s="166"/>
      <c r="Z151" s="166"/>
      <c r="AA151" s="166"/>
      <c r="AB151" s="164"/>
      <c r="AC151" s="164"/>
      <c r="AD151" s="165"/>
      <c r="AE151" s="166"/>
      <c r="AF151" s="166"/>
      <c r="AG151" s="165"/>
      <c r="AH151" s="165"/>
      <c r="AI151" s="166"/>
      <c r="AJ151" s="166"/>
      <c r="AK151" s="166"/>
      <c r="AL151" s="166"/>
      <c r="AM151" s="166"/>
      <c r="AN151" s="166"/>
      <c r="AO151" s="166"/>
      <c r="AP151" s="166"/>
      <c r="AQ151" s="164"/>
      <c r="AR151" s="164"/>
      <c r="AS151" s="167"/>
      <c r="AT151" s="164"/>
      <c r="AU151" s="164"/>
      <c r="AV151" s="164"/>
      <c r="AW151" s="164"/>
      <c r="AX151" s="164"/>
      <c r="AY151" s="166"/>
      <c r="AZ151" s="164"/>
      <c r="BA151" s="164"/>
      <c r="BB151" s="167"/>
      <c r="BC151" s="164"/>
      <c r="BD151" s="164"/>
      <c r="BE151" s="164"/>
      <c r="BF151" s="164"/>
      <c r="BG151" s="164"/>
      <c r="BH151" s="166"/>
      <c r="BI151" s="164"/>
      <c r="BJ151" s="164"/>
      <c r="BK151" s="167"/>
      <c r="BL151" s="164"/>
      <c r="BM151" s="164"/>
      <c r="BN151" s="164"/>
      <c r="BO151" s="164"/>
      <c r="BP151" s="164"/>
      <c r="BQ151" s="166"/>
      <c r="BR151" s="164"/>
      <c r="BS151" s="164"/>
      <c r="BT151" s="167"/>
      <c r="BU151" s="164"/>
      <c r="BV151" s="164"/>
      <c r="BW151" s="164"/>
      <c r="BX151" s="164"/>
      <c r="BY151" s="164"/>
      <c r="BZ151" s="166"/>
      <c r="CA151" s="164"/>
      <c r="CB151" s="164"/>
      <c r="CC151" s="167"/>
      <c r="CD151" s="164"/>
      <c r="CE151" s="164"/>
      <c r="CF151" s="164"/>
      <c r="CG151" s="164"/>
      <c r="CH151" s="164"/>
      <c r="CI151" s="166"/>
      <c r="CJ151" s="164"/>
      <c r="CK151" s="164"/>
      <c r="CL151" s="167"/>
      <c r="CM151" s="164"/>
      <c r="CN151" s="164"/>
      <c r="CO151" s="164"/>
      <c r="CP151" s="164"/>
      <c r="CQ151" s="164"/>
      <c r="CR151" s="216">
        <f>IFERROR(VLOOKUP("ID"&amp;U151,V.진단결과!$A$2:$E$99558,4,0),0)</f>
        <v>0</v>
      </c>
      <c r="CS151" s="217">
        <f>IFERROR(VLOOKUP("ID"&amp;U151,V.진단결과!$A$2:$E$99558,5,0),0)</f>
        <v>0</v>
      </c>
      <c r="CT151" s="218">
        <f t="shared" si="134"/>
        <v>0</v>
      </c>
      <c r="CU151" s="219" t="str">
        <f>SUBSTITUTE(IFERROR(VLOOKUP("ID"&amp;U151,V.진단결과!$A$2:$F$99558,6,0),""),$AO151,"")</f>
        <v/>
      </c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</row>
    <row r="152" spans="1:120" s="220" customFormat="1" ht="16.5" hidden="1" customHeight="1">
      <c r="A152" s="164" t="s">
        <v>2242</v>
      </c>
      <c r="B152" s="164" t="s">
        <v>2240</v>
      </c>
      <c r="C152" s="164" t="s">
        <v>2887</v>
      </c>
      <c r="D152" s="164">
        <v>6</v>
      </c>
      <c r="E152" s="175" t="s">
        <v>2243</v>
      </c>
      <c r="F152" s="177" t="s">
        <v>2270</v>
      </c>
      <c r="G152" s="177" t="s">
        <v>2249</v>
      </c>
      <c r="H152" s="177">
        <v>18</v>
      </c>
      <c r="I152" s="221" t="s">
        <v>2518</v>
      </c>
      <c r="J152" s="177" t="s">
        <v>2294</v>
      </c>
      <c r="K152" s="177" t="s">
        <v>2435</v>
      </c>
      <c r="L152" s="175"/>
      <c r="M152" s="165"/>
      <c r="N152" s="221" t="s">
        <v>2550</v>
      </c>
      <c r="O152" s="183">
        <v>11833561</v>
      </c>
      <c r="P152" s="166"/>
      <c r="Q152" s="175" t="s">
        <v>2449</v>
      </c>
      <c r="R152" s="175"/>
      <c r="S152" s="166"/>
      <c r="T152" s="166"/>
      <c r="U152" s="166">
        <v>1150</v>
      </c>
      <c r="V152" s="164" t="s">
        <v>1869</v>
      </c>
      <c r="W152" s="167"/>
      <c r="X152" s="167"/>
      <c r="Y152" s="167"/>
      <c r="Z152" s="164" t="s">
        <v>1871</v>
      </c>
      <c r="AA152" s="164" t="s">
        <v>2472</v>
      </c>
      <c r="AB152" s="166"/>
      <c r="AC152" s="166"/>
      <c r="AD152" s="165"/>
      <c r="AE152" s="166"/>
      <c r="AF152" s="166"/>
      <c r="AG152" s="166"/>
      <c r="AH152" s="165"/>
      <c r="AI152" s="166"/>
      <c r="AJ152" s="166" t="s">
        <v>2246</v>
      </c>
      <c r="AK152" s="166" t="s">
        <v>2294</v>
      </c>
      <c r="AL152" s="166"/>
      <c r="AM152" s="166"/>
      <c r="AN152" s="166" t="str">
        <f>F152 &amp;"["&amp;G152&amp;"]의 "&amp; I152 &amp;"["&amp; J152 &amp;"]는 환자["&amp;AJ152&amp;"]의 "&amp;I152&amp;"["&amp;AK152&amp;"]에 존재하여야 한다."</f>
        <v>투약정보[DRUG_EXPOSURE]의 내원 유형 ID[VISIT_OCCURRENCE_ID]는 환자[VISIT_OCCURRENCE]의 내원 유형 ID[VISIT_OCCURRENCE_ID]에 존재하여야 한다.</v>
      </c>
      <c r="AO152" s="166"/>
      <c r="AP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AQ152" s="164" t="s">
        <v>1860</v>
      </c>
      <c r="AR152" s="164" t="str">
        <f>"WITH query_result AS (" &amp; CHAR(10) &amp;
"    -- 쿼리 결과를 변수에 저장" &amp; CHAR(10) &amp;
"    " &amp; AP152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52" s="164" t="s">
        <v>1860</v>
      </c>
      <c r="AU152" s="164" t="str">
        <f>"    WITH query_result AS (" &amp; CHAR(10) &amp;
"        -- 쿼리 결과를 변수에 저장" &amp; CHAR(10) &amp;
"        " &amp; AS152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52" s="164" t="s">
        <v>1860</v>
      </c>
      <c r="AX152" s="164" t="str">
        <f>"    WITH query_result AS (" &amp; CHAR(10) &amp;
"        -- 쿼리 결과를 변수에 저장" &amp; CHAR(10) &amp;
"        " &amp; AV152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AZ152" s="164" t="s">
        <v>1860</v>
      </c>
      <c r="BA152" s="164" t="str">
        <f>"BEGIN TRY" &amp; CHAR(10) &amp;
"    WITH query_result AS (" &amp; CHAR(10) &amp;
"        "&amp;AY152&amp;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52" s="164" t="s">
        <v>1860</v>
      </c>
      <c r="BD152" s="164" t="str">
        <f>"BEGIN TRY" &amp; CHAR(10) &amp;
"    WITH query_result AS (" &amp; CHAR(10) &amp;
"        "&amp;BB152&amp;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52" s="164" t="s">
        <v>1860</v>
      </c>
      <c r="BG152" s="164" t="str">
        <f>"BEGIN TRY" &amp; CHAR(10) &amp;
"    WITH query_result AS (" &amp; CHAR(10) &amp;
"        "&amp;BE152&amp;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2" s="166" t="str">
        <f>"SELECT 'ID"&amp; $U152 &amp;"' AS RULE_ID,  
   '"&amp; $G152 &amp;"' AS TB_NM,    
   '"&amp; $J152 &amp;"' AS COL_NM, 
   COUNT(*) AS TOT_CNT   
   FROM "&amp;$C152&amp;"."&amp; $G152 &amp;"
WHERE "&amp; $J152 &amp;" IS NOT NULL AND LENGTH(CAST("&amp; $J152 &amp;" AS VARCHAR))&gt;0 "</f>
        <v xml:space="preserve">SELECT 'ID1150' AS RULE_ID,  
   'DRUG_EXPOSURE' AS TB_NM,    
   'VISIT_OCCURRENCE_ID' AS COL_NM, 
   COUNT(*) AS TOT_CNT   
   FROM YourSchemaName.DRUG_EXPOSURE
WHERE VISIT_OCCURRENCE_ID IS NOT NULL AND LENGTH(CAST(VISIT_OCCURRENCE_ID AS VARCHAR))&gt;0 </v>
      </c>
      <c r="BI152" s="164" t="s">
        <v>1860</v>
      </c>
      <c r="BJ152" s="166" t="str">
        <f>"BEGIN" &amp; CHAR(10) &amp;
"    -- 쿼리 결과를 변수에 저장" &amp; CHAR(10) &amp;
"    " &amp; BH152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'ID1150'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52" s="164" t="s">
        <v>1860</v>
      </c>
      <c r="BM152" s="166" t="str">
        <f>"BEGIN" &amp; CHAR(10) &amp;
"    -- 쿼리 결과를 변수에 저장" &amp; CHAR(10) &amp;
"    " &amp; BK152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52" s="164" t="s">
        <v>1860</v>
      </c>
      <c r="BP152" s="166" t="str">
        <f>"BEGIN" &amp; CHAR(10) &amp;
"    -- 쿼리 결과를 변수에 저장" &amp; CHAR(10) &amp;
"    " &amp; BN152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BR152" s="164" t="s">
        <v>1860</v>
      </c>
      <c r="BS1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LENGTH("&amp; $J152 &amp;")&gt;0 )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152" s="164" t="s">
        <v>1860</v>
      </c>
      <c r="BV1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52" s="166" t="str">
        <f>"SELECT ERR_VALUE, RULE_ID, TB_NM, COL_NM FROM (
 SELECT DISTINCT SUBSTRING(CAST("&amp; $J152 &amp;" AS VARCHAR(50)),1,30)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LENGTH("&amp; $J152 &amp;")&gt;0 ) 
LIMIT 3
) XX
"</f>
        <v xml:space="preserve">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52" s="164" t="s">
        <v>1860</v>
      </c>
      <c r="BY1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CA152" s="164" t="s">
        <v>1860</v>
      </c>
      <c r="CB152" s="164" t="str">
        <f>"    -- 프로시저 본문" &amp; CHAR(10) &amp;
"    BEGIN" &amp; CHAR(10) &amp;
"        WITH query_result AS (" &amp; CHAR(10) &amp;
"            -- 쿼리 결과를 변수에 저장" &amp; CHAR(10) &amp;
"            "&amp;BZ152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'ID1150'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LENGTH(TO_CHAR("&amp; $J152 &amp;"))&gt;0 )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52" s="164" t="s">
        <v>1860</v>
      </c>
      <c r="CE152" s="164" t="str">
        <f>"    -- 프로시저 본문" &amp; CHAR(10) &amp;
"    BEGIN" &amp; CHAR(10) &amp;
"        WITH query_result AS (" &amp; CHAR(10) &amp;
"            -- 쿼리 결과를 변수에 저장" &amp; CHAR(10) &amp;
"         "&amp;CC152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2" s="166" t="str">
        <f>"SELECT ERR_VALUE, RULE_ID, TB_NM, COL_NM FROM (
 SELECT DISTINCT SUBSTR(TO_CHAR("&amp; $J152 &amp;"),1,30)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LENGTH(TO_CHAR("&amp; $J152 &amp;"))&gt;0 ) 
AND ROWNUM &lt; 4
) XX
"</f>
        <v xml:space="preserve">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52" s="164" t="s">
        <v>1860</v>
      </c>
      <c r="CH152" s="164" t="str">
        <f>"    -- 프로시저 본문" &amp; CHAR(10) &amp;
"    BEGIN" &amp; CHAR(10) &amp;
"        WITH query_result AS (" &amp; CHAR(10) &amp;
"            -- 쿼리 결과를 변수에 저장" &amp; CHAR(10) &amp;
"            "&amp;CF152&amp;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CJ152" s="164" t="s">
        <v>1860</v>
      </c>
      <c r="CK152" s="164" t="str">
        <f>"BEGIN TRY" &amp; CHAR(10) &amp;
"    WITH query_result AS (" &amp; CHAR(10) &amp;
"        "&amp;CI152&amp;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52" s="164" t="s">
        <v>1860</v>
      </c>
      <c r="CN152" s="164" t="str">
        <f>"BEGIN TRY" &amp; CHAR(10) &amp;
"    WITH query_result AS (" &amp; CHAR(10) &amp;
"        "&amp;CL152&amp;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52" s="164" t="s">
        <v>1860</v>
      </c>
      <c r="CQ152" s="164" t="str">
        <f>"BEGIN TRY" &amp; CHAR(10) &amp;
"    WITH query_result AS (" &amp; CHAR(10) &amp;
"        "&amp;CO152&amp;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2" s="216">
        <f>IFERROR(VLOOKUP("ID"&amp;U152,V.진단결과!$A$2:$E$99558,4,0),0)</f>
        <v>0</v>
      </c>
      <c r="CS152" s="217">
        <f>IFERROR(VLOOKUP("ID"&amp;U152,V.진단결과!$A$2:$E$99558,5,0),0)</f>
        <v>0</v>
      </c>
      <c r="CT152" s="218">
        <f t="shared" si="134"/>
        <v>0</v>
      </c>
      <c r="CU152" s="219" t="str">
        <f>SUBSTITUTE(IFERROR(VLOOKUP("ID"&amp;U152,V.진단결과!$A$2:$F$99558,6,0),""),$AO152,"")</f>
        <v/>
      </c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</row>
    <row r="153" spans="1:120" s="220" customFormat="1" ht="16.5" hidden="1" customHeight="1">
      <c r="A153" s="164" t="s">
        <v>2242</v>
      </c>
      <c r="B153" s="164" t="s">
        <v>2240</v>
      </c>
      <c r="C153" s="164" t="s">
        <v>2887</v>
      </c>
      <c r="D153" s="164">
        <v>6</v>
      </c>
      <c r="E153" s="175" t="s">
        <v>2243</v>
      </c>
      <c r="F153" s="177" t="s">
        <v>2270</v>
      </c>
      <c r="G153" s="177" t="s">
        <v>2249</v>
      </c>
      <c r="H153" s="177">
        <v>19</v>
      </c>
      <c r="I153" s="221" t="s">
        <v>2551</v>
      </c>
      <c r="J153" s="177" t="s">
        <v>2307</v>
      </c>
      <c r="K153" s="177" t="s">
        <v>2435</v>
      </c>
      <c r="L153" s="175"/>
      <c r="M153" s="165"/>
      <c r="N153" s="221" t="s">
        <v>2551</v>
      </c>
      <c r="O153" s="183">
        <v>11833562</v>
      </c>
      <c r="P153" s="5"/>
      <c r="Q153" s="175" t="s">
        <v>2449</v>
      </c>
      <c r="R153" s="175"/>
      <c r="S153" s="166"/>
      <c r="T153" s="166"/>
      <c r="U153" s="166"/>
      <c r="V153" s="164" t="s">
        <v>1965</v>
      </c>
      <c r="W153" s="167" t="s">
        <v>2876</v>
      </c>
      <c r="X153" s="166"/>
      <c r="Y153" s="166"/>
      <c r="Z153" s="164"/>
      <c r="AA153" s="164"/>
      <c r="AB153" s="166"/>
      <c r="AC153" s="166"/>
      <c r="AD153" s="165"/>
      <c r="AE153" s="166"/>
      <c r="AF153" s="166"/>
      <c r="AG153" s="166"/>
      <c r="AH153" s="165"/>
      <c r="AI153" s="166"/>
      <c r="AJ153" s="166"/>
      <c r="AK153" s="166"/>
      <c r="AL153" s="166"/>
      <c r="AM153" s="166"/>
      <c r="AN153" s="166"/>
      <c r="AO153" s="166"/>
      <c r="AP153" s="166"/>
      <c r="AQ153" s="164"/>
      <c r="AR153" s="164"/>
      <c r="AS153" s="167"/>
      <c r="AT153" s="164"/>
      <c r="AU153" s="164"/>
      <c r="AV153" s="166"/>
      <c r="AW153" s="164"/>
      <c r="AX153" s="164"/>
      <c r="AY153" s="166"/>
      <c r="AZ153" s="164"/>
      <c r="BA153" s="164"/>
      <c r="BB153" s="167"/>
      <c r="BC153" s="164"/>
      <c r="BD153" s="164"/>
      <c r="BE153" s="166"/>
      <c r="BF153" s="164"/>
      <c r="BG153" s="164"/>
      <c r="BH153" s="166"/>
      <c r="BI153" s="164"/>
      <c r="BJ153" s="164"/>
      <c r="BK153" s="167"/>
      <c r="BL153" s="164"/>
      <c r="BM153" s="164"/>
      <c r="BN153" s="166"/>
      <c r="BO153" s="164"/>
      <c r="BP153" s="164"/>
      <c r="BQ153" s="166"/>
      <c r="BR153" s="164"/>
      <c r="BS153" s="164"/>
      <c r="BT153" s="167"/>
      <c r="BU153" s="164"/>
      <c r="BV153" s="164"/>
      <c r="BW153" s="166"/>
      <c r="BX153" s="164"/>
      <c r="BY153" s="164"/>
      <c r="BZ153" s="166"/>
      <c r="CA153" s="164"/>
      <c r="CB153" s="164"/>
      <c r="CC153" s="167"/>
      <c r="CD153" s="164"/>
      <c r="CE153" s="164"/>
      <c r="CF153" s="166"/>
      <c r="CG153" s="164"/>
      <c r="CH153" s="164"/>
      <c r="CI153" s="166"/>
      <c r="CJ153" s="164"/>
      <c r="CK153" s="164"/>
      <c r="CL153" s="167"/>
      <c r="CM153" s="164"/>
      <c r="CN153" s="164"/>
      <c r="CO153" s="166"/>
      <c r="CP153" s="164"/>
      <c r="CQ153" s="164"/>
      <c r="CR153" s="216">
        <f>IFERROR(VLOOKUP("ID"&amp;U153,V.진단결과!$A$2:$E$99558,4,0),0)</f>
        <v>0</v>
      </c>
      <c r="CS153" s="217">
        <f>IFERROR(VLOOKUP("ID"&amp;U153,V.진단결과!$A$2:$E$99558,5,0),0)</f>
        <v>0</v>
      </c>
      <c r="CT153" s="218">
        <f t="shared" si="134"/>
        <v>0</v>
      </c>
      <c r="CU153" s="219" t="str">
        <f>SUBSTITUTE(IFERROR(VLOOKUP("ID"&amp;U153,V.진단결과!$A$2:$F$99558,6,0),""),$AO153,"")</f>
        <v/>
      </c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</row>
    <row r="154" spans="1:120" s="220" customFormat="1" ht="16.5" hidden="1" customHeight="1">
      <c r="A154" s="164" t="s">
        <v>2242</v>
      </c>
      <c r="B154" s="164" t="s">
        <v>2240</v>
      </c>
      <c r="C154" s="164" t="s">
        <v>2887</v>
      </c>
      <c r="D154" s="164">
        <v>6</v>
      </c>
      <c r="E154" s="175" t="s">
        <v>2243</v>
      </c>
      <c r="F154" s="177" t="s">
        <v>2270</v>
      </c>
      <c r="G154" s="177" t="s">
        <v>2249</v>
      </c>
      <c r="H154" s="177">
        <v>20</v>
      </c>
      <c r="I154" s="221" t="s">
        <v>2552</v>
      </c>
      <c r="J154" s="177" t="s">
        <v>2345</v>
      </c>
      <c r="K154" s="177" t="s">
        <v>2437</v>
      </c>
      <c r="L154" s="175"/>
      <c r="M154" s="165"/>
      <c r="N154" s="221" t="s">
        <v>2552</v>
      </c>
      <c r="O154" s="183" t="s">
        <v>2531</v>
      </c>
      <c r="P154" s="166"/>
      <c r="Q154" s="175" t="s">
        <v>2449</v>
      </c>
      <c r="R154" s="175"/>
      <c r="S154" s="166"/>
      <c r="T154" s="166"/>
      <c r="U154" s="166"/>
      <c r="V154" s="164" t="s">
        <v>1965</v>
      </c>
      <c r="W154" s="166" t="s">
        <v>1875</v>
      </c>
      <c r="X154" s="166"/>
      <c r="Y154" s="166"/>
      <c r="Z154" s="166"/>
      <c r="AA154" s="166"/>
      <c r="AB154" s="166"/>
      <c r="AC154" s="166"/>
      <c r="AD154" s="165"/>
      <c r="AE154" s="166"/>
      <c r="AF154" s="166"/>
      <c r="AG154" s="166"/>
      <c r="AH154" s="165"/>
      <c r="AI154" s="166"/>
      <c r="AJ154" s="166"/>
      <c r="AK154" s="166"/>
      <c r="AL154" s="166"/>
      <c r="AM154" s="166"/>
      <c r="AN154" s="166"/>
      <c r="AO154" s="166"/>
      <c r="AP154" s="166"/>
      <c r="AQ154" s="164"/>
      <c r="AR154" s="164"/>
      <c r="AS154" s="167"/>
      <c r="AT154" s="164"/>
      <c r="AU154" s="164"/>
      <c r="AV154" s="166"/>
      <c r="AW154" s="166"/>
      <c r="AX154" s="166"/>
      <c r="AY154" s="166"/>
      <c r="AZ154" s="164"/>
      <c r="BA154" s="164"/>
      <c r="BB154" s="167"/>
      <c r="BC154" s="164"/>
      <c r="BD154" s="164"/>
      <c r="BE154" s="166"/>
      <c r="BF154" s="166"/>
      <c r="BG154" s="166"/>
      <c r="BH154" s="166"/>
      <c r="BI154" s="164"/>
      <c r="BJ154" s="164"/>
      <c r="BK154" s="167"/>
      <c r="BL154" s="164"/>
      <c r="BM154" s="164"/>
      <c r="BN154" s="166"/>
      <c r="BO154" s="166"/>
      <c r="BP154" s="166"/>
      <c r="BQ154" s="166"/>
      <c r="BR154" s="164"/>
      <c r="BS154" s="164"/>
      <c r="BT154" s="167"/>
      <c r="BU154" s="164"/>
      <c r="BV154" s="164"/>
      <c r="BW154" s="166"/>
      <c r="BX154" s="166"/>
      <c r="BY154" s="166"/>
      <c r="BZ154" s="166"/>
      <c r="CA154" s="164"/>
      <c r="CB154" s="164"/>
      <c r="CC154" s="167"/>
      <c r="CD154" s="164"/>
      <c r="CE154" s="164"/>
      <c r="CF154" s="166"/>
      <c r="CG154" s="166"/>
      <c r="CH154" s="166"/>
      <c r="CI154" s="166"/>
      <c r="CJ154" s="164"/>
      <c r="CK154" s="164"/>
      <c r="CL154" s="167"/>
      <c r="CM154" s="164"/>
      <c r="CN154" s="164"/>
      <c r="CO154" s="166"/>
      <c r="CP154" s="166"/>
      <c r="CQ154" s="166"/>
      <c r="CR154" s="216">
        <f>IFERROR(VLOOKUP("ID"&amp;U154,V.진단결과!$A$2:$E$99558,4,0),0)</f>
        <v>0</v>
      </c>
      <c r="CS154" s="217">
        <f>IFERROR(VLOOKUP("ID"&amp;U154,V.진단결과!$A$2:$E$99558,5,0),0)</f>
        <v>0</v>
      </c>
      <c r="CT154" s="218">
        <f t="shared" si="134"/>
        <v>0</v>
      </c>
      <c r="CU154" s="219" t="str">
        <f>SUBSTITUTE(IFERROR(VLOOKUP("ID"&amp;U154,V.진단결과!$A$2:$F$99558,6,0),""),$AO154,"")</f>
        <v/>
      </c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</row>
    <row r="155" spans="1:120" s="220" customFormat="1" ht="16.5" hidden="1" customHeight="1">
      <c r="A155" s="164" t="s">
        <v>2242</v>
      </c>
      <c r="B155" s="164" t="s">
        <v>2240</v>
      </c>
      <c r="C155" s="164" t="s">
        <v>2887</v>
      </c>
      <c r="D155" s="164">
        <v>6</v>
      </c>
      <c r="E155" s="175" t="s">
        <v>2243</v>
      </c>
      <c r="F155" s="177" t="s">
        <v>2270</v>
      </c>
      <c r="G155" s="177" t="s">
        <v>2249</v>
      </c>
      <c r="H155" s="177">
        <v>21</v>
      </c>
      <c r="I155" s="221" t="s">
        <v>2561</v>
      </c>
      <c r="J155" s="177" t="s">
        <v>2346</v>
      </c>
      <c r="K155" s="177" t="s">
        <v>2435</v>
      </c>
      <c r="L155" s="175"/>
      <c r="M155" s="165"/>
      <c r="N155" s="221" t="s">
        <v>2553</v>
      </c>
      <c r="O155" s="183" t="s">
        <v>2508</v>
      </c>
      <c r="P155" s="4"/>
      <c r="Q155" s="175" t="s">
        <v>2449</v>
      </c>
      <c r="R155" s="175"/>
      <c r="S155" s="166"/>
      <c r="T155" s="166"/>
      <c r="U155" s="166">
        <v>1153</v>
      </c>
      <c r="V155" s="164" t="s">
        <v>1869</v>
      </c>
      <c r="W155" s="166"/>
      <c r="X155" s="166"/>
      <c r="Y155" s="166"/>
      <c r="Z155" s="164" t="s">
        <v>1868</v>
      </c>
      <c r="AA155" s="164" t="s">
        <v>2568</v>
      </c>
      <c r="AB155" s="166"/>
      <c r="AC155" s="166"/>
      <c r="AD155" s="165"/>
      <c r="AE155" s="166"/>
      <c r="AF155" s="166" t="s">
        <v>2886</v>
      </c>
      <c r="AG155" s="165" t="s">
        <v>2258</v>
      </c>
      <c r="AH155" s="165" t="s">
        <v>2434</v>
      </c>
      <c r="AI155" s="166"/>
      <c r="AJ155" s="166"/>
      <c r="AK155" s="166"/>
      <c r="AL155" s="166"/>
      <c r="AM155" s="166"/>
      <c r="AN155" s="166" t="str">
        <f>F155 &amp;"["&amp;G155&amp;"]의 "&amp; I155 &amp;"["&amp; J155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155" s="166"/>
      <c r="AP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AQ155" s="164" t="s">
        <v>1860</v>
      </c>
      <c r="AR155" s="164" t="str">
        <f>"WITH query_result AS (" &amp; CHAR(10) &amp;
"    -- 쿼리 결과를 변수에 저장" &amp; CHAR(10) &amp;
"    " &amp; AP155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155" s="164" t="s">
        <v>1860</v>
      </c>
      <c r="AU155" s="164" t="str">
        <f>"    WITH query_result AS (" &amp; CHAR(10) &amp;
"        -- 쿼리 결과를 변수에 저장" &amp; CHAR(10) &amp;
"        " &amp; AS155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155" s="164" t="s">
        <v>1860</v>
      </c>
      <c r="AX155" s="164" t="str">
        <f>"    WITH query_result AS (" &amp; CHAR(10) &amp;
"        -- 쿼리 결과를 변수에 저장" &amp; CHAR(10) &amp;
"        " &amp; AV155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AZ155" s="164" t="s">
        <v>1860</v>
      </c>
      <c r="BA155" s="164" t="str">
        <f>"BEGIN TRY" &amp; CHAR(10) &amp;
"    WITH query_result AS (" &amp; CHAR(10) &amp;
"        "&amp;AY155&amp;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155" s="164" t="s">
        <v>1860</v>
      </c>
      <c r="BD155" s="164" t="str">
        <f>"BEGIN TRY" &amp; CHAR(10) &amp;
"    WITH query_result AS (" &amp; CHAR(10) &amp;
"        "&amp;BB155&amp;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155" s="164" t="s">
        <v>1860</v>
      </c>
      <c r="BG155" s="164" t="str">
        <f>"BEGIN TRY" &amp; CHAR(10) &amp;
"    WITH query_result AS (" &amp; CHAR(10) &amp;
"        "&amp;BE155&amp;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5" s="166" t="str">
        <f>"SELECT 'ID"&amp; $U155 &amp;"' AS RULE_ID,  
   '"&amp; $G155 &amp;"' AS TB_NM,    
   '"&amp; $J155 &amp;"' AS COL_NM, 
   COUNT(*) AS TOT_CNT   
   FROM "&amp;$C155&amp;"."&amp; $G155 &amp;"
WHERE "&amp; $J155 &amp;" IS NOT NULL AND LENGTH(CAST("&amp; $J155 &amp;" AS VARCHAR))&gt;0 "</f>
        <v xml:space="preserve">SELECT 'ID1153'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155" s="164" t="s">
        <v>1860</v>
      </c>
      <c r="BJ155" s="166" t="str">
        <f>"BEGIN" &amp; CHAR(10) &amp;
"    -- 쿼리 결과를 변수에 저장" &amp; CHAR(10) &amp;
"    " &amp; BH155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'ID1153'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155" s="164" t="s">
        <v>1860</v>
      </c>
      <c r="BM155" s="166" t="str">
        <f>"BEGIN" &amp; CHAR(10) &amp;
"    -- 쿼리 결과를 변수에 저장" &amp; CHAR(10) &amp;
"    " &amp; BK155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155" s="164" t="s">
        <v>1860</v>
      </c>
      <c r="BP155" s="166" t="str">
        <f>"BEGIN" &amp; CHAR(10) &amp;
"    -- 쿼리 결과를 변수에 저장" &amp; CHAR(10) &amp;
"    " &amp; BN155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BR155" s="164" t="s">
        <v>1860</v>
      </c>
      <c r="BS1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LENGTH("&amp; $J155 &amp;")&gt;0 )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155" s="164" t="s">
        <v>1860</v>
      </c>
      <c r="BV1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155" s="166" t="str">
        <f>"SELECT ERR_VALUE, RULE_ID, TB_NM, COL_NM FROM (
 SELECT DISTINCT SUBSTRING(CAST("&amp; $J155 &amp;" AS VARCHAR(50)),1,30)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LENGTH("&amp; $J155 &amp;")&gt;0 ) 
AND "&amp; $J155 &amp;" != 0
LIMIT 3
) XX
"</f>
        <v xml:space="preserve">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155" s="164" t="s">
        <v>1860</v>
      </c>
      <c r="BY1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CA155" s="164" t="s">
        <v>1860</v>
      </c>
      <c r="CB155" s="164" t="str">
        <f>"    -- 프로시저 본문" &amp; CHAR(10) &amp;
"    BEGIN" &amp; CHAR(10) &amp;
"        WITH query_result AS (" &amp; CHAR(10) &amp;
"            -- 쿼리 결과를 변수에 저장" &amp; CHAR(10) &amp;
"            "&amp;BZ155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'ID1153'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LENGTH(TO_CHAR("&amp; $J155 &amp;"))&gt;0 )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155" s="164" t="s">
        <v>1860</v>
      </c>
      <c r="CE155" s="164" t="str">
        <f>"    -- 프로시저 본문" &amp; CHAR(10) &amp;
"    BEGIN" &amp; CHAR(10) &amp;
"        WITH query_result AS (" &amp; CHAR(10) &amp;
"            -- 쿼리 결과를 변수에 저장" &amp; CHAR(10) &amp;
"         "&amp;CC155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5" s="166" t="str">
        <f>"SELECT ERR_VALUE, RULE_ID, TB_NM, COL_NM FROM (
 SELECT DISTINCT SUBSTR(TO_CHAR("&amp; $J155 &amp;"),1,30)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LENGTH(TO_CHAR("&amp; $J155 &amp;"))&gt;0 ) 
AND "&amp; $J155 &amp;" != 0
AND ROWNUM &lt; 4
) XX
"</f>
        <v xml:space="preserve">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155" s="164" t="s">
        <v>1860</v>
      </c>
      <c r="CH155" s="164" t="str">
        <f>"    -- 프로시저 본문" &amp; CHAR(10) &amp;
"    BEGIN" &amp; CHAR(10) &amp;
"        WITH query_result AS (" &amp; CHAR(10) &amp;
"            -- 쿼리 결과를 변수에 저장" &amp; CHAR(10) &amp;
"            "&amp;CF155&amp;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CJ155" s="164" t="s">
        <v>1860</v>
      </c>
      <c r="CK155" s="164" t="str">
        <f>"BEGIN TRY" &amp; CHAR(10) &amp;
"    WITH query_result AS (" &amp; CHAR(10) &amp;
"        "&amp;CI155&amp;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155" s="164" t="s">
        <v>1860</v>
      </c>
      <c r="CN155" s="164" t="str">
        <f>"BEGIN TRY" &amp; CHAR(10) &amp;
"    WITH query_result AS (" &amp; CHAR(10) &amp;
"        "&amp;CL155&amp;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155" s="164" t="s">
        <v>1860</v>
      </c>
      <c r="CQ155" s="164" t="str">
        <f>"BEGIN TRY" &amp; CHAR(10) &amp;
"    WITH query_result AS (" &amp; CHAR(10) &amp;
"        "&amp;CO155&amp;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5" s="216">
        <f>IFERROR(VLOOKUP("ID"&amp;U155,V.진단결과!$A$2:$E$99558,4,0),0)</f>
        <v>0</v>
      </c>
      <c r="CS155" s="217">
        <f>IFERROR(VLOOKUP("ID"&amp;U155,V.진단결과!$A$2:$E$99558,5,0),0)</f>
        <v>0</v>
      </c>
      <c r="CT155" s="218">
        <f t="shared" si="134"/>
        <v>0</v>
      </c>
      <c r="CU155" s="219" t="str">
        <f>SUBSTITUTE(IFERROR(VLOOKUP("ID"&amp;U155,V.진단결과!$A$2:$F$99558,6,0),""),$AO155,"")</f>
        <v/>
      </c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</row>
    <row r="156" spans="1:120" s="220" customFormat="1" ht="16.5" hidden="1" customHeight="1">
      <c r="A156" s="164" t="s">
        <v>2242</v>
      </c>
      <c r="B156" s="164" t="s">
        <v>2240</v>
      </c>
      <c r="C156" s="164" t="s">
        <v>2887</v>
      </c>
      <c r="D156" s="164">
        <v>6</v>
      </c>
      <c r="E156" s="175" t="s">
        <v>2243</v>
      </c>
      <c r="F156" s="177" t="s">
        <v>2270</v>
      </c>
      <c r="G156" s="177" t="s">
        <v>2249</v>
      </c>
      <c r="H156" s="177">
        <v>22</v>
      </c>
      <c r="I156" s="221" t="s">
        <v>2562</v>
      </c>
      <c r="J156" s="177" t="s">
        <v>2347</v>
      </c>
      <c r="K156" s="177" t="s">
        <v>2437</v>
      </c>
      <c r="L156" s="175"/>
      <c r="M156" s="165"/>
      <c r="N156" s="221" t="s">
        <v>2554</v>
      </c>
      <c r="O156" s="183" t="s">
        <v>2532</v>
      </c>
      <c r="P156" s="4"/>
      <c r="Q156" s="175" t="s">
        <v>2449</v>
      </c>
      <c r="R156" s="175"/>
      <c r="S156" s="166"/>
      <c r="T156" s="166"/>
      <c r="U156" s="166"/>
      <c r="V156" s="164" t="s">
        <v>1965</v>
      </c>
      <c r="W156" s="166" t="s">
        <v>1875</v>
      </c>
      <c r="X156" s="166"/>
      <c r="Y156" s="166"/>
      <c r="Z156" s="166"/>
      <c r="AA156" s="166"/>
      <c r="AB156" s="166"/>
      <c r="AC156" s="166"/>
      <c r="AD156" s="165"/>
      <c r="AE156" s="166"/>
      <c r="AF156" s="166"/>
      <c r="AG156" s="166"/>
      <c r="AH156" s="165"/>
      <c r="AI156" s="166"/>
      <c r="AJ156" s="166"/>
      <c r="AK156" s="166"/>
      <c r="AL156" s="166"/>
      <c r="AM156" s="166"/>
      <c r="AN156" s="166"/>
      <c r="AO156" s="166"/>
      <c r="AP156" s="166"/>
      <c r="AQ156" s="164"/>
      <c r="AR156" s="164"/>
      <c r="AS156" s="167"/>
      <c r="AT156" s="164"/>
      <c r="AU156" s="164"/>
      <c r="AV156" s="166"/>
      <c r="AW156" s="164"/>
      <c r="AX156" s="164"/>
      <c r="AY156" s="166"/>
      <c r="AZ156" s="164"/>
      <c r="BA156" s="164"/>
      <c r="BB156" s="167"/>
      <c r="BC156" s="164"/>
      <c r="BD156" s="164"/>
      <c r="BE156" s="166"/>
      <c r="BF156" s="164"/>
      <c r="BG156" s="164"/>
      <c r="BH156" s="166"/>
      <c r="BI156" s="164"/>
      <c r="BJ156" s="164"/>
      <c r="BK156" s="167"/>
      <c r="BL156" s="164"/>
      <c r="BM156" s="164"/>
      <c r="BN156" s="166"/>
      <c r="BO156" s="164"/>
      <c r="BP156" s="164"/>
      <c r="BQ156" s="166"/>
      <c r="BR156" s="164"/>
      <c r="BS156" s="164"/>
      <c r="BT156" s="167"/>
      <c r="BU156" s="164"/>
      <c r="BV156" s="164"/>
      <c r="BW156" s="166"/>
      <c r="BX156" s="164"/>
      <c r="BY156" s="164"/>
      <c r="BZ156" s="166"/>
      <c r="CA156" s="164"/>
      <c r="CB156" s="164"/>
      <c r="CC156" s="167"/>
      <c r="CD156" s="164"/>
      <c r="CE156" s="164"/>
      <c r="CF156" s="166"/>
      <c r="CG156" s="164"/>
      <c r="CH156" s="164"/>
      <c r="CI156" s="166"/>
      <c r="CJ156" s="164"/>
      <c r="CK156" s="164"/>
      <c r="CL156" s="167"/>
      <c r="CM156" s="164"/>
      <c r="CN156" s="164"/>
      <c r="CO156" s="166"/>
      <c r="CP156" s="164"/>
      <c r="CQ156" s="164"/>
      <c r="CR156" s="216">
        <f>IFERROR(VLOOKUP("ID"&amp;U156,V.진단결과!$A$2:$E$99558,4,0),0)</f>
        <v>0</v>
      </c>
      <c r="CS156" s="217">
        <f>IFERROR(VLOOKUP("ID"&amp;U156,V.진단결과!$A$2:$E$99558,5,0),0)</f>
        <v>0</v>
      </c>
      <c r="CT156" s="218">
        <f t="shared" si="134"/>
        <v>0</v>
      </c>
      <c r="CU156" s="219" t="str">
        <f>SUBSTITUTE(IFERROR(VLOOKUP("ID"&amp;U156,V.진단결과!$A$2:$F$99558,6,0),""),$AO156,"")</f>
        <v/>
      </c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</row>
    <row r="157" spans="1:120" s="220" customFormat="1" ht="16.5" hidden="1" customHeight="1">
      <c r="A157" s="164" t="s">
        <v>2242</v>
      </c>
      <c r="B157" s="164" t="s">
        <v>2240</v>
      </c>
      <c r="C157" s="164" t="s">
        <v>2887</v>
      </c>
      <c r="D157" s="164">
        <v>6</v>
      </c>
      <c r="E157" s="175" t="s">
        <v>2243</v>
      </c>
      <c r="F157" s="177" t="s">
        <v>2270</v>
      </c>
      <c r="G157" s="177" t="s">
        <v>2249</v>
      </c>
      <c r="H157" s="177">
        <v>23</v>
      </c>
      <c r="I157" s="221" t="s">
        <v>2563</v>
      </c>
      <c r="J157" s="177" t="s">
        <v>2348</v>
      </c>
      <c r="K157" s="177" t="s">
        <v>2437</v>
      </c>
      <c r="L157" s="175"/>
      <c r="M157" s="165"/>
      <c r="N157" s="221" t="s">
        <v>2555</v>
      </c>
      <c r="O157" s="183" t="s">
        <v>2533</v>
      </c>
      <c r="P157" s="4"/>
      <c r="Q157" s="175" t="s">
        <v>2449</v>
      </c>
      <c r="R157" s="175"/>
      <c r="S157" s="166"/>
      <c r="T157" s="166"/>
      <c r="U157" s="166"/>
      <c r="V157" s="164" t="s">
        <v>1965</v>
      </c>
      <c r="W157" s="166" t="s">
        <v>1875</v>
      </c>
      <c r="X157" s="166"/>
      <c r="Y157" s="166"/>
      <c r="Z157" s="166"/>
      <c r="AA157" s="166"/>
      <c r="AB157" s="166"/>
      <c r="AC157" s="166"/>
      <c r="AD157" s="165"/>
      <c r="AE157" s="166"/>
      <c r="AF157" s="166"/>
      <c r="AG157" s="166"/>
      <c r="AH157" s="165"/>
      <c r="AI157" s="166"/>
      <c r="AJ157" s="166"/>
      <c r="AK157" s="166"/>
      <c r="AL157" s="166"/>
      <c r="AM157" s="166"/>
      <c r="AN157" s="166"/>
      <c r="AO157" s="166"/>
      <c r="AP157" s="166"/>
      <c r="AQ157" s="164"/>
      <c r="AR157" s="164"/>
      <c r="AS157" s="167"/>
      <c r="AT157" s="164"/>
      <c r="AU157" s="164"/>
      <c r="AV157" s="166"/>
      <c r="AW157" s="164"/>
      <c r="AX157" s="164"/>
      <c r="AY157" s="166"/>
      <c r="AZ157" s="164"/>
      <c r="BA157" s="164"/>
      <c r="BB157" s="167"/>
      <c r="BC157" s="164"/>
      <c r="BD157" s="164"/>
      <c r="BE157" s="166"/>
      <c r="BF157" s="164"/>
      <c r="BG157" s="164"/>
      <c r="BH157" s="166"/>
      <c r="BI157" s="164"/>
      <c r="BJ157" s="164"/>
      <c r="BK157" s="167"/>
      <c r="BL157" s="164"/>
      <c r="BM157" s="164"/>
      <c r="BN157" s="166"/>
      <c r="BO157" s="164"/>
      <c r="BP157" s="164"/>
      <c r="BQ157" s="166"/>
      <c r="BR157" s="164"/>
      <c r="BS157" s="164"/>
      <c r="BT157" s="167"/>
      <c r="BU157" s="164"/>
      <c r="BV157" s="164"/>
      <c r="BW157" s="166"/>
      <c r="BX157" s="164"/>
      <c r="BY157" s="164"/>
      <c r="BZ157" s="166"/>
      <c r="CA157" s="164"/>
      <c r="CB157" s="164"/>
      <c r="CC157" s="167"/>
      <c r="CD157" s="164"/>
      <c r="CE157" s="164"/>
      <c r="CF157" s="166"/>
      <c r="CG157" s="164"/>
      <c r="CH157" s="164"/>
      <c r="CI157" s="166"/>
      <c r="CJ157" s="164"/>
      <c r="CK157" s="164"/>
      <c r="CL157" s="167"/>
      <c r="CM157" s="164"/>
      <c r="CN157" s="164"/>
      <c r="CO157" s="166"/>
      <c r="CP157" s="164"/>
      <c r="CQ157" s="164"/>
      <c r="CR157" s="216">
        <f>IFERROR(VLOOKUP("ID"&amp;U157,V.진단결과!$A$2:$E$99558,4,0),0)</f>
        <v>0</v>
      </c>
      <c r="CS157" s="217">
        <f>IFERROR(VLOOKUP("ID"&amp;U157,V.진단결과!$A$2:$E$99558,5,0),0)</f>
        <v>0</v>
      </c>
      <c r="CT157" s="218">
        <f t="shared" si="134"/>
        <v>0</v>
      </c>
      <c r="CU157" s="219" t="str">
        <f>SUBSTITUTE(IFERROR(VLOOKUP("ID"&amp;U157,V.진단결과!$A$2:$F$99558,6,0),""),$AO157,"")</f>
        <v/>
      </c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</row>
    <row r="158" spans="1:120" s="220" customFormat="1" ht="16.5" hidden="1" customHeight="1">
      <c r="A158" s="164" t="s">
        <v>2242</v>
      </c>
      <c r="B158" s="164" t="s">
        <v>2240</v>
      </c>
      <c r="C158" s="164" t="s">
        <v>2887</v>
      </c>
      <c r="D158" s="164">
        <v>7</v>
      </c>
      <c r="E158" s="175" t="s">
        <v>2243</v>
      </c>
      <c r="F158" s="177" t="s">
        <v>2259</v>
      </c>
      <c r="G158" s="177" t="s">
        <v>2250</v>
      </c>
      <c r="H158" s="177">
        <v>1</v>
      </c>
      <c r="I158" s="221" t="s">
        <v>2657</v>
      </c>
      <c r="J158" s="177" t="s">
        <v>2349</v>
      </c>
      <c r="K158" s="177" t="s">
        <v>2435</v>
      </c>
      <c r="L158" s="175" t="s">
        <v>9</v>
      </c>
      <c r="M158" s="165"/>
      <c r="N158" s="221" t="s">
        <v>2657</v>
      </c>
      <c r="O158" s="183">
        <v>11833567</v>
      </c>
      <c r="P158" s="5"/>
      <c r="Q158" s="175" t="s">
        <v>116</v>
      </c>
      <c r="R158" s="175" t="s">
        <v>2448</v>
      </c>
      <c r="S158" s="166"/>
      <c r="T158" s="166"/>
      <c r="U158" s="166"/>
      <c r="V158" s="164" t="s">
        <v>1873</v>
      </c>
      <c r="W158" s="167" t="s">
        <v>1874</v>
      </c>
      <c r="X158" s="166"/>
      <c r="Y158" s="166"/>
      <c r="Z158" s="166"/>
      <c r="AA158" s="166"/>
      <c r="AB158" s="166"/>
      <c r="AC158" s="166"/>
      <c r="AD158" s="165"/>
      <c r="AE158" s="166"/>
      <c r="AF158" s="166"/>
      <c r="AG158" s="166"/>
      <c r="AH158" s="165"/>
      <c r="AI158" s="166"/>
      <c r="AJ158" s="166"/>
      <c r="AK158" s="166"/>
      <c r="AL158" s="166"/>
      <c r="AM158" s="166"/>
      <c r="AN158" s="166"/>
      <c r="AO158" s="166"/>
      <c r="AP158" s="166"/>
      <c r="AQ158" s="164"/>
      <c r="AR158" s="164"/>
      <c r="AS158" s="167"/>
      <c r="AT158" s="164"/>
      <c r="AU158" s="164"/>
      <c r="AV158" s="164"/>
      <c r="AW158" s="164"/>
      <c r="AX158" s="164"/>
      <c r="AY158" s="166"/>
      <c r="AZ158" s="164"/>
      <c r="BA158" s="164"/>
      <c r="BB158" s="167"/>
      <c r="BC158" s="164"/>
      <c r="BD158" s="164"/>
      <c r="BE158" s="164"/>
      <c r="BF158" s="164"/>
      <c r="BG158" s="164"/>
      <c r="BH158" s="166"/>
      <c r="BI158" s="164"/>
      <c r="BJ158" s="164"/>
      <c r="BK158" s="167"/>
      <c r="BL158" s="164"/>
      <c r="BM158" s="164"/>
      <c r="BN158" s="164"/>
      <c r="BO158" s="164"/>
      <c r="BP158" s="164"/>
      <c r="BQ158" s="166"/>
      <c r="BR158" s="164"/>
      <c r="BS158" s="164"/>
      <c r="BT158" s="167"/>
      <c r="BU158" s="164"/>
      <c r="BV158" s="164"/>
      <c r="BW158" s="164"/>
      <c r="BX158" s="164"/>
      <c r="BY158" s="164"/>
      <c r="BZ158" s="166"/>
      <c r="CA158" s="164"/>
      <c r="CB158" s="164"/>
      <c r="CC158" s="167"/>
      <c r="CD158" s="164"/>
      <c r="CE158" s="164"/>
      <c r="CF158" s="164"/>
      <c r="CG158" s="164"/>
      <c r="CH158" s="164"/>
      <c r="CI158" s="166"/>
      <c r="CJ158" s="164"/>
      <c r="CK158" s="164"/>
      <c r="CL158" s="167"/>
      <c r="CM158" s="164"/>
      <c r="CN158" s="164"/>
      <c r="CO158" s="164"/>
      <c r="CP158" s="164"/>
      <c r="CQ158" s="164"/>
      <c r="CR158" s="216">
        <f>IFERROR(VLOOKUP("ID"&amp;U158,V.진단결과!$A$2:$E$99558,4,0),0)</f>
        <v>0</v>
      </c>
      <c r="CS158" s="217">
        <f>IFERROR(VLOOKUP("ID"&amp;U158,V.진단결과!$A$2:$E$99558,5,0),0)</f>
        <v>0</v>
      </c>
      <c r="CT158" s="218">
        <f t="shared" si="134"/>
        <v>0</v>
      </c>
      <c r="CU158" s="219" t="str">
        <f>SUBSTITUTE(IFERROR(VLOOKUP("ID"&amp;U158,V.진단결과!$A$2:$F$99558,6,0),""),$AO158,"")</f>
        <v/>
      </c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</row>
    <row r="159" spans="1:120" s="220" customFormat="1" ht="16.5" hidden="1" customHeight="1">
      <c r="A159" s="164" t="s">
        <v>2242</v>
      </c>
      <c r="B159" s="164" t="s">
        <v>2240</v>
      </c>
      <c r="C159" s="164" t="s">
        <v>2887</v>
      </c>
      <c r="D159" s="164">
        <v>7</v>
      </c>
      <c r="E159" s="175" t="s">
        <v>2243</v>
      </c>
      <c r="F159" s="177" t="s">
        <v>2259</v>
      </c>
      <c r="G159" s="177" t="s">
        <v>2250</v>
      </c>
      <c r="H159" s="177">
        <v>1</v>
      </c>
      <c r="I159" s="221" t="s">
        <v>2657</v>
      </c>
      <c r="J159" s="177" t="s">
        <v>2349</v>
      </c>
      <c r="K159" s="177" t="s">
        <v>2435</v>
      </c>
      <c r="L159" s="175" t="s">
        <v>9</v>
      </c>
      <c r="M159" s="165"/>
      <c r="N159" s="221" t="s">
        <v>2657</v>
      </c>
      <c r="O159" s="183">
        <v>11833567</v>
      </c>
      <c r="P159" s="5"/>
      <c r="Q159" s="175" t="s">
        <v>116</v>
      </c>
      <c r="R159" s="175" t="s">
        <v>2448</v>
      </c>
      <c r="S159" s="166"/>
      <c r="T159" s="166"/>
      <c r="U159" s="166">
        <v>1157</v>
      </c>
      <c r="V159" s="164" t="s">
        <v>1869</v>
      </c>
      <c r="W159" s="166"/>
      <c r="X159" s="166"/>
      <c r="Y159" s="166"/>
      <c r="Z159" s="168" t="s">
        <v>2892</v>
      </c>
      <c r="AA159" s="168" t="s">
        <v>2891</v>
      </c>
      <c r="AB159" s="166"/>
      <c r="AC159" s="166"/>
      <c r="AD159" s="165"/>
      <c r="AE159" s="166"/>
      <c r="AF159" s="166"/>
      <c r="AG159" s="166"/>
      <c r="AH159" s="165"/>
      <c r="AI159" s="166"/>
      <c r="AJ159" s="166"/>
      <c r="AK159" s="166"/>
      <c r="AL159" s="166"/>
      <c r="AM159" s="166"/>
      <c r="AN159" s="166" t="str">
        <f>F159 &amp;"["&amp;G159&amp;"]의 "&amp; I159 &amp;"["&amp; J159 &amp;"]는 필수적으로 존재하여만 한다."</f>
        <v>수술처치정보[PROCEDURE_OCCURRENCE]의 행위처방 기록ID[PROCEDURE_OCCURRENCE_ID]는 필수적으로 존재하여만 한다.</v>
      </c>
      <c r="AO159" s="166"/>
      <c r="AP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Q159" s="164" t="s">
        <v>1860</v>
      </c>
      <c r="AR159" s="164" t="str">
        <f t="shared" ref="AR159:AR173" si="135">"WITH query_result AS (" &amp; CHAR(10) &amp;
"    -- 쿼리 결과를 변수에 저장" &amp; CHAR(10) &amp;
"    " &amp; AP159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'ID1157'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AT159" s="164" t="s">
        <v>1860</v>
      </c>
      <c r="AU159" s="164" t="str">
        <f t="shared" ref="AU159:AU173" si="136">"    WITH query_result AS (" &amp; CHAR(10) &amp;
"        -- 쿼리 결과를 변수에 저장" &amp; CHAR(10) &amp;
"        " &amp; AS159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'ID1157'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AW159" s="164" t="s">
        <v>1860</v>
      </c>
      <c r="AX159" s="164" t="str">
        <f t="shared" ref="AX159:AX173" si="137">"    WITH query_result AS (" &amp; CHAR(10) &amp;
"        -- 쿼리 결과를 변수에 저장" &amp; CHAR(10) &amp;
"        " &amp; AV159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Z159" s="164" t="s">
        <v>1860</v>
      </c>
      <c r="BA159" s="164" t="str">
        <f t="shared" ref="BA159:BA173" si="138">"BEGIN TRY" &amp; CHAR(10) &amp;
"    WITH query_result AS (" &amp; CHAR(10) &amp;
"        "&amp;AY159&amp;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C159" s="164" t="s">
        <v>1860</v>
      </c>
      <c r="BD159" s="164" t="str">
        <f>"BEGIN TRY" &amp; CHAR(10) &amp;
"    WITH query_result AS (" &amp; CHAR(10) &amp;
"        "&amp;BB159&amp;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BF159" s="164" t="s">
        <v>1860</v>
      </c>
      <c r="BG159" s="164" t="str">
        <f t="shared" ref="BG159:BG173" si="139">"BEGIN TRY" &amp; CHAR(10) &amp;
"    WITH query_result AS (" &amp; CHAR(10) &amp;
"        "&amp;BE159&amp;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9" s="166" t="str">
        <f>"SELECT 'ID"&amp; $U159 &amp;"' AS RULE_ID,  
   '"&amp; $G159 &amp;"' AS TB_NM,    
   '"&amp; $J159 &amp;"' AS COL_NM, 
   COUNT(*) AS TOT_CNT   
   FROM "&amp;$C159&amp;"."&amp; $G159 &amp;"
"</f>
        <v xml:space="preserve">SELECT 'ID1157' AS RULE_ID,  
   'PROCEDURE_OCCURRENCE' AS TB_NM,    
   'PROCEDURE_OCCURRENCE_ID' AS COL_NM, 
   COUNT(*) AS TOT_CNT   
   FROM YourSchemaName.PROCEDURE_OCCURRENCE
</v>
      </c>
      <c r="BI159" s="164" t="s">
        <v>1860</v>
      </c>
      <c r="BJ159" s="166" t="str">
        <f t="shared" ref="BJ159:BJ173" si="140">"BEGIN" &amp; CHAR(10) &amp;
"    -- 쿼리 결과를 변수에 저장" &amp; CHAR(10) &amp;
"    " &amp; BH159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'ID1157'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L159" s="164" t="s">
        <v>1860</v>
      </c>
      <c r="BM159" s="166" t="str">
        <f t="shared" ref="BM159:BM173" si="141">"BEGIN" &amp; CHAR(10) &amp;
"    -- 쿼리 결과를 변수에 저장" &amp; CHAR(10) &amp;
"    " &amp; BK159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'ID1157'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BO159" s="164" t="s">
        <v>1860</v>
      </c>
      <c r="BP159" s="166" t="str">
        <f t="shared" ref="BP159:BP173" si="142">"BEGIN" &amp; CHAR(10) &amp;
"    -- 쿼리 결과를 변수에 저장" &amp; CHAR(10) &amp;
"    " &amp; BN159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BR159" s="164" t="s">
        <v>1860</v>
      </c>
      <c r="BS159" s="164" t="str">
        <f t="shared" ref="BS159:BS173" si="1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U159" s="164" t="s">
        <v>1860</v>
      </c>
      <c r="BV159" s="164" t="str">
        <f t="shared" ref="BV159:BV173" si="1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159" s="166" t="str">
        <f>"SELECT ERR_VALUE, RULE_ID, TB_NM, COL_NM FROM (
 SELECT DISTINCT SUBSTRING(CAST("&amp; $J159 &amp;" AS VARCHAR(50)),1,30) AS ERR_VALUE, 'ID"&amp; $U159 &amp;"' AS RULE_ID,  
   '"&amp; $G159 &amp;"' AS TB_NM,    
   '"&amp; $J159 &amp;"' AS COL_NM 
    FROM "&amp;$C159&amp;"."&amp; $G159 &amp;" A
    WHERE  "&amp; $J159 &amp;" IS NULL 
LIMIT 3
) XX
"</f>
        <v xml:space="preserve">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</v>
      </c>
      <c r="BX159" s="164" t="s">
        <v>1860</v>
      </c>
      <c r="BY159" s="164" t="str">
        <f t="shared" ref="BY159:BY173" si="1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A159" s="164" t="s">
        <v>1860</v>
      </c>
      <c r="CB159" s="164" t="str">
        <f t="shared" ref="CB159:CB173" si="146">"    -- 프로시저 본문" &amp; CHAR(10) &amp;
"    BEGIN" &amp; CHAR(10) &amp;
"        WITH query_result AS (" &amp; CHAR(10) &amp;
"            -- 쿼리 결과를 변수에 저장" &amp; CHAR(10) &amp;
"            "&amp;BZ159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'ID1157'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D159" s="164" t="s">
        <v>1860</v>
      </c>
      <c r="CE159" s="164" t="str">
        <f t="shared" ref="CE159:CE173" si="147">"    -- 프로시저 본문" &amp; CHAR(10) &amp;
"    BEGIN" &amp; CHAR(10) &amp;
"        WITH query_result AS (" &amp; CHAR(10) &amp;
"            -- 쿼리 결과를 변수에 저장" &amp; CHAR(10) &amp;
"         "&amp;CC159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'ID1157'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9" s="166" t="str">
        <f>"SELECT ERR_VALUE, RULE_ID, TB_NM, COL_NM FROM (
 SELECT DISTINCT SUBSTR(TO_CHAR("&amp; $J159 &amp;"),1,30) AS ERR_VALUE, 'ID"&amp; $U159 &amp;"' AS RULE_ID,  
   '"&amp; $G159 &amp;"' AS TB_NM,    
   '"&amp; $J159 &amp;"' AS COL_NM 
    FROM "&amp;$C159&amp;"."&amp; $G159 &amp;" A
    WHERE  "&amp; $J159 &amp;" IS NULL
AND ROWNUM &lt; 4
) XX
"</f>
        <v xml:space="preserve">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</v>
      </c>
      <c r="CG159" s="164" t="s">
        <v>1860</v>
      </c>
      <c r="CH159" s="164" t="str">
        <f t="shared" ref="CH159:CH173" si="148">"    -- 프로시저 본문" &amp; CHAR(10) &amp;
"    BEGIN" &amp; CHAR(10) &amp;
"        WITH query_result AS (" &amp; CHAR(10) &amp;
"            -- 쿼리 결과를 변수에 저장" &amp; CHAR(10) &amp;
"            "&amp;CF159&amp;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J159" s="164" t="s">
        <v>1860</v>
      </c>
      <c r="CK159" s="164" t="str">
        <f t="shared" ref="CK159:CK173" si="149">"BEGIN TRY" &amp; CHAR(10) &amp;
"    WITH query_result AS (" &amp; CHAR(10) &amp;
"        "&amp;CI159&amp;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M159" s="164" t="s">
        <v>1860</v>
      </c>
      <c r="CN159" s="164" t="str">
        <f>"BEGIN TRY" &amp; CHAR(10) &amp;
"    WITH query_result AS (" &amp; CHAR(10) &amp;
"        "&amp;CL159&amp;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CP159" s="164" t="s">
        <v>1860</v>
      </c>
      <c r="CQ159" s="164" t="str">
        <f t="shared" ref="CQ159:CQ173" si="150">"BEGIN TRY" &amp; CHAR(10) &amp;
"    WITH query_result AS (" &amp; CHAR(10) &amp;
"        "&amp;CO159&amp;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9" s="216">
        <f>IFERROR(VLOOKUP("ID"&amp;U159,V.진단결과!$A$2:$E$99558,4,0),0)</f>
        <v>0</v>
      </c>
      <c r="CS159" s="217">
        <f>IFERROR(VLOOKUP("ID"&amp;U159,V.진단결과!$A$2:$E$99558,5,0),0)</f>
        <v>0</v>
      </c>
      <c r="CT159" s="218">
        <f t="shared" si="134"/>
        <v>0</v>
      </c>
      <c r="CU159" s="219" t="str">
        <f>SUBSTITUTE(IFERROR(VLOOKUP("ID"&amp;U159,V.진단결과!$A$2:$F$99558,6,0),""),$AO159,"")</f>
        <v/>
      </c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</row>
    <row r="160" spans="1:120" s="220" customFormat="1" ht="16.5" hidden="1" customHeight="1">
      <c r="A160" s="164" t="s">
        <v>2242</v>
      </c>
      <c r="B160" s="164" t="s">
        <v>2240</v>
      </c>
      <c r="C160" s="164" t="s">
        <v>2887</v>
      </c>
      <c r="D160" s="164">
        <v>7</v>
      </c>
      <c r="E160" s="175" t="s">
        <v>2243</v>
      </c>
      <c r="F160" s="177" t="s">
        <v>2259</v>
      </c>
      <c r="G160" s="177" t="s">
        <v>2250</v>
      </c>
      <c r="H160" s="177">
        <v>2</v>
      </c>
      <c r="I160" s="221" t="s">
        <v>2487</v>
      </c>
      <c r="J160" s="177" t="s">
        <v>2272</v>
      </c>
      <c r="K160" s="177" t="s">
        <v>2435</v>
      </c>
      <c r="L160" s="175"/>
      <c r="M160" s="165"/>
      <c r="N160" s="221" t="s">
        <v>2487</v>
      </c>
      <c r="O160" s="183">
        <v>100000001</v>
      </c>
      <c r="P160" s="5"/>
      <c r="Q160" s="175" t="s">
        <v>116</v>
      </c>
      <c r="R160" s="175" t="s">
        <v>2448</v>
      </c>
      <c r="S160" s="166"/>
      <c r="T160" s="166"/>
      <c r="U160" s="166">
        <v>1158</v>
      </c>
      <c r="V160" s="164" t="s">
        <v>1869</v>
      </c>
      <c r="W160" s="166"/>
      <c r="X160" s="166"/>
      <c r="Y160" s="166"/>
      <c r="Z160" s="164" t="s">
        <v>1871</v>
      </c>
      <c r="AA160" s="168" t="s">
        <v>1872</v>
      </c>
      <c r="AB160" s="166"/>
      <c r="AC160" s="166"/>
      <c r="AD160" s="165"/>
      <c r="AE160" s="166"/>
      <c r="AF160" s="166"/>
      <c r="AG160" s="166"/>
      <c r="AH160" s="165"/>
      <c r="AI160" s="166"/>
      <c r="AJ160" s="166" t="s">
        <v>2244</v>
      </c>
      <c r="AK160" s="166" t="s">
        <v>2272</v>
      </c>
      <c r="AL160" s="166"/>
      <c r="AM160" s="166"/>
      <c r="AN160" s="166" t="str">
        <f>F160 &amp;"["&amp;G160&amp;"]의 "&amp; I160 &amp;"["&amp; J160 &amp;"]는 환자["&amp;AJ160&amp;"]의 "&amp;I160&amp;"["&amp;AK160&amp;"]에 존재하여야 한다."</f>
        <v>수술처치정보[PROCEDURE_OCCURRENCE]의 CDM 환자ID[PERSON_ID]는 환자[PERSON]의 CDM 환자ID[PERSON_ID]에 존재하여야 한다.</v>
      </c>
      <c r="AO160" s="166"/>
      <c r="AP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AQ160" s="164" t="s">
        <v>1860</v>
      </c>
      <c r="AR160" s="164" t="str">
        <f t="shared" si="135"/>
        <v xml:space="preserve">WITH query_result AS (
    -- 쿼리 결과를 변수에 저장
    SELECT 'ID1158'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160" s="164" t="s">
        <v>1860</v>
      </c>
      <c r="AU160" s="164" t="str">
        <f t="shared" si="136"/>
        <v xml:space="preserve">    WITH query_result AS (
        -- 쿼리 결과를 변수에 저장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160" s="164" t="s">
        <v>1860</v>
      </c>
      <c r="AX160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AZ160" s="164" t="s">
        <v>1860</v>
      </c>
      <c r="BA160" s="164" t="str">
        <f t="shared" si="138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160" s="164" t="s">
        <v>1860</v>
      </c>
      <c r="BD160" s="164" t="str">
        <f>"BEGIN TRY" &amp; CHAR(10) &amp;
"    WITH query_result AS (" &amp; CHAR(10) &amp;
"        "&amp;BB160&amp;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160" s="164" t="s">
        <v>1860</v>
      </c>
      <c r="BG160" s="164" t="str">
        <f t="shared" si="139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0" s="166" t="str">
        <f>"SELECT 'ID"&amp; $U160 &amp;"' AS RULE_ID,  
   '"&amp; $G160 &amp;"' AS TB_NM,    
   '"&amp; $J160 &amp;"' AS COL_NM, 
   COUNT(*) AS TOT_CNT   
   FROM "&amp;$C160&amp;"."&amp; $G160 &amp;"
WHERE "&amp; $J160 &amp;" IS NOT NULL AND LENGTH(CAST("&amp; $J160 &amp;" AS VARCHAR))&gt;0 "</f>
        <v xml:space="preserve">SELECT 'ID1158' AS RULE_ID,  
   'PROCEDURE_OCCURRENCE' AS TB_NM,    
   'PERSON_ID' AS COL_NM, 
   COUNT(*) AS TOT_CNT   
   FROM YourSchemaName.PROCEDURE_OCCURRENCE
WHERE PERSON_ID IS NOT NULL AND LENGTH(CAST(PERSON_ID AS VARCHAR))&gt;0 </v>
      </c>
      <c r="BI160" s="164" t="s">
        <v>1860</v>
      </c>
      <c r="BJ160" s="166" t="str">
        <f t="shared" si="140"/>
        <v xml:space="preserve">BEGIN
    -- 쿼리 결과를 변수에 저장
    SELECT 'ID1158'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160" s="164" t="s">
        <v>1860</v>
      </c>
      <c r="BM160" s="166" t="str">
        <f t="shared" si="141"/>
        <v xml:space="preserve">BEGIN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160" s="164" t="s">
        <v>1860</v>
      </c>
      <c r="BP160" s="166" t="str">
        <f t="shared" si="142"/>
        <v xml:space="preserve">BEGIN
    -- 쿼리 결과를 변수에 저장
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BR160" s="164" t="s">
        <v>1860</v>
      </c>
      <c r="BS16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LENGTH("&amp; $J160 &amp;")&gt;0 )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160" s="164" t="s">
        <v>1860</v>
      </c>
      <c r="BV16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60" s="166" t="str">
        <f>"SELECT ERR_VALUE, RULE_ID, TB_NM, COL_NM FROM (
 SELECT DISTINCT SUBSTRING(CAST("&amp; $J160 &amp;" AS VARCHAR(50)),1,30)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LENGTH("&amp; $J160 &amp;")&gt;0 ) 
LIMIT 3
) XX
"</f>
        <v xml:space="preserve">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160" s="164" t="s">
        <v>1860</v>
      </c>
      <c r="BY16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CA160" s="164" t="s">
        <v>1860</v>
      </c>
      <c r="CB160" s="164" t="str">
        <f t="shared" si="146"/>
        <v xml:space="preserve">    -- 프로시저 본문
    BEGIN
        WITH query_result AS (
            -- 쿼리 결과를 변수에 저장
            SELECT 'ID1158'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LENGTH(TO_CHAR("&amp; $J160 &amp;"))&gt;0 )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160" s="164" t="s">
        <v>1860</v>
      </c>
      <c r="CE160" s="164" t="str">
        <f t="shared" si="147"/>
        <v xml:space="preserve">    -- 프로시저 본문
    BEGIN
        WITH query_result AS (
            -- 쿼리 결과를 변수에 저장
 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0" s="166" t="str">
        <f>"SELECT ERR_VALUE, RULE_ID, TB_NM, COL_NM FROM (
 SELECT DISTINCT SUBSTR(TO_CHAR("&amp; $J160 &amp;"),1,30)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LENGTH(TO_CHAR("&amp; $J160 &amp;"))&gt;0 ) 
AND ROWNUM &lt; 4
) XX
"</f>
        <v xml:space="preserve">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160" s="164" t="s">
        <v>1860</v>
      </c>
      <c r="CH16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CJ160" s="164" t="s">
        <v>1860</v>
      </c>
      <c r="CK160" s="164" t="str">
        <f t="shared" si="149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160" s="164" t="s">
        <v>1860</v>
      </c>
      <c r="CN160" s="164" t="str">
        <f>"BEGIN TRY" &amp; CHAR(10) &amp;
"    WITH query_result AS (" &amp; CHAR(10) &amp;
"        "&amp;CL160&amp;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160" s="164" t="s">
        <v>1860</v>
      </c>
      <c r="CQ160" s="164" t="str">
        <f t="shared" si="150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0" s="216">
        <f>IFERROR(VLOOKUP("ID"&amp;U160,V.진단결과!$A$2:$E$99558,4,0),0)</f>
        <v>0</v>
      </c>
      <c r="CS160" s="217">
        <f>IFERROR(VLOOKUP("ID"&amp;U160,V.진단결과!$A$2:$E$99558,5,0),0)</f>
        <v>0</v>
      </c>
      <c r="CT160" s="218">
        <f t="shared" si="134"/>
        <v>0</v>
      </c>
      <c r="CU160" s="219" t="str">
        <f>SUBSTITUTE(IFERROR(VLOOKUP("ID"&amp;U160,V.진단결과!$A$2:$F$99558,6,0),""),$AO160,"")</f>
        <v/>
      </c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</row>
    <row r="161" spans="1:120" s="220" customFormat="1" ht="16.5" hidden="1" customHeight="1">
      <c r="A161" s="164" t="s">
        <v>2242</v>
      </c>
      <c r="B161" s="164" t="s">
        <v>2240</v>
      </c>
      <c r="C161" s="164" t="s">
        <v>2887</v>
      </c>
      <c r="D161" s="164">
        <v>7</v>
      </c>
      <c r="E161" s="175" t="s">
        <v>2243</v>
      </c>
      <c r="F161" s="177" t="s">
        <v>2259</v>
      </c>
      <c r="G161" s="177" t="s">
        <v>2250</v>
      </c>
      <c r="H161" s="177">
        <v>2</v>
      </c>
      <c r="I161" s="221" t="s">
        <v>2487</v>
      </c>
      <c r="J161" s="177" t="s">
        <v>2272</v>
      </c>
      <c r="K161" s="177" t="s">
        <v>2435</v>
      </c>
      <c r="L161" s="175"/>
      <c r="M161" s="165"/>
      <c r="N161" s="221" t="s">
        <v>2487</v>
      </c>
      <c r="O161" s="183">
        <v>100000001</v>
      </c>
      <c r="P161" s="5"/>
      <c r="Q161" s="175" t="s">
        <v>116</v>
      </c>
      <c r="R161" s="175" t="s">
        <v>2448</v>
      </c>
      <c r="S161" s="166"/>
      <c r="T161" s="166"/>
      <c r="U161" s="166">
        <v>1159</v>
      </c>
      <c r="V161" s="164" t="s">
        <v>1869</v>
      </c>
      <c r="W161" s="166"/>
      <c r="X161" s="166"/>
      <c r="Y161" s="166"/>
      <c r="Z161" s="168" t="s">
        <v>2892</v>
      </c>
      <c r="AA161" s="168" t="s">
        <v>2891</v>
      </c>
      <c r="AB161" s="166"/>
      <c r="AC161" s="166"/>
      <c r="AD161" s="165"/>
      <c r="AE161" s="166"/>
      <c r="AF161" s="166"/>
      <c r="AG161" s="166"/>
      <c r="AH161" s="165"/>
      <c r="AI161" s="166"/>
      <c r="AJ161" s="166"/>
      <c r="AK161" s="166"/>
      <c r="AL161" s="166"/>
      <c r="AM161" s="166"/>
      <c r="AN161" s="166" t="str">
        <f>F161 &amp;"["&amp;G161&amp;"]의 "&amp; I161 &amp;"["&amp; J161 &amp;"]는 필수적으로 존재하여만 한다."</f>
        <v>수술처치정보[PROCEDURE_OCCURRENCE]의 CDM 환자ID[PERSON_ID]는 필수적으로 존재하여만 한다.</v>
      </c>
      <c r="AO161" s="166"/>
      <c r="AP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Q161" s="164" t="s">
        <v>1860</v>
      </c>
      <c r="AR161" s="164" t="str">
        <f t="shared" si="135"/>
        <v xml:space="preserve">WITH query_result AS (
    -- 쿼리 결과를 변수에 저장
    SELECT 'ID1159'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AT161" s="164" t="s">
        <v>1860</v>
      </c>
      <c r="AU161" s="164" t="str">
        <f t="shared" si="136"/>
        <v xml:space="preserve">    WITH query_result AS (
        -- 쿼리 결과를 변수에 저장
        SELECT 'ID1159'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AW161" s="164" t="s">
        <v>1860</v>
      </c>
      <c r="AX161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Z161" s="164" t="s">
        <v>1860</v>
      </c>
      <c r="BA161" s="164" t="str">
        <f t="shared" si="138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C161" s="164" t="s">
        <v>1860</v>
      </c>
      <c r="BD161" s="164" t="str">
        <f>"BEGIN TRY" &amp; CHAR(10) &amp;
"    WITH query_result AS (" &amp; CHAR(10) &amp;
"        "&amp;BB161&amp;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BF161" s="164" t="s">
        <v>1860</v>
      </c>
      <c r="BG161" s="164" t="str">
        <f t="shared" si="139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1" s="166" t="str">
        <f>"SELECT 'ID"&amp; $U161 &amp;"' AS RULE_ID,  
   '"&amp; $G161 &amp;"' AS TB_NM,    
   '"&amp; $J161 &amp;"' AS COL_NM, 
   COUNT(*) AS TOT_CNT   
   FROM "&amp;$C161&amp;"."&amp; $G161 &amp;"
"</f>
        <v xml:space="preserve">SELECT 'ID1159' AS RULE_ID,  
   'PROCEDURE_OCCURRENCE' AS TB_NM,    
   'PERSON_ID' AS COL_NM, 
   COUNT(*) AS TOT_CNT   
   FROM YourSchemaName.PROCEDURE_OCCURRENCE
</v>
      </c>
      <c r="BI161" s="164" t="s">
        <v>1860</v>
      </c>
      <c r="BJ161" s="166" t="str">
        <f t="shared" si="140"/>
        <v xml:space="preserve">BEGIN
    -- 쿼리 결과를 변수에 저장
    SELECT 'ID1159'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L161" s="164" t="s">
        <v>1860</v>
      </c>
      <c r="BM161" s="166" t="str">
        <f t="shared" si="141"/>
        <v xml:space="preserve">BEGIN
    -- 쿼리 결과를 변수에 저장
    SELECT 'ID1159'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BO161" s="164" t="s">
        <v>1860</v>
      </c>
      <c r="BP161" s="166" t="str">
        <f t="shared" si="142"/>
        <v xml:space="preserve">BEGIN
    -- 쿼리 결과를 변수에 저장
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BR161" s="164" t="s">
        <v>1860</v>
      </c>
      <c r="BS16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U161" s="164" t="s">
        <v>1860</v>
      </c>
      <c r="BV16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161" s="166" t="str">
        <f>"SELECT ERR_VALUE, RULE_ID, TB_NM, COL_NM FROM (
 SELECT DISTINCT SUBSTRING(CAST("&amp; $J161 &amp;" AS VARCHAR(50)),1,30) AS ERR_VALUE, 'ID"&amp; $U161 &amp;"' AS RULE_ID,  
   '"&amp; $G161 &amp;"' AS TB_NM,    
   '"&amp; $J161 &amp;"' AS COL_NM 
    FROM "&amp;$C161&amp;"."&amp; $G161 &amp;" A
    WHERE  "&amp; $J161 &amp;" IS NULL 
LIMIT 3
) XX
"</f>
        <v xml:space="preserve">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</v>
      </c>
      <c r="BX161" s="164" t="s">
        <v>1860</v>
      </c>
      <c r="BY16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A161" s="164" t="s">
        <v>1860</v>
      </c>
      <c r="CB161" s="164" t="str">
        <f t="shared" si="146"/>
        <v xml:space="preserve">    -- 프로시저 본문
    BEGIN
        WITH query_result AS (
            -- 쿼리 결과를 변수에 저장
            SELECT 'ID1159'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D161" s="164" t="s">
        <v>1860</v>
      </c>
      <c r="CE161" s="164" t="str">
        <f t="shared" si="147"/>
        <v xml:space="preserve">    -- 프로시저 본문
    BEGIN
        WITH query_result AS (
            -- 쿼리 결과를 변수에 저장
         SELECT 'ID1159'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1" s="166" t="str">
        <f>"SELECT ERR_VALUE, RULE_ID, TB_NM, COL_NM FROM (
 SELECT DISTINCT SUBSTR(TO_CHAR("&amp; $J161 &amp;"),1,30) AS ERR_VALUE, 'ID"&amp; $U161 &amp;"' AS RULE_ID,  
   '"&amp; $G161 &amp;"' AS TB_NM,    
   '"&amp; $J161 &amp;"' AS COL_NM 
    FROM "&amp;$C161&amp;"."&amp; $G161 &amp;" A
    WHERE  "&amp; $J161 &amp;" IS NULL
AND ROWNUM &lt; 4
) XX
"</f>
        <v xml:space="preserve">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</v>
      </c>
      <c r="CG161" s="164" t="s">
        <v>1860</v>
      </c>
      <c r="CH16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J161" s="164" t="s">
        <v>1860</v>
      </c>
      <c r="CK161" s="164" t="str">
        <f t="shared" si="149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M161" s="164" t="s">
        <v>1860</v>
      </c>
      <c r="CN161" s="164" t="str">
        <f>"BEGIN TRY" &amp; CHAR(10) &amp;
"    WITH query_result AS (" &amp; CHAR(10) &amp;
"        "&amp;CL161&amp;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CP161" s="164" t="s">
        <v>1860</v>
      </c>
      <c r="CQ161" s="164" t="str">
        <f t="shared" si="150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1" s="216">
        <f>IFERROR(VLOOKUP("ID"&amp;U161,V.진단결과!$A$2:$E$99558,4,0),0)</f>
        <v>0</v>
      </c>
      <c r="CS161" s="217">
        <f>IFERROR(VLOOKUP("ID"&amp;U161,V.진단결과!$A$2:$E$99558,5,0),0)</f>
        <v>0</v>
      </c>
      <c r="CT161" s="218">
        <f t="shared" si="134"/>
        <v>0</v>
      </c>
      <c r="CU161" s="219" t="str">
        <f>SUBSTITUTE(IFERROR(VLOOKUP("ID"&amp;U161,V.진단결과!$A$2:$F$99558,6,0),""),$AO161,"")</f>
        <v/>
      </c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</row>
    <row r="162" spans="1:120" s="220" customFormat="1" ht="16.5" hidden="1" customHeight="1">
      <c r="A162" s="164" t="s">
        <v>2242</v>
      </c>
      <c r="B162" s="164" t="s">
        <v>2240</v>
      </c>
      <c r="C162" s="164" t="s">
        <v>2887</v>
      </c>
      <c r="D162" s="164">
        <v>7</v>
      </c>
      <c r="E162" s="175" t="s">
        <v>2243</v>
      </c>
      <c r="F162" s="177" t="s">
        <v>2259</v>
      </c>
      <c r="G162" s="177" t="s">
        <v>2250</v>
      </c>
      <c r="H162" s="177">
        <v>3</v>
      </c>
      <c r="I162" s="221" t="s">
        <v>2658</v>
      </c>
      <c r="J162" s="177" t="s">
        <v>2350</v>
      </c>
      <c r="K162" s="177" t="s">
        <v>2435</v>
      </c>
      <c r="L162" s="175"/>
      <c r="M162" s="165"/>
      <c r="N162" s="221" t="s">
        <v>2671</v>
      </c>
      <c r="O162" s="183">
        <v>232643001</v>
      </c>
      <c r="P162" s="4"/>
      <c r="Q162" s="175" t="s">
        <v>116</v>
      </c>
      <c r="R162" s="175" t="s">
        <v>2448</v>
      </c>
      <c r="S162" s="166"/>
      <c r="T162" s="166"/>
      <c r="U162" s="166">
        <v>1160</v>
      </c>
      <c r="V162" s="164" t="s">
        <v>1869</v>
      </c>
      <c r="W162" s="166"/>
      <c r="X162" s="166"/>
      <c r="Y162" s="166"/>
      <c r="Z162" s="164" t="s">
        <v>1868</v>
      </c>
      <c r="AA162" s="164" t="s">
        <v>2466</v>
      </c>
      <c r="AB162" s="164"/>
      <c r="AC162" s="166"/>
      <c r="AD162" s="165"/>
      <c r="AE162" s="166"/>
      <c r="AF162" s="166" t="s">
        <v>2886</v>
      </c>
      <c r="AG162" s="165" t="s">
        <v>2258</v>
      </c>
      <c r="AH162" s="165" t="s">
        <v>2434</v>
      </c>
      <c r="AI162" s="166" t="s">
        <v>2831</v>
      </c>
      <c r="AJ162" s="166"/>
      <c r="AK162" s="166"/>
      <c r="AL162" s="166"/>
      <c r="AM162" s="166"/>
      <c r="AN162" s="166" t="str">
        <f>F162 &amp;"["&amp;G162&amp;"]의 "&amp; I162 &amp;"["&amp; J162 &amp;"]는 표준코드[CONCEPT]의 표준코드아이디[CONCEPT_ID]에 존재하며 해당 조건["&amp;AI162&amp;"]을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162" s="166"/>
      <c r="AP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AQ162" s="164" t="s">
        <v>1860</v>
      </c>
      <c r="AR162" s="164" t="str">
        <f t="shared" si="135"/>
        <v xml:space="preserve">WITH query_result AS (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162" s="164" t="s">
        <v>1860</v>
      </c>
      <c r="AU162" s="164" t="str">
        <f t="shared" si="136"/>
        <v xml:space="preserve">    WITH query_result AS (
        -- 쿼리 결과를 변수에 저장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162" s="164" t="s">
        <v>1860</v>
      </c>
      <c r="AX162" s="164" t="str">
        <f t="shared" si="137"/>
        <v xml:space="preserve">    WITH query_result AS (
        -- 쿼리 결과를 변수에 저장
    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AZ162" s="164" t="s">
        <v>1860</v>
      </c>
      <c r="BA162" s="164" t="str">
        <f t="shared" si="138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162" s="164" t="s">
        <v>1860</v>
      </c>
      <c r="BD162" s="164" t="str">
        <f>"BEGIN TRY" &amp; CHAR(10) &amp;
"    WITH query_result AS (" &amp; CHAR(10) &amp;
"        "&amp;BB162&amp;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162" s="164" t="s">
        <v>1860</v>
      </c>
      <c r="BG162" s="164" t="str">
        <f t="shared" si="139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2" s="166" t="str">
        <f>"SELECT 'ID"&amp; $U162 &amp;"' AS RULE_ID,  
   '"&amp; $G162 &amp;"' AS TB_NM,    
   '"&amp; $J162 &amp;"' AS COL_NM, 
   COUNT(*) AS TOT_CNT   
   FROM "&amp;$C162&amp;"."&amp; $G162 &amp;"
WHERE "&amp; $J162 &amp;" IS NOT NULL AND LENGTH(CAST("&amp; $J162 &amp;" AS VARCHAR))&gt;0 "</f>
        <v xml:space="preserve">SELECT 'ID1160'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162" s="164" t="s">
        <v>1860</v>
      </c>
      <c r="BJ162" s="166" t="str">
        <f t="shared" si="140"/>
        <v xml:space="preserve">BEGIN
    -- 쿼리 결과를 변수에 저장
    SELECT 'ID1160'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162" s="164" t="s">
        <v>1860</v>
      </c>
      <c r="BM162" s="166" t="str">
        <f t="shared" si="141"/>
        <v xml:space="preserve">BEGIN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162" s="164" t="s">
        <v>1860</v>
      </c>
      <c r="BP162" s="166" t="str">
        <f t="shared" si="142"/>
        <v xml:space="preserve">BEGIN
    -- 쿼리 결과를 변수에 저장
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BR162" s="164" t="s">
        <v>1860</v>
      </c>
      <c r="BS16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LENGTH("&amp; $J162 &amp;")&gt;0 )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162" s="164" t="s">
        <v>1860</v>
      </c>
      <c r="BV16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162" s="166" t="str">
        <f>"SELECT ERR_VALUE, RULE_ID, TB_NM, COL_NM FROM (
 SELECT DISTINCT SUBSTRING(CAST("&amp; $J162 &amp;" AS VARCHAR(50)),1,30)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 $AI162 &amp;")  
THEN 'Y' ELSE 'N' END = 'Y' 
AND ( "&amp; $J162 &amp;" IS NOT NULL AND LENGTH("&amp; $J162 &amp;")&gt;0 ) 
LIMIT 3
) XX
"</f>
        <v xml:space="preserve">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162" s="164" t="s">
        <v>1860</v>
      </c>
      <c r="BY16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CA162" s="164" t="s">
        <v>1860</v>
      </c>
      <c r="CB162" s="164" t="str">
        <f t="shared" si="146"/>
        <v xml:space="preserve">    -- 프로시저 본문
    BEGIN
        WITH query_result AS (
            -- 쿼리 결과를 변수에 저장
            SELECT 'ID1160'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LENGTH(TO_CHAR("&amp; $J162 &amp;"))&gt;0 )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162" s="164" t="s">
        <v>1860</v>
      </c>
      <c r="CE162" s="164" t="str">
        <f t="shared" si="147"/>
        <v xml:space="preserve">    -- 프로시저 본문
    BEGIN
        WITH query_result AS (
            -- 쿼리 결과를 변수에 저장
 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2" s="166" t="str">
        <f>"SELECT ERR_VALUE, RULE_ID, TB_NM, COL_NM FROM (
 SELECT DISTINCT SUBSTR(TO_CHAR("&amp; $J162 &amp;"),1,30)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LENGTH(TO_CHAR("&amp; $J162 &amp;"))&gt;0 ) 
AND ROWNUM &lt; 4
) XX
"</f>
        <v xml:space="preserve">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162" s="164" t="s">
        <v>1860</v>
      </c>
      <c r="CH16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CJ162" s="164" t="s">
        <v>1860</v>
      </c>
      <c r="CK162" s="164" t="str">
        <f t="shared" si="149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162" s="164" t="s">
        <v>1860</v>
      </c>
      <c r="CN162" s="164" t="str">
        <f>"BEGIN TRY" &amp; CHAR(10) &amp;
"    WITH query_result AS (" &amp; CHAR(10) &amp;
"        "&amp;CL162&amp;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162" s="164" t="s">
        <v>1860</v>
      </c>
      <c r="CQ162" s="164" t="str">
        <f t="shared" si="150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2" s="216">
        <f>IFERROR(VLOOKUP("ID"&amp;U162,V.진단결과!$A$2:$E$99558,4,0),0)</f>
        <v>0</v>
      </c>
      <c r="CS162" s="217">
        <f>IFERROR(VLOOKUP("ID"&amp;U162,V.진단결과!$A$2:$E$99558,5,0),0)</f>
        <v>0</v>
      </c>
      <c r="CT162" s="218">
        <f t="shared" si="134"/>
        <v>0</v>
      </c>
      <c r="CU162" s="219" t="str">
        <f>SUBSTITUTE(IFERROR(VLOOKUP("ID"&amp;U162,V.진단결과!$A$2:$F$99558,6,0),""),$AO162,"")</f>
        <v/>
      </c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</row>
    <row r="163" spans="1:120" s="220" customFormat="1" ht="16.5" hidden="1" customHeight="1">
      <c r="A163" s="164" t="s">
        <v>2242</v>
      </c>
      <c r="B163" s="164" t="s">
        <v>2240</v>
      </c>
      <c r="C163" s="164" t="s">
        <v>2887</v>
      </c>
      <c r="D163" s="164">
        <v>7</v>
      </c>
      <c r="E163" s="175" t="s">
        <v>2243</v>
      </c>
      <c r="F163" s="177" t="s">
        <v>2259</v>
      </c>
      <c r="G163" s="177" t="s">
        <v>2250</v>
      </c>
      <c r="H163" s="177">
        <v>3</v>
      </c>
      <c r="I163" s="221" t="s">
        <v>2658</v>
      </c>
      <c r="J163" s="177" t="s">
        <v>2350</v>
      </c>
      <c r="K163" s="177" t="s">
        <v>2435</v>
      </c>
      <c r="L163" s="175"/>
      <c r="M163" s="165"/>
      <c r="N163" s="221" t="s">
        <v>2671</v>
      </c>
      <c r="O163" s="183">
        <v>232643001</v>
      </c>
      <c r="P163" s="4"/>
      <c r="Q163" s="175" t="s">
        <v>116</v>
      </c>
      <c r="R163" s="175" t="s">
        <v>2448</v>
      </c>
      <c r="S163" s="166"/>
      <c r="T163" s="166"/>
      <c r="U163" s="166">
        <v>1161</v>
      </c>
      <c r="V163" s="164" t="s">
        <v>1869</v>
      </c>
      <c r="W163" s="166"/>
      <c r="X163" s="166"/>
      <c r="Y163" s="166"/>
      <c r="Z163" s="168" t="s">
        <v>2892</v>
      </c>
      <c r="AA163" s="168" t="s">
        <v>2891</v>
      </c>
      <c r="AB163" s="166"/>
      <c r="AC163" s="166"/>
      <c r="AD163" s="165"/>
      <c r="AE163" s="166"/>
      <c r="AF163" s="166"/>
      <c r="AG163" s="166"/>
      <c r="AH163" s="165"/>
      <c r="AI163" s="166"/>
      <c r="AJ163" s="166"/>
      <c r="AK163" s="166"/>
      <c r="AL163" s="166"/>
      <c r="AM163" s="166"/>
      <c r="AN163" s="166" t="str">
        <f>F163 &amp;"["&amp;G163&amp;"]의 "&amp; I163 &amp;"["&amp; J163 &amp;"]는 필수적으로 존재하여만 한다."</f>
        <v>수술처치정보[PROCEDURE_OCCURRENCE]의 행위처방 concept ID[PROCEDURE_CONCEPT_ID]는 필수적으로 존재하여만 한다.</v>
      </c>
      <c r="AO163" s="166"/>
      <c r="AP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Q163" s="164" t="s">
        <v>1860</v>
      </c>
      <c r="AR163" s="164" t="str">
        <f t="shared" si="135"/>
        <v xml:space="preserve">WITH query_result AS (
    -- 쿼리 결과를 변수에 저장
    SELECT 'ID1161'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AT163" s="164" t="s">
        <v>1860</v>
      </c>
      <c r="AU163" s="164" t="str">
        <f t="shared" si="136"/>
        <v xml:space="preserve">    WITH query_result AS (
        -- 쿼리 결과를 변수에 저장
        SELECT 'ID1161'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AW163" s="164" t="s">
        <v>1860</v>
      </c>
      <c r="AX163" s="164" t="str">
        <f t="shared" si="137"/>
        <v xml:space="preserve">    WITH query_result AS (
        -- 쿼리 결과를 변수에 저장
    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Z163" s="164" t="s">
        <v>1860</v>
      </c>
      <c r="BA163" s="164" t="str">
        <f t="shared" si="138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C163" s="164" t="s">
        <v>1860</v>
      </c>
      <c r="BD163" s="164" t="str">
        <f>"BEGIN TRY" &amp; CHAR(10) &amp;
"    WITH query_result AS (" &amp; CHAR(10) &amp;
"        "&amp;BB163&amp;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BF163" s="164" t="s">
        <v>1860</v>
      </c>
      <c r="BG163" s="164" t="str">
        <f t="shared" si="139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3" s="166" t="str">
        <f>"SELECT 'ID"&amp; $U163 &amp;"' AS RULE_ID,  
   '"&amp; $G163 &amp;"' AS TB_NM,    
   '"&amp; $J163 &amp;"' AS COL_NM, 
   COUNT(*) AS TOT_CNT   
   FROM "&amp;$C163&amp;"."&amp; $G163 &amp;"
"</f>
        <v xml:space="preserve">SELECT 'ID1161' AS RULE_ID,  
   'PROCEDURE_OCCURRENCE' AS TB_NM,    
   'PROCEDURE_CONCEPT_ID' AS COL_NM, 
   COUNT(*) AS TOT_CNT   
   FROM YourSchemaName.PROCEDURE_OCCURRENCE
</v>
      </c>
      <c r="BI163" s="164" t="s">
        <v>1860</v>
      </c>
      <c r="BJ163" s="166" t="str">
        <f t="shared" si="140"/>
        <v xml:space="preserve">BEGIN
    -- 쿼리 결과를 변수에 저장
    SELECT 'ID1161'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L163" s="164" t="s">
        <v>1860</v>
      </c>
      <c r="BM163" s="166" t="str">
        <f t="shared" si="141"/>
        <v xml:space="preserve">BEGIN
    -- 쿼리 결과를 변수에 저장
    SELECT 'ID1161'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BO163" s="164" t="s">
        <v>1860</v>
      </c>
      <c r="BP163" s="166" t="str">
        <f t="shared" si="142"/>
        <v xml:space="preserve">BEGIN
    -- 쿼리 결과를 변수에 저장
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BR163" s="164" t="s">
        <v>1860</v>
      </c>
      <c r="BS16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U163" s="164" t="s">
        <v>1860</v>
      </c>
      <c r="BV16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163" s="166" t="str">
        <f>"SELECT ERR_VALUE, RULE_ID, TB_NM, COL_NM FROM (
 SELECT DISTINCT SUBSTRING(CAST("&amp; $J163 &amp;" AS VARCHAR(50)),1,30) AS ERR_VALUE, 'ID"&amp; $U163 &amp;"' AS RULE_ID,  
   '"&amp; $G163 &amp;"' AS TB_NM,    
   '"&amp; $J163 &amp;"' AS COL_NM 
    FROM "&amp;$C163&amp;"."&amp; $G163 &amp;" A
    WHERE  "&amp; $J163 &amp;" IS NULL 
LIMIT 3
) XX
"</f>
        <v xml:space="preserve">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</v>
      </c>
      <c r="BX163" s="164" t="s">
        <v>1860</v>
      </c>
      <c r="BY16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A163" s="164" t="s">
        <v>1860</v>
      </c>
      <c r="CB163" s="164" t="str">
        <f t="shared" si="146"/>
        <v xml:space="preserve">    -- 프로시저 본문
    BEGIN
        WITH query_result AS (
            -- 쿼리 결과를 변수에 저장
            SELECT 'ID1161'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D163" s="164" t="s">
        <v>1860</v>
      </c>
      <c r="CE163" s="164" t="str">
        <f t="shared" si="147"/>
        <v xml:space="preserve">    -- 프로시저 본문
    BEGIN
        WITH query_result AS (
            -- 쿼리 결과를 변수에 저장
         SELECT 'ID1161'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3" s="166" t="str">
        <f>"SELECT ERR_VALUE, RULE_ID, TB_NM, COL_NM FROM (
 SELECT DISTINCT SUBSTR(TO_CHAR("&amp; $J163 &amp;"),1,30) AS ERR_VALUE, 'ID"&amp; $U163 &amp;"' AS RULE_ID,  
   '"&amp; $G163 &amp;"' AS TB_NM,    
   '"&amp; $J163 &amp;"' AS COL_NM 
    FROM "&amp;$C163&amp;"."&amp; $G163 &amp;" A
    WHERE  "&amp; $J163 &amp;" IS NULL
AND ROWNUM &lt; 4
) XX
"</f>
        <v xml:space="preserve">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</v>
      </c>
      <c r="CG163" s="164" t="s">
        <v>1860</v>
      </c>
      <c r="CH16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J163" s="164" t="s">
        <v>1860</v>
      </c>
      <c r="CK163" s="164" t="str">
        <f t="shared" si="149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M163" s="164" t="s">
        <v>1860</v>
      </c>
      <c r="CN163" s="164" t="str">
        <f>"BEGIN TRY" &amp; CHAR(10) &amp;
"    WITH query_result AS (" &amp; CHAR(10) &amp;
"        "&amp;CL163&amp;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CP163" s="164" t="s">
        <v>1860</v>
      </c>
      <c r="CQ163" s="164" t="str">
        <f t="shared" si="150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3" s="216">
        <f>IFERROR(VLOOKUP("ID"&amp;U163,V.진단결과!$A$2:$E$99558,4,0),0)</f>
        <v>0</v>
      </c>
      <c r="CS163" s="217">
        <f>IFERROR(VLOOKUP("ID"&amp;U163,V.진단결과!$A$2:$E$99558,5,0),0)</f>
        <v>0</v>
      </c>
      <c r="CT163" s="218">
        <f t="shared" si="134"/>
        <v>0</v>
      </c>
      <c r="CU163" s="219" t="str">
        <f>SUBSTITUTE(IFERROR(VLOOKUP("ID"&amp;U163,V.진단결과!$A$2:$F$99558,6,0),""),$AO163,"")</f>
        <v/>
      </c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</row>
    <row r="164" spans="1:120" s="220" customFormat="1" ht="16.5" hidden="1" customHeight="1">
      <c r="A164" s="164" t="s">
        <v>2242</v>
      </c>
      <c r="B164" s="164" t="s">
        <v>2240</v>
      </c>
      <c r="C164" s="164" t="s">
        <v>2887</v>
      </c>
      <c r="D164" s="164">
        <v>7</v>
      </c>
      <c r="E164" s="175" t="s">
        <v>2243</v>
      </c>
      <c r="F164" s="177" t="s">
        <v>2259</v>
      </c>
      <c r="G164" s="177" t="s">
        <v>2250</v>
      </c>
      <c r="H164" s="177">
        <v>4</v>
      </c>
      <c r="I164" s="221" t="s">
        <v>2659</v>
      </c>
      <c r="J164" s="177" t="s">
        <v>2351</v>
      </c>
      <c r="K164" s="177" t="s">
        <v>2438</v>
      </c>
      <c r="L164" s="175"/>
      <c r="M164" s="165"/>
      <c r="N164" s="221" t="s">
        <v>2659</v>
      </c>
      <c r="O164" s="184">
        <v>44743</v>
      </c>
      <c r="P164" s="4"/>
      <c r="Q164" s="175" t="s">
        <v>116</v>
      </c>
      <c r="R164" s="175" t="s">
        <v>2448</v>
      </c>
      <c r="S164" s="166"/>
      <c r="T164" s="166"/>
      <c r="U164" s="166">
        <v>1162</v>
      </c>
      <c r="V164" s="164" t="s">
        <v>1869</v>
      </c>
      <c r="W164" s="166"/>
      <c r="X164" s="166"/>
      <c r="Y164" s="166"/>
      <c r="Z164" s="168" t="s">
        <v>1966</v>
      </c>
      <c r="AA164" s="168" t="s">
        <v>1967</v>
      </c>
      <c r="AB164" s="164"/>
      <c r="AC164" s="166"/>
      <c r="AD164" s="165"/>
      <c r="AE164" s="166"/>
      <c r="AF164" s="166"/>
      <c r="AG164" s="165"/>
      <c r="AH164" s="165"/>
      <c r="AI164" s="166"/>
      <c r="AJ164" s="177"/>
      <c r="AK164" s="166"/>
      <c r="AL164" s="166"/>
      <c r="AM164" s="166"/>
      <c r="AN164" s="167" t="str">
        <f>F164 &amp;"["&amp;G164&amp;"]의 "&amp; I164 &amp;"["&amp; J164 &amp;"]는 'YYYY-MM-DD'의 날짜 형식을 준수해야 한다."</f>
        <v>수술처치정보[PROCEDURE_OCCURRENCE]의 행위처방 일자[PROCEDURE_DATE]는 'YYYY-MM-DD'의 날짜 형식을 준수해야 한다.</v>
      </c>
      <c r="AO164" s="166"/>
      <c r="AP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AQ164" s="164" t="s">
        <v>1860</v>
      </c>
      <c r="AR164" s="164" t="str">
        <f t="shared" si="135"/>
        <v xml:space="preserve">WITH query_result AS (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4" s="166" t="str">
        <f>"SELECT 'ID"&amp; $U164 &amp;"' AS RULE_ID,  
   '"&amp; $G164 &amp;"' AS TB_NM,    
   '"&amp; $J164 &amp;"' AS COL_NM, 
	COUNT(*) AS ERR_CNT   
FROM "&amp;$C164&amp;"."&amp; $G164 &amp;"
WHERE CASE WHEN "&amp; $J164 &amp;" LIKE_REGEXPR '^[0-9]{4}-[0-9]{2}-[0-9]{2}$'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</v>
      </c>
      <c r="AT164" s="164" t="s">
        <v>1860</v>
      </c>
      <c r="AU164" s="164" t="str">
        <f t="shared" si="136"/>
        <v xml:space="preserve">    WITH query_result AS (
        -- 쿼리 결과를 변수에 저장
        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LIKE_REGEXPR '^[0-9]{4}-[0-9]{2}-[0-9]{2}$'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</v>
      </c>
      <c r="AW164" s="164" t="s">
        <v>1860</v>
      </c>
      <c r="AX164" s="164" t="str">
        <f t="shared" si="137"/>
        <v xml:space="preserve">    WITH query_result AS (
        -- 쿼리 결과를 변수에 저장
    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AZ164" s="164" t="s">
        <v>1860</v>
      </c>
      <c r="BA164" s="164" t="str">
        <f t="shared" si="138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BC164" s="164" t="s">
        <v>1860</v>
      </c>
      <c r="BD164" s="164" t="str">
        <f>"BEGIN TRY" &amp; CHAR(10) &amp;
"    WITH query_result AS (" &amp; CHAR(10) &amp;
"        "&amp;BB164&amp;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BF164" s="164" t="s">
        <v>1860</v>
      </c>
      <c r="BG164" s="164" t="str">
        <f t="shared" si="139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4" s="166" t="str">
        <f>"SELECT 'ID"&amp; $U164 &amp;"' AS RULE_ID,  
   '"&amp; $G164 &amp;"' AS TB_NM,    
   '"&amp; $J164 &amp;"' AS COL_NM, 
   COUNT(*) AS TOT_CNT   
   FROM "&amp;$C164&amp;"."&amp; $G164 &amp;"
WHERE "&amp; $J164 &amp;" IS NOT NULL AND LENGTH(CAST("&amp; $J164 &amp;" AS VARCHAR))&gt;0 "</f>
        <v xml:space="preserve">SELECT 'ID1162' AS RULE_ID,  
   'PROCEDURE_OCCURRENCE' AS TB_NM,    
   'PROCEDURE_DATE' AS COL_NM, 
   COUNT(*) AS TOT_CNT   
   FROM YourSchemaName.PROCEDURE_OCCURRENCE
WHERE PROCEDURE_DATE IS NOT NULL AND LENGTH(CAST(PROCEDURE_DATE AS VARCHAR))&gt;0 </v>
      </c>
      <c r="BI164" s="164" t="s">
        <v>1860</v>
      </c>
      <c r="BJ164" s="166" t="str">
        <f t="shared" si="140"/>
        <v xml:space="preserve">BEGIN
    -- 쿼리 결과를 변수에 저장
    SELECT 'ID1162'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4" s="166" t="str">
        <f>"SELECT 'ID"&amp; $U164 &amp;"' AS RULE_ID,  
   '"&amp; $G164 &amp;"' AS TB_NM,    
   '"&amp; $J164 &amp;"' AS COL_NM, 
	COUNT(*) AS ERR_CNT   
FROM "&amp;$C164&amp;"."&amp; $G164 &amp;"
WHERE CASE WHEN REGEXP_MATCH(CAST("&amp; $J164 &amp;" AS VARCHAR), '^[0-9]{4}-[0-9]{2}-[0-9]{2}$') IS NULL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</v>
      </c>
      <c r="BL164" s="164" t="s">
        <v>1860</v>
      </c>
      <c r="BM164" s="166" t="str">
        <f t="shared" si="141"/>
        <v xml:space="preserve">BEGIN
    -- 쿼리 결과를 변수에 저장
    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REGEXP_MATCH(CAST("&amp; $J164 &amp;" AS VARCHAR), '^[0-9]{4}-[0-9]{2}-[0-9]{2}$') IS NULL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</v>
      </c>
      <c r="BO164" s="164" t="s">
        <v>1860</v>
      </c>
      <c r="BP164" s="166" t="str">
        <f t="shared" si="142"/>
        <v xml:space="preserve">BEGIN
    -- 쿼리 결과를 변수에 저장
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BR164" s="164" t="s">
        <v>1860</v>
      </c>
      <c r="BS164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4" s="166" t="str">
        <f>"SELECT 'ID"&amp; $U164 &amp;"' AS RULE_ID,  
   '"&amp; $G164 &amp;"' AS TB_NM,    
   '"&amp; $J164 &amp;"' AS COL_NM, 
	COUNT(*) AS ERR_CNT   
FROM "&amp;$C164&amp;"."&amp; $G164 &amp;"
WHERE CASE WHEN "&amp; $J164 &amp;" REGEXP '^[0-9]{4}-[0-9]{2}-[0-9]{2}$'
THEN 'Y' ELSE 'N' END = 'Y' 
AND ( "&amp; $J164 &amp;" IS NOT NULL AND LENGTH("&amp; $J164 &amp;")&gt;0 )
"</f>
        <v xml:space="preserve">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</v>
      </c>
      <c r="BU164" s="164" t="s">
        <v>1860</v>
      </c>
      <c r="BV164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    INTO RULE_ID_VAL, TB_NM_VAL, COL_NM_VAL, ERR_CNT_VAL;
    -- 결과를 테이블에 삽입
    update result_quality_check set ERR_CNT = ERR_CNT_VAL where RULE_ID = RULE_ID_VAL;
END;
COMMIT;
</v>
      </c>
      <c r="BW164" s="166" t="str">
        <f>"SELECT ERR_VALUE, RULE_ID, TB_NM, COL_NM FROM (
SELECT DISTINCT SUBSTRING(CAST("&amp; $J164 &amp;" AS VARCHAR(50)),1,30) AS ERR_VALUE, 'ID"&amp; $U164 &amp;"' AS RULE_ID,  
   '"&amp; $G164 &amp;"' AS TB_NM,    
   '"&amp; $J164 &amp;"' AS COL_NM 
FROM "&amp;$C164&amp;"."&amp; $G164 &amp;"
WHERE CASE WHEN "&amp; $J164 &amp;" REGEXP '^[0-9]{4}-[0-9]{2}-[0-9]{2}$'
 THEN 'Y' 
 ELSE 'N' 
 END = 'Y' 
AND ("&amp; $J164 &amp;" IS NOT NULL AND LENGTH("&amp; $J164 &amp;")&gt;0 )
limit 3
) XX
"</f>
        <v xml:space="preserve">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</v>
      </c>
      <c r="BX164" s="164" t="s">
        <v>1860</v>
      </c>
      <c r="BY164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        INTO ERR_VALUE_VAL, RULE_ID_VAL, TB_NM_VAL, COL_NM_VAL;
        -- 결과를 테이블에 삽입
        update result_quality_check set ERR_VALUE = ERR_VALUE_VAL where RULE_ID = RULE_ID_VAL;
    END;
    COMMIT;
</v>
      </c>
      <c r="BZ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CA164" s="164" t="s">
        <v>1860</v>
      </c>
      <c r="CB164" s="164" t="str">
        <f t="shared" si="146"/>
        <v xml:space="preserve">    -- 프로시저 본문
    BEGIN
        WITH query_result AS (
            -- 쿼리 결과를 변수에 저장
            SELECT 'ID1162'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4" s="166" t="str">
        <f>"SELECT 'ID"&amp; $U164 &amp;"' AS RULE_ID,  
   '"&amp; $G164 &amp;"' AS TB_NM,    
   '"&amp; $J164 &amp;"' AS COL_NM, 
	COUNT(*) AS ERR_CNT   
FROM "&amp;$C164&amp;"."&amp; $G164 &amp;"
WHERE CASE WHEN REGEXP_LIKE("&amp; $J164 &amp;", '^[0-9]{4}-[0-9]{2}-[0-9]{2}$')
THEN 'Y' ELSE 'N' END = 'Y' 
AND ( "&amp; $J164 &amp;" IS NOT NULL AND LENGTH(TO_CHAR("&amp; $J164 &amp;"))&gt;0 )
"</f>
        <v xml:space="preserve">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</v>
      </c>
      <c r="CD164" s="164" t="s">
        <v>1860</v>
      </c>
      <c r="CE164" s="164" t="str">
        <f t="shared" si="147"/>
        <v xml:space="preserve">    -- 프로시저 본문
    BEGIN
        WITH query_result AS (
            -- 쿼리 결과를 변수에 저장
         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4" s="166" t="str">
        <f>"SELECT ERR_VALUE, RULE_ID, TB_NM, COL_NM FROM (
SELECT DISTINCT SUBSTR(TO_CHAR("&amp; $J164 &amp;"),1,30) AS ERR_VALUE, 'ID"&amp; $U164 &amp;"' AS RULE_ID,  
   '"&amp; $G164 &amp;"' AS TB_NM,    
   '"&amp; $J164 &amp;"' AS COL_NM 
FROM "&amp;$C164&amp;"."&amp; $G164 &amp;"
WHERE CASE WHEN REGEXP_LIKE("&amp; $J164 &amp;", '^[0-9]{4}-[0-9]{2}-[0-9]{2}$')
 THEN 'Y' 
 ELSE 'N' 
 END = 'Y' 
AND ("&amp; $J164 &amp;" IS NOT NULL AND LENGTH(TO_CHAR("&amp; $J164 &amp;"))&gt;0 )
AND ROWNUM &lt; 4
) XX
"</f>
        <v xml:space="preserve">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</v>
      </c>
      <c r="CG164" s="164" t="s">
        <v>1860</v>
      </c>
      <c r="CH164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CJ164" s="164" t="s">
        <v>1860</v>
      </c>
      <c r="CK164" s="164" t="str">
        <f t="shared" si="149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CM164" s="164" t="s">
        <v>1860</v>
      </c>
      <c r="CN164" s="164" t="str">
        <f>"BEGIN TRY" &amp; CHAR(10) &amp;
"    WITH query_result AS (" &amp; CHAR(10) &amp;
"        "&amp;CL164&amp;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CP164" s="164" t="s">
        <v>1860</v>
      </c>
      <c r="CQ164" s="164" t="str">
        <f t="shared" si="150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4" s="216">
        <f>IFERROR(VLOOKUP("ID"&amp;U164,V.진단결과!$A$2:$E$99558,4,0),0)</f>
        <v>0</v>
      </c>
      <c r="CS164" s="217">
        <f>IFERROR(VLOOKUP("ID"&amp;U164,V.진단결과!$A$2:$E$99558,5,0),0)</f>
        <v>0</v>
      </c>
      <c r="CT164" s="218">
        <f t="shared" si="134"/>
        <v>0</v>
      </c>
      <c r="CU164" s="219" t="str">
        <f>SUBSTITUTE(IFERROR(VLOOKUP("ID"&amp;U164,V.진단결과!$A$2:$F$99558,6,0),""),$AO164,"")</f>
        <v/>
      </c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</row>
    <row r="165" spans="1:120" s="220" customFormat="1" ht="16.5" hidden="1" customHeight="1">
      <c r="A165" s="164" t="s">
        <v>2242</v>
      </c>
      <c r="B165" s="164" t="s">
        <v>2240</v>
      </c>
      <c r="C165" s="164" t="s">
        <v>2887</v>
      </c>
      <c r="D165" s="164">
        <v>7</v>
      </c>
      <c r="E165" s="175" t="s">
        <v>2243</v>
      </c>
      <c r="F165" s="177" t="s">
        <v>2259</v>
      </c>
      <c r="G165" s="177" t="s">
        <v>2250</v>
      </c>
      <c r="H165" s="177">
        <v>4</v>
      </c>
      <c r="I165" s="221" t="s">
        <v>2659</v>
      </c>
      <c r="J165" s="177" t="s">
        <v>2351</v>
      </c>
      <c r="K165" s="177" t="s">
        <v>2438</v>
      </c>
      <c r="L165" s="175"/>
      <c r="M165" s="165"/>
      <c r="N165" s="221" t="s">
        <v>2659</v>
      </c>
      <c r="O165" s="184">
        <v>44743</v>
      </c>
      <c r="P165" s="4"/>
      <c r="Q165" s="175" t="s">
        <v>116</v>
      </c>
      <c r="R165" s="175" t="s">
        <v>2448</v>
      </c>
      <c r="S165" s="166"/>
      <c r="T165" s="166"/>
      <c r="U165" s="166">
        <v>1163</v>
      </c>
      <c r="V165" s="164" t="s">
        <v>1869</v>
      </c>
      <c r="W165" s="166"/>
      <c r="X165" s="166"/>
      <c r="Y165" s="166"/>
      <c r="Z165" s="168" t="s">
        <v>2892</v>
      </c>
      <c r="AA165" s="168" t="s">
        <v>2891</v>
      </c>
      <c r="AB165" s="166"/>
      <c r="AC165" s="166"/>
      <c r="AD165" s="165"/>
      <c r="AE165" s="166"/>
      <c r="AF165" s="166"/>
      <c r="AG165" s="166"/>
      <c r="AH165" s="165"/>
      <c r="AI165" s="166"/>
      <c r="AJ165" s="166"/>
      <c r="AK165" s="166"/>
      <c r="AL165" s="166"/>
      <c r="AM165" s="166"/>
      <c r="AN165" s="166" t="str">
        <f>F165 &amp;"["&amp;G165&amp;"]의 "&amp; I165 &amp;"["&amp; J165 &amp;"]는 필수적으로 존재하여만 한다."</f>
        <v>수술처치정보[PROCEDURE_OCCURRENCE]의 행위처방 일자[PROCEDURE_DATE]는 필수적으로 존재하여만 한다.</v>
      </c>
      <c r="AO165" s="166"/>
      <c r="AP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Q165" s="164" t="s">
        <v>1860</v>
      </c>
      <c r="AR165" s="164" t="str">
        <f t="shared" si="135"/>
        <v xml:space="preserve">WITH query_result AS (
    -- 쿼리 결과를 변수에 저장
    SELECT 'ID1163'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AT165" s="164" t="s">
        <v>1860</v>
      </c>
      <c r="AU165" s="164" t="str">
        <f t="shared" si="136"/>
        <v xml:space="preserve">    WITH query_result AS (
        -- 쿼리 결과를 변수에 저장
        SELECT 'ID1163'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AW165" s="164" t="s">
        <v>1860</v>
      </c>
      <c r="AX165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Z165" s="164" t="s">
        <v>1860</v>
      </c>
      <c r="BA165" s="164" t="str">
        <f t="shared" si="138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C165" s="164" t="s">
        <v>1860</v>
      </c>
      <c r="BD165" s="164" t="str">
        <f>"BEGIN TRY" &amp; CHAR(10) &amp;
"    WITH query_result AS (" &amp; CHAR(10) &amp;
"        "&amp;BB165&amp;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BF165" s="164" t="s">
        <v>1860</v>
      </c>
      <c r="BG165" s="164" t="str">
        <f t="shared" si="139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5" s="166" t="str">
        <f>"SELECT 'ID"&amp; $U165 &amp;"' AS RULE_ID,  
   '"&amp; $G165 &amp;"' AS TB_NM,    
   '"&amp; $J165 &amp;"' AS COL_NM, 
   COUNT(*) AS TOT_CNT   
   FROM "&amp;$C165&amp;"."&amp; $G165 &amp;"
"</f>
        <v xml:space="preserve">SELECT 'ID1163' AS RULE_ID,  
   'PROCEDURE_OCCURRENCE' AS TB_NM,    
   'PROCEDURE_DATE' AS COL_NM, 
   COUNT(*) AS TOT_CNT   
   FROM YourSchemaName.PROCEDURE_OCCURRENCE
</v>
      </c>
      <c r="BI165" s="164" t="s">
        <v>1860</v>
      </c>
      <c r="BJ165" s="166" t="str">
        <f t="shared" si="140"/>
        <v xml:space="preserve">BEGIN
    -- 쿼리 결과를 변수에 저장
    SELECT 'ID1163'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L165" s="164" t="s">
        <v>1860</v>
      </c>
      <c r="BM165" s="166" t="str">
        <f t="shared" si="141"/>
        <v xml:space="preserve">BEGIN
    -- 쿼리 결과를 변수에 저장
    SELECT 'ID1163'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BO165" s="164" t="s">
        <v>1860</v>
      </c>
      <c r="BP165" s="166" t="str">
        <f t="shared" si="142"/>
        <v xml:space="preserve">BEGIN
    -- 쿼리 결과를 변수에 저장
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BR165" s="164" t="s">
        <v>1860</v>
      </c>
      <c r="BS165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U165" s="164" t="s">
        <v>1860</v>
      </c>
      <c r="BV165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165" s="166" t="str">
        <f>"SELECT ERR_VALUE, RULE_ID, TB_NM, COL_NM FROM (
 SELECT DISTINCT SUBSTRING(CAST("&amp; $J165 &amp;" AS VARCHAR(50)),1,30) AS ERR_VALUE, 'ID"&amp; $U165 &amp;"' AS RULE_ID,  
   '"&amp; $G165 &amp;"' AS TB_NM,    
   '"&amp; $J165 &amp;"' AS COL_NM 
    FROM "&amp;$C165&amp;"."&amp; $G165 &amp;" A
    WHERE  "&amp; $J165 &amp;" IS NULL 
LIMIT 3
) XX
"</f>
        <v xml:space="preserve">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</v>
      </c>
      <c r="BX165" s="164" t="s">
        <v>1860</v>
      </c>
      <c r="BY165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A165" s="164" t="s">
        <v>1860</v>
      </c>
      <c r="CB165" s="164" t="str">
        <f t="shared" si="146"/>
        <v xml:space="preserve">    -- 프로시저 본문
    BEGIN
        WITH query_result AS (
            -- 쿼리 결과를 변수에 저장
            SELECT 'ID1163'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D165" s="164" t="s">
        <v>1860</v>
      </c>
      <c r="CE165" s="164" t="str">
        <f t="shared" si="147"/>
        <v xml:space="preserve">    -- 프로시저 본문
    BEGIN
        WITH query_result AS (
            -- 쿼리 결과를 변수에 저장
         SELECT 'ID1163'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5" s="166" t="str">
        <f>"SELECT ERR_VALUE, RULE_ID, TB_NM, COL_NM FROM (
 SELECT DISTINCT SUBSTR(TO_CHAR("&amp; $J165 &amp;"),1,30) AS ERR_VALUE, 'ID"&amp; $U165 &amp;"' AS RULE_ID,  
   '"&amp; $G165 &amp;"' AS TB_NM,    
   '"&amp; $J165 &amp;"' AS COL_NM 
    FROM "&amp;$C165&amp;"."&amp; $G165 &amp;" A
    WHERE  "&amp; $J165 &amp;" IS NULL
AND ROWNUM &lt; 4
) XX
"</f>
        <v xml:space="preserve">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</v>
      </c>
      <c r="CG165" s="164" t="s">
        <v>1860</v>
      </c>
      <c r="CH165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J165" s="164" t="s">
        <v>1860</v>
      </c>
      <c r="CK165" s="164" t="str">
        <f t="shared" si="149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M165" s="164" t="s">
        <v>1860</v>
      </c>
      <c r="CN165" s="164" t="str">
        <f>"BEGIN TRY" &amp; CHAR(10) &amp;
"    WITH query_result AS (" &amp; CHAR(10) &amp;
"        "&amp;CL165&amp;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CP165" s="164" t="s">
        <v>1860</v>
      </c>
      <c r="CQ165" s="164" t="str">
        <f t="shared" si="150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5" s="216">
        <f>IFERROR(VLOOKUP("ID"&amp;U165,V.진단결과!$A$2:$E$99558,4,0),0)</f>
        <v>0</v>
      </c>
      <c r="CS165" s="217">
        <f>IFERROR(VLOOKUP("ID"&amp;U165,V.진단결과!$A$2:$E$99558,5,0),0)</f>
        <v>0</v>
      </c>
      <c r="CT165" s="218">
        <f t="shared" si="134"/>
        <v>0</v>
      </c>
      <c r="CU165" s="219" t="str">
        <f>SUBSTITUTE(IFERROR(VLOOKUP("ID"&amp;U165,V.진단결과!$A$2:$F$99558,6,0),""),$AO165,"")</f>
        <v/>
      </c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</row>
    <row r="166" spans="1:120" s="220" customFormat="1" ht="16.5" hidden="1" customHeight="1">
      <c r="A166" s="164" t="s">
        <v>2242</v>
      </c>
      <c r="B166" s="164" t="s">
        <v>2240</v>
      </c>
      <c r="C166" s="164" t="s">
        <v>2887</v>
      </c>
      <c r="D166" s="164">
        <v>7</v>
      </c>
      <c r="E166" s="175" t="s">
        <v>2243</v>
      </c>
      <c r="F166" s="177" t="s">
        <v>2259</v>
      </c>
      <c r="G166" s="177" t="s">
        <v>2250</v>
      </c>
      <c r="H166" s="177">
        <v>4</v>
      </c>
      <c r="I166" s="221" t="s">
        <v>2659</v>
      </c>
      <c r="J166" s="177" t="s">
        <v>2351</v>
      </c>
      <c r="K166" s="177" t="s">
        <v>2438</v>
      </c>
      <c r="L166" s="175"/>
      <c r="M166" s="165"/>
      <c r="N166" s="221" t="s">
        <v>2659</v>
      </c>
      <c r="O166" s="184">
        <v>44743</v>
      </c>
      <c r="P166" s="4"/>
      <c r="Q166" s="175" t="s">
        <v>116</v>
      </c>
      <c r="R166" s="175" t="s">
        <v>2448</v>
      </c>
      <c r="S166" s="166"/>
      <c r="T166" s="166"/>
      <c r="U166" s="166">
        <v>1164</v>
      </c>
      <c r="V166" s="164" t="s">
        <v>1869</v>
      </c>
      <c r="W166" s="166"/>
      <c r="X166" s="166"/>
      <c r="Y166" s="166"/>
      <c r="Z166" s="168" t="s">
        <v>2801</v>
      </c>
      <c r="AA166" s="168" t="s">
        <v>2799</v>
      </c>
      <c r="AB166" s="166"/>
      <c r="AC166" s="166"/>
      <c r="AD166" s="165"/>
      <c r="AE166" s="166"/>
      <c r="AF166" s="166"/>
      <c r="AG166" s="166"/>
      <c r="AH166" s="165"/>
      <c r="AI166" s="166"/>
      <c r="AJ166" s="166"/>
      <c r="AK166" s="166"/>
      <c r="AL166" s="223" t="s">
        <v>2897</v>
      </c>
      <c r="AM166" s="166" t="s">
        <v>2893</v>
      </c>
      <c r="AN166" s="166" t="str">
        <f>F166 &amp;"["&amp;G166&amp;"]의 "&amp; I166 &amp;"["&amp; J166 &amp;"]는 "&amp;AL166&amp;"와 "&amp;AM166&amp;" 사이에 존재해야만 한다."</f>
        <v>수술처치정보[PROCEDURE_OCCURRENCE]의 행위처방 일자[PROCEDURE_DATE]는 '1950-01-01'와 현재날짜 사이에 존재해야만 한다.</v>
      </c>
      <c r="AO166" s="166"/>
      <c r="AP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AQ166" s="164" t="s">
        <v>1860</v>
      </c>
      <c r="AR166" s="164" t="str">
        <f t="shared" si="135"/>
        <v xml:space="preserve">WITH query_result AS (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TO_CHAR(CURRENT_DATE, 'YYYY-MM-DD')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166" s="164" t="s">
        <v>1860</v>
      </c>
      <c r="AU166" s="164" t="str">
        <f t="shared" si="136"/>
        <v xml:space="preserve">    WITH query_result AS (
        -- 쿼리 결과를 변수에 저장
    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TO_CHAR(CURRENT_DATE, 'YYYY-MM-DD')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166" s="164" t="s">
        <v>1860</v>
      </c>
      <c r="AX166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AZ166" s="164" t="s">
        <v>1860</v>
      </c>
      <c r="BA166" s="164" t="str">
        <f t="shared" si="138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166" s="164" t="s">
        <v>1860</v>
      </c>
      <c r="BD166" s="164" t="str">
        <f>"BEGIN TRY" &amp; CHAR(10) &amp;
"    WITH query_result AS (" &amp; CHAR(10) &amp;
"        "&amp;BB166&amp;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166" s="164" t="s">
        <v>1860</v>
      </c>
      <c r="BG166" s="164" t="str">
        <f t="shared" si="139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6" s="166" t="str">
        <f>"SELECT 'ID"&amp; $U166 &amp;"' AS RULE_ID,  
   '"&amp; $G166 &amp;"' AS TB_NM,    
   '"&amp; $J166 &amp;"' AS COL_NM, 
   COUNT(*) AS TOT_CNT   
   FROM "&amp;$C166&amp;"."&amp; $G166 &amp;"
WHERE "&amp; $J166 &amp;" IS NOT NULL AND LENGTH(CAST("&amp; $J166 &amp;" AS VARCHAR))&gt;0 "</f>
        <v xml:space="preserve">SELECT 'ID1164' AS RULE_ID,  
   'PROCEDURE_OCCURRENCE' AS TB_NM,    
   'PROCEDURE_DATE' AS COL_NM, 
   COUNT(*) AS TOT_CNT   
   FROM YourSchemaName.PROCEDURE_OCCURRENCE
WHERE PROCEDURE_DATE IS NOT NULL AND LENGTH(CAST(PROCEDURE_DATE AS VARCHAR))&gt;0 </v>
      </c>
      <c r="BI166" s="164" t="s">
        <v>1860</v>
      </c>
      <c r="BJ166" s="166" t="str">
        <f t="shared" si="140"/>
        <v xml:space="preserve">BEGIN
    -- 쿼리 결과를 변수에 저장
    SELECT 'ID1164'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CURRENT_DATE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166" s="164" t="s">
        <v>1860</v>
      </c>
      <c r="BM166" s="166" t="str">
        <f t="shared" si="141"/>
        <v xml:space="preserve">BEGIN
    -- 쿼리 결과를 변수에 저장
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CURRENT_DATE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166" s="164" t="s">
        <v>1860</v>
      </c>
      <c r="BP166" s="166" t="str">
        <f t="shared" si="142"/>
        <v xml:space="preserve">BEGIN
    -- 쿼리 결과를 변수에 저장
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BR166" s="164" t="s">
        <v>1860</v>
      </c>
      <c r="BS166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6" s="166" t="str">
        <f>"SELECT 'ID"&amp; $U166 &amp;"' AS RULE_ID,  
   '"&amp; $G166 &amp;"' AS TB_NM,    
   '"&amp; $J166 &amp;"' AS COL_NM, 
	COUNT(*) AS ERR_CNT   
FROM "&amp;$C166&amp;"."&amp; $G166 &amp;" A
WHERE "&amp; $J166 &amp;" IS NOT NULL AND LENGTH("&amp; $J166 &amp;") &gt; 0 
AND "&amp;$J166&amp;" NOT BETWEEN "&amp;$AL166&amp;" AND CURDATE()
 "</f>
        <v xml:space="preserve">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166" s="164" t="s">
        <v>1860</v>
      </c>
      <c r="BV166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166" s="166" t="str">
        <f>"SELECT ERR_VALUE, RULE_ID, TB_NM, COL_NM FROM (
 SELECT DISTINCT SUBSTRING(CAST("&amp; $J166 &amp;" AS VARCHAR(50)),1,30) AS ERR_VALUE, 'ID"&amp; $U166 &amp;"' AS RULE_ID,  
   '"&amp; $G166 &amp;"' AS TB_NM,    
   '"&amp; $J166 &amp;"' AS COL_NM 
FROM "&amp;$C166&amp;"."&amp; $G166 &amp;" A
WHERE  "&amp; $J166 &amp;" IS NOT NULL AND LENGTH("&amp; $J166 &amp;") &gt; 0 
AND "&amp;$J166&amp;" NOT BETWEEN "&amp;$AL166&amp;" AND CURDATE()
LIMIT 3
) XX
"</f>
        <v xml:space="preserve">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166" s="164" t="s">
        <v>1860</v>
      </c>
      <c r="BY166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CA166" s="164" t="s">
        <v>1860</v>
      </c>
      <c r="CB166" s="164" t="str">
        <f t="shared" si="146"/>
        <v xml:space="preserve">    -- 프로시저 본문
    BEGIN
        WITH query_result AS (
            -- 쿼리 결과를 변수에 저장
            SELECT 'ID1164'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6" s="166" t="str">
        <f>"SELECT 'ID"&amp; $U166 &amp;"' AS RULE_ID,  
   '"&amp; $G166 &amp;"' AS TB_NM,    
   '"&amp; $J166 &amp;"' AS COL_NM, 
	COUNT(*) AS ERR_CNT   
FROM "&amp;$C166&amp;"."&amp; $G166 &amp;" A
WHERE "&amp; $J166 &amp;" IS NOT NULL AND LENGTH(TO_CHAR("&amp; $J166 &amp;")) &gt; 0 
AND "&amp;$J166&amp;" NOT BETWEEN "&amp;$AL166&amp;" AND TO_CHAR(SYSDATE, 'YYYY-MM-DD')
 "</f>
        <v xml:space="preserve">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166" s="164" t="s">
        <v>1860</v>
      </c>
      <c r="CE166" s="164" t="str">
        <f t="shared" si="147"/>
        <v xml:space="preserve">    -- 프로시저 본문
    BEGIN
        WITH query_result AS (
            -- 쿼리 결과를 변수에 저장
         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6" s="166" t="str">
        <f>"SELECT ERR_VALUE, RULE_ID, TB_NM, COL_NM FROM (
 SELECT DISTINCT SUBSTR(TO_CHAR("&amp; $J166 &amp;"),1,30) AS ERR_VALUE, 'ID"&amp; $U166 &amp;"' AS RULE_ID,  
   '"&amp; $G166 &amp;"' AS TB_NM,    
   '"&amp; $J166 &amp;"' AS COL_NM 
FROM "&amp;$C166&amp;"."&amp; $G166 &amp;" A
WHERE  "&amp; $J166 &amp;" IS NOT NULL AND LENGTH(TO_CHAR("&amp; $J166 &amp;")) &gt; 0 
AND "&amp;$J166&amp;" NOT BETWEEN "&amp;$AL166&amp;" AND TO_CHAR(SYSDATE, 'YYYY-MM-DD')
AND ROWNUM &lt; 4
) XX
"</f>
        <v xml:space="preserve">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166" s="164" t="s">
        <v>1860</v>
      </c>
      <c r="CH166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CJ166" s="164" t="s">
        <v>1860</v>
      </c>
      <c r="CK166" s="164" t="str">
        <f t="shared" si="149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166" s="164" t="s">
        <v>1860</v>
      </c>
      <c r="CN166" s="164" t="str">
        <f>"BEGIN TRY" &amp; CHAR(10) &amp;
"    WITH query_result AS (" &amp; CHAR(10) &amp;
"        "&amp;CL166&amp;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166" s="164" t="s">
        <v>1860</v>
      </c>
      <c r="CQ166" s="164" t="str">
        <f t="shared" si="150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6" s="216">
        <f>IFERROR(VLOOKUP("ID"&amp;U166,V.진단결과!$A$2:$E$99558,4,0),0)</f>
        <v>0</v>
      </c>
      <c r="CS166" s="217">
        <f>IFERROR(VLOOKUP("ID"&amp;U166,V.진단결과!$A$2:$E$99558,5,0),0)</f>
        <v>0</v>
      </c>
      <c r="CT166" s="218">
        <f t="shared" si="134"/>
        <v>0</v>
      </c>
      <c r="CU166" s="219" t="str">
        <f>SUBSTITUTE(IFERROR(VLOOKUP("ID"&amp;U166,V.진단결과!$A$2:$F$99558,6,0),""),$AO166,"")</f>
        <v/>
      </c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</row>
    <row r="167" spans="1:120" s="220" customFormat="1" ht="16.5" hidden="1" customHeight="1">
      <c r="A167" s="164" t="s">
        <v>2242</v>
      </c>
      <c r="B167" s="164" t="s">
        <v>2240</v>
      </c>
      <c r="C167" s="164" t="s">
        <v>2887</v>
      </c>
      <c r="D167" s="164">
        <v>7</v>
      </c>
      <c r="E167" s="175" t="s">
        <v>2243</v>
      </c>
      <c r="F167" s="177" t="s">
        <v>2259</v>
      </c>
      <c r="G167" s="177" t="s">
        <v>2250</v>
      </c>
      <c r="H167" s="177">
        <v>4</v>
      </c>
      <c r="I167" s="221" t="s">
        <v>2659</v>
      </c>
      <c r="J167" s="177" t="s">
        <v>2351</v>
      </c>
      <c r="K167" s="177" t="s">
        <v>2438</v>
      </c>
      <c r="L167" s="175"/>
      <c r="M167" s="165"/>
      <c r="N167" s="221" t="s">
        <v>2659</v>
      </c>
      <c r="O167" s="184">
        <v>44743</v>
      </c>
      <c r="P167" s="4"/>
      <c r="Q167" s="175" t="s">
        <v>116</v>
      </c>
      <c r="R167" s="175" t="s">
        <v>2448</v>
      </c>
      <c r="S167" s="166"/>
      <c r="T167" s="166"/>
      <c r="U167" s="166">
        <v>1165</v>
      </c>
      <c r="V167" s="164" t="s">
        <v>1869</v>
      </c>
      <c r="W167" s="166"/>
      <c r="X167" s="166"/>
      <c r="Y167" s="166"/>
      <c r="Z167" s="168" t="s">
        <v>2564</v>
      </c>
      <c r="AA167" s="168" t="s">
        <v>2565</v>
      </c>
      <c r="AB167" s="166"/>
      <c r="AC167" s="166"/>
      <c r="AD167" s="165"/>
      <c r="AE167" s="166"/>
      <c r="AF167" s="166"/>
      <c r="AG167" s="166"/>
      <c r="AH167" s="165"/>
      <c r="AI167" s="166"/>
      <c r="AJ167" s="166" t="s">
        <v>2254</v>
      </c>
      <c r="AK167" s="166" t="s">
        <v>2272</v>
      </c>
      <c r="AL167" s="223"/>
      <c r="AM167" s="166" t="s">
        <v>2394</v>
      </c>
      <c r="AN167" s="166" t="str">
        <f>F167 &amp;"["&amp;G167&amp;"]의 "&amp; I167 &amp;"["&amp; J167 &amp;"]는 사망["&amp;AJ167&amp;"]의 사망일자 이후 데이터가 존재할 수 없다."</f>
        <v>수술처치정보[PROCEDURE_OCCURRENCE]의 행위처방 일자[PROCEDURE_DATE]는 사망[DEATH]의 사망일자 이후 데이터가 존재할 수 없다.</v>
      </c>
      <c r="AO167" s="166"/>
      <c r="AP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AQ167" s="164" t="s">
        <v>1860</v>
      </c>
      <c r="AR167" s="164" t="str">
        <f t="shared" si="135"/>
        <v xml:space="preserve">WITH query_result AS (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 
AND A."&amp; $J167 &amp;" &lt; B."&amp;$AM167&amp;"
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167" s="164" t="s">
        <v>1860</v>
      </c>
      <c r="AU167" s="164" t="str">
        <f t="shared" si="136"/>
        <v xml:space="preserve">    WITH query_result AS (
        -- 쿼리 결과를 변수에 저장
    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TO_VARCHAR(B."&amp;$AM167&amp;", 'YYYY-MM-DD')
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167" s="164" t="s">
        <v>1860</v>
      </c>
      <c r="AX167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AZ167" s="164" t="s">
        <v>1860</v>
      </c>
      <c r="BA167" s="164" t="str">
        <f t="shared" si="138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167" s="164" t="s">
        <v>1860</v>
      </c>
      <c r="BD167" s="164" t="str">
        <f>"BEGIN TRY" &amp; CHAR(10) &amp;
"    WITH query_result AS (" &amp; CHAR(10) &amp;
"        "&amp;BB167&amp;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167" s="164" t="s">
        <v>1860</v>
      </c>
      <c r="BG167" s="164" t="str">
        <f t="shared" si="139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7" s="166" t="str">
        <f>"SELECT 'ID"&amp; $U167 &amp;"' AS RULE_ID,  
   '"&amp; $G167 &amp;"' AS TB_NM,    
   '"&amp; $J167 &amp;"' AS COL_NM, 
   COUNT(*) AS TOT_CNT   
   FROM "&amp;$C167&amp;"."&amp; $G167 &amp;"
WHERE "&amp; $J167 &amp;" IS NOT NULL AND LENGTH(CAST("&amp; $J167 &amp;" AS VARCHAR))&gt;0 "</f>
        <v xml:space="preserve">SELECT 'ID1165' AS RULE_ID,  
   'PROCEDURE_OCCURRENCE' AS TB_NM,    
   'PROCEDURE_DATE' AS COL_NM, 
   COUNT(*) AS TOT_CNT   
   FROM YourSchemaName.PROCEDURE_OCCURRENCE
WHERE PROCEDURE_DATE IS NOT NULL AND LENGTH(CAST(PROCEDURE_DATE AS VARCHAR))&gt;0 </v>
      </c>
      <c r="BI167" s="164" t="s">
        <v>1860</v>
      </c>
      <c r="BJ167" s="166" t="str">
        <f t="shared" si="140"/>
        <v xml:space="preserve">BEGIN
    -- 쿼리 결과를 변수에 저장
    SELECT 'ID1165'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B."&amp;$AM137&amp;" 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</v>
      </c>
      <c r="BL167" s="164" t="s">
        <v>1860</v>
      </c>
      <c r="BM167" s="166" t="str">
        <f t="shared" si="141"/>
        <v xml:space="preserve">BEGIN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=A."&amp;$AK167&amp;" 
AND A."&amp; $J167 &amp;" &lt; B."&amp;$AM137&amp;" 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</v>
      </c>
      <c r="BO167" s="164" t="s">
        <v>1860</v>
      </c>
      <c r="BP167" s="166" t="str">
        <f t="shared" si="142"/>
        <v xml:space="preserve">BEGIN
    -- 쿼리 결과를 변수에 저장
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BR167" s="164" t="s">
        <v>1860</v>
      </c>
      <c r="BS16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B."&amp;$AM137&amp;" )  
THEN 'Y' ELSE 'N' END = 'Y' 
AND ( "&amp; $J167 &amp;" IS NOT NULL AND LENGTH("&amp; $J167 &amp;")&gt;0 )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</v>
      </c>
      <c r="BU167" s="164" t="s">
        <v>1860</v>
      </c>
      <c r="BV16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7" s="166" t="str">
        <f>"SELECT ERR_VALUE, RULE_ID, TB_NM, COL_NM FROM (
 SELECT DISTINCT SUBSTRING(CAST("&amp; $J167 &amp;" AS VARCHAR(50)),1,30)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B."&amp;$AM137&amp;"
)  
THEN 'Y' ELSE 'N' END = 'Y' 
AND ( "&amp; $J167 &amp;" IS NOT NULL AND LENGTH("&amp; $J167 &amp;")&gt;0 ) 
LIMIT 3
) XX
"</f>
        <v xml:space="preserve">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</v>
      </c>
      <c r="BX167" s="164" t="s">
        <v>1860</v>
      </c>
      <c r="BY16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CA167" s="164" t="s">
        <v>1860</v>
      </c>
      <c r="CB167" s="164" t="str">
        <f t="shared" si="146"/>
        <v xml:space="preserve">    -- 프로시저 본문
    BEGIN
        WITH query_result AS (
            -- 쿼리 결과를 변수에 저장
            SELECT 'ID1165'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B."&amp;$AM137&amp;"
 )  
THEN 'Y' ELSE 'N' END = 'Y' 
AND ( "&amp; $J167 &amp;" IS NOT NULL AND LENGTH(TO_CHAR("&amp; $J167 &amp;"))&gt;0 )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</v>
      </c>
      <c r="CD167" s="164" t="s">
        <v>1860</v>
      </c>
      <c r="CE167" s="164" t="str">
        <f t="shared" si="147"/>
        <v xml:space="preserve">    -- 프로시저 본문
    BEGIN
        WITH query_result AS (
            -- 쿼리 결과를 변수에 저장
 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7" s="166" t="str">
        <f>"SELECT ERR_VALUE, RULE_ID, TB_NM, COL_NM FROM (
 SELECT DISTINCT SUBSTR(TO_CHAR("&amp; $J167 &amp;"),1,30)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B."&amp;$AM137&amp;"
)  
THEN 'Y' ELSE 'N' END = 'Y' 
AND ( "&amp; $J167 &amp;" IS NOT NULL AND LENGTH(TO_CHAR("&amp; $J167 &amp;"))&gt;0 ) 
AND ROWNUM &lt; 4
) XX
"</f>
        <v xml:space="preserve">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</v>
      </c>
      <c r="CG167" s="164" t="s">
        <v>1860</v>
      </c>
      <c r="CH16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CJ167" s="164" t="s">
        <v>1860</v>
      </c>
      <c r="CK167" s="164" t="str">
        <f t="shared" si="149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167" s="164" t="s">
        <v>1860</v>
      </c>
      <c r="CN167" s="164" t="str">
        <f>"BEGIN TRY" &amp; CHAR(10) &amp;
"    WITH query_result AS (" &amp; CHAR(10) &amp;
"        "&amp;CL167&amp;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167" s="164" t="s">
        <v>1860</v>
      </c>
      <c r="CQ167" s="164" t="str">
        <f t="shared" si="150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7" s="216">
        <f>IFERROR(VLOOKUP("ID"&amp;U167,V.진단결과!$A$2:$E$99558,4,0),0)</f>
        <v>0</v>
      </c>
      <c r="CS167" s="217">
        <f>IFERROR(VLOOKUP("ID"&amp;U167,V.진단결과!$A$2:$E$99558,5,0),0)</f>
        <v>0</v>
      </c>
      <c r="CT167" s="218">
        <f t="shared" si="134"/>
        <v>0</v>
      </c>
      <c r="CU167" s="219" t="str">
        <f>SUBSTITUTE(IFERROR(VLOOKUP("ID"&amp;U167,V.진단결과!$A$2:$F$99558,6,0),""),$AO167,"")</f>
        <v/>
      </c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</row>
    <row r="168" spans="1:120" s="220" customFormat="1" ht="16.5" hidden="1" customHeight="1">
      <c r="A168" s="164" t="s">
        <v>2242</v>
      </c>
      <c r="B168" s="164" t="s">
        <v>2240</v>
      </c>
      <c r="C168" s="164" t="s">
        <v>2887</v>
      </c>
      <c r="D168" s="164">
        <v>7</v>
      </c>
      <c r="E168" s="175" t="s">
        <v>2243</v>
      </c>
      <c r="F168" s="177" t="s">
        <v>2259</v>
      </c>
      <c r="G168" s="177" t="s">
        <v>2250</v>
      </c>
      <c r="H168" s="177">
        <v>4</v>
      </c>
      <c r="I168" s="221" t="s">
        <v>2659</v>
      </c>
      <c r="J168" s="177" t="s">
        <v>2351</v>
      </c>
      <c r="K168" s="177" t="s">
        <v>2438</v>
      </c>
      <c r="L168" s="175"/>
      <c r="M168" s="165"/>
      <c r="N168" s="221" t="s">
        <v>2659</v>
      </c>
      <c r="O168" s="184">
        <v>44743</v>
      </c>
      <c r="P168" s="4"/>
      <c r="Q168" s="175" t="s">
        <v>116</v>
      </c>
      <c r="R168" s="175" t="s">
        <v>2448</v>
      </c>
      <c r="S168" s="166"/>
      <c r="T168" s="166"/>
      <c r="U168" s="166">
        <v>1166</v>
      </c>
      <c r="V168" s="164" t="s">
        <v>1869</v>
      </c>
      <c r="W168" s="166"/>
      <c r="X168" s="166"/>
      <c r="Y168" s="166"/>
      <c r="Z168" s="168" t="s">
        <v>2564</v>
      </c>
      <c r="AA168" s="168" t="s">
        <v>2565</v>
      </c>
      <c r="AB168" s="166"/>
      <c r="AC168" s="166"/>
      <c r="AD168" s="165"/>
      <c r="AE168" s="166"/>
      <c r="AF168" s="166"/>
      <c r="AG168" s="166"/>
      <c r="AH168" s="165"/>
      <c r="AI168" s="166"/>
      <c r="AJ168" s="166" t="s">
        <v>2246</v>
      </c>
      <c r="AK168" s="166" t="s">
        <v>2294</v>
      </c>
      <c r="AL168" s="223"/>
      <c r="AM168" s="166"/>
      <c r="AN168" s="166" t="str">
        <f>F168 &amp;"["&amp;G168&amp;"]의 "&amp; I168 &amp;"["&amp; J168 &amp;"]는 방문["&amp;AJ168&amp;"]의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168" s="166"/>
      <c r="AP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AQ168" s="164" t="s">
        <v>1860</v>
      </c>
      <c r="AR168" s="164" t="str">
        <f t="shared" si="135"/>
        <v xml:space="preserve">WITH query_result AS (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 
AND A."&amp; $J168 &amp;" BETWEEN ADD_DAYS(B.VISIT_START_DATE, -7) 
                                  AND ADD_DAYS(B.VISIT_START_DATE, 7)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168" s="164" t="s">
        <v>1860</v>
      </c>
      <c r="AU168" s="164" t="str">
        <f t="shared" si="136"/>
        <v xml:space="preserve">    WITH query_result AS (
        -- 쿼리 결과를 변수에 저장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ADD_DAYS(B.VISIT_START_DATE, -7) 
                                  AND ADD_DAYS(B.VISIT_START_DATE, 7)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168" s="164" t="s">
        <v>1860</v>
      </c>
      <c r="AX168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AZ168" s="164" t="s">
        <v>1860</v>
      </c>
      <c r="BA168" s="164" t="str">
        <f t="shared" si="138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168" s="164" t="s">
        <v>1860</v>
      </c>
      <c r="BD168" s="164" t="str">
        <f>"BEGIN TRY" &amp; CHAR(10) &amp;
"    WITH query_result AS (" &amp; CHAR(10) &amp;
"        "&amp;BB168&amp;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168" s="164" t="s">
        <v>1860</v>
      </c>
      <c r="BG168" s="164" t="str">
        <f t="shared" si="139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8" s="166" t="str">
        <f>"SELECT 'ID"&amp; $U168 &amp;"' AS RULE_ID,  
   '"&amp; $G168 &amp;"' AS TB_NM,    
   '"&amp; $J168 &amp;"' AS COL_NM, 
   COUNT(*) AS TOT_CNT   
   FROM "&amp;$C168&amp;"."&amp; $G168 &amp;"
WHERE "&amp; $J168 &amp;" IS NOT NULL AND LENGTH(CAST("&amp; $J168 &amp;" AS VARCHAR))&gt;0 "</f>
        <v xml:space="preserve">SELECT 'ID1166' AS RULE_ID,  
   'PROCEDURE_OCCURRENCE' AS TB_NM,    
   'PROCEDURE_DATE' AS COL_NM, 
   COUNT(*) AS TOT_CNT   
   FROM YourSchemaName.PROCEDURE_OCCURRENCE
WHERE PROCEDURE_DATE IS NOT NULL AND LENGTH(CAST(PROCEDURE_DATE AS VARCHAR))&gt;0 </v>
      </c>
      <c r="BI168" s="164" t="s">
        <v>1860</v>
      </c>
      <c r="BJ168" s="166" t="str">
        <f t="shared" si="140"/>
        <v xml:space="preserve">BEGIN
    -- 쿼리 결과를 변수에 저장
    SELECT 'ID1166'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(B.VISIT_START_DATE - INTERVAL '7 DAY') 
                                  AND (B.VISIT_START_DATE + INTERVAL '7 DAY') 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168" s="164" t="s">
        <v>1860</v>
      </c>
      <c r="BM168" s="166" t="str">
        <f t="shared" si="141"/>
        <v xml:space="preserve">BEGIN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=A."&amp;$AK168&amp;" 
AND A."&amp; $J168 &amp;" BETWEEN (B.VISIT_START_DATE - INTERVAL '7 DAY') 
                                  AND (B.VISIT_START_DATE + INTERVAL '7 DAY')  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168" s="164" t="s">
        <v>1860</v>
      </c>
      <c r="BP168" s="166" t="str">
        <f t="shared" si="142"/>
        <v xml:space="preserve">BEGIN
    -- 쿼리 결과를 변수에 저장
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BR168" s="164" t="s">
        <v>1860</v>
      </c>
      <c r="BS16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DATE_SUB(B.VISIT_START_DATE, INTERVAL 7 DAY) 
                                  AND DATE_ADD(B.VISIT_START_DATE, INTERVAL 7 DAY)
 )  
THEN 'Y' ELSE 'N' END = 'Y' 
AND ( "&amp; $J168 &amp;" IS NOT NULL AND LENGTH("&amp; $J168 &amp;")&gt;0 )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168" s="164" t="s">
        <v>1860</v>
      </c>
      <c r="BV16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8" s="166" t="str">
        <f>"SELECT ERR_VALUE, RULE_ID, TB_NM, COL_NM FROM (
 SELECT DISTINCT SUBSTRING(CAST("&amp; $J168 &amp;" AS VARCHAR(50)),1,30)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DATE_SUB(B.VISIT_START_DATE, INTERVAL 7 DAY) 
                                  AND DATE_ADD(B.VISIT_START_DATE, INTERVAL 7 DAY)
)  
THEN 'Y' ELSE 'N' END = 'Y' 
AND ( "&amp; $J168 &amp;" IS NOT NULL AND LENGTH("&amp; $J168 &amp;")&gt;0 ) 
LIMIT 3
) XX
"</f>
        <v xml:space="preserve">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168" s="164" t="s">
        <v>1860</v>
      </c>
      <c r="BY16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CA168" s="164" t="s">
        <v>1860</v>
      </c>
      <c r="CB168" s="164" t="str">
        <f t="shared" si="146"/>
        <v xml:space="preserve">    -- 프로시저 본문
    BEGIN
        WITH query_result AS (
            -- 쿼리 결과를 변수에 저장
            SELECT 'ID1166'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(B.VISIT_START_DATE - 7) 
                                  AND (B.VISIT_START_DATE + 7)
 )  
THEN 'Y' ELSE 'N' END = 'Y' 
AND ( "&amp; $J168 &amp;" IS NOT NULL AND LENGTH(TO_CHAR("&amp; $J168 &amp;"))&gt;0 )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168" s="164" t="s">
        <v>1860</v>
      </c>
      <c r="CE168" s="164" t="str">
        <f t="shared" si="147"/>
        <v xml:space="preserve">    -- 프로시저 본문
    BEGIN
        WITH query_result AS (
            -- 쿼리 결과를 변수에 저장
 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8" s="166" t="str">
        <f>"SELECT ERR_VALUE, RULE_ID, TB_NM, COL_NM FROM (
 SELECT DISTINCT SUBSTR(TO_CHAR("&amp; $J168 &amp;"),1,30)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(B.VISIT_START_DATE - 7) 
                                  AND (B.VISIT_START_DATE + 7)
)  
THEN 'Y' ELSE 'N' END = 'Y' 
AND ( "&amp; $J168 &amp;" IS NOT NULL AND LENGTH(TO_CHAR("&amp; $J168 &amp;"))&gt;0 ) 
AND ROWNUM &lt; 4
) XX
"</f>
        <v xml:space="preserve">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168" s="164" t="s">
        <v>1860</v>
      </c>
      <c r="CH16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CJ168" s="164" t="s">
        <v>1860</v>
      </c>
      <c r="CK168" s="164" t="str">
        <f t="shared" si="149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168" s="164" t="s">
        <v>1860</v>
      </c>
      <c r="CN168" s="164" t="str">
        <f>"BEGIN TRY" &amp; CHAR(10) &amp;
"    WITH query_result AS (" &amp; CHAR(10) &amp;
"        "&amp;CL168&amp;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168" s="164" t="s">
        <v>1860</v>
      </c>
      <c r="CQ168" s="164" t="str">
        <f t="shared" si="150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8" s="216">
        <f>IFERROR(VLOOKUP("ID"&amp;U168,V.진단결과!$A$2:$E$99558,4,0),0)</f>
        <v>0</v>
      </c>
      <c r="CS168" s="217">
        <f>IFERROR(VLOOKUP("ID"&amp;U168,V.진단결과!$A$2:$E$99558,5,0),0)</f>
        <v>0</v>
      </c>
      <c r="CT168" s="218">
        <f t="shared" ref="CT168" si="151">IFERROR(CS168/CR168,0)</f>
        <v>0</v>
      </c>
      <c r="CU168" s="219" t="str">
        <f>SUBSTITUTE(IFERROR(VLOOKUP("ID"&amp;U168,V.진단결과!$A$2:$F$99558,6,0),""),$AO168,"")</f>
        <v/>
      </c>
    </row>
    <row r="169" spans="1:120" s="220" customFormat="1" ht="16.5" hidden="1" customHeight="1">
      <c r="A169" s="164" t="s">
        <v>2242</v>
      </c>
      <c r="B169" s="164" t="s">
        <v>2240</v>
      </c>
      <c r="C169" s="164" t="s">
        <v>2887</v>
      </c>
      <c r="D169" s="164">
        <v>7</v>
      </c>
      <c r="E169" s="175" t="s">
        <v>2243</v>
      </c>
      <c r="F169" s="177" t="s">
        <v>2259</v>
      </c>
      <c r="G169" s="177" t="s">
        <v>2250</v>
      </c>
      <c r="H169" s="177">
        <v>5</v>
      </c>
      <c r="I169" s="221" t="s">
        <v>2660</v>
      </c>
      <c r="J169" s="177" t="s">
        <v>2352</v>
      </c>
      <c r="K169" s="177" t="s">
        <v>2436</v>
      </c>
      <c r="L169" s="175"/>
      <c r="M169" s="165"/>
      <c r="N169" s="221" t="s">
        <v>2660</v>
      </c>
      <c r="O169" s="185">
        <v>44743.407777777778</v>
      </c>
      <c r="P169" s="166"/>
      <c r="Q169" s="175" t="s">
        <v>2449</v>
      </c>
      <c r="R169" s="175"/>
      <c r="S169" s="166"/>
      <c r="T169" s="166"/>
      <c r="U169" s="166">
        <v>1167</v>
      </c>
      <c r="V169" s="164" t="s">
        <v>1869</v>
      </c>
      <c r="W169" s="167"/>
      <c r="X169" s="166"/>
      <c r="Y169" s="166"/>
      <c r="Z169" s="168" t="s">
        <v>2800</v>
      </c>
      <c r="AA169" s="168" t="s">
        <v>2799</v>
      </c>
      <c r="AB169" s="166"/>
      <c r="AC169" s="166"/>
      <c r="AD169" s="165"/>
      <c r="AE169" s="166"/>
      <c r="AF169" s="166"/>
      <c r="AG169" s="166"/>
      <c r="AH169" s="165"/>
      <c r="AI169" s="166"/>
      <c r="AJ169" s="177" t="s">
        <v>2250</v>
      </c>
      <c r="AK169" s="177" t="s">
        <v>2351</v>
      </c>
      <c r="AL169" s="166"/>
      <c r="AM169" s="166"/>
      <c r="AN169" s="167" t="str">
        <f>F169 &amp;"["&amp;G169&amp;"]의 "&amp; I169 &amp;"["&amp; J169 &amp;"]는 "&amp;AJ169&amp;" 테이블의 "&amp;AK169&amp;"값을 포함해야 한다."</f>
        <v>수술처치정보[PROCEDURE_OCCURRENCE]의 행위처방 시간[PROCEDURE_DATETIME]는 PROCEDURE_OCCURRENCE 테이블의 PROCEDURE_DATE값을 포함해야 한다.</v>
      </c>
      <c r="AO169" s="166"/>
      <c r="AP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AQ169" s="164" t="s">
        <v>1860</v>
      </c>
      <c r="AR169" s="164" t="str">
        <f t="shared" si="135"/>
        <v xml:space="preserve">WITH query_result AS (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9" s="166" t="str">
        <f>"SELECT 'ID"&amp; $U169 &amp;"' AS RULE_ID,  
   '"&amp; $G169 &amp;"' AS TB_NM,    
   '"&amp; $J169 &amp;"' AS COL_NM, 
	COUNT(*) AS ERR_CNT   
FROM "&amp;$C169&amp;"."&amp; $G169 &amp;"
WHERE CASE WHEN  "&amp; $J169 &amp;" NOT LIKE_REGEXPR "&amp; $AK169 &amp;"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169" s="164" t="s">
        <v>1860</v>
      </c>
      <c r="AU169" s="164" t="str">
        <f t="shared" si="136"/>
        <v xml:space="preserve">    WITH query_result AS (
        -- 쿼리 결과를 변수에 저장
        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"&amp; $J169 &amp;" NOT LIKE_REGEXPR "&amp; $AK169 &amp;"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169" s="164" t="s">
        <v>1860</v>
      </c>
      <c r="AX169" s="164" t="str">
        <f t="shared" si="137"/>
        <v xml:space="preserve">    WITH query_result AS (
        -- 쿼리 결과를 변수에 저장
    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AZ169" s="164" t="s">
        <v>1860</v>
      </c>
      <c r="BA169" s="164" t="str">
        <f t="shared" si="138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169" s="164" t="s">
        <v>1860</v>
      </c>
      <c r="BD169" s="164" t="str">
        <f>"BEGIN TRY" &amp; CHAR(10) &amp;
"    WITH query_result AS (" &amp; CHAR(10) &amp;
"        "&amp;BB169&amp;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169" s="164" t="s">
        <v>1860</v>
      </c>
      <c r="BG169" s="164" t="str">
        <f t="shared" si="139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9" s="166" t="str">
        <f>"SELECT 'ID"&amp; $U169 &amp;"' AS RULE_ID,  
   '"&amp; $G169 &amp;"' AS TB_NM,    
   '"&amp; $J169 &amp;"' AS COL_NM, 
   COUNT(*) AS TOT_CNT   
   FROM "&amp;$C169&amp;"."&amp; $G169 &amp;"
WHERE "&amp; $J169 &amp;" IS NOT NULL AND LENGTH(CAST("&amp; $J169 &amp;" AS VARCHAR))&gt;0 "</f>
        <v xml:space="preserve">SELECT 'ID1167'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169" s="164" t="s">
        <v>1860</v>
      </c>
      <c r="BJ169" s="166" t="str">
        <f t="shared" si="140"/>
        <v xml:space="preserve">BEGIN
    -- 쿼리 결과를 변수에 저장
    SELECT 'ID1167'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9" s="166" t="str">
        <f>"SELECT 'ID"&amp; $U169 &amp;"' AS RULE_ID,  
   '"&amp; $G169 &amp;"' AS TB_NM,    
   '"&amp; $J169 &amp;"' AS COL_NM, 
	COUNT(*) AS ERR_CNT   
FROM "&amp;$C169&amp;"."&amp; $G169 &amp;"
WHERE CASE WHEN REGEXP_MATCH(CAST("&amp; $J169 &amp;" AS VARCHAR), CAST("&amp; $AK169 &amp;" AS VARCHAR)) IS NULL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169" s="164" t="s">
        <v>1860</v>
      </c>
      <c r="BM169" s="166" t="str">
        <f t="shared" si="141"/>
        <v xml:space="preserve">BEGIN
    -- 쿼리 결과를 변수에 저장
    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REGEXP_MATCH(CAST("&amp; $J169 &amp;" AS VARCHAR), CAST("&amp; $AK169 &amp;" AS VARCHAR)) IS NULL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169" s="164" t="s">
        <v>1860</v>
      </c>
      <c r="BP169" s="166" t="str">
        <f t="shared" si="142"/>
        <v xml:space="preserve">BEGIN
    -- 쿼리 결과를 변수에 저장
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BR169" s="164" t="s">
        <v>1860</v>
      </c>
      <c r="BS16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9" s="166" t="str">
        <f>"SELECT 'ID"&amp; $U169 &amp;"' AS RULE_ID,  
   '"&amp; $G169 &amp;"' AS TB_NM,    
   '"&amp; $J169 &amp;"' AS COL_NM, 
	COUNT(*) AS ERR_CNT   
FROM "&amp;$C169&amp;"."&amp; $G169 &amp;"
WHERE CASE WHEN  "&amp; $J169 &amp;" NOT REGEXP "&amp; $AK169 &amp;"
THEN 'Y' ELSE 'N' END = 'Y' 
AND ( "&amp; $J169 &amp;" IS NOT NULL AND LENGTH("&amp; $J169 &amp;")&gt;0 )
"</f>
        <v xml:space="preserve">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169" s="164" t="s">
        <v>1860</v>
      </c>
      <c r="BV16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169" s="166" t="str">
        <f>"SELECT ERR_VALUE, RULE_ID, TB_NM, COL_NM FROM (
SELECT DISTINCT SUBSTRING(CAST("&amp; $J169 &amp;" AS VARCHAR(50)),1,30) AS ERR_VALUE, 'ID"&amp; $U169 &amp;"' AS RULE_ID,  
   '"&amp; $G169 &amp;"' AS TB_NM,    
   '"&amp; $J169 &amp;"' AS COL_NM 
FROM "&amp;$C169&amp;"."&amp; $G169 &amp;"
WHERE CASE WHEN "&amp; $J169 &amp;" NOT REGEXP "&amp; $AK169 &amp;"
 THEN 'Y' 
 ELSE 'N' 
 END = 'Y' 
AND ("&amp; $J169 &amp;" IS NOT NULL AND LENGTH("&amp; $J169 &amp;")&gt;0 )
limit 3
) XX
"</f>
        <v xml:space="preserve">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169" s="164" t="s">
        <v>1860</v>
      </c>
      <c r="BY16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CA169" s="164" t="s">
        <v>1860</v>
      </c>
      <c r="CB169" s="164" t="str">
        <f t="shared" si="146"/>
        <v xml:space="preserve">    -- 프로시저 본문
    BEGIN
        WITH query_result AS (
            -- 쿼리 결과를 변수에 저장
            SELECT 'ID1167'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9" s="166" t="str">
        <f>"SELECT 'ID"&amp; $U169 &amp;"' AS RULE_ID,  
   '"&amp; $G169 &amp;"' AS TB_NM,    
   '"&amp; $J169 &amp;"' AS COL_NM, 
	COUNT(*) AS ERR_CNT   
FROM "&amp;$C169&amp;"."&amp; $G169 &amp;"
WHERE CASE WHEN NOT REGEXP_LIKE("&amp; $J169 &amp;", "&amp; $AK169 &amp;")
THEN 'Y' ELSE 'N' END = 'Y' 
AND ( "&amp; $J169 &amp;" IS NOT NULL AND LENGTH(TO_CHAR("&amp; $J169 &amp;"))&gt;0 )
"</f>
        <v xml:space="preserve">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169" s="164" t="s">
        <v>1860</v>
      </c>
      <c r="CE169" s="164" t="str">
        <f t="shared" si="147"/>
        <v xml:space="preserve">    -- 프로시저 본문
    BEGIN
        WITH query_result AS (
            -- 쿼리 결과를 변수에 저장
         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9" s="166" t="str">
        <f>"SELECT ERR_VALUE, RULE_ID, TB_NM, COL_NM FROM (
SELECT DISTINCT SUBSTR(TO_CHAR("&amp; $J169 &amp;"),1,30) AS ERR_VALUE, 'ID"&amp; $U169 &amp;"' AS RULE_ID,  
   '"&amp; $G169 &amp;"' AS TB_NM,    
   '"&amp; $J169 &amp;"' AS COL_NM 
FROM "&amp;$C169&amp;"."&amp; $G169 &amp;"
WHERE CASE WHEN NOT REGEXP_LIKE("&amp; $J169 &amp;", "&amp; $AK169 &amp;")
 THEN 'Y' 
 ELSE 'N' 
 END = 'Y' 
AND ("&amp; $J169 &amp;" IS NOT NULL AND LENGTH(TO_CHAR("&amp; $J169 &amp;"))&gt;0 )
AND ROWNUM &lt; 4
) XX
"</f>
        <v xml:space="preserve">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169" s="164" t="s">
        <v>1860</v>
      </c>
      <c r="CH169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CJ169" s="164" t="s">
        <v>1860</v>
      </c>
      <c r="CK169" s="164" t="str">
        <f t="shared" si="149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169" s="164" t="s">
        <v>1860</v>
      </c>
      <c r="CN169" s="164" t="str">
        <f>"BEGIN TRY" &amp; CHAR(10) &amp;
"    WITH query_result AS (" &amp; CHAR(10) &amp;
"        "&amp;CL169&amp;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169" s="164" t="s">
        <v>1860</v>
      </c>
      <c r="CQ169" s="164" t="str">
        <f t="shared" si="150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9" s="216">
        <f>IFERROR(VLOOKUP("ID"&amp;U169,V.진단결과!$A$2:$E$99558,4,0),0)</f>
        <v>0</v>
      </c>
      <c r="CS169" s="217">
        <f>IFERROR(VLOOKUP("ID"&amp;U169,V.진단결과!$A$2:$E$99558,5,0),0)</f>
        <v>0</v>
      </c>
      <c r="CT169" s="218">
        <f t="shared" si="134"/>
        <v>0</v>
      </c>
      <c r="CU169" s="219" t="str">
        <f>SUBSTITUTE(IFERROR(VLOOKUP("ID"&amp;U169,V.진단결과!$A$2:$F$99558,6,0),""),$AO169,"")</f>
        <v/>
      </c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</row>
    <row r="170" spans="1:120" s="220" customFormat="1" ht="16.5" hidden="1" customHeight="1">
      <c r="A170" s="164" t="s">
        <v>2242</v>
      </c>
      <c r="B170" s="164" t="s">
        <v>2240</v>
      </c>
      <c r="C170" s="164" t="s">
        <v>2887</v>
      </c>
      <c r="D170" s="164">
        <v>7</v>
      </c>
      <c r="E170" s="175" t="s">
        <v>2243</v>
      </c>
      <c r="F170" s="177" t="s">
        <v>2259</v>
      </c>
      <c r="G170" s="177" t="s">
        <v>2250</v>
      </c>
      <c r="H170" s="177">
        <v>6</v>
      </c>
      <c r="I170" s="221" t="s">
        <v>2663</v>
      </c>
      <c r="J170" s="177" t="s">
        <v>2353</v>
      </c>
      <c r="K170" s="177" t="s">
        <v>2435</v>
      </c>
      <c r="L170" s="175"/>
      <c r="M170" s="165"/>
      <c r="N170" s="221" t="s">
        <v>2672</v>
      </c>
      <c r="O170" s="183">
        <v>3800275</v>
      </c>
      <c r="P170" s="166"/>
      <c r="Q170" s="175" t="s">
        <v>116</v>
      </c>
      <c r="R170" s="175" t="s">
        <v>2448</v>
      </c>
      <c r="S170" s="166"/>
      <c r="T170" s="166"/>
      <c r="U170" s="166">
        <v>1168</v>
      </c>
      <c r="V170" s="164" t="s">
        <v>1869</v>
      </c>
      <c r="W170" s="166"/>
      <c r="X170" s="166"/>
      <c r="Y170" s="166"/>
      <c r="Z170" s="164" t="s">
        <v>1868</v>
      </c>
      <c r="AA170" s="164" t="s">
        <v>2466</v>
      </c>
      <c r="AB170" s="164"/>
      <c r="AC170" s="164"/>
      <c r="AD170" s="165"/>
      <c r="AE170" s="166"/>
      <c r="AF170" s="166" t="s">
        <v>2886</v>
      </c>
      <c r="AG170" s="165" t="s">
        <v>2258</v>
      </c>
      <c r="AH170" s="165" t="s">
        <v>2434</v>
      </c>
      <c r="AI170" s="166" t="s">
        <v>2825</v>
      </c>
      <c r="AJ170" s="166"/>
      <c r="AK170" s="166"/>
      <c r="AL170" s="166"/>
      <c r="AM170" s="166"/>
      <c r="AN170" s="166" t="str">
        <f>F170 &amp;"["&amp;G170&amp;"]의 "&amp; I170 &amp;"["&amp; J170 &amp;"]는 표준코드[CONCEPT]의 표준코드아이디[CONCEPT_ID]에 존재하며 해당 조건["&amp;AI170&amp;"]을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70" s="166"/>
      <c r="AP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170" s="164" t="s">
        <v>1860</v>
      </c>
      <c r="AR170" s="164" t="str">
        <f t="shared" si="135"/>
        <v xml:space="preserve">WITH query_result AS (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170" s="164" t="s">
        <v>1860</v>
      </c>
      <c r="AU170" s="164" t="str">
        <f t="shared" si="136"/>
        <v xml:space="preserve">    WITH query_result AS (
        -- 쿼리 결과를 변수에 저장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170" s="164" t="s">
        <v>1860</v>
      </c>
      <c r="AX170" s="164" t="str">
        <f t="shared" si="137"/>
        <v xml:space="preserve">    WITH query_result AS (
        -- 쿼리 결과를 변수에 저장
    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170" s="164" t="s">
        <v>1860</v>
      </c>
      <c r="BA170" s="164" t="str">
        <f t="shared" si="138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170" s="164" t="s">
        <v>1860</v>
      </c>
      <c r="BD170" s="164" t="str">
        <f>"BEGIN TRY" &amp; CHAR(10) &amp;
"    WITH query_result AS (" &amp; CHAR(10) &amp;
"        "&amp;BB170&amp;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170" s="164" t="s">
        <v>1860</v>
      </c>
      <c r="BG170" s="164" t="str">
        <f t="shared" si="139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0" s="166" t="str">
        <f>"SELECT 'ID"&amp; $U170 &amp;"' AS RULE_ID,  
   '"&amp; $G170 &amp;"' AS TB_NM,    
   '"&amp; $J170 &amp;"' AS COL_NM, 
   COUNT(*) AS TOT_CNT   
   FROM "&amp;$C170&amp;"."&amp; $G170 &amp;"
WHERE "&amp; $J170 &amp;" IS NOT NULL AND LENGTH(CAST("&amp; $J170 &amp;" AS VARCHAR))&gt;0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170" s="164" t="s">
        <v>1860</v>
      </c>
      <c r="BJ170" s="166" t="str">
        <f t="shared" si="140"/>
        <v xml:space="preserve">BEGIN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170" s="164" t="s">
        <v>1860</v>
      </c>
      <c r="BM170" s="166" t="str">
        <f t="shared" si="141"/>
        <v xml:space="preserve">BEGIN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170" s="164" t="s">
        <v>1860</v>
      </c>
      <c r="BP170" s="166" t="str">
        <f t="shared" si="142"/>
        <v xml:space="preserve">BEGIN
    -- 쿼리 결과를 변수에 저장
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170" s="164" t="s">
        <v>1860</v>
      </c>
      <c r="BS17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LENGTH("&amp; $J170 &amp;")&gt;0 )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170" s="164" t="s">
        <v>1860</v>
      </c>
      <c r="BV17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170" s="166" t="str">
        <f>"SELECT ERR_VALUE, RULE_ID, TB_NM, COL_NM FROM (
 SELECT DISTINCT SUBSTRING(CAST("&amp; $J170 &amp;" AS VARCHAR(50)),1,30)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 $AI170 &amp;")  
THEN 'Y' ELSE 'N' END = 'Y' 
AND ( "&amp; $J170 &amp;" IS NOT NULL AND LENGTH("&amp; $J170 &amp;")&gt;0 ) 
LIMIT 3
) XX
"</f>
        <v xml:space="preserve">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170" s="164" t="s">
        <v>1860</v>
      </c>
      <c r="BY17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170" s="164" t="s">
        <v>1860</v>
      </c>
      <c r="CB170" s="164" t="str">
        <f t="shared" si="146"/>
        <v xml:space="preserve">    -- 프로시저 본문
    BEGIN
        WITH query_result AS (
            -- 쿼리 결과를 변수에 저장
            SELECT 'ID1168'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LENGTH(TO_CHAR("&amp; $J170 &amp;"))&gt;0 )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170" s="164" t="s">
        <v>1860</v>
      </c>
      <c r="CE170" s="164" t="str">
        <f t="shared" si="147"/>
        <v xml:space="preserve">    -- 프로시저 본문
    BEGIN
        WITH query_result AS (
            -- 쿼리 결과를 변수에 저장
 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0" s="166" t="str">
        <f>"SELECT ERR_VALUE, RULE_ID, TB_NM, COL_NM FROM (
 SELECT DISTINCT SUBSTR(TO_CHAR("&amp; $J170 &amp;"),1,30)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LENGTH(TO_CHAR("&amp; $J170 &amp;"))&gt;0 ) 
AND ROWNUM &lt; 4
) XX
"</f>
        <v xml:space="preserve">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170" s="164" t="s">
        <v>1860</v>
      </c>
      <c r="CH17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170" s="164" t="s">
        <v>1860</v>
      </c>
      <c r="CK170" s="164" t="str">
        <f t="shared" si="149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170" s="164" t="s">
        <v>1860</v>
      </c>
      <c r="CN170" s="164" t="str">
        <f>"BEGIN TRY" &amp; CHAR(10) &amp;
"    WITH query_result AS (" &amp; CHAR(10) &amp;
"        "&amp;CL170&amp;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170" s="164" t="s">
        <v>1860</v>
      </c>
      <c r="CQ170" s="164" t="str">
        <f t="shared" si="150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0" s="216">
        <f>IFERROR(VLOOKUP("ID"&amp;U170,V.진단결과!$A$2:$E$99558,4,0),0)</f>
        <v>0</v>
      </c>
      <c r="CS170" s="217">
        <f>IFERROR(VLOOKUP("ID"&amp;U170,V.진단결과!$A$2:$E$99558,5,0),0)</f>
        <v>0</v>
      </c>
      <c r="CT170" s="218">
        <f t="shared" si="134"/>
        <v>0</v>
      </c>
      <c r="CU170" s="219" t="str">
        <f>SUBSTITUTE(IFERROR(VLOOKUP("ID"&amp;U170,V.진단결과!$A$2:$F$99558,6,0),""),$AO170,"")</f>
        <v/>
      </c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</row>
    <row r="171" spans="1:120" s="220" customFormat="1" ht="16.5" hidden="1" customHeight="1">
      <c r="A171" s="164" t="s">
        <v>2242</v>
      </c>
      <c r="B171" s="164" t="s">
        <v>2240</v>
      </c>
      <c r="C171" s="164" t="s">
        <v>2887</v>
      </c>
      <c r="D171" s="164">
        <v>7</v>
      </c>
      <c r="E171" s="175" t="s">
        <v>2243</v>
      </c>
      <c r="F171" s="177" t="s">
        <v>2259</v>
      </c>
      <c r="G171" s="177" t="s">
        <v>2250</v>
      </c>
      <c r="H171" s="177">
        <v>6</v>
      </c>
      <c r="I171" s="221" t="s">
        <v>2663</v>
      </c>
      <c r="J171" s="177" t="s">
        <v>2353</v>
      </c>
      <c r="K171" s="177" t="s">
        <v>2435</v>
      </c>
      <c r="L171" s="175"/>
      <c r="M171" s="165"/>
      <c r="N171" s="221" t="s">
        <v>2672</v>
      </c>
      <c r="O171" s="183">
        <v>3800275</v>
      </c>
      <c r="P171" s="166"/>
      <c r="Q171" s="175" t="s">
        <v>116</v>
      </c>
      <c r="R171" s="175" t="s">
        <v>2448</v>
      </c>
      <c r="S171" s="166"/>
      <c r="T171" s="166"/>
      <c r="U171" s="166">
        <v>1169</v>
      </c>
      <c r="V171" s="164" t="s">
        <v>1869</v>
      </c>
      <c r="W171" s="166"/>
      <c r="X171" s="166"/>
      <c r="Y171" s="166"/>
      <c r="Z171" s="168" t="s">
        <v>2892</v>
      </c>
      <c r="AA171" s="168" t="s">
        <v>2891</v>
      </c>
      <c r="AB171" s="166"/>
      <c r="AC171" s="166"/>
      <c r="AD171" s="165"/>
      <c r="AE171" s="166"/>
      <c r="AF171" s="166"/>
      <c r="AG171" s="166"/>
      <c r="AH171" s="165"/>
      <c r="AI171" s="166"/>
      <c r="AJ171" s="166"/>
      <c r="AK171" s="166"/>
      <c r="AL171" s="166"/>
      <c r="AM171" s="166"/>
      <c r="AN171" s="166" t="str">
        <f>F171 &amp;"["&amp;G171&amp;"]의 "&amp; I171 &amp;"["&amp; J171 &amp;"]는 필수적으로 존재하여만 한다."</f>
        <v>수술처치정보[PROCEDURE_OCCURRENCE]의 행위처방 기록 출처 ID[PROCEDURE_TYPE_CONCEPT_ID]는 필수적으로 존재하여만 한다.</v>
      </c>
      <c r="AO171" s="166"/>
      <c r="AP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Q171" s="164" t="s">
        <v>1860</v>
      </c>
      <c r="AR171" s="164" t="str">
        <f t="shared" si="135"/>
        <v xml:space="preserve">WITH query_result AS (
    -- 쿼리 결과를 변수에 저장
    SELECT 'ID1169'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AT171" s="164" t="s">
        <v>1860</v>
      </c>
      <c r="AU171" s="164" t="str">
        <f t="shared" si="136"/>
        <v xml:space="preserve">    WITH query_result AS (
        -- 쿼리 결과를 변수에 저장
        SELECT 'ID1169'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AW171" s="164" t="s">
        <v>1860</v>
      </c>
      <c r="AX171" s="164" t="str">
        <f t="shared" si="137"/>
        <v xml:space="preserve">    WITH query_result AS (
        -- 쿼리 결과를 변수에 저장
    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Z171" s="164" t="s">
        <v>1860</v>
      </c>
      <c r="BA171" s="164" t="str">
        <f t="shared" si="138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C171" s="164" t="s">
        <v>1860</v>
      </c>
      <c r="BD171" s="164" t="str">
        <f>"BEGIN TRY" &amp; CHAR(10) &amp;
"    WITH query_result AS (" &amp; CHAR(10) &amp;
"        "&amp;BB171&amp;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BF171" s="164" t="s">
        <v>1860</v>
      </c>
      <c r="BG171" s="164" t="str">
        <f t="shared" si="139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1" s="166" t="str">
        <f>"SELECT 'ID"&amp; $U171 &amp;"' AS RULE_ID,  
   '"&amp; $G171 &amp;"' AS TB_NM,    
   '"&amp; $J171 &amp;"' AS COL_NM, 
   COUNT(*) AS TOT_CNT   
   FROM "&amp;$C171&amp;"."&amp; $G171 &amp;"
"</f>
        <v xml:space="preserve">SELECT 'ID1169' AS RULE_ID,  
   'PROCEDURE_OCCURRENCE' AS TB_NM,    
   'PROCEDURE_TYPE_CONCEPT_ID' AS COL_NM, 
   COUNT(*) AS TOT_CNT   
   FROM YourSchemaName.PROCEDURE_OCCURRENCE
</v>
      </c>
      <c r="BI171" s="164" t="s">
        <v>1860</v>
      </c>
      <c r="BJ171" s="166" t="str">
        <f t="shared" si="140"/>
        <v xml:space="preserve">BEGIN
    -- 쿼리 결과를 변수에 저장
    SELECT 'ID1169'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L171" s="164" t="s">
        <v>1860</v>
      </c>
      <c r="BM171" s="166" t="str">
        <f t="shared" si="141"/>
        <v xml:space="preserve">BEGIN
    -- 쿼리 결과를 변수에 저장
    SELECT 'ID1169'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BO171" s="164" t="s">
        <v>1860</v>
      </c>
      <c r="BP171" s="166" t="str">
        <f t="shared" si="142"/>
        <v xml:space="preserve">BEGIN
    -- 쿼리 결과를 변수에 저장
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BR171" s="164" t="s">
        <v>1860</v>
      </c>
      <c r="BS17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U171" s="164" t="s">
        <v>1860</v>
      </c>
      <c r="BV17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171" s="166" t="str">
        <f>"SELECT ERR_VALUE, RULE_ID, TB_NM, COL_NM FROM (
 SELECT DISTINCT SUBSTRING(CAST("&amp; $J171 &amp;" AS VARCHAR(50)),1,30) AS ERR_VALUE, 'ID"&amp; $U171 &amp;"' AS RULE_ID,  
   '"&amp; $G171 &amp;"' AS TB_NM,    
   '"&amp; $J171 &amp;"' AS COL_NM 
    FROM "&amp;$C171&amp;"."&amp; $G171 &amp;" A
    WHERE  "&amp; $J171 &amp;" IS NULL 
LIMIT 3
) XX
"</f>
        <v xml:space="preserve">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</v>
      </c>
      <c r="BX171" s="164" t="s">
        <v>1860</v>
      </c>
      <c r="BY17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A171" s="164" t="s">
        <v>1860</v>
      </c>
      <c r="CB171" s="164" t="str">
        <f t="shared" si="146"/>
        <v xml:space="preserve">    -- 프로시저 본문
    BEGIN
        WITH query_result AS (
            -- 쿼리 결과를 변수에 저장
            SELECT 'ID1169'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D171" s="164" t="s">
        <v>1860</v>
      </c>
      <c r="CE171" s="164" t="str">
        <f t="shared" si="147"/>
        <v xml:space="preserve">    -- 프로시저 본문
    BEGIN
        WITH query_result AS (
            -- 쿼리 결과를 변수에 저장
         SELECT 'ID1169'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1" s="166" t="str">
        <f>"SELECT ERR_VALUE, RULE_ID, TB_NM, COL_NM FROM (
 SELECT DISTINCT SUBSTR(TO_CHAR("&amp; $J171 &amp;"),1,30) AS ERR_VALUE, 'ID"&amp; $U171 &amp;"' AS RULE_ID,  
   '"&amp; $G171 &amp;"' AS TB_NM,    
   '"&amp; $J171 &amp;"' AS COL_NM 
    FROM "&amp;$C171&amp;"."&amp; $G171 &amp;" A
    WHERE  "&amp; $J171 &amp;" IS NULL
AND ROWNUM &lt; 4
) XX
"</f>
        <v xml:space="preserve">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</v>
      </c>
      <c r="CG171" s="164" t="s">
        <v>1860</v>
      </c>
      <c r="CH17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J171" s="164" t="s">
        <v>1860</v>
      </c>
      <c r="CK171" s="164" t="str">
        <f t="shared" si="149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M171" s="164" t="s">
        <v>1860</v>
      </c>
      <c r="CN171" s="164" t="str">
        <f>"BEGIN TRY" &amp; CHAR(10) &amp;
"    WITH query_result AS (" &amp; CHAR(10) &amp;
"        "&amp;CL171&amp;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CP171" s="164" t="s">
        <v>1860</v>
      </c>
      <c r="CQ171" s="164" t="str">
        <f t="shared" si="150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1" s="216">
        <f>IFERROR(VLOOKUP("ID"&amp;U171,V.진단결과!$A$2:$E$99558,4,0),0)</f>
        <v>0</v>
      </c>
      <c r="CS171" s="217">
        <f>IFERROR(VLOOKUP("ID"&amp;U171,V.진단결과!$A$2:$E$99558,5,0),0)</f>
        <v>0</v>
      </c>
      <c r="CT171" s="218">
        <f t="shared" si="134"/>
        <v>0</v>
      </c>
      <c r="CU171" s="219" t="str">
        <f>SUBSTITUTE(IFERROR(VLOOKUP("ID"&amp;U171,V.진단결과!$A$2:$F$99558,6,0),""),$AO171,"")</f>
        <v/>
      </c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</row>
    <row r="172" spans="1:120" s="220" customFormat="1" ht="16.5" hidden="1" customHeight="1">
      <c r="A172" s="164" t="s">
        <v>2242</v>
      </c>
      <c r="B172" s="164" t="s">
        <v>2240</v>
      </c>
      <c r="C172" s="164" t="s">
        <v>2887</v>
      </c>
      <c r="D172" s="164">
        <v>7</v>
      </c>
      <c r="E172" s="175" t="s">
        <v>2243</v>
      </c>
      <c r="F172" s="177" t="s">
        <v>2259</v>
      </c>
      <c r="G172" s="177" t="s">
        <v>2250</v>
      </c>
      <c r="H172" s="177">
        <v>7</v>
      </c>
      <c r="I172" s="221" t="s">
        <v>2664</v>
      </c>
      <c r="J172" s="177" t="s">
        <v>2354</v>
      </c>
      <c r="K172" s="177" t="s">
        <v>2435</v>
      </c>
      <c r="L172" s="175"/>
      <c r="M172" s="165"/>
      <c r="N172" s="221" t="s">
        <v>2664</v>
      </c>
      <c r="O172" s="183" t="s">
        <v>2508</v>
      </c>
      <c r="P172" s="166"/>
      <c r="Q172" s="175" t="s">
        <v>2449</v>
      </c>
      <c r="R172" s="175"/>
      <c r="S172" s="166"/>
      <c r="T172" s="166"/>
      <c r="U172" s="166">
        <v>1170</v>
      </c>
      <c r="V172" s="164" t="s">
        <v>1869</v>
      </c>
      <c r="W172" s="167"/>
      <c r="X172" s="167"/>
      <c r="Y172" s="167"/>
      <c r="Z172" s="164" t="s">
        <v>1868</v>
      </c>
      <c r="AA172" s="164" t="s">
        <v>2568</v>
      </c>
      <c r="AB172" s="166"/>
      <c r="AC172" s="166"/>
      <c r="AD172" s="165"/>
      <c r="AE172" s="166"/>
      <c r="AF172" s="166" t="s">
        <v>2886</v>
      </c>
      <c r="AG172" s="165" t="s">
        <v>2258</v>
      </c>
      <c r="AH172" s="165" t="s">
        <v>2434</v>
      </c>
      <c r="AI172" s="166" t="s">
        <v>2878</v>
      </c>
      <c r="AJ172" s="168"/>
      <c r="AK172" s="168"/>
      <c r="AL172" s="166"/>
      <c r="AM172" s="166"/>
      <c r="AN172" s="166" t="str">
        <f>F172 &amp;"["&amp;G172&amp;"]의 "&amp; I172 &amp;"["&amp; J172 &amp;"]는 표준코드[CONCEPT]의 표준코드아이디[CONCEPT_ID]에 존재하며 해당 조건["&amp;AI172&amp;"]을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172" s="166"/>
      <c r="AP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AQ172" s="164" t="s">
        <v>1860</v>
      </c>
      <c r="AR172" s="164" t="str">
        <f t="shared" si="135"/>
        <v xml:space="preserve">WITH query_result AS (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172" s="164" t="s">
        <v>1860</v>
      </c>
      <c r="AU172" s="164" t="str">
        <f t="shared" si="136"/>
        <v xml:space="preserve">    WITH query_result AS (
        -- 쿼리 결과를 변수에 저장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172" s="164" t="s">
        <v>1860</v>
      </c>
      <c r="AX172" s="164" t="str">
        <f t="shared" si="137"/>
        <v xml:space="preserve">    WITH query_result AS (
        -- 쿼리 결과를 변수에 저장
    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AZ172" s="164" t="s">
        <v>1860</v>
      </c>
      <c r="BA172" s="164" t="str">
        <f t="shared" si="138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172" s="164" t="s">
        <v>1860</v>
      </c>
      <c r="BD172" s="164" t="str">
        <f>"BEGIN TRY" &amp; CHAR(10) &amp;
"    WITH query_result AS (" &amp; CHAR(10) &amp;
"        "&amp;BB172&amp;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172" s="164" t="s">
        <v>1860</v>
      </c>
      <c r="BG172" s="164" t="str">
        <f t="shared" si="139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2" s="166" t="str">
        <f>"SELECT 'ID"&amp; $U172 &amp;"' AS RULE_ID,  
   '"&amp; $G172 &amp;"' AS TB_NM,    
   '"&amp; $J172 &amp;"' AS COL_NM, 
   COUNT(*) AS TOT_CNT   
   FROM "&amp;$C172&amp;"."&amp; $G172 &amp;"
WHERE "&amp; $J172 &amp;" IS NOT NULL AND LENGTH(CAST("&amp; $J172 &amp;" AS VARCHAR))&gt;0 "</f>
        <v xml:space="preserve">SELECT 'ID1170'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172" s="164" t="s">
        <v>1860</v>
      </c>
      <c r="BJ172" s="166" t="str">
        <f t="shared" si="140"/>
        <v xml:space="preserve">BEGIN
    -- 쿼리 결과를 변수에 저장
    SELECT 'ID1170'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172" s="164" t="s">
        <v>1860</v>
      </c>
      <c r="BM172" s="166" t="str">
        <f t="shared" si="141"/>
        <v xml:space="preserve">BEGIN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172" s="164" t="s">
        <v>1860</v>
      </c>
      <c r="BP172" s="166" t="str">
        <f t="shared" si="142"/>
        <v xml:space="preserve">BEGIN
    -- 쿼리 결과를 변수에 저장
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BR172" s="164" t="s">
        <v>1860</v>
      </c>
      <c r="BS17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LENGTH("&amp; $J172 &amp;")&gt;0 )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172" s="164" t="s">
        <v>1860</v>
      </c>
      <c r="BV17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172" s="166" t="str">
        <f>"SELECT ERR_VALUE, RULE_ID, TB_NM, COL_NM FROM (
 SELECT DISTINCT SUBSTRING(CAST("&amp; $J172 &amp;" AS VARCHAR(50)),1,30)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LENGTH("&amp; $J172 &amp;")&gt;0 ) 
LIMIT 3
) XX
"</f>
        <v xml:space="preserve">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172" s="164" t="s">
        <v>1860</v>
      </c>
      <c r="BY17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CA172" s="164" t="s">
        <v>1860</v>
      </c>
      <c r="CB172" s="164" t="str">
        <f t="shared" si="146"/>
        <v xml:space="preserve">    -- 프로시저 본문
    BEGIN
        WITH query_result AS (
            -- 쿼리 결과를 변수에 저장
            SELECT 'ID1170'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LENGTH(TO_CHAR("&amp; $J172 &amp;"))&gt;0 )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172" s="164" t="s">
        <v>1860</v>
      </c>
      <c r="CE172" s="164" t="str">
        <f t="shared" si="147"/>
        <v xml:space="preserve">    -- 프로시저 본문
    BEGIN
        WITH query_result AS (
            -- 쿼리 결과를 변수에 저장
 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2" s="166" t="str">
        <f>"SELECT ERR_VALUE, RULE_ID, TB_NM, COL_NM FROM (
 SELECT DISTINCT SUBSTR(TO_CHAR("&amp; $J172 &amp;"),1,30)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LENGTH(TO_CHAR("&amp; $J172 &amp;"))&gt;0 ) 
AND ROWNUM &lt; 4
) XX
"</f>
        <v xml:space="preserve">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172" s="164" t="s">
        <v>1860</v>
      </c>
      <c r="CH17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CJ172" s="164" t="s">
        <v>1860</v>
      </c>
      <c r="CK172" s="164" t="str">
        <f t="shared" si="149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172" s="164" t="s">
        <v>1860</v>
      </c>
      <c r="CN172" s="164" t="str">
        <f>"BEGIN TRY" &amp; CHAR(10) &amp;
"    WITH query_result AS (" &amp; CHAR(10) &amp;
"        "&amp;CL172&amp;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172" s="164" t="s">
        <v>1860</v>
      </c>
      <c r="CQ172" s="164" t="str">
        <f t="shared" si="150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2" s="216">
        <f>IFERROR(VLOOKUP("ID"&amp;U172,V.진단결과!$A$2:$E$99558,4,0),0)</f>
        <v>0</v>
      </c>
      <c r="CS172" s="217">
        <f>IFERROR(VLOOKUP("ID"&amp;U172,V.진단결과!$A$2:$E$99558,5,0),0)</f>
        <v>0</v>
      </c>
      <c r="CT172" s="218">
        <f t="shared" si="134"/>
        <v>0</v>
      </c>
      <c r="CU172" s="219" t="str">
        <f>SUBSTITUTE(IFERROR(VLOOKUP("ID"&amp;U172,V.진단결과!$A$2:$F$99558,6,0),""),$AO172,"")</f>
        <v/>
      </c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</row>
    <row r="173" spans="1:120" s="220" customFormat="1" ht="16.5" hidden="1" customHeight="1">
      <c r="A173" s="164" t="s">
        <v>2242</v>
      </c>
      <c r="B173" s="164" t="s">
        <v>2240</v>
      </c>
      <c r="C173" s="164" t="s">
        <v>2887</v>
      </c>
      <c r="D173" s="164">
        <v>7</v>
      </c>
      <c r="E173" s="175" t="s">
        <v>2243</v>
      </c>
      <c r="F173" s="177" t="s">
        <v>2259</v>
      </c>
      <c r="G173" s="177" t="s">
        <v>2250</v>
      </c>
      <c r="H173" s="177">
        <v>8</v>
      </c>
      <c r="I173" s="221" t="s">
        <v>2665</v>
      </c>
      <c r="J173" s="177" t="s">
        <v>2340</v>
      </c>
      <c r="K173" s="177" t="s">
        <v>2435</v>
      </c>
      <c r="L173" s="175"/>
      <c r="M173" s="165"/>
      <c r="N173" s="221" t="s">
        <v>2665</v>
      </c>
      <c r="O173" s="183">
        <v>1</v>
      </c>
      <c r="P173" s="4"/>
      <c r="Q173" s="175" t="s">
        <v>2449</v>
      </c>
      <c r="R173" s="175"/>
      <c r="S173" s="166"/>
      <c r="T173" s="166"/>
      <c r="U173" s="166">
        <v>1171</v>
      </c>
      <c r="V173" s="164" t="s">
        <v>1869</v>
      </c>
      <c r="W173" s="166"/>
      <c r="X173" s="166"/>
      <c r="Y173" s="166"/>
      <c r="Z173" s="168" t="s">
        <v>2469</v>
      </c>
      <c r="AA173" s="168" t="s">
        <v>2468</v>
      </c>
      <c r="AB173" s="166"/>
      <c r="AC173" s="166"/>
      <c r="AD173" s="165"/>
      <c r="AE173" s="166"/>
      <c r="AF173" s="166"/>
      <c r="AG173" s="166"/>
      <c r="AH173" s="165"/>
      <c r="AI173" s="166"/>
      <c r="AJ173" s="166"/>
      <c r="AK173" s="166"/>
      <c r="AL173" s="166"/>
      <c r="AM173" s="166"/>
      <c r="AN173" s="166" t="str">
        <f>F173 &amp;"["&amp;G173&amp;"]의 "&amp; I173 &amp;"["&amp; J173 &amp;"]는 정수 또는 소수점을 가진 숫자여야만 한다."</f>
        <v>수술처치정보[PROCEDURE_OCCURRENCE]의 시행 횟수[QUANTITY]는 정수 또는 소수점을 가진 숫자여야만 한다.</v>
      </c>
      <c r="AO173" s="166"/>
      <c r="AP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AQ173" s="164" t="s">
        <v>1860</v>
      </c>
      <c r="AR173" s="164" t="str">
        <f t="shared" si="135"/>
        <v xml:space="preserve">WITH query_result AS (
    -- 쿼리 결과를 변수에 저장
    SELECT 'ID1171'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"&amp; $J173 &amp;" LIKE_REGEXPR '[^\d.-]+'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QUANTITY LIKE_REGEXPR '[^\d.-]+'
 </v>
      </c>
      <c r="AT173" s="164" t="s">
        <v>1860</v>
      </c>
      <c r="AU173" s="164" t="str">
        <f t="shared" si="136"/>
        <v xml:space="preserve">    WITH query_result AS (
        -- 쿼리 결과를 변수에 저장
        SELECT 'ID1171' AS RULE_ID,  
   'PROCEDURE_OCCURRENCE' AS TB_NM,    
   'QUANTITY' AS COL_NM, 
	COUNT(*) AS ERR_CNT   
FROM YourSchemaName.PROCEDURE_OCCURRENCE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"&amp; $J173 &amp;" LIKE_REGEXPR '[^\d.-]+'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LIKE_REGEXPR '[^\d.-]+'
LIMIT 3
) XX
</v>
      </c>
      <c r="AW173" s="164" t="s">
        <v>1860</v>
      </c>
      <c r="AX173" s="164" t="str">
        <f t="shared" si="137"/>
        <v xml:space="preserve">    WITH query_result AS (
        -- 쿼리 결과를 변수에 저장
    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AZ173" s="164" t="s">
        <v>1860</v>
      </c>
      <c r="BA173" s="164" t="str">
        <f t="shared" si="138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173" s="164" t="s">
        <v>1860</v>
      </c>
      <c r="BD173" s="164" t="str">
        <f>"BEGIN TRY" &amp; CHAR(10) &amp;
"    WITH query_result AS (" &amp; CHAR(10) &amp;
"        "&amp;BB173&amp;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BF173" s="164" t="s">
        <v>1860</v>
      </c>
      <c r="BG173" s="164" t="str">
        <f t="shared" si="139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3" s="166" t="str">
        <f>"SELECT 'ID"&amp; $U173 &amp;"' AS RULE_ID,  
   '"&amp; $G173 &amp;"' AS TB_NM,    
   '"&amp; $J173 &amp;"' AS COL_NM, 
   COUNT(*) AS TOT_CNT   
   FROM "&amp;$C173&amp;"."&amp; $G173 &amp;"
WHERE "&amp; $J173 &amp;" IS NOT NULL AND LENGTH(CAST("&amp; $J173 &amp;" AS VARCHAR))&gt;0 "</f>
        <v xml:space="preserve">SELECT 'ID1171' AS RULE_ID,  
   'PROCEDURE_OCCURRENCE' AS TB_NM,    
   'QUANTITY' AS COL_NM, 
   COUNT(*) AS TOT_CNT   
   FROM YourSchemaName.PROCEDURE_OCCURRENCE
WHERE QUANTITY IS NOT NULL AND LENGTH(CAST(QUANTITY AS VARCHAR))&gt;0 </v>
      </c>
      <c r="BI173" s="164" t="s">
        <v>1860</v>
      </c>
      <c r="BJ173" s="166" t="str">
        <f t="shared" si="140"/>
        <v xml:space="preserve">BEGIN
    -- 쿼리 결과를 변수에 저장
    SELECT 'ID1171'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REGEXP_MATCH(CAST("&amp; $J173 &amp;" AS VARCHAR), '[^\d.-]+') IS NOT NULL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</v>
      </c>
      <c r="BL173" s="164" t="s">
        <v>1860</v>
      </c>
      <c r="BM173" s="166" t="str">
        <f t="shared" si="141"/>
        <v xml:space="preserve">BEGIN
    -- 쿼리 결과를 변수에 저장
    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REGEXP_MATCH(CAST("&amp; $J173 &amp;" AS VARCHAR), '[^\d.-]+') IS NOT NULL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'[^\d.-]+') IS NOT NULL
LIMIT 3
) XX
</v>
      </c>
      <c r="BO173" s="164" t="s">
        <v>1860</v>
      </c>
      <c r="BP173" s="166" t="str">
        <f t="shared" si="142"/>
        <v xml:space="preserve">BEGIN
    -- 쿼리 결과를 변수에 저장
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BR173" s="164" t="s">
        <v>1860</v>
      </c>
      <c r="BS17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3" s="166" t="str">
        <f>"SELECT 'ID"&amp; $U173 &amp;"' AS RULE_ID,  
   '"&amp; $G173 &amp;"' AS TB_NM,    
   '"&amp; $J173 &amp;"' AS COL_NM, 
	COUNT(*) AS ERR_CNT   
FROM "&amp;$C173&amp;"."&amp; $G173 &amp;" A
WHERE "&amp; $J173 &amp;" IS NOT NULL AND LENGTH("&amp; $J173 &amp;") &gt; 0 
AND "&amp; $J173 &amp;" REGEXP '[^\d.-]+'
 "</f>
        <v xml:space="preserve">SELECT 'ID1171' AS RULE_ID,  
   'PROCEDURE_OCCURRENCE' AS TB_NM,    
   'QUANTITY' AS COL_NM, 
	COUNT(*) AS ERR_CNT   
FROM YourSchemaName.PROCEDURE_OCCURRENCE A
WHERE QUANTITY IS NOT NULL AND LENGTH(QUANTITY) &gt; 0 
AND QUANTITY REGEXP '[^\d.-]+'
 </v>
      </c>
      <c r="BU173" s="164" t="s">
        <v>1860</v>
      </c>
      <c r="BV17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	COUNT(*) AS ERR_CNT   
FROM YourSchemaName.PROCEDURE_OCCURRENCE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173" s="166" t="str">
        <f>"SELECT ERR_VALUE, RULE_ID, TB_NM, COL_NM FROM (
 SELECT DISTINCT SUBSTRING(CAST("&amp; $J173 &amp;" AS VARCHAR(50)),1,30) AS ERR_VALUE, 'ID"&amp; $U173 &amp;"' AS RULE_ID,  
   '"&amp; $G173 &amp;"' AS TB_NM,    
   '"&amp; $J173 &amp;"' AS COL_NM 
FROM "&amp;$C173&amp;"."&amp; $G173 &amp;" A
WHERE  "&amp; $J173 &amp;" IS NOT NULL AND LENGTH("&amp; $J173 &amp;") &gt; 0 
AND "&amp; $J173 &amp;" REGEXP '[^\d.-]+'
LIMIT 3
) XX
"</f>
        <v xml:space="preserve">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REGEXP '[^\d.-]+'
LIMIT 3
) XX
</v>
      </c>
      <c r="BX173" s="164" t="s">
        <v>1860</v>
      </c>
      <c r="BY17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CA173" s="164" t="s">
        <v>1860</v>
      </c>
      <c r="CB173" s="164" t="str">
        <f t="shared" si="146"/>
        <v xml:space="preserve">    -- 프로시저 본문
    BEGIN
        WITH query_result AS (
            -- 쿼리 결과를 변수에 저장
            SELECT 'ID1171'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3" s="166" t="str">
        <f>"SELECT 'ID"&amp; $U173 &amp;"' AS RULE_ID,  
   '"&amp; $G173 &amp;"' AS TB_NM,    
   '"&amp; $J173 &amp;"' AS COL_NM, 
	COUNT(*) AS ERR_CNT   
FROM "&amp;$C173&amp;"."&amp; $G173 &amp;" A
WHERE "&amp; $J173 &amp;" IS NOT NULL AND LENGTH(TO_CHAR("&amp; $J173 &amp;")) &gt; 0 
AND REGEXP_LIKE("&amp; $J173 &amp;", '[^\d.-]+')
 "</f>
        <v xml:space="preserve">SELECT 'ID1171' AS RULE_ID,  
   'PROCEDURE_OCCURRENCE' AS TB_NM,    
   'QUANTITY' AS COL_NM, 
	COUNT(*) AS ERR_CNT   
FROM YourSchemaName.PROCEDURE_OCCURRENCE A
WHERE QUANTITY IS NOT NULL AND LENGTH(TO_CHAR(QUANTITY)) &gt; 0 
AND REGEXP_LIKE(QUANTITY, '[^\d.-]+')
 </v>
      </c>
      <c r="CD173" s="164" t="s">
        <v>1860</v>
      </c>
      <c r="CE173" s="164" t="str">
        <f t="shared" si="147"/>
        <v xml:space="preserve">    -- 프로시저 본문
    BEGIN
        WITH query_result AS (
            -- 쿼리 결과를 변수에 저장
         SELECT 'ID1171' AS RULE_ID,  
   'PROCEDURE_OCCURRENCE' AS TB_NM,    
   'QUANTITY' AS COL_NM, 
	COUNT(*) AS ERR_CNT   
FROM YourSchemaName.PROCEDURE_OCCURRENCE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3" s="166" t="str">
        <f>"SELECT ERR_VALUE, RULE_ID, TB_NM, COL_NM FROM (
 SELECT DISTINCT SUBSTR(TO_CHAR("&amp; $J173 &amp;"),1,30) AS ERR_VALUE, 'ID"&amp; $U173 &amp;"' AS RULE_ID,  
   '"&amp; $G173 &amp;"' AS TB_NM,    
   '"&amp; $J173 &amp;"' AS COL_NM 
FROM "&amp;$C173&amp;"."&amp; $G173 &amp;" A
WHERE  "&amp; $J173 &amp;" IS NOT NULL AND LENGTH(TO_CHAR("&amp; $J173 &amp;")) &gt; 0 
AND REGEXP_LIKE("&amp; $J173 &amp;", '[^\d.-]+')
AND ROWNUM &lt; 4
) XX
"</f>
        <v xml:space="preserve">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REGEXP_LIKE(QUANTITY, '[^\d.-]+')
AND ROWNUM &lt; 4
) XX
</v>
      </c>
      <c r="CG173" s="164" t="s">
        <v>1860</v>
      </c>
      <c r="CH17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CJ173" s="164" t="s">
        <v>1860</v>
      </c>
      <c r="CK173" s="164" t="str">
        <f t="shared" si="149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173" s="164" t="s">
        <v>1860</v>
      </c>
      <c r="CN173" s="164" t="str">
        <f>"BEGIN TRY" &amp; CHAR(10) &amp;
"    WITH query_result AS (" &amp; CHAR(10) &amp;
"        "&amp;CL173&amp;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CP173" s="164" t="s">
        <v>1860</v>
      </c>
      <c r="CQ173" s="164" t="str">
        <f t="shared" si="150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3" s="216">
        <f>IFERROR(VLOOKUP("ID"&amp;U173,V.진단결과!$A$2:$E$99558,4,0),0)</f>
        <v>0</v>
      </c>
      <c r="CS173" s="217">
        <f>IFERROR(VLOOKUP("ID"&amp;U173,V.진단결과!$A$2:$E$99558,5,0),0)</f>
        <v>0</v>
      </c>
      <c r="CT173" s="218">
        <f t="shared" si="134"/>
        <v>0</v>
      </c>
      <c r="CU173" s="219" t="str">
        <f>SUBSTITUTE(IFERROR(VLOOKUP("ID"&amp;U173,V.진단결과!$A$2:$F$99558,6,0),""),$AO173,"")</f>
        <v/>
      </c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</row>
    <row r="174" spans="1:120" s="220" customFormat="1" ht="16.5" hidden="1" customHeight="1">
      <c r="A174" s="164" t="s">
        <v>2242</v>
      </c>
      <c r="B174" s="164" t="s">
        <v>2240</v>
      </c>
      <c r="C174" s="164" t="s">
        <v>2887</v>
      </c>
      <c r="D174" s="164">
        <v>7</v>
      </c>
      <c r="E174" s="175" t="s">
        <v>2243</v>
      </c>
      <c r="F174" s="177" t="s">
        <v>2259</v>
      </c>
      <c r="G174" s="177" t="s">
        <v>2250</v>
      </c>
      <c r="H174" s="177">
        <v>9</v>
      </c>
      <c r="I174" s="221" t="s">
        <v>2549</v>
      </c>
      <c r="J174" s="177" t="s">
        <v>2281</v>
      </c>
      <c r="K174" s="177" t="s">
        <v>2435</v>
      </c>
      <c r="L174" s="175"/>
      <c r="M174" s="165"/>
      <c r="N174" s="221" t="s">
        <v>2549</v>
      </c>
      <c r="O174" s="183">
        <v>11111</v>
      </c>
      <c r="P174" s="166"/>
      <c r="Q174" s="175" t="s">
        <v>2449</v>
      </c>
      <c r="R174" s="175"/>
      <c r="S174" s="166"/>
      <c r="T174" s="166"/>
      <c r="U174" s="166"/>
      <c r="V174" s="164" t="s">
        <v>1965</v>
      </c>
      <c r="W174" s="166" t="s">
        <v>2809</v>
      </c>
      <c r="X174" s="166"/>
      <c r="Y174" s="166"/>
      <c r="Z174" s="166"/>
      <c r="AA174" s="166"/>
      <c r="AB174" s="166"/>
      <c r="AC174" s="166"/>
      <c r="AD174" s="165"/>
      <c r="AE174" s="166"/>
      <c r="AF174" s="166"/>
      <c r="AG174" s="166"/>
      <c r="AH174" s="165"/>
      <c r="AI174" s="166"/>
      <c r="AJ174" s="166"/>
      <c r="AK174" s="166"/>
      <c r="AL174" s="166"/>
      <c r="AM174" s="166"/>
      <c r="AN174" s="166"/>
      <c r="AO174" s="166"/>
      <c r="AP174" s="166"/>
      <c r="AQ174" s="164"/>
      <c r="AR174" s="164"/>
      <c r="AS174" s="167"/>
      <c r="AT174" s="164"/>
      <c r="AU174" s="164"/>
      <c r="AV174" s="164"/>
      <c r="AW174" s="164"/>
      <c r="AX174" s="164"/>
      <c r="AY174" s="166"/>
      <c r="AZ174" s="164"/>
      <c r="BA174" s="164"/>
      <c r="BB174" s="167"/>
      <c r="BC174" s="164"/>
      <c r="BD174" s="164"/>
      <c r="BE174" s="164"/>
      <c r="BF174" s="164"/>
      <c r="BG174" s="164"/>
      <c r="BH174" s="166"/>
      <c r="BI174" s="164"/>
      <c r="BJ174" s="164"/>
      <c r="BK174" s="167"/>
      <c r="BL174" s="164"/>
      <c r="BM174" s="164"/>
      <c r="BN174" s="164"/>
      <c r="BO174" s="164"/>
      <c r="BP174" s="164"/>
      <c r="BQ174" s="166"/>
      <c r="BR174" s="164"/>
      <c r="BS174" s="164"/>
      <c r="BT174" s="167"/>
      <c r="BU174" s="164"/>
      <c r="BV174" s="164"/>
      <c r="BW174" s="164"/>
      <c r="BX174" s="164"/>
      <c r="BY174" s="164"/>
      <c r="BZ174" s="166"/>
      <c r="CA174" s="164"/>
      <c r="CB174" s="164"/>
      <c r="CC174" s="167"/>
      <c r="CD174" s="164"/>
      <c r="CE174" s="164"/>
      <c r="CF174" s="164"/>
      <c r="CG174" s="164"/>
      <c r="CH174" s="164"/>
      <c r="CI174" s="166"/>
      <c r="CJ174" s="164"/>
      <c r="CK174" s="164"/>
      <c r="CL174" s="167"/>
      <c r="CM174" s="164"/>
      <c r="CN174" s="164"/>
      <c r="CO174" s="164"/>
      <c r="CP174" s="164"/>
      <c r="CQ174" s="164"/>
      <c r="CR174" s="216">
        <f>IFERROR(VLOOKUP("ID"&amp;U174,V.진단결과!$A$2:$E$99558,4,0),0)</f>
        <v>0</v>
      </c>
      <c r="CS174" s="217">
        <f>IFERROR(VLOOKUP("ID"&amp;U174,V.진단결과!$A$2:$E$99558,5,0),0)</f>
        <v>0</v>
      </c>
      <c r="CT174" s="218">
        <f t="shared" si="134"/>
        <v>0</v>
      </c>
      <c r="CU174" s="219" t="str">
        <f>SUBSTITUTE(IFERROR(VLOOKUP("ID"&amp;U174,V.진단결과!$A$2:$F$99558,6,0),""),$AO174,"")</f>
        <v/>
      </c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</row>
    <row r="175" spans="1:120" s="220" customFormat="1" ht="16.5" hidden="1" customHeight="1">
      <c r="A175" s="164" t="s">
        <v>2242</v>
      </c>
      <c r="B175" s="164" t="s">
        <v>2240</v>
      </c>
      <c r="C175" s="164" t="s">
        <v>2887</v>
      </c>
      <c r="D175" s="164">
        <v>7</v>
      </c>
      <c r="E175" s="175" t="s">
        <v>2243</v>
      </c>
      <c r="F175" s="177" t="s">
        <v>2259</v>
      </c>
      <c r="G175" s="177" t="s">
        <v>2250</v>
      </c>
      <c r="H175" s="177">
        <v>10</v>
      </c>
      <c r="I175" s="221" t="s">
        <v>2518</v>
      </c>
      <c r="J175" s="177" t="s">
        <v>2294</v>
      </c>
      <c r="K175" s="177" t="s">
        <v>2435</v>
      </c>
      <c r="L175" s="175"/>
      <c r="M175" s="165"/>
      <c r="N175" s="221" t="s">
        <v>2673</v>
      </c>
      <c r="O175" s="183">
        <v>11833561</v>
      </c>
      <c r="P175" s="4"/>
      <c r="Q175" s="175" t="s">
        <v>2449</v>
      </c>
      <c r="R175" s="175"/>
      <c r="S175" s="166"/>
      <c r="T175" s="166"/>
      <c r="U175" s="166">
        <v>1173</v>
      </c>
      <c r="V175" s="164" t="s">
        <v>1869</v>
      </c>
      <c r="W175" s="166"/>
      <c r="X175" s="166"/>
      <c r="Y175" s="166"/>
      <c r="Z175" s="164" t="s">
        <v>1871</v>
      </c>
      <c r="AA175" s="164" t="s">
        <v>2472</v>
      </c>
      <c r="AB175" s="164"/>
      <c r="AC175" s="166"/>
      <c r="AD175" s="165"/>
      <c r="AE175" s="166"/>
      <c r="AF175" s="166"/>
      <c r="AG175" s="165"/>
      <c r="AH175" s="165"/>
      <c r="AI175" s="166"/>
      <c r="AJ175" s="166" t="s">
        <v>2246</v>
      </c>
      <c r="AK175" s="166" t="s">
        <v>2294</v>
      </c>
      <c r="AL175" s="166"/>
      <c r="AM175" s="166"/>
      <c r="AN175" s="166" t="str">
        <f>F175 &amp;"["&amp;G175&amp;"]의 "&amp; I175 &amp;"["&amp; J175 &amp;"]는 환자["&amp;AJ175&amp;"]의 "&amp;I175&amp;"["&amp;AK175&amp;"]에 존재하여야 한다."</f>
        <v>수술처치정보[PROCEDURE_OCCURRENCE]의 내원 유형 ID[VISIT_OCCURRENCE_ID]는 환자[VISIT_OCCURRENCE]의 내원 유형 ID[VISIT_OCCURRENCE_ID]에 존재하여야 한다.</v>
      </c>
      <c r="AO175" s="166"/>
      <c r="AP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AQ175" s="164" t="s">
        <v>1860</v>
      </c>
      <c r="AR175" s="164" t="str">
        <f>"WITH query_result AS (" &amp; CHAR(10) &amp;
"    -- 쿼리 결과를 변수에 저장" &amp; CHAR(10) &amp;
"    " &amp; AP175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75" s="164" t="s">
        <v>1860</v>
      </c>
      <c r="AU175" s="164" t="str">
        <f>"    WITH query_result AS (" &amp; CHAR(10) &amp;
"        -- 쿼리 결과를 변수에 저장" &amp; CHAR(10) &amp;
"        " &amp; AS175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75" s="164" t="s">
        <v>1860</v>
      </c>
      <c r="AX175" s="164" t="str">
        <f>"    WITH query_result AS (" &amp; CHAR(10) &amp;
"        -- 쿼리 결과를 변수에 저장" &amp; CHAR(10) &amp;
"        " &amp; AV175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AZ175" s="164" t="s">
        <v>1860</v>
      </c>
      <c r="BA175" s="164" t="str">
        <f>"BEGIN TRY" &amp; CHAR(10) &amp;
"    WITH query_result AS (" &amp; CHAR(10) &amp;
"        "&amp;AY175&amp;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75" s="164" t="s">
        <v>1860</v>
      </c>
      <c r="BD175" s="164" t="str">
        <f>"BEGIN TRY" &amp; CHAR(10) &amp;
"    WITH query_result AS (" &amp; CHAR(10) &amp;
"        "&amp;BB175&amp;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75" s="164" t="s">
        <v>1860</v>
      </c>
      <c r="BG175" s="164" t="str">
        <f>"BEGIN TRY" &amp; CHAR(10) &amp;
"    WITH query_result AS (" &amp; CHAR(10) &amp;
"        "&amp;BE175&amp;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5" s="166" t="str">
        <f>"SELECT 'ID"&amp; $U175 &amp;"' AS RULE_ID,  
   '"&amp; $G175 &amp;"' AS TB_NM,    
   '"&amp; $J175 &amp;"' AS COL_NM, 
   COUNT(*) AS TOT_CNT   
   FROM "&amp;$C175&amp;"."&amp; $G175 &amp;"
WHERE "&amp; $J175 &amp;" IS NOT NULL AND LENGTH(CAST("&amp; $J175 &amp;" AS VARCHAR))&gt;0 "</f>
        <v xml:space="preserve">SELECT 'ID1173'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175" s="164" t="s">
        <v>1860</v>
      </c>
      <c r="BJ175" s="166" t="str">
        <f>"BEGIN" &amp; CHAR(10) &amp;
"    -- 쿼리 결과를 변수에 저장" &amp; CHAR(10) &amp;
"    " &amp; BH175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'ID1173'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75" s="164" t="s">
        <v>1860</v>
      </c>
      <c r="BM175" s="166" t="str">
        <f>"BEGIN" &amp; CHAR(10) &amp;
"    -- 쿼리 결과를 변수에 저장" &amp; CHAR(10) &amp;
"    " &amp; BK175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75" s="164" t="s">
        <v>1860</v>
      </c>
      <c r="BP175" s="166" t="str">
        <f>"BEGIN" &amp; CHAR(10) &amp;
"    -- 쿼리 결과를 변수에 저장" &amp; CHAR(10) &amp;
"    " &amp; BN175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BR175" s="164" t="s">
        <v>1860</v>
      </c>
      <c r="BS17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LENGTH("&amp; $J175 &amp;")&gt;0 )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75" s="164" t="s">
        <v>1860</v>
      </c>
      <c r="BV17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75" s="166" t="str">
        <f>"SELECT ERR_VALUE, RULE_ID, TB_NM, COL_NM FROM (
 SELECT DISTINCT SUBSTRING(CAST("&amp; $J175 &amp;" AS VARCHAR(50)),1,30)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LENGTH("&amp; $J175 &amp;")&gt;0 ) 
LIMIT 3
) XX
"</f>
        <v xml:space="preserve">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75" s="164" t="s">
        <v>1860</v>
      </c>
      <c r="BY17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CA175" s="164" t="s">
        <v>1860</v>
      </c>
      <c r="CB175" s="164" t="str">
        <f>"    -- 프로시저 본문" &amp; CHAR(10) &amp;
"    BEGIN" &amp; CHAR(10) &amp;
"        WITH query_result AS (" &amp; CHAR(10) &amp;
"            -- 쿼리 결과를 변수에 저장" &amp; CHAR(10) &amp;
"            "&amp;BZ175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'ID1173'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LENGTH(TO_CHAR("&amp; $J175 &amp;"))&gt;0 )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75" s="164" t="s">
        <v>1860</v>
      </c>
      <c r="CE175" s="164" t="str">
        <f>"    -- 프로시저 본문" &amp; CHAR(10) &amp;
"    BEGIN" &amp; CHAR(10) &amp;
"        WITH query_result AS (" &amp; CHAR(10) &amp;
"            -- 쿼리 결과를 변수에 저장" &amp; CHAR(10) &amp;
"         "&amp;CC175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5" s="166" t="str">
        <f>"SELECT ERR_VALUE, RULE_ID, TB_NM, COL_NM FROM (
 SELECT DISTINCT SUBSTR(TO_CHAR("&amp; $J175 &amp;"),1,30)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LENGTH(TO_CHAR("&amp; $J175 &amp;"))&gt;0 ) 
AND ROWNUM &lt; 4
) XX
"</f>
        <v xml:space="preserve">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75" s="164" t="s">
        <v>1860</v>
      </c>
      <c r="CH175" s="164" t="str">
        <f>"    -- 프로시저 본문" &amp; CHAR(10) &amp;
"    BEGIN" &amp; CHAR(10) &amp;
"        WITH query_result AS (" &amp; CHAR(10) &amp;
"            -- 쿼리 결과를 변수에 저장" &amp; CHAR(10) &amp;
"            "&amp;CF175&amp;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CJ175" s="164" t="s">
        <v>1860</v>
      </c>
      <c r="CK175" s="164" t="str">
        <f>"BEGIN TRY" &amp; CHAR(10) &amp;
"    WITH query_result AS (" &amp; CHAR(10) &amp;
"        "&amp;CI175&amp;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75" s="164" t="s">
        <v>1860</v>
      </c>
      <c r="CN175" s="164" t="str">
        <f>"BEGIN TRY" &amp; CHAR(10) &amp;
"    WITH query_result AS (" &amp; CHAR(10) &amp;
"        "&amp;CL175&amp;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75" s="164" t="s">
        <v>1860</v>
      </c>
      <c r="CQ175" s="164" t="str">
        <f>"BEGIN TRY" &amp; CHAR(10) &amp;
"    WITH query_result AS (" &amp; CHAR(10) &amp;
"        "&amp;CO175&amp;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5" s="216">
        <f>IFERROR(VLOOKUP("ID"&amp;U175,V.진단결과!$A$2:$E$99558,4,0),0)</f>
        <v>0</v>
      </c>
      <c r="CS175" s="217">
        <f>IFERROR(VLOOKUP("ID"&amp;U175,V.진단결과!$A$2:$E$99558,5,0),0)</f>
        <v>0</v>
      </c>
      <c r="CT175" s="218">
        <f t="shared" si="134"/>
        <v>0</v>
      </c>
      <c r="CU175" s="219" t="str">
        <f>SUBSTITUTE(IFERROR(VLOOKUP("ID"&amp;U175,V.진단결과!$A$2:$F$99558,6,0),""),$AO175,"")</f>
        <v/>
      </c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</row>
    <row r="176" spans="1:120" s="220" customFormat="1" ht="16.5" hidden="1" customHeight="1">
      <c r="A176" s="164" t="s">
        <v>2242</v>
      </c>
      <c r="B176" s="164" t="s">
        <v>2240</v>
      </c>
      <c r="C176" s="164" t="s">
        <v>2887</v>
      </c>
      <c r="D176" s="164">
        <v>7</v>
      </c>
      <c r="E176" s="175" t="s">
        <v>2243</v>
      </c>
      <c r="F176" s="177" t="s">
        <v>2259</v>
      </c>
      <c r="G176" s="177" t="s">
        <v>2250</v>
      </c>
      <c r="H176" s="177">
        <v>11</v>
      </c>
      <c r="I176" s="221" t="s">
        <v>2500</v>
      </c>
      <c r="J176" s="177" t="s">
        <v>2307</v>
      </c>
      <c r="K176" s="177" t="s">
        <v>2435</v>
      </c>
      <c r="L176" s="175"/>
      <c r="M176" s="165"/>
      <c r="N176" s="221" t="s">
        <v>2500</v>
      </c>
      <c r="O176" s="183">
        <v>11833562</v>
      </c>
      <c r="P176" s="4"/>
      <c r="Q176" s="175" t="s">
        <v>2449</v>
      </c>
      <c r="R176" s="175"/>
      <c r="S176" s="166"/>
      <c r="T176" s="166"/>
      <c r="U176" s="166"/>
      <c r="V176" s="164" t="s">
        <v>1965</v>
      </c>
      <c r="W176" s="167" t="s">
        <v>2876</v>
      </c>
      <c r="X176" s="166"/>
      <c r="Y176" s="166"/>
      <c r="Z176" s="164"/>
      <c r="AA176" s="164"/>
      <c r="AB176" s="164"/>
      <c r="AC176" s="166"/>
      <c r="AD176" s="165"/>
      <c r="AE176" s="166"/>
      <c r="AF176" s="166"/>
      <c r="AG176" s="165"/>
      <c r="AH176" s="165"/>
      <c r="AI176" s="166"/>
      <c r="AJ176" s="166"/>
      <c r="AK176" s="166"/>
      <c r="AL176" s="166"/>
      <c r="AM176" s="166"/>
      <c r="AN176" s="166"/>
      <c r="AO176" s="166"/>
      <c r="AP176" s="166"/>
      <c r="AQ176" s="164"/>
      <c r="AR176" s="164"/>
      <c r="AS176" s="167"/>
      <c r="AT176" s="164"/>
      <c r="AU176" s="164"/>
      <c r="AV176" s="166"/>
      <c r="AW176" s="164"/>
      <c r="AX176" s="164"/>
      <c r="AY176" s="166"/>
      <c r="AZ176" s="164"/>
      <c r="BA176" s="164"/>
      <c r="BB176" s="167"/>
      <c r="BC176" s="164"/>
      <c r="BD176" s="164"/>
      <c r="BE176" s="166"/>
      <c r="BF176" s="164"/>
      <c r="BG176" s="164"/>
      <c r="BH176" s="166"/>
      <c r="BI176" s="164"/>
      <c r="BJ176" s="164"/>
      <c r="BK176" s="167"/>
      <c r="BL176" s="164"/>
      <c r="BM176" s="164"/>
      <c r="BN176" s="166"/>
      <c r="BO176" s="164"/>
      <c r="BP176" s="164"/>
      <c r="BQ176" s="166"/>
      <c r="BR176" s="164"/>
      <c r="BS176" s="164"/>
      <c r="BT176" s="167"/>
      <c r="BU176" s="164"/>
      <c r="BV176" s="164"/>
      <c r="BW176" s="166"/>
      <c r="BX176" s="164"/>
      <c r="BY176" s="164"/>
      <c r="BZ176" s="166"/>
      <c r="CA176" s="164"/>
      <c r="CB176" s="164"/>
      <c r="CC176" s="167"/>
      <c r="CD176" s="164"/>
      <c r="CE176" s="164"/>
      <c r="CF176" s="166"/>
      <c r="CG176" s="164"/>
      <c r="CH176" s="164"/>
      <c r="CI176" s="166"/>
      <c r="CJ176" s="164"/>
      <c r="CK176" s="164"/>
      <c r="CL176" s="167"/>
      <c r="CM176" s="164"/>
      <c r="CN176" s="164"/>
      <c r="CO176" s="166"/>
      <c r="CP176" s="164"/>
      <c r="CQ176" s="164"/>
      <c r="CR176" s="216">
        <f>IFERROR(VLOOKUP("ID"&amp;U176,V.진단결과!$A$2:$E$99558,4,0),0)</f>
        <v>0</v>
      </c>
      <c r="CS176" s="217">
        <f>IFERROR(VLOOKUP("ID"&amp;U176,V.진단결과!$A$2:$E$99558,5,0),0)</f>
        <v>0</v>
      </c>
      <c r="CT176" s="218">
        <f t="shared" si="134"/>
        <v>0</v>
      </c>
      <c r="CU176" s="219" t="str">
        <f>SUBSTITUTE(IFERROR(VLOOKUP("ID"&amp;U176,V.진단결과!$A$2:$F$99558,6,0),""),$AO176,"")</f>
        <v/>
      </c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</row>
    <row r="177" spans="1:120" s="220" customFormat="1" ht="16.5" hidden="1" customHeight="1">
      <c r="A177" s="164" t="s">
        <v>2242</v>
      </c>
      <c r="B177" s="164" t="s">
        <v>2240</v>
      </c>
      <c r="C177" s="164" t="s">
        <v>2887</v>
      </c>
      <c r="D177" s="164">
        <v>7</v>
      </c>
      <c r="E177" s="175" t="s">
        <v>2243</v>
      </c>
      <c r="F177" s="177" t="s">
        <v>2259</v>
      </c>
      <c r="G177" s="177" t="s">
        <v>2250</v>
      </c>
      <c r="H177" s="177">
        <v>12</v>
      </c>
      <c r="I177" s="221" t="s">
        <v>2666</v>
      </c>
      <c r="J177" s="177" t="s">
        <v>2355</v>
      </c>
      <c r="K177" s="177" t="s">
        <v>2437</v>
      </c>
      <c r="L177" s="175"/>
      <c r="M177" s="165"/>
      <c r="N177" s="221" t="s">
        <v>2674</v>
      </c>
      <c r="O177" s="183">
        <v>32.4</v>
      </c>
      <c r="P177" s="4"/>
      <c r="Q177" s="175" t="s">
        <v>2449</v>
      </c>
      <c r="R177" s="175"/>
      <c r="S177" s="166"/>
      <c r="T177" s="166"/>
      <c r="U177" s="166"/>
      <c r="V177" s="164" t="s">
        <v>1965</v>
      </c>
      <c r="W177" s="166" t="s">
        <v>1875</v>
      </c>
      <c r="X177" s="166"/>
      <c r="Y177" s="166"/>
      <c r="Z177" s="166"/>
      <c r="AA177" s="166"/>
      <c r="AB177" s="166"/>
      <c r="AC177" s="166"/>
      <c r="AD177" s="165"/>
      <c r="AE177" s="166"/>
      <c r="AF177" s="166"/>
      <c r="AG177" s="166"/>
      <c r="AH177" s="165"/>
      <c r="AI177" s="166"/>
      <c r="AJ177" s="166"/>
      <c r="AK177" s="166"/>
      <c r="AL177" s="166"/>
      <c r="AM177" s="166"/>
      <c r="AN177" s="166"/>
      <c r="AO177" s="166"/>
      <c r="AP177" s="166"/>
      <c r="AQ177" s="164"/>
      <c r="AR177" s="164"/>
      <c r="AS177" s="167"/>
      <c r="AT177" s="164"/>
      <c r="AU177" s="164"/>
      <c r="AV177" s="166"/>
      <c r="AW177" s="166"/>
      <c r="AX177" s="166"/>
      <c r="AY177" s="166"/>
      <c r="AZ177" s="164"/>
      <c r="BA177" s="164"/>
      <c r="BB177" s="167"/>
      <c r="BC177" s="164"/>
      <c r="BD177" s="164"/>
      <c r="BE177" s="166"/>
      <c r="BF177" s="166"/>
      <c r="BG177" s="166"/>
      <c r="BH177" s="166"/>
      <c r="BI177" s="164"/>
      <c r="BJ177" s="164"/>
      <c r="BK177" s="167"/>
      <c r="BL177" s="164"/>
      <c r="BM177" s="164"/>
      <c r="BN177" s="166"/>
      <c r="BO177" s="166"/>
      <c r="BP177" s="166"/>
      <c r="BQ177" s="166"/>
      <c r="BR177" s="164"/>
      <c r="BS177" s="164"/>
      <c r="BT177" s="167"/>
      <c r="BU177" s="164"/>
      <c r="BV177" s="164"/>
      <c r="BW177" s="166"/>
      <c r="BX177" s="166"/>
      <c r="BY177" s="166"/>
      <c r="BZ177" s="166"/>
      <c r="CA177" s="164"/>
      <c r="CB177" s="164"/>
      <c r="CC177" s="167"/>
      <c r="CD177" s="164"/>
      <c r="CE177" s="164"/>
      <c r="CF177" s="166"/>
      <c r="CG177" s="166"/>
      <c r="CH177" s="166"/>
      <c r="CI177" s="166"/>
      <c r="CJ177" s="164"/>
      <c r="CK177" s="164"/>
      <c r="CL177" s="167"/>
      <c r="CM177" s="164"/>
      <c r="CN177" s="164"/>
      <c r="CO177" s="166"/>
      <c r="CP177" s="166"/>
      <c r="CQ177" s="166"/>
      <c r="CR177" s="216">
        <f>IFERROR(VLOOKUP("ID"&amp;U177,V.진단결과!$A$2:$E$99558,4,0),0)</f>
        <v>0</v>
      </c>
      <c r="CS177" s="217">
        <f>IFERROR(VLOOKUP("ID"&amp;U177,V.진단결과!$A$2:$E$99558,5,0),0)</f>
        <v>0</v>
      </c>
      <c r="CT177" s="218">
        <f t="shared" si="134"/>
        <v>0</v>
      </c>
      <c r="CU177" s="219" t="str">
        <f>SUBSTITUTE(IFERROR(VLOOKUP("ID"&amp;U177,V.진단결과!$A$2:$F$99558,6,0),""),$AO177,"")</f>
        <v/>
      </c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</row>
    <row r="178" spans="1:120" s="220" customFormat="1" ht="16.5" hidden="1" customHeight="1">
      <c r="A178" s="164" t="s">
        <v>2242</v>
      </c>
      <c r="B178" s="164" t="s">
        <v>2240</v>
      </c>
      <c r="C178" s="164" t="s">
        <v>2887</v>
      </c>
      <c r="D178" s="164">
        <v>7</v>
      </c>
      <c r="E178" s="175" t="s">
        <v>2243</v>
      </c>
      <c r="F178" s="177" t="s">
        <v>2259</v>
      </c>
      <c r="G178" s="177" t="s">
        <v>2250</v>
      </c>
      <c r="H178" s="177">
        <v>13</v>
      </c>
      <c r="I178" s="221" t="s">
        <v>2667</v>
      </c>
      <c r="J178" s="177" t="s">
        <v>2356</v>
      </c>
      <c r="K178" s="177" t="s">
        <v>2435</v>
      </c>
      <c r="L178" s="175"/>
      <c r="M178" s="165"/>
      <c r="N178" s="221" t="s">
        <v>2675</v>
      </c>
      <c r="O178" s="183" t="s">
        <v>2508</v>
      </c>
      <c r="P178" s="166"/>
      <c r="Q178" s="175" t="s">
        <v>2449</v>
      </c>
      <c r="R178" s="175"/>
      <c r="S178" s="166"/>
      <c r="T178" s="166"/>
      <c r="U178" s="166"/>
      <c r="V178" s="164" t="s">
        <v>1965</v>
      </c>
      <c r="W178" s="167" t="s">
        <v>2788</v>
      </c>
      <c r="X178" s="166"/>
      <c r="Y178" s="166"/>
      <c r="Z178" s="166"/>
      <c r="AA178" s="166"/>
      <c r="AB178" s="166"/>
      <c r="AC178" s="166"/>
      <c r="AD178" s="165"/>
      <c r="AE178" s="166"/>
      <c r="AF178" s="166"/>
      <c r="AG178" s="166"/>
      <c r="AH178" s="165"/>
      <c r="AI178" s="166"/>
      <c r="AJ178" s="166"/>
      <c r="AK178" s="166"/>
      <c r="AL178" s="166"/>
      <c r="AM178" s="166"/>
      <c r="AN178" s="166"/>
      <c r="AO178" s="166"/>
      <c r="AP178" s="166"/>
      <c r="AQ178" s="164"/>
      <c r="AR178" s="164"/>
      <c r="AS178" s="167"/>
      <c r="AT178" s="164"/>
      <c r="AU178" s="164"/>
      <c r="AV178" s="166"/>
      <c r="AW178" s="164"/>
      <c r="AX178" s="164"/>
      <c r="AY178" s="166"/>
      <c r="AZ178" s="164"/>
      <c r="BA178" s="164"/>
      <c r="BB178" s="167"/>
      <c r="BC178" s="164"/>
      <c r="BD178" s="164"/>
      <c r="BE178" s="166"/>
      <c r="BF178" s="164"/>
      <c r="BG178" s="164"/>
      <c r="BH178" s="166"/>
      <c r="BI178" s="164"/>
      <c r="BJ178" s="164"/>
      <c r="BK178" s="167"/>
      <c r="BL178" s="164"/>
      <c r="BM178" s="164"/>
      <c r="BN178" s="166"/>
      <c r="BO178" s="164"/>
      <c r="BP178" s="164"/>
      <c r="BQ178" s="166"/>
      <c r="BR178" s="164"/>
      <c r="BS178" s="164"/>
      <c r="BT178" s="167"/>
      <c r="BU178" s="164"/>
      <c r="BV178" s="164"/>
      <c r="BW178" s="166"/>
      <c r="BX178" s="164"/>
      <c r="BY178" s="164"/>
      <c r="BZ178" s="166"/>
      <c r="CA178" s="164"/>
      <c r="CB178" s="164"/>
      <c r="CC178" s="167"/>
      <c r="CD178" s="164"/>
      <c r="CE178" s="164"/>
      <c r="CF178" s="166"/>
      <c r="CG178" s="164"/>
      <c r="CH178" s="164"/>
      <c r="CI178" s="166"/>
      <c r="CJ178" s="164"/>
      <c r="CK178" s="164"/>
      <c r="CL178" s="167"/>
      <c r="CM178" s="164"/>
      <c r="CN178" s="164"/>
      <c r="CO178" s="166"/>
      <c r="CP178" s="164"/>
      <c r="CQ178" s="164"/>
      <c r="CR178" s="216">
        <f>IFERROR(VLOOKUP("ID"&amp;U178,V.진단결과!$A$2:$E$99558,4,0),0)</f>
        <v>0</v>
      </c>
      <c r="CS178" s="217">
        <f>IFERROR(VLOOKUP("ID"&amp;U178,V.진단결과!$A$2:$E$99558,5,0),0)</f>
        <v>0</v>
      </c>
      <c r="CT178" s="218">
        <f t="shared" si="134"/>
        <v>0</v>
      </c>
      <c r="CU178" s="219" t="str">
        <f>SUBSTITUTE(IFERROR(VLOOKUP("ID"&amp;U178,V.진단결과!$A$2:$F$99558,6,0),""),$AO178,"")</f>
        <v/>
      </c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</row>
    <row r="179" spans="1:120" s="220" customFormat="1" ht="16.5" hidden="1" customHeight="1">
      <c r="A179" s="164" t="s">
        <v>2242</v>
      </c>
      <c r="B179" s="164" t="s">
        <v>2240</v>
      </c>
      <c r="C179" s="164" t="s">
        <v>2887</v>
      </c>
      <c r="D179" s="164">
        <v>7</v>
      </c>
      <c r="E179" s="175" t="s">
        <v>2243</v>
      </c>
      <c r="F179" s="177" t="s">
        <v>2259</v>
      </c>
      <c r="G179" s="177" t="s">
        <v>2250</v>
      </c>
      <c r="H179" s="177">
        <v>14</v>
      </c>
      <c r="I179" s="221" t="s">
        <v>2668</v>
      </c>
      <c r="J179" s="177" t="s">
        <v>2357</v>
      </c>
      <c r="K179" s="177" t="s">
        <v>2437</v>
      </c>
      <c r="L179" s="175"/>
      <c r="M179" s="165"/>
      <c r="N179" s="221" t="s">
        <v>2676</v>
      </c>
      <c r="O179" s="183" t="s">
        <v>2508</v>
      </c>
      <c r="P179" s="166"/>
      <c r="Q179" s="175" t="s">
        <v>2449</v>
      </c>
      <c r="R179" s="175"/>
      <c r="S179" s="166"/>
      <c r="T179" s="166"/>
      <c r="U179" s="166"/>
      <c r="V179" s="164" t="s">
        <v>1965</v>
      </c>
      <c r="W179" s="167" t="s">
        <v>2788</v>
      </c>
      <c r="X179" s="166"/>
      <c r="Y179" s="166"/>
      <c r="Z179" s="166"/>
      <c r="AA179" s="166"/>
      <c r="AB179" s="164"/>
      <c r="AC179" s="164"/>
      <c r="AD179" s="165"/>
      <c r="AE179" s="166"/>
      <c r="AF179" s="166"/>
      <c r="AG179" s="165"/>
      <c r="AH179" s="165"/>
      <c r="AI179" s="166"/>
      <c r="AJ179" s="166"/>
      <c r="AK179" s="166"/>
      <c r="AL179" s="166"/>
      <c r="AM179" s="166"/>
      <c r="AN179" s="166"/>
      <c r="AO179" s="166"/>
      <c r="AP179" s="166"/>
      <c r="AQ179" s="164"/>
      <c r="AR179" s="164"/>
      <c r="AS179" s="167"/>
      <c r="AT179" s="164"/>
      <c r="AU179" s="164"/>
      <c r="AV179" s="166"/>
      <c r="AW179" s="164"/>
      <c r="AX179" s="164"/>
      <c r="AY179" s="166"/>
      <c r="AZ179" s="164"/>
      <c r="BA179" s="164"/>
      <c r="BB179" s="167"/>
      <c r="BC179" s="164"/>
      <c r="BD179" s="164"/>
      <c r="BE179" s="166"/>
      <c r="BF179" s="164"/>
      <c r="BG179" s="164"/>
      <c r="BH179" s="166"/>
      <c r="BI179" s="164"/>
      <c r="BJ179" s="164"/>
      <c r="BK179" s="167"/>
      <c r="BL179" s="164"/>
      <c r="BM179" s="164"/>
      <c r="BN179" s="166"/>
      <c r="BO179" s="164"/>
      <c r="BP179" s="164"/>
      <c r="BQ179" s="166"/>
      <c r="BR179" s="164"/>
      <c r="BS179" s="164"/>
      <c r="BT179" s="167"/>
      <c r="BU179" s="164"/>
      <c r="BV179" s="164"/>
      <c r="BW179" s="166"/>
      <c r="BX179" s="164"/>
      <c r="BY179" s="164"/>
      <c r="BZ179" s="166"/>
      <c r="CA179" s="164"/>
      <c r="CB179" s="164"/>
      <c r="CC179" s="167"/>
      <c r="CD179" s="164"/>
      <c r="CE179" s="164"/>
      <c r="CF179" s="166"/>
      <c r="CG179" s="164"/>
      <c r="CH179" s="164"/>
      <c r="CI179" s="166"/>
      <c r="CJ179" s="164"/>
      <c r="CK179" s="164"/>
      <c r="CL179" s="167"/>
      <c r="CM179" s="164"/>
      <c r="CN179" s="164"/>
      <c r="CO179" s="166"/>
      <c r="CP179" s="164"/>
      <c r="CQ179" s="164"/>
      <c r="CR179" s="216">
        <f>IFERROR(VLOOKUP("ID"&amp;U179,V.진단결과!$A$2:$E$99558,4,0),0)</f>
        <v>0</v>
      </c>
      <c r="CS179" s="217">
        <f>IFERROR(VLOOKUP("ID"&amp;U179,V.진단결과!$A$2:$E$99558,5,0),0)</f>
        <v>0</v>
      </c>
      <c r="CT179" s="218">
        <f t="shared" si="134"/>
        <v>0</v>
      </c>
      <c r="CU179" s="219" t="str">
        <f>SUBSTITUTE(IFERROR(VLOOKUP("ID"&amp;U179,V.진단결과!$A$2:$F$99558,6,0),""),$AO179,"")</f>
        <v/>
      </c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</row>
    <row r="180" spans="1:120" s="220" customFormat="1" ht="16.5" hidden="1" customHeight="1">
      <c r="A180" s="164" t="s">
        <v>2242</v>
      </c>
      <c r="B180" s="164" t="s">
        <v>2240</v>
      </c>
      <c r="C180" s="164" t="s">
        <v>2887</v>
      </c>
      <c r="D180" s="164">
        <v>8</v>
      </c>
      <c r="E180" s="175" t="s">
        <v>2243</v>
      </c>
      <c r="F180" s="177" t="s">
        <v>2694</v>
      </c>
      <c r="G180" s="177" t="s">
        <v>2451</v>
      </c>
      <c r="H180" s="177">
        <v>1</v>
      </c>
      <c r="I180" s="221" t="s">
        <v>2677</v>
      </c>
      <c r="J180" s="177" t="s">
        <v>2358</v>
      </c>
      <c r="K180" s="177" t="s">
        <v>2435</v>
      </c>
      <c r="L180" s="175" t="s">
        <v>9</v>
      </c>
      <c r="M180" s="165"/>
      <c r="N180" s="221" t="s">
        <v>2677</v>
      </c>
      <c r="O180" s="165"/>
      <c r="P180" s="166"/>
      <c r="Q180" s="175" t="s">
        <v>116</v>
      </c>
      <c r="R180" s="175" t="s">
        <v>2448</v>
      </c>
      <c r="S180" s="166"/>
      <c r="T180" s="166"/>
      <c r="U180" s="166"/>
      <c r="V180" s="164" t="s">
        <v>1873</v>
      </c>
      <c r="W180" s="167" t="s">
        <v>1874</v>
      </c>
      <c r="X180" s="167"/>
      <c r="Y180" s="167"/>
      <c r="Z180" s="166"/>
      <c r="AA180" s="166"/>
      <c r="AB180" s="166"/>
      <c r="AC180" s="166"/>
      <c r="AD180" s="165"/>
      <c r="AE180" s="166"/>
      <c r="AF180" s="166"/>
      <c r="AG180" s="166"/>
      <c r="AH180" s="165"/>
      <c r="AI180" s="166"/>
      <c r="AJ180" s="168"/>
      <c r="AK180" s="168"/>
      <c r="AL180" s="166"/>
      <c r="AM180" s="166"/>
      <c r="AN180" s="166"/>
      <c r="AO180" s="166"/>
      <c r="AP180" s="166"/>
      <c r="AQ180" s="164"/>
      <c r="AR180" s="164"/>
      <c r="AS180" s="167"/>
      <c r="AT180" s="164"/>
      <c r="AU180" s="164"/>
      <c r="AV180" s="164"/>
      <c r="AW180" s="164"/>
      <c r="AX180" s="164"/>
      <c r="AY180" s="166"/>
      <c r="AZ180" s="164"/>
      <c r="BA180" s="164"/>
      <c r="BB180" s="167"/>
      <c r="BC180" s="164"/>
      <c r="BD180" s="164"/>
      <c r="BE180" s="164"/>
      <c r="BF180" s="164"/>
      <c r="BG180" s="164"/>
      <c r="BH180" s="166"/>
      <c r="BI180" s="164"/>
      <c r="BJ180" s="164"/>
      <c r="BK180" s="167"/>
      <c r="BL180" s="164"/>
      <c r="BM180" s="164"/>
      <c r="BN180" s="164"/>
      <c r="BO180" s="164"/>
      <c r="BP180" s="164"/>
      <c r="BQ180" s="166"/>
      <c r="BR180" s="164"/>
      <c r="BS180" s="164"/>
      <c r="BT180" s="167"/>
      <c r="BU180" s="164"/>
      <c r="BV180" s="164"/>
      <c r="BW180" s="164"/>
      <c r="BX180" s="164"/>
      <c r="BY180" s="164"/>
      <c r="BZ180" s="166"/>
      <c r="CA180" s="164"/>
      <c r="CB180" s="164"/>
      <c r="CC180" s="167"/>
      <c r="CD180" s="164"/>
      <c r="CE180" s="164"/>
      <c r="CF180" s="164"/>
      <c r="CG180" s="164"/>
      <c r="CH180" s="164"/>
      <c r="CI180" s="166"/>
      <c r="CJ180" s="164"/>
      <c r="CK180" s="164"/>
      <c r="CL180" s="167"/>
      <c r="CM180" s="164"/>
      <c r="CN180" s="164"/>
      <c r="CO180" s="164"/>
      <c r="CP180" s="164"/>
      <c r="CQ180" s="164"/>
      <c r="CR180" s="216">
        <f>IFERROR(VLOOKUP("ID"&amp;U180,V.진단결과!$A$2:$E$99558,4,0),0)</f>
        <v>0</v>
      </c>
      <c r="CS180" s="217">
        <f>IFERROR(VLOOKUP("ID"&amp;U180,V.진단결과!$A$2:$E$99558,5,0),0)</f>
        <v>0</v>
      </c>
      <c r="CT180" s="218">
        <f t="shared" si="134"/>
        <v>0</v>
      </c>
      <c r="CU180" s="219" t="str">
        <f>SUBSTITUTE(IFERROR(VLOOKUP("ID"&amp;U180,V.진단결과!$A$2:$F$99558,6,0),""),$AO180,"")</f>
        <v/>
      </c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</row>
    <row r="181" spans="1:120" s="220" customFormat="1" ht="16.5" hidden="1" customHeight="1">
      <c r="A181" s="164" t="s">
        <v>2242</v>
      </c>
      <c r="B181" s="164" t="s">
        <v>2240</v>
      </c>
      <c r="C181" s="164" t="s">
        <v>2887</v>
      </c>
      <c r="D181" s="164">
        <v>8</v>
      </c>
      <c r="E181" s="175" t="s">
        <v>2243</v>
      </c>
      <c r="F181" s="177" t="s">
        <v>2694</v>
      </c>
      <c r="G181" s="177" t="s">
        <v>2451</v>
      </c>
      <c r="H181" s="177">
        <v>1</v>
      </c>
      <c r="I181" s="221" t="s">
        <v>2677</v>
      </c>
      <c r="J181" s="177" t="s">
        <v>2358</v>
      </c>
      <c r="K181" s="177" t="s">
        <v>2435</v>
      </c>
      <c r="L181" s="175" t="s">
        <v>9</v>
      </c>
      <c r="M181" s="165"/>
      <c r="N181" s="221" t="s">
        <v>2677</v>
      </c>
      <c r="O181" s="165"/>
      <c r="P181" s="166"/>
      <c r="Q181" s="175" t="s">
        <v>116</v>
      </c>
      <c r="R181" s="175" t="s">
        <v>2448</v>
      </c>
      <c r="S181" s="166"/>
      <c r="T181" s="166"/>
      <c r="U181" s="166">
        <v>1179</v>
      </c>
      <c r="V181" s="164" t="s">
        <v>1869</v>
      </c>
      <c r="W181" s="166"/>
      <c r="X181" s="166"/>
      <c r="Y181" s="166"/>
      <c r="Z181" s="168" t="s">
        <v>2892</v>
      </c>
      <c r="AA181" s="168" t="s">
        <v>2891</v>
      </c>
      <c r="AB181" s="166"/>
      <c r="AC181" s="166"/>
      <c r="AD181" s="165"/>
      <c r="AE181" s="166"/>
      <c r="AF181" s="166"/>
      <c r="AG181" s="166"/>
      <c r="AH181" s="165"/>
      <c r="AI181" s="166"/>
      <c r="AJ181" s="166"/>
      <c r="AK181" s="166"/>
      <c r="AL181" s="166"/>
      <c r="AM181" s="166"/>
      <c r="AN181" s="166" t="str">
        <f>F181 &amp;"["&amp;G181&amp;"]의 "&amp; I181 &amp;"["&amp; J181 &amp;"]는 필수적으로 존재하여만 한다."</f>
        <v>처치재료[DEVICE_EXPOSURE]의 처치도구 혹은 재료 ID[DEVICE_EXPOSURE_ID]는 필수적으로 존재하여만 한다.</v>
      </c>
      <c r="AO181" s="166"/>
      <c r="AP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Q181" s="164" t="s">
        <v>1860</v>
      </c>
      <c r="AR181" s="164" t="str">
        <f t="shared" ref="AR181:AR196" si="152">"WITH query_result AS (" &amp; CHAR(10) &amp;
"    -- 쿼리 결과를 변수에 저장" &amp; CHAR(10) &amp;
"    " &amp; AP181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'ID1179'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AT181" s="164" t="s">
        <v>1860</v>
      </c>
      <c r="AU181" s="164" t="str">
        <f t="shared" ref="AU181:AU196" si="153">"    WITH query_result AS (" &amp; CHAR(10) &amp;
"        -- 쿼리 결과를 변수에 저장" &amp; CHAR(10) &amp;
"        " &amp; AS181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'ID1179'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AW181" s="164" t="s">
        <v>1860</v>
      </c>
      <c r="AX181" s="164" t="str">
        <f t="shared" ref="AX181:AX196" si="154">"    WITH query_result AS (" &amp; CHAR(10) &amp;
"        -- 쿼리 결과를 변수에 저장" &amp; CHAR(10) &amp;
"        " &amp; AV181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Z181" s="164" t="s">
        <v>1860</v>
      </c>
      <c r="BA181" s="164" t="str">
        <f t="shared" ref="BA181:BA196" si="155">"BEGIN TRY" &amp; CHAR(10) &amp;
"    WITH query_result AS (" &amp; CHAR(10) &amp;
"        "&amp;AY181&amp;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C181" s="164" t="s">
        <v>1860</v>
      </c>
      <c r="BD181" s="164" t="str">
        <f>"BEGIN TRY" &amp; CHAR(10) &amp;
"    WITH query_result AS (" &amp; CHAR(10) &amp;
"        "&amp;BB181&amp;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BF181" s="164" t="s">
        <v>1860</v>
      </c>
      <c r="BG181" s="164" t="str">
        <f t="shared" ref="BG181:BG196" si="156">"BEGIN TRY" &amp; CHAR(10) &amp;
"    WITH query_result AS (" &amp; CHAR(10) &amp;
"        "&amp;BE181&amp;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1" s="166" t="str">
        <f>"SELECT 'ID"&amp; $U181 &amp;"' AS RULE_ID,  
   '"&amp; $G181 &amp;"' AS TB_NM,    
   '"&amp; $J181 &amp;"' AS COL_NM, 
   COUNT(*) AS TOT_CNT   
   FROM "&amp;$C181&amp;"."&amp; $G181 &amp;"
"</f>
        <v xml:space="preserve">SELECT 'ID1179' AS RULE_ID,  
   'DEVICE_EXPOSURE' AS TB_NM,    
   'DEVICE_EXPOSURE_ID' AS COL_NM, 
   COUNT(*) AS TOT_CNT   
   FROM YourSchemaName.DEVICE_EXPOSURE
</v>
      </c>
      <c r="BI181" s="164" t="s">
        <v>1860</v>
      </c>
      <c r="BJ181" s="166" t="str">
        <f t="shared" ref="BJ181:BJ196" si="157">"BEGIN" &amp; CHAR(10) &amp;
"    -- 쿼리 결과를 변수에 저장" &amp; CHAR(10) &amp;
"    " &amp; BH181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'ID1179'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L181" s="164" t="s">
        <v>1860</v>
      </c>
      <c r="BM181" s="166" t="str">
        <f t="shared" ref="BM181:BM196" si="158">"BEGIN" &amp; CHAR(10) &amp;
"    -- 쿼리 결과를 변수에 저장" &amp; CHAR(10) &amp;
"    " &amp; BK181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'ID1179'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BO181" s="164" t="s">
        <v>1860</v>
      </c>
      <c r="BP181" s="166" t="str">
        <f t="shared" ref="BP181:BP196" si="159">"BEGIN" &amp; CHAR(10) &amp;
"    -- 쿼리 결과를 변수에 저장" &amp; CHAR(10) &amp;
"    " &amp; BN181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BR181" s="164" t="s">
        <v>1860</v>
      </c>
      <c r="BS181" s="164" t="str">
        <f t="shared" ref="BS181:BS196" si="16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U181" s="164" t="s">
        <v>1860</v>
      </c>
      <c r="BV181" s="164" t="str">
        <f t="shared" ref="BV181:BV196" si="16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181" s="166" t="str">
        <f>"SELECT ERR_VALUE, RULE_ID, TB_NM, COL_NM FROM (
 SELECT DISTINCT SUBSTRING(CAST("&amp; $J181 &amp;" AS VARCHAR(50)),1,30) AS ERR_VALUE, 'ID"&amp; $U181 &amp;"' AS RULE_ID,  
   '"&amp; $G181 &amp;"' AS TB_NM,    
   '"&amp; $J181 &amp;"' AS COL_NM 
    FROM "&amp;$C181&amp;"."&amp; $G181 &amp;" A
    WHERE  "&amp; $J181 &amp;" IS NULL 
LIMIT 3
) XX
"</f>
        <v xml:space="preserve">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</v>
      </c>
      <c r="BX181" s="164" t="s">
        <v>1860</v>
      </c>
      <c r="BY181" s="164" t="str">
        <f t="shared" ref="BY181:BY196" si="16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A181" s="164" t="s">
        <v>1860</v>
      </c>
      <c r="CB181" s="164" t="str">
        <f t="shared" ref="CB181:CB196" si="163">"    -- 프로시저 본문" &amp; CHAR(10) &amp;
"    BEGIN" &amp; CHAR(10) &amp;
"        WITH query_result AS (" &amp; CHAR(10) &amp;
"            -- 쿼리 결과를 변수에 저장" &amp; CHAR(10) &amp;
"            "&amp;BZ181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'ID1179'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D181" s="164" t="s">
        <v>1860</v>
      </c>
      <c r="CE181" s="164" t="str">
        <f t="shared" ref="CE181:CE196" si="164">"    -- 프로시저 본문" &amp; CHAR(10) &amp;
"    BEGIN" &amp; CHAR(10) &amp;
"        WITH query_result AS (" &amp; CHAR(10) &amp;
"            -- 쿼리 결과를 변수에 저장" &amp; CHAR(10) &amp;
"         "&amp;CC181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'ID1179'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1" s="166" t="str">
        <f>"SELECT ERR_VALUE, RULE_ID, TB_NM, COL_NM FROM (
 SELECT DISTINCT SUBSTR(TO_CHAR("&amp; $J181 &amp;"),1,30) AS ERR_VALUE, 'ID"&amp; $U181 &amp;"' AS RULE_ID,  
   '"&amp; $G181 &amp;"' AS TB_NM,    
   '"&amp; $J181 &amp;"' AS COL_NM 
    FROM "&amp;$C181&amp;"."&amp; $G181 &amp;" A
    WHERE  "&amp; $J181 &amp;" IS NULL
AND ROWNUM &lt; 4
) XX
"</f>
        <v xml:space="preserve">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</v>
      </c>
      <c r="CG181" s="164" t="s">
        <v>1860</v>
      </c>
      <c r="CH181" s="164" t="str">
        <f t="shared" ref="CH181:CH196" si="165">"    -- 프로시저 본문" &amp; CHAR(10) &amp;
"    BEGIN" &amp; CHAR(10) &amp;
"        WITH query_result AS (" &amp; CHAR(10) &amp;
"            -- 쿼리 결과를 변수에 저장" &amp; CHAR(10) &amp;
"            "&amp;CF181&amp;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J181" s="164" t="s">
        <v>1860</v>
      </c>
      <c r="CK181" s="164" t="str">
        <f t="shared" ref="CK181:CK196" si="166">"BEGIN TRY" &amp; CHAR(10) &amp;
"    WITH query_result AS (" &amp; CHAR(10) &amp;
"        "&amp;CI181&amp;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M181" s="164" t="s">
        <v>1860</v>
      </c>
      <c r="CN181" s="164" t="str">
        <f>"BEGIN TRY" &amp; CHAR(10) &amp;
"    WITH query_result AS (" &amp; CHAR(10) &amp;
"        "&amp;CL181&amp;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CP181" s="164" t="s">
        <v>1860</v>
      </c>
      <c r="CQ181" s="164" t="str">
        <f t="shared" ref="CQ181:CQ196" si="167">"BEGIN TRY" &amp; CHAR(10) &amp;
"    WITH query_result AS (" &amp; CHAR(10) &amp;
"        "&amp;CO181&amp;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1" s="216">
        <f>IFERROR(VLOOKUP("ID"&amp;U181,V.진단결과!$A$2:$E$99558,4,0),0)</f>
        <v>0</v>
      </c>
      <c r="CS181" s="217">
        <f>IFERROR(VLOOKUP("ID"&amp;U181,V.진단결과!$A$2:$E$99558,5,0),0)</f>
        <v>0</v>
      </c>
      <c r="CT181" s="218">
        <f t="shared" si="134"/>
        <v>0</v>
      </c>
      <c r="CU181" s="219" t="str">
        <f>SUBSTITUTE(IFERROR(VLOOKUP("ID"&amp;U181,V.진단결과!$A$2:$F$99558,6,0),""),$AO181,"")</f>
        <v/>
      </c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</row>
    <row r="182" spans="1:120" s="220" customFormat="1" ht="16.5" hidden="1" customHeight="1">
      <c r="A182" s="164" t="s">
        <v>2242</v>
      </c>
      <c r="B182" s="164" t="s">
        <v>2240</v>
      </c>
      <c r="C182" s="164" t="s">
        <v>2887</v>
      </c>
      <c r="D182" s="164">
        <v>8</v>
      </c>
      <c r="E182" s="175" t="s">
        <v>2243</v>
      </c>
      <c r="F182" s="177" t="s">
        <v>2694</v>
      </c>
      <c r="G182" s="177" t="s">
        <v>2251</v>
      </c>
      <c r="H182" s="177">
        <v>2</v>
      </c>
      <c r="I182" s="221" t="s">
        <v>2487</v>
      </c>
      <c r="J182" s="177" t="s">
        <v>2272</v>
      </c>
      <c r="K182" s="177" t="s">
        <v>2435</v>
      </c>
      <c r="L182" s="175"/>
      <c r="M182" s="165"/>
      <c r="N182" s="221" t="s">
        <v>2487</v>
      </c>
      <c r="O182" s="169"/>
      <c r="P182" s="5"/>
      <c r="Q182" s="175" t="s">
        <v>116</v>
      </c>
      <c r="R182" s="175" t="s">
        <v>2448</v>
      </c>
      <c r="S182" s="166"/>
      <c r="T182" s="166"/>
      <c r="U182" s="166">
        <v>1180</v>
      </c>
      <c r="V182" s="164" t="s">
        <v>1869</v>
      </c>
      <c r="W182" s="166"/>
      <c r="X182" s="166"/>
      <c r="Y182" s="166"/>
      <c r="Z182" s="164" t="s">
        <v>1871</v>
      </c>
      <c r="AA182" s="164" t="s">
        <v>2472</v>
      </c>
      <c r="AB182" s="166"/>
      <c r="AC182" s="166"/>
      <c r="AD182" s="165"/>
      <c r="AE182" s="166"/>
      <c r="AF182" s="166"/>
      <c r="AG182" s="166"/>
      <c r="AH182" s="165"/>
      <c r="AI182" s="166"/>
      <c r="AJ182" s="166" t="s">
        <v>2244</v>
      </c>
      <c r="AK182" s="166" t="s">
        <v>2272</v>
      </c>
      <c r="AL182" s="166"/>
      <c r="AM182" s="166"/>
      <c r="AN182" s="166" t="str">
        <f>F182 &amp;"["&amp;G182&amp;"]의 "&amp; I182 &amp;"["&amp; J182 &amp;"]는 환자["&amp;AJ182&amp;"]의 "&amp;I182&amp;"["&amp;AK182&amp;"]에 존재하여야 한다."</f>
        <v>처치재료[DEVICE_EXPOSURE]의 CDM 환자ID[PERSON_ID]는 환자[PERSON]의 CDM 환자ID[PERSON_ID]에 존재하여야 한다.</v>
      </c>
      <c r="AO182" s="166"/>
      <c r="AP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AQ182" s="164" t="s">
        <v>1860</v>
      </c>
      <c r="AR182" s="164" t="str">
        <f t="shared" si="152"/>
        <v xml:space="preserve">WITH query_result AS (
    -- 쿼리 결과를 변수에 저장
    SELECT 'ID1180'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182" s="164" t="s">
        <v>1860</v>
      </c>
      <c r="AU182" s="164" t="str">
        <f t="shared" si="153"/>
        <v xml:space="preserve">    WITH query_result AS (
        -- 쿼리 결과를 변수에 저장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182" s="164" t="s">
        <v>1860</v>
      </c>
      <c r="AX182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AZ182" s="164" t="s">
        <v>1860</v>
      </c>
      <c r="BA182" s="164" t="str">
        <f t="shared" si="155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182" s="164" t="s">
        <v>1860</v>
      </c>
      <c r="BD182" s="164" t="str">
        <f>"BEGIN TRY" &amp; CHAR(10) &amp;
"    WITH query_result AS (" &amp; CHAR(10) &amp;
"        "&amp;BB182&amp;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182" s="164" t="s">
        <v>1860</v>
      </c>
      <c r="BG182" s="164" t="str">
        <f t="shared" si="156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2" s="166" t="str">
        <f>"SELECT 'ID"&amp; $U182 &amp;"' AS RULE_ID,  
   '"&amp; $G182 &amp;"' AS TB_NM,    
   '"&amp; $J182 &amp;"' AS COL_NM, 
   COUNT(*) AS TOT_CNT   
   FROM "&amp;$C182&amp;"."&amp; $G182 &amp;"
WHERE "&amp; $J182 &amp;" IS NOT NULL AND LENGTH(CAST("&amp; $J182 &amp;" AS VARCHAR))&gt;0 "</f>
        <v xml:space="preserve">SELECT 'ID1180' AS RULE_ID,  
   'DEVICE_EXPOSURE' AS TB_NM,    
   'PERSON_ID' AS COL_NM, 
   COUNT(*) AS TOT_CNT   
   FROM YourSchemaName.DEVICE_EXPOSURE
WHERE PERSON_ID IS NOT NULL AND LENGTH(CAST(PERSON_ID AS VARCHAR))&gt;0 </v>
      </c>
      <c r="BI182" s="164" t="s">
        <v>1860</v>
      </c>
      <c r="BJ182" s="166" t="str">
        <f t="shared" si="157"/>
        <v xml:space="preserve">BEGIN
    -- 쿼리 결과를 변수에 저장
    SELECT 'ID1180'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182" s="164" t="s">
        <v>1860</v>
      </c>
      <c r="BM182" s="166" t="str">
        <f t="shared" si="158"/>
        <v xml:space="preserve">BEGIN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182" s="164" t="s">
        <v>1860</v>
      </c>
      <c r="BP182" s="166" t="str">
        <f t="shared" si="159"/>
        <v xml:space="preserve">BEGIN
    -- 쿼리 결과를 변수에 저장
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BR182" s="164" t="s">
        <v>1860</v>
      </c>
      <c r="BS182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LENGTH("&amp; $J182 &amp;")&gt;0 )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182" s="164" t="s">
        <v>1860</v>
      </c>
      <c r="BV18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82" s="166" t="str">
        <f>"SELECT ERR_VALUE, RULE_ID, TB_NM, COL_NM FROM (
 SELECT DISTINCT SUBSTRING(CAST("&amp; $J182 &amp;" AS VARCHAR(50)),1,30)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LENGTH("&amp; $J182 &amp;")&gt;0 ) 
LIMIT 3
) XX
"</f>
        <v xml:space="preserve">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182" s="164" t="s">
        <v>1860</v>
      </c>
      <c r="BY182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CA182" s="164" t="s">
        <v>1860</v>
      </c>
      <c r="CB182" s="164" t="str">
        <f t="shared" si="163"/>
        <v xml:space="preserve">    -- 프로시저 본문
    BEGIN
        WITH query_result AS (
            -- 쿼리 결과를 변수에 저장
            SELECT 'ID1180'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LENGTH(TO_CHAR("&amp; $J182 &amp;"))&gt;0 )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182" s="164" t="s">
        <v>1860</v>
      </c>
      <c r="CE182" s="164" t="str">
        <f t="shared" si="164"/>
        <v xml:space="preserve">    -- 프로시저 본문
    BEGIN
        WITH query_result AS (
            -- 쿼리 결과를 변수에 저장
 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2" s="166" t="str">
        <f>"SELECT ERR_VALUE, RULE_ID, TB_NM, COL_NM FROM (
 SELECT DISTINCT SUBSTR(TO_CHAR("&amp; $J182 &amp;"),1,30)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LENGTH(TO_CHAR("&amp; $J182 &amp;"))&gt;0 ) 
AND ROWNUM &lt; 4
) XX
"</f>
        <v xml:space="preserve">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182" s="164" t="s">
        <v>1860</v>
      </c>
      <c r="CH182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CJ182" s="164" t="s">
        <v>1860</v>
      </c>
      <c r="CK182" s="164" t="str">
        <f t="shared" si="166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182" s="164" t="s">
        <v>1860</v>
      </c>
      <c r="CN182" s="164" t="str">
        <f>"BEGIN TRY" &amp; CHAR(10) &amp;
"    WITH query_result AS (" &amp; CHAR(10) &amp;
"        "&amp;CL182&amp;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182" s="164" t="s">
        <v>1860</v>
      </c>
      <c r="CQ182" s="164" t="str">
        <f t="shared" si="167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2" s="216">
        <f>IFERROR(VLOOKUP("ID"&amp;U182,V.진단결과!$A$2:$E$99558,4,0),0)</f>
        <v>0</v>
      </c>
      <c r="CS182" s="217">
        <f>IFERROR(VLOOKUP("ID"&amp;U182,V.진단결과!$A$2:$E$99558,5,0),0)</f>
        <v>0</v>
      </c>
      <c r="CT182" s="218">
        <f t="shared" si="134"/>
        <v>0</v>
      </c>
      <c r="CU182" s="219" t="str">
        <f>SUBSTITUTE(IFERROR(VLOOKUP("ID"&amp;U182,V.진단결과!$A$2:$F$99558,6,0),""),$AO182,"")</f>
        <v/>
      </c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</row>
    <row r="183" spans="1:120" s="220" customFormat="1" ht="16.5" hidden="1" customHeight="1">
      <c r="A183" s="164" t="s">
        <v>2242</v>
      </c>
      <c r="B183" s="164" t="s">
        <v>2240</v>
      </c>
      <c r="C183" s="164" t="s">
        <v>2887</v>
      </c>
      <c r="D183" s="164">
        <v>8</v>
      </c>
      <c r="E183" s="175" t="s">
        <v>2243</v>
      </c>
      <c r="F183" s="177" t="s">
        <v>2694</v>
      </c>
      <c r="G183" s="177" t="s">
        <v>2251</v>
      </c>
      <c r="H183" s="177">
        <v>2</v>
      </c>
      <c r="I183" s="221" t="s">
        <v>2487</v>
      </c>
      <c r="J183" s="177" t="s">
        <v>2272</v>
      </c>
      <c r="K183" s="177" t="s">
        <v>2435</v>
      </c>
      <c r="L183" s="175"/>
      <c r="M183" s="165"/>
      <c r="N183" s="221" t="s">
        <v>2487</v>
      </c>
      <c r="O183" s="169"/>
      <c r="P183" s="5"/>
      <c r="Q183" s="175" t="s">
        <v>116</v>
      </c>
      <c r="R183" s="175" t="s">
        <v>2448</v>
      </c>
      <c r="S183" s="166"/>
      <c r="T183" s="166"/>
      <c r="U183" s="166">
        <v>1181</v>
      </c>
      <c r="V183" s="164" t="s">
        <v>1869</v>
      </c>
      <c r="W183" s="166"/>
      <c r="X183" s="166"/>
      <c r="Y183" s="166"/>
      <c r="Z183" s="168" t="s">
        <v>2892</v>
      </c>
      <c r="AA183" s="168" t="s">
        <v>2891</v>
      </c>
      <c r="AB183" s="166"/>
      <c r="AC183" s="166"/>
      <c r="AD183" s="165"/>
      <c r="AE183" s="166"/>
      <c r="AF183" s="166"/>
      <c r="AG183" s="166"/>
      <c r="AH183" s="165"/>
      <c r="AI183" s="166"/>
      <c r="AJ183" s="166"/>
      <c r="AK183" s="166"/>
      <c r="AL183" s="166"/>
      <c r="AM183" s="166"/>
      <c r="AN183" s="166" t="str">
        <f>F183 &amp;"["&amp;G183&amp;"]의 "&amp; I183 &amp;"["&amp; J183 &amp;"]는 필수적으로 존재하여만 한다."</f>
        <v>처치재료[DEVICE_EXPOSURE]의 CDM 환자ID[PERSON_ID]는 필수적으로 존재하여만 한다.</v>
      </c>
      <c r="AO183" s="166"/>
      <c r="AP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Q183" s="164" t="s">
        <v>1860</v>
      </c>
      <c r="AR183" s="164" t="str">
        <f t="shared" si="152"/>
        <v xml:space="preserve">WITH query_result AS (
    -- 쿼리 결과를 변수에 저장
    SELECT 'ID1181'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AT183" s="164" t="s">
        <v>1860</v>
      </c>
      <c r="AU183" s="164" t="str">
        <f t="shared" si="153"/>
        <v xml:space="preserve">    WITH query_result AS (
        -- 쿼리 결과를 변수에 저장
        SELECT 'ID1181'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AW183" s="164" t="s">
        <v>1860</v>
      </c>
      <c r="AX183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Z183" s="164" t="s">
        <v>1860</v>
      </c>
      <c r="BA183" s="164" t="str">
        <f t="shared" si="155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C183" s="164" t="s">
        <v>1860</v>
      </c>
      <c r="BD183" s="164" t="str">
        <f>"BEGIN TRY" &amp; CHAR(10) &amp;
"    WITH query_result AS (" &amp; CHAR(10) &amp;
"        "&amp;BB183&amp;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BF183" s="164" t="s">
        <v>1860</v>
      </c>
      <c r="BG183" s="164" t="str">
        <f t="shared" si="156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3" s="166" t="str">
        <f>"SELECT 'ID"&amp; $U183 &amp;"' AS RULE_ID,  
   '"&amp; $G183 &amp;"' AS TB_NM,    
   '"&amp; $J183 &amp;"' AS COL_NM, 
   COUNT(*) AS TOT_CNT   
   FROM "&amp;$C183&amp;"."&amp; $G183 &amp;"
"</f>
        <v xml:space="preserve">SELECT 'ID1181' AS RULE_ID,  
   'DEVICE_EXPOSURE' AS TB_NM,    
   'PERSON_ID' AS COL_NM, 
   COUNT(*) AS TOT_CNT   
   FROM YourSchemaName.DEVICE_EXPOSURE
</v>
      </c>
      <c r="BI183" s="164" t="s">
        <v>1860</v>
      </c>
      <c r="BJ183" s="166" t="str">
        <f t="shared" si="157"/>
        <v xml:space="preserve">BEGIN
    -- 쿼리 결과를 변수에 저장
    SELECT 'ID1181'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L183" s="164" t="s">
        <v>1860</v>
      </c>
      <c r="BM183" s="166" t="str">
        <f t="shared" si="158"/>
        <v xml:space="preserve">BEGIN
    -- 쿼리 결과를 변수에 저장
    SELECT 'ID1181'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BO183" s="164" t="s">
        <v>1860</v>
      </c>
      <c r="BP183" s="166" t="str">
        <f t="shared" si="159"/>
        <v xml:space="preserve">BEGIN
    -- 쿼리 결과를 변수에 저장
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BR183" s="164" t="s">
        <v>1860</v>
      </c>
      <c r="BS183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U183" s="164" t="s">
        <v>1860</v>
      </c>
      <c r="BV18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3" s="166" t="str">
        <f>"SELECT ERR_VALUE, RULE_ID, TB_NM, COL_NM FROM (
 SELECT DISTINCT SUBSTRING(CAST("&amp; $J183 &amp;" AS VARCHAR(50)),1,30) AS ERR_VALUE, 'ID"&amp; $U183 &amp;"' AS RULE_ID,  
   '"&amp; $G183 &amp;"' AS TB_NM,    
   '"&amp; $J183 &amp;"' AS COL_NM 
    FROM "&amp;$C183&amp;"."&amp; $G183 &amp;" A
    WHERE  "&amp; $J183 &amp;" IS NULL 
LIMIT 3
) XX
"</f>
        <v xml:space="preserve">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</v>
      </c>
      <c r="BX183" s="164" t="s">
        <v>1860</v>
      </c>
      <c r="BY183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A183" s="164" t="s">
        <v>1860</v>
      </c>
      <c r="CB183" s="164" t="str">
        <f t="shared" si="163"/>
        <v xml:space="preserve">    -- 프로시저 본문
    BEGIN
        WITH query_result AS (
            -- 쿼리 결과를 변수에 저장
            SELECT 'ID1181'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D183" s="164" t="s">
        <v>1860</v>
      </c>
      <c r="CE183" s="164" t="str">
        <f t="shared" si="164"/>
        <v xml:space="preserve">    -- 프로시저 본문
    BEGIN
        WITH query_result AS (
            -- 쿼리 결과를 변수에 저장
         SELECT 'ID1181'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3" s="166" t="str">
        <f>"SELECT ERR_VALUE, RULE_ID, TB_NM, COL_NM FROM (
 SELECT DISTINCT SUBSTR(TO_CHAR("&amp; $J183 &amp;"),1,30) AS ERR_VALUE, 'ID"&amp; $U183 &amp;"' AS RULE_ID,  
   '"&amp; $G183 &amp;"' AS TB_NM,    
   '"&amp; $J183 &amp;"' AS COL_NM 
    FROM "&amp;$C183&amp;"."&amp; $G183 &amp;" A
    WHERE  "&amp; $J183 &amp;" IS NULL
AND ROWNUM &lt; 4
) XX
"</f>
        <v xml:space="preserve">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</v>
      </c>
      <c r="CG183" s="164" t="s">
        <v>1860</v>
      </c>
      <c r="CH183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J183" s="164" t="s">
        <v>1860</v>
      </c>
      <c r="CK183" s="164" t="str">
        <f t="shared" si="166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M183" s="164" t="s">
        <v>1860</v>
      </c>
      <c r="CN183" s="164" t="str">
        <f>"BEGIN TRY" &amp; CHAR(10) &amp;
"    WITH query_result AS (" &amp; CHAR(10) &amp;
"        "&amp;CL183&amp;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CP183" s="164" t="s">
        <v>1860</v>
      </c>
      <c r="CQ183" s="164" t="str">
        <f t="shared" si="167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3" s="216">
        <f>IFERROR(VLOOKUP("ID"&amp;U183,V.진단결과!$A$2:$E$99558,4,0),0)</f>
        <v>0</v>
      </c>
      <c r="CS183" s="217">
        <f>IFERROR(VLOOKUP("ID"&amp;U183,V.진단결과!$A$2:$E$99558,5,0),0)</f>
        <v>0</v>
      </c>
      <c r="CT183" s="218">
        <f t="shared" si="134"/>
        <v>0</v>
      </c>
      <c r="CU183" s="219" t="str">
        <f>SUBSTITUTE(IFERROR(VLOOKUP("ID"&amp;U183,V.진단결과!$A$2:$F$99558,6,0),""),$AO183,"")</f>
        <v/>
      </c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</row>
    <row r="184" spans="1:120" s="220" customFormat="1" ht="16.5" hidden="1" customHeight="1">
      <c r="A184" s="164" t="s">
        <v>2242</v>
      </c>
      <c r="B184" s="164" t="s">
        <v>2240</v>
      </c>
      <c r="C184" s="164" t="s">
        <v>2887</v>
      </c>
      <c r="D184" s="164">
        <v>8</v>
      </c>
      <c r="E184" s="175" t="s">
        <v>2243</v>
      </c>
      <c r="F184" s="177" t="s">
        <v>2694</v>
      </c>
      <c r="G184" s="177" t="s">
        <v>2251</v>
      </c>
      <c r="H184" s="177">
        <v>2</v>
      </c>
      <c r="I184" s="221" t="s">
        <v>2487</v>
      </c>
      <c r="J184" s="177" t="s">
        <v>2272</v>
      </c>
      <c r="K184" s="177" t="s">
        <v>2435</v>
      </c>
      <c r="L184" s="175"/>
      <c r="M184" s="165"/>
      <c r="N184" s="221" t="s">
        <v>2487</v>
      </c>
      <c r="O184" s="169"/>
      <c r="P184" s="5"/>
      <c r="Q184" s="175" t="s">
        <v>116</v>
      </c>
      <c r="R184" s="175" t="s">
        <v>2448</v>
      </c>
      <c r="S184" s="166"/>
      <c r="T184" s="166"/>
      <c r="U184" s="166">
        <v>1182</v>
      </c>
      <c r="V184" s="164" t="s">
        <v>1869</v>
      </c>
      <c r="W184" s="166"/>
      <c r="X184" s="166"/>
      <c r="Y184" s="166"/>
      <c r="Z184" s="168" t="s">
        <v>2892</v>
      </c>
      <c r="AA184" s="168" t="s">
        <v>2891</v>
      </c>
      <c r="AB184" s="166"/>
      <c r="AC184" s="166"/>
      <c r="AD184" s="165"/>
      <c r="AE184" s="166"/>
      <c r="AF184" s="166"/>
      <c r="AG184" s="166"/>
      <c r="AH184" s="165"/>
      <c r="AI184" s="166"/>
      <c r="AJ184" s="166"/>
      <c r="AK184" s="166"/>
      <c r="AL184" s="166"/>
      <c r="AM184" s="166"/>
      <c r="AN184" s="166" t="str">
        <f>F184 &amp;"["&amp;G184&amp;"]의 "&amp; I184 &amp;"["&amp; J184 &amp;"]는 필수적으로 존재하여만 한다."</f>
        <v>처치재료[DEVICE_EXPOSURE]의 CDM 환자ID[PERSON_ID]는 필수적으로 존재하여만 한다.</v>
      </c>
      <c r="AO184" s="166"/>
      <c r="AP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Q184" s="164" t="s">
        <v>1860</v>
      </c>
      <c r="AR184" s="164" t="str">
        <f t="shared" si="152"/>
        <v xml:space="preserve">WITH query_result AS (
    -- 쿼리 결과를 변수에 저장
    SELECT 'ID1182'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AT184" s="164" t="s">
        <v>1860</v>
      </c>
      <c r="AU184" s="164" t="str">
        <f t="shared" si="153"/>
        <v xml:space="preserve">    WITH query_result AS (
        -- 쿼리 결과를 변수에 저장
        SELECT 'ID1182'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AW184" s="164" t="s">
        <v>1860</v>
      </c>
      <c r="AX184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Z184" s="164" t="s">
        <v>1860</v>
      </c>
      <c r="BA184" s="164" t="str">
        <f t="shared" si="155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C184" s="164" t="s">
        <v>1860</v>
      </c>
      <c r="BD184" s="164" t="str">
        <f>"BEGIN TRY" &amp; CHAR(10) &amp;
"    WITH query_result AS (" &amp; CHAR(10) &amp;
"        "&amp;BB184&amp;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BF184" s="164" t="s">
        <v>1860</v>
      </c>
      <c r="BG184" s="164" t="str">
        <f t="shared" si="156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4" s="166" t="str">
        <f>"SELECT 'ID"&amp; $U184 &amp;"' AS RULE_ID,  
   '"&amp; $G184 &amp;"' AS TB_NM,    
   '"&amp; $J184 &amp;"' AS COL_NM, 
   COUNT(*) AS TOT_CNT   
   FROM "&amp;$C184&amp;"."&amp; $G184 &amp;"
"</f>
        <v xml:space="preserve">SELECT 'ID1182' AS RULE_ID,  
   'DEVICE_EXPOSURE' AS TB_NM,    
   'PERSON_ID' AS COL_NM, 
   COUNT(*) AS TOT_CNT   
   FROM YourSchemaName.DEVICE_EXPOSURE
</v>
      </c>
      <c r="BI184" s="164" t="s">
        <v>1860</v>
      </c>
      <c r="BJ184" s="166" t="str">
        <f t="shared" si="157"/>
        <v xml:space="preserve">BEGIN
    -- 쿼리 결과를 변수에 저장
    SELECT 'ID1182'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L184" s="164" t="s">
        <v>1860</v>
      </c>
      <c r="BM184" s="166" t="str">
        <f t="shared" si="158"/>
        <v xml:space="preserve">BEGIN
    -- 쿼리 결과를 변수에 저장
    SELECT 'ID1182'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BO184" s="164" t="s">
        <v>1860</v>
      </c>
      <c r="BP184" s="166" t="str">
        <f t="shared" si="159"/>
        <v xml:space="preserve">BEGIN
    -- 쿼리 결과를 변수에 저장
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BR184" s="164" t="s">
        <v>1860</v>
      </c>
      <c r="BS184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U184" s="164" t="s">
        <v>1860</v>
      </c>
      <c r="BV18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4" s="166" t="str">
        <f>"SELECT ERR_VALUE, RULE_ID, TB_NM, COL_NM FROM (
 SELECT DISTINCT SUBSTRING(CAST("&amp; $J184 &amp;" AS VARCHAR(50)),1,30) AS ERR_VALUE, 'ID"&amp; $U184 &amp;"' AS RULE_ID,  
   '"&amp; $G184 &amp;"' AS TB_NM,    
   '"&amp; $J184 &amp;"' AS COL_NM 
    FROM "&amp;$C184&amp;"."&amp; $G184 &amp;" A
    WHERE  "&amp; $J184 &amp;" IS NULL 
LIMIT 3
) XX
"</f>
        <v xml:space="preserve">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</v>
      </c>
      <c r="BX184" s="164" t="s">
        <v>1860</v>
      </c>
      <c r="BY184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A184" s="164" t="s">
        <v>1860</v>
      </c>
      <c r="CB184" s="164" t="str">
        <f t="shared" si="163"/>
        <v xml:space="preserve">    -- 프로시저 본문
    BEGIN
        WITH query_result AS (
            -- 쿼리 결과를 변수에 저장
            SELECT 'ID1182'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D184" s="164" t="s">
        <v>1860</v>
      </c>
      <c r="CE184" s="164" t="str">
        <f t="shared" si="164"/>
        <v xml:space="preserve">    -- 프로시저 본문
    BEGIN
        WITH query_result AS (
            -- 쿼리 결과를 변수에 저장
         SELECT 'ID1182'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4" s="166" t="str">
        <f>"SELECT ERR_VALUE, RULE_ID, TB_NM, COL_NM FROM (
 SELECT DISTINCT SUBSTR(TO_CHAR("&amp; $J184 &amp;"),1,30) AS ERR_VALUE, 'ID"&amp; $U184 &amp;"' AS RULE_ID,  
   '"&amp; $G184 &amp;"' AS TB_NM,    
   '"&amp; $J184 &amp;"' AS COL_NM 
    FROM "&amp;$C184&amp;"."&amp; $G184 &amp;" A
    WHERE  "&amp; $J184 &amp;" IS NULL
AND ROWNUM &lt; 4
) XX
"</f>
        <v xml:space="preserve">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</v>
      </c>
      <c r="CG184" s="164" t="s">
        <v>1860</v>
      </c>
      <c r="CH184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J184" s="164" t="s">
        <v>1860</v>
      </c>
      <c r="CK184" s="164" t="str">
        <f t="shared" si="166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M184" s="164" t="s">
        <v>1860</v>
      </c>
      <c r="CN184" s="164" t="str">
        <f>"BEGIN TRY" &amp; CHAR(10) &amp;
"    WITH query_result AS (" &amp; CHAR(10) &amp;
"        "&amp;CL184&amp;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CP184" s="164" t="s">
        <v>1860</v>
      </c>
      <c r="CQ184" s="164" t="str">
        <f t="shared" si="167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4" s="216">
        <f>IFERROR(VLOOKUP("ID"&amp;U184,V.진단결과!$A$2:$E$99558,4,0),0)</f>
        <v>0</v>
      </c>
      <c r="CS184" s="217">
        <f>IFERROR(VLOOKUP("ID"&amp;U184,V.진단결과!$A$2:$E$99558,5,0),0)</f>
        <v>0</v>
      </c>
      <c r="CT184" s="218">
        <f t="shared" si="134"/>
        <v>0</v>
      </c>
      <c r="CU184" s="219" t="str">
        <f>SUBSTITUTE(IFERROR(VLOOKUP("ID"&amp;U184,V.진단결과!$A$2:$F$99558,6,0),""),$AO184,"")</f>
        <v/>
      </c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</row>
    <row r="185" spans="1:120" s="220" customFormat="1" ht="16.5" hidden="1" customHeight="1">
      <c r="A185" s="164" t="s">
        <v>2242</v>
      </c>
      <c r="B185" s="164" t="s">
        <v>2240</v>
      </c>
      <c r="C185" s="164" t="s">
        <v>2887</v>
      </c>
      <c r="D185" s="164">
        <v>8</v>
      </c>
      <c r="E185" s="175" t="s">
        <v>2243</v>
      </c>
      <c r="F185" s="177" t="s">
        <v>2694</v>
      </c>
      <c r="G185" s="177" t="s">
        <v>2251</v>
      </c>
      <c r="H185" s="177">
        <v>3</v>
      </c>
      <c r="I185" s="221" t="s">
        <v>2678</v>
      </c>
      <c r="J185" s="177" t="s">
        <v>2359</v>
      </c>
      <c r="K185" s="177" t="s">
        <v>2435</v>
      </c>
      <c r="L185" s="175"/>
      <c r="M185" s="165"/>
      <c r="N185" s="221" t="s">
        <v>2678</v>
      </c>
      <c r="O185" s="165"/>
      <c r="P185" s="166"/>
      <c r="Q185" s="175" t="s">
        <v>116</v>
      </c>
      <c r="R185" s="175" t="s">
        <v>2448</v>
      </c>
      <c r="S185" s="166"/>
      <c r="T185" s="166"/>
      <c r="U185" s="166">
        <v>1183</v>
      </c>
      <c r="V185" s="164" t="s">
        <v>1869</v>
      </c>
      <c r="W185" s="167"/>
      <c r="X185" s="166"/>
      <c r="Y185" s="166"/>
      <c r="Z185" s="164" t="s">
        <v>1868</v>
      </c>
      <c r="AA185" s="164" t="s">
        <v>2466</v>
      </c>
      <c r="AB185" s="166"/>
      <c r="AC185" s="166"/>
      <c r="AD185" s="165"/>
      <c r="AE185" s="166"/>
      <c r="AF185" s="166" t="s">
        <v>2886</v>
      </c>
      <c r="AG185" s="165" t="s">
        <v>2258</v>
      </c>
      <c r="AH185" s="165" t="s">
        <v>2434</v>
      </c>
      <c r="AI185" s="166" t="s">
        <v>2832</v>
      </c>
      <c r="AJ185" s="166"/>
      <c r="AK185" s="166"/>
      <c r="AL185" s="166"/>
      <c r="AM185" s="166"/>
      <c r="AN185" s="166" t="str">
        <f>F185 &amp;"["&amp;G185&amp;"]의 "&amp; I185 &amp;"["&amp; J185 &amp;"]는 표준코드[CONCEPT]의 표준코드아이디[CONCEPT_ID]에 존재하며 해당 조건["&amp;AI185&amp;"]을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185" s="166"/>
      <c r="AP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AQ185" s="164" t="s">
        <v>1860</v>
      </c>
      <c r="AR185" s="164" t="str">
        <f t="shared" si="152"/>
        <v xml:space="preserve">WITH query_result AS (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185" s="164" t="s">
        <v>1860</v>
      </c>
      <c r="AU185" s="164" t="str">
        <f t="shared" si="153"/>
        <v xml:space="preserve">    WITH query_result AS (
        -- 쿼리 결과를 변수에 저장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185" s="164" t="s">
        <v>1860</v>
      </c>
      <c r="AX185" s="164" t="str">
        <f t="shared" si="154"/>
        <v xml:space="preserve">    WITH query_result AS (
        -- 쿼리 결과를 변수에 저장
    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AZ185" s="164" t="s">
        <v>1860</v>
      </c>
      <c r="BA185" s="164" t="str">
        <f t="shared" si="155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185" s="164" t="s">
        <v>1860</v>
      </c>
      <c r="BD185" s="164" t="str">
        <f>"BEGIN TRY" &amp; CHAR(10) &amp;
"    WITH query_result AS (" &amp; CHAR(10) &amp;
"        "&amp;BB185&amp;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185" s="164" t="s">
        <v>1860</v>
      </c>
      <c r="BG185" s="164" t="str">
        <f t="shared" si="156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5" s="166" t="str">
        <f>"SELECT 'ID"&amp; $U185 &amp;"' AS RULE_ID,  
   '"&amp; $G185 &amp;"' AS TB_NM,    
   '"&amp; $J185 &amp;"' AS COL_NM, 
   COUNT(*) AS TOT_CNT   
   FROM "&amp;$C185&amp;"."&amp; $G185 &amp;"
WHERE "&amp; $J185 &amp;" IS NOT NULL AND LENGTH(CAST("&amp; $J185 &amp;" AS VARCHAR))&gt;0 "</f>
        <v xml:space="preserve">SELECT 'ID1183' AS RULE_ID,  
   'DEVICE_EXPOSURE' AS TB_NM,    
   'DEVICE_CONCEPT_ID' AS COL_NM, 
   COUNT(*) AS TOT_CNT   
   FROM YourSchemaName.DEVICE_EXPOSURE
WHERE DEVICE_CONCEPT_ID IS NOT NULL AND LENGTH(CAST(DEVICE_CONCEPT_ID AS VARCHAR))&gt;0 </v>
      </c>
      <c r="BI185" s="164" t="s">
        <v>1860</v>
      </c>
      <c r="BJ185" s="166" t="str">
        <f t="shared" si="157"/>
        <v xml:space="preserve">BEGIN
    -- 쿼리 결과를 변수에 저장
    SELECT 'ID1183'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185" s="164" t="s">
        <v>1860</v>
      </c>
      <c r="BM185" s="166" t="str">
        <f t="shared" si="158"/>
        <v xml:space="preserve">BEGIN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185" s="164" t="s">
        <v>1860</v>
      </c>
      <c r="BP185" s="166" t="str">
        <f t="shared" si="159"/>
        <v xml:space="preserve">BEGIN
    -- 쿼리 결과를 변수에 저장
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BR185" s="164" t="s">
        <v>1860</v>
      </c>
      <c r="BS185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LENGTH("&amp; $J185 &amp;")&gt;0 )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185" s="164" t="s">
        <v>1860</v>
      </c>
      <c r="BV18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185" s="166" t="str">
        <f>"SELECT ERR_VALUE, RULE_ID, TB_NM, COL_NM FROM (
 SELECT DISTINCT SUBSTRING(CAST("&amp; $J185 &amp;" AS VARCHAR(50)),1,30)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 $AI185 &amp;")  
THEN 'Y' ELSE 'N' END = 'Y' 
AND ( "&amp; $J185 &amp;" IS NOT NULL AND LENGTH("&amp; $J185 &amp;")&gt;0 ) 
LIMIT 3
) XX
"</f>
        <v xml:space="preserve">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185" s="164" t="s">
        <v>1860</v>
      </c>
      <c r="BY185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CA185" s="164" t="s">
        <v>1860</v>
      </c>
      <c r="CB185" s="164" t="str">
        <f t="shared" si="163"/>
        <v xml:space="preserve">    -- 프로시저 본문
    BEGIN
        WITH query_result AS (
            -- 쿼리 결과를 변수에 저장
            SELECT 'ID1183'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LENGTH(TO_CHAR("&amp; $J185 &amp;"))&gt;0 )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185" s="164" t="s">
        <v>1860</v>
      </c>
      <c r="CE185" s="164" t="str">
        <f t="shared" si="164"/>
        <v xml:space="preserve">    -- 프로시저 본문
    BEGIN
        WITH query_result AS (
            -- 쿼리 결과를 변수에 저장
 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5" s="166" t="str">
        <f>"SELECT ERR_VALUE, RULE_ID, TB_NM, COL_NM FROM (
 SELECT DISTINCT SUBSTR(TO_CHAR("&amp; $J185 &amp;"),1,30)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LENGTH(TO_CHAR("&amp; $J185 &amp;"))&gt;0 ) 
AND ROWNUM &lt; 4
) XX
"</f>
        <v xml:space="preserve">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185" s="164" t="s">
        <v>1860</v>
      </c>
      <c r="CH185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CJ185" s="164" t="s">
        <v>1860</v>
      </c>
      <c r="CK185" s="164" t="str">
        <f t="shared" si="166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185" s="164" t="s">
        <v>1860</v>
      </c>
      <c r="CN185" s="164" t="str">
        <f>"BEGIN TRY" &amp; CHAR(10) &amp;
"    WITH query_result AS (" &amp; CHAR(10) &amp;
"        "&amp;CL185&amp;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185" s="164" t="s">
        <v>1860</v>
      </c>
      <c r="CQ185" s="164" t="str">
        <f t="shared" si="167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5" s="216">
        <f>IFERROR(VLOOKUP("ID"&amp;U185,V.진단결과!$A$2:$E$99558,4,0),0)</f>
        <v>0</v>
      </c>
      <c r="CS185" s="217">
        <f>IFERROR(VLOOKUP("ID"&amp;U185,V.진단결과!$A$2:$E$99558,5,0),0)</f>
        <v>0</v>
      </c>
      <c r="CT185" s="218">
        <f t="shared" si="134"/>
        <v>0</v>
      </c>
      <c r="CU185" s="219" t="str">
        <f>SUBSTITUTE(IFERROR(VLOOKUP("ID"&amp;U185,V.진단결과!$A$2:$F$99558,6,0),""),$AO185,"")</f>
        <v/>
      </c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</row>
    <row r="186" spans="1:120" s="220" customFormat="1" ht="16.5" hidden="1" customHeight="1">
      <c r="A186" s="164" t="s">
        <v>2242</v>
      </c>
      <c r="B186" s="164" t="s">
        <v>2240</v>
      </c>
      <c r="C186" s="164" t="s">
        <v>2887</v>
      </c>
      <c r="D186" s="164">
        <v>8</v>
      </c>
      <c r="E186" s="175" t="s">
        <v>2243</v>
      </c>
      <c r="F186" s="177" t="s">
        <v>2694</v>
      </c>
      <c r="G186" s="177" t="s">
        <v>2251</v>
      </c>
      <c r="H186" s="177">
        <v>3</v>
      </c>
      <c r="I186" s="221" t="s">
        <v>2678</v>
      </c>
      <c r="J186" s="177" t="s">
        <v>2359</v>
      </c>
      <c r="K186" s="177" t="s">
        <v>2435</v>
      </c>
      <c r="L186" s="175"/>
      <c r="M186" s="165"/>
      <c r="N186" s="221" t="s">
        <v>2678</v>
      </c>
      <c r="O186" s="165"/>
      <c r="P186" s="166"/>
      <c r="Q186" s="175" t="s">
        <v>116</v>
      </c>
      <c r="R186" s="175" t="s">
        <v>2448</v>
      </c>
      <c r="S186" s="166"/>
      <c r="T186" s="166"/>
      <c r="U186" s="166">
        <v>1184</v>
      </c>
      <c r="V186" s="164" t="s">
        <v>1869</v>
      </c>
      <c r="W186" s="166"/>
      <c r="X186" s="166"/>
      <c r="Y186" s="166"/>
      <c r="Z186" s="168" t="s">
        <v>2892</v>
      </c>
      <c r="AA186" s="168" t="s">
        <v>2891</v>
      </c>
      <c r="AB186" s="166"/>
      <c r="AC186" s="166"/>
      <c r="AD186" s="165"/>
      <c r="AE186" s="166"/>
      <c r="AF186" s="166"/>
      <c r="AG186" s="166"/>
      <c r="AH186" s="165"/>
      <c r="AI186" s="166"/>
      <c r="AJ186" s="166"/>
      <c r="AK186" s="166"/>
      <c r="AL186" s="166"/>
      <c r="AM186" s="166"/>
      <c r="AN186" s="166" t="str">
        <f>F186 &amp;"["&amp;G186&amp;"]의 "&amp; I186 &amp;"["&amp; J186 &amp;"]는 필수적으로 존재하여만 한다."</f>
        <v>처치재료[DEVICE_EXPOSURE]의 처치도구 혹은 재료 concept ID[DEVICE_CONCEPT_ID]는 필수적으로 존재하여만 한다.</v>
      </c>
      <c r="AO186" s="166"/>
      <c r="AP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Q186" s="164" t="s">
        <v>1860</v>
      </c>
      <c r="AR186" s="164" t="str">
        <f t="shared" si="152"/>
        <v xml:space="preserve">WITH query_result AS (
    -- 쿼리 결과를 변수에 저장
    SELECT 'ID1184'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AT186" s="164" t="s">
        <v>1860</v>
      </c>
      <c r="AU186" s="164" t="str">
        <f t="shared" si="153"/>
        <v xml:space="preserve">    WITH query_result AS (
        -- 쿼리 결과를 변수에 저장
        SELECT 'ID1184'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AW186" s="164" t="s">
        <v>1860</v>
      </c>
      <c r="AX186" s="164" t="str">
        <f t="shared" si="154"/>
        <v xml:space="preserve">    WITH query_result AS (
        -- 쿼리 결과를 변수에 저장
    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Z186" s="164" t="s">
        <v>1860</v>
      </c>
      <c r="BA186" s="164" t="str">
        <f t="shared" si="155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C186" s="164" t="s">
        <v>1860</v>
      </c>
      <c r="BD186" s="164" t="str">
        <f>"BEGIN TRY" &amp; CHAR(10) &amp;
"    WITH query_result AS (" &amp; CHAR(10) &amp;
"        "&amp;BB186&amp;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BF186" s="164" t="s">
        <v>1860</v>
      </c>
      <c r="BG186" s="164" t="str">
        <f t="shared" si="156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6" s="166" t="str">
        <f>"SELECT 'ID"&amp; $U186 &amp;"' AS RULE_ID,  
   '"&amp; $G186 &amp;"' AS TB_NM,    
   '"&amp; $J186 &amp;"' AS COL_NM, 
   COUNT(*) AS TOT_CNT   
   FROM "&amp;$C186&amp;"."&amp; $G186 &amp;"
"</f>
        <v xml:space="preserve">SELECT 'ID1184' AS RULE_ID,  
   'DEVICE_EXPOSURE' AS TB_NM,    
   'DEVICE_CONCEPT_ID' AS COL_NM, 
   COUNT(*) AS TOT_CNT   
   FROM YourSchemaName.DEVICE_EXPOSURE
</v>
      </c>
      <c r="BI186" s="164" t="s">
        <v>1860</v>
      </c>
      <c r="BJ186" s="166" t="str">
        <f t="shared" si="157"/>
        <v xml:space="preserve">BEGIN
    -- 쿼리 결과를 변수에 저장
    SELECT 'ID1184'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L186" s="164" t="s">
        <v>1860</v>
      </c>
      <c r="BM186" s="166" t="str">
        <f t="shared" si="158"/>
        <v xml:space="preserve">BEGIN
    -- 쿼리 결과를 변수에 저장
    SELECT 'ID1184'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BO186" s="164" t="s">
        <v>1860</v>
      </c>
      <c r="BP186" s="166" t="str">
        <f t="shared" si="159"/>
        <v xml:space="preserve">BEGIN
    -- 쿼리 결과를 변수에 저장
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BR186" s="164" t="s">
        <v>1860</v>
      </c>
      <c r="BS186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U186" s="164" t="s">
        <v>1860</v>
      </c>
      <c r="BV18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186" s="166" t="str">
        <f>"SELECT ERR_VALUE, RULE_ID, TB_NM, COL_NM FROM (
 SELECT DISTINCT SUBSTRING(CAST("&amp; $J186 &amp;" AS VARCHAR(50)),1,30) AS ERR_VALUE, 'ID"&amp; $U186 &amp;"' AS RULE_ID,  
   '"&amp; $G186 &amp;"' AS TB_NM,    
   '"&amp; $J186 &amp;"' AS COL_NM 
    FROM "&amp;$C186&amp;"."&amp; $G186 &amp;" A
    WHERE  "&amp; $J186 &amp;" IS NULL 
LIMIT 3
) XX
"</f>
        <v xml:space="preserve">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</v>
      </c>
      <c r="BX186" s="164" t="s">
        <v>1860</v>
      </c>
      <c r="BY186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A186" s="164" t="s">
        <v>1860</v>
      </c>
      <c r="CB186" s="164" t="str">
        <f t="shared" si="163"/>
        <v xml:space="preserve">    -- 프로시저 본문
    BEGIN
        WITH query_result AS (
            -- 쿼리 결과를 변수에 저장
            SELECT 'ID1184'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D186" s="164" t="s">
        <v>1860</v>
      </c>
      <c r="CE186" s="164" t="str">
        <f t="shared" si="164"/>
        <v xml:space="preserve">    -- 프로시저 본문
    BEGIN
        WITH query_result AS (
            -- 쿼리 결과를 변수에 저장
         SELECT 'ID1184'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6" s="166" t="str">
        <f>"SELECT ERR_VALUE, RULE_ID, TB_NM, COL_NM FROM (
 SELECT DISTINCT SUBSTR(TO_CHAR("&amp; $J186 &amp;"),1,30) AS ERR_VALUE, 'ID"&amp; $U186 &amp;"' AS RULE_ID,  
   '"&amp; $G186 &amp;"' AS TB_NM,    
   '"&amp; $J186 &amp;"' AS COL_NM 
    FROM "&amp;$C186&amp;"."&amp; $G186 &amp;" A
    WHERE  "&amp; $J186 &amp;" IS NULL
AND ROWNUM &lt; 4
) XX
"</f>
        <v xml:space="preserve">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</v>
      </c>
      <c r="CG186" s="164" t="s">
        <v>1860</v>
      </c>
      <c r="CH186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J186" s="164" t="s">
        <v>1860</v>
      </c>
      <c r="CK186" s="164" t="str">
        <f t="shared" si="166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M186" s="164" t="s">
        <v>1860</v>
      </c>
      <c r="CN186" s="164" t="str">
        <f>"BEGIN TRY" &amp; CHAR(10) &amp;
"    WITH query_result AS (" &amp; CHAR(10) &amp;
"        "&amp;CL186&amp;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CP186" s="164" t="s">
        <v>1860</v>
      </c>
      <c r="CQ186" s="164" t="str">
        <f t="shared" si="167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6" s="216">
        <f>IFERROR(VLOOKUP("ID"&amp;U186,V.진단결과!$A$2:$E$99558,4,0),0)</f>
        <v>0</v>
      </c>
      <c r="CS186" s="217">
        <f>IFERROR(VLOOKUP("ID"&amp;U186,V.진단결과!$A$2:$E$99558,5,0),0)</f>
        <v>0</v>
      </c>
      <c r="CT186" s="218">
        <f t="shared" si="134"/>
        <v>0</v>
      </c>
      <c r="CU186" s="219" t="str">
        <f>SUBSTITUTE(IFERROR(VLOOKUP("ID"&amp;U186,V.진단결과!$A$2:$F$99558,6,0),""),$AO186,"")</f>
        <v/>
      </c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</row>
    <row r="187" spans="1:120" s="220" customFormat="1" ht="16.5" hidden="1" customHeight="1">
      <c r="A187" s="164" t="s">
        <v>2242</v>
      </c>
      <c r="B187" s="164" t="s">
        <v>2240</v>
      </c>
      <c r="C187" s="164" t="s">
        <v>2887</v>
      </c>
      <c r="D187" s="164">
        <v>8</v>
      </c>
      <c r="E187" s="175" t="s">
        <v>2243</v>
      </c>
      <c r="F187" s="177" t="s">
        <v>2694</v>
      </c>
      <c r="G187" s="177" t="s">
        <v>2251</v>
      </c>
      <c r="H187" s="177">
        <v>4</v>
      </c>
      <c r="I187" s="221" t="s">
        <v>2679</v>
      </c>
      <c r="J187" s="177" t="s">
        <v>2360</v>
      </c>
      <c r="K187" s="177" t="s">
        <v>2438</v>
      </c>
      <c r="L187" s="175"/>
      <c r="M187" s="165"/>
      <c r="N187" s="221" t="s">
        <v>2679</v>
      </c>
      <c r="O187" s="165"/>
      <c r="P187" s="222"/>
      <c r="Q187" s="175" t="s">
        <v>116</v>
      </c>
      <c r="R187" s="175" t="s">
        <v>2448</v>
      </c>
      <c r="S187" s="166"/>
      <c r="T187" s="166"/>
      <c r="U187" s="166">
        <v>1185</v>
      </c>
      <c r="V187" s="164" t="s">
        <v>1869</v>
      </c>
      <c r="W187" s="166"/>
      <c r="X187" s="166"/>
      <c r="Y187" s="166"/>
      <c r="Z187" s="168" t="s">
        <v>2564</v>
      </c>
      <c r="AA187" s="168" t="s">
        <v>2565</v>
      </c>
      <c r="AB187" s="164"/>
      <c r="AC187" s="166"/>
      <c r="AD187" s="165"/>
      <c r="AE187" s="166"/>
      <c r="AF187" s="166"/>
      <c r="AG187" s="165"/>
      <c r="AH187" s="165"/>
      <c r="AI187" s="166"/>
      <c r="AJ187" s="177" t="s">
        <v>2251</v>
      </c>
      <c r="AK187" s="177" t="s">
        <v>2362</v>
      </c>
      <c r="AL187" s="217"/>
      <c r="AM187" s="177" t="s">
        <v>2362</v>
      </c>
      <c r="AN187" s="166" t="str">
        <f>F187 &amp;"["&amp;G187&amp;"]의 "&amp; I187 &amp;"["&amp; J187 &amp;"]는 "&amp;AJ187&amp;" 테이블의 ["&amp;AM187&amp;"] 보다 빠른 날짜여야 한다."</f>
        <v>처치재료[DEVICE_EXPOSURE]의 처치재료 시작일자[DEVICE_EXPOSURE_START_DATE]는 DEVICE_EXPOSURE 테이블의 [DEVICE_EXPOSURE_END_DATE] 보다 빠른 날짜여야 한다.</v>
      </c>
      <c r="AO187" s="166"/>
      <c r="AP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7" s="164" t="s">
        <v>1860</v>
      </c>
      <c r="AR187" s="164" t="str">
        <f t="shared" si="152"/>
        <v xml:space="preserve">WITH query_result AS (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187" s="164" t="s">
        <v>1860</v>
      </c>
      <c r="AU187" s="164" t="str">
        <f t="shared" si="153"/>
        <v xml:space="preserve">    WITH query_result AS (
        -- 쿼리 결과를 변수에 저장
    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187" s="164" t="s">
        <v>1860</v>
      </c>
      <c r="AX187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187" s="164" t="s">
        <v>1860</v>
      </c>
      <c r="BA187" s="164" t="str">
        <f t="shared" si="155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187" s="164" t="s">
        <v>1860</v>
      </c>
      <c r="BD187" s="164" t="str">
        <f>"BEGIN TRY" &amp; CHAR(10) &amp;
"    WITH query_result AS (" &amp; CHAR(10) &amp;
"        "&amp;BB187&amp;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187" s="164" t="s">
        <v>1860</v>
      </c>
      <c r="BG187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7" s="166" t="str">
        <f>"SELECT 'ID"&amp; $U187 &amp;"' AS RULE_ID,  
   '"&amp; $G187 &amp;"' AS TB_NM,    
   '"&amp; $J187 &amp;"' AS COL_NM, 
   COUNT(*) AS TOT_CNT   
   FROM "&amp;$C187&amp;"."&amp; $G187 &amp;"
WHERE "&amp; $J187 &amp;" IS NOT NULL AND LENGTH(CAST("&amp; $J187 &amp;" AS VARCHAR))&gt;0 "</f>
        <v xml:space="preserve">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187" s="164" t="s">
        <v>1860</v>
      </c>
      <c r="BJ187" s="166" t="str">
        <f t="shared" si="157"/>
        <v xml:space="preserve">BEGIN
    -- 쿼리 결과를 변수에 저장
    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187" s="164" t="s">
        <v>1860</v>
      </c>
      <c r="BM187" s="166" t="str">
        <f t="shared" si="158"/>
        <v xml:space="preserve">BEGIN
    -- 쿼리 결과를 변수에 저장
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187" s="164" t="s">
        <v>1860</v>
      </c>
      <c r="BP187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BR187" s="164" t="s">
        <v>1860</v>
      </c>
      <c r="BS187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7" s="166" t="str">
        <f>"SELECT 'ID"&amp; $U187 &amp;"' AS RULE_ID,  
   '"&amp; $G187 &amp;"' AS TB_NM,    
   '"&amp; $J187 &amp;"' AS COL_NM, 
	COUNT(*) AS ERR_CNT   
FROM "&amp;$C187&amp;"."&amp; $G187 &amp;" A
WHERE "&amp; $J187 &amp;" IS NOT NULL AND LENGTH("&amp; $J187 &amp;")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187" s="164" t="s">
        <v>1860</v>
      </c>
      <c r="BV187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187" s="166" t="str">
        <f>"SELECT ERR_VALUE, RULE_ID, TB_NM, COL_NM FROM (
 SELECT DISTINCT SUBSTRING(CAST("&amp; $J187 &amp;" AS VARCHAR(50)),1,30) AS ERR_VALUE, 'ID"&amp; $U187 &amp;"' AS RULE_ID,  
   '"&amp; $G187 &amp;"' AS TB_NM,    
   '"&amp; $J187 &amp;"' AS COL_NM 
FROM "&amp;$C187&amp;"."&amp; $G187 &amp;" A
WHERE  "&amp; $J187 &amp;" IS NOT NULL AND LENGTH("&amp; $J187 &amp;") &gt; 0 
AND "&amp;$J187&amp;" &gt; "&amp;$AM187&amp;"
LIMIT 3
) XX
"</f>
        <v xml:space="preserve">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187" s="164" t="s">
        <v>1860</v>
      </c>
      <c r="BY187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CA187" s="164" t="s">
        <v>1860</v>
      </c>
      <c r="CB187" s="164" t="str">
        <f t="shared" si="163"/>
        <v xml:space="preserve">    -- 프로시저 본문
    BEGIN
        WITH query_result AS (
            -- 쿼리 결과를 변수에 저장
            SELECT 'ID1185'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7" s="166" t="str">
        <f>"SELECT 'ID"&amp; $U187 &amp;"' AS RULE_ID,  
   '"&amp; $G187 &amp;"' AS TB_NM,    
   '"&amp; $J187 &amp;"' AS COL_NM, 
	COUNT(*) AS ERR_CNT   
FROM "&amp;$C187&amp;"."&amp; $G187 &amp;" A
WHERE "&amp; $J187 &amp;" IS NOT NULL AND LENGTH(TO_CHAR("&amp; $J187 &amp;"))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187" s="164" t="s">
        <v>1860</v>
      </c>
      <c r="CE187" s="164" t="str">
        <f t="shared" si="164"/>
        <v xml:space="preserve">    -- 프로시저 본문
    BEGIN
        WITH query_result AS (
            -- 쿼리 결과를 변수에 저장
         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7" s="166" t="str">
        <f>"SELECT ERR_VALUE, RULE_ID, TB_NM, COL_NM FROM (
 SELECT DISTINCT SUBSTR(TO_CHAR("&amp; $J187 &amp;"),1,30) AS ERR_VALUE, 'ID"&amp; $U187 &amp;"' AS RULE_ID,  
   '"&amp; $G187 &amp;"' AS TB_NM,    
   '"&amp; $J187 &amp;"' AS COL_NM 
FROM "&amp;$C187&amp;"."&amp; $G187 &amp;" A
WHERE  "&amp; $J187 &amp;" IS NOT NULL AND LENGTH(TO_CHAR("&amp; $J187 &amp;")) &gt; 0 
AND "&amp;$J187&amp;" &gt; "&amp;$AM187&amp;"
AND ROWNUM &lt; 4
) XX
"</f>
        <v xml:space="preserve">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187" s="164" t="s">
        <v>1860</v>
      </c>
      <c r="CH187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187" s="164" t="s">
        <v>1860</v>
      </c>
      <c r="CK187" s="164" t="str">
        <f t="shared" si="166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187" s="164" t="s">
        <v>1860</v>
      </c>
      <c r="CN187" s="164" t="str">
        <f>"BEGIN TRY" &amp; CHAR(10) &amp;
"    WITH query_result AS (" &amp; CHAR(10) &amp;
"        "&amp;CL187&amp;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187" s="164" t="s">
        <v>1860</v>
      </c>
      <c r="CQ187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7" s="216">
        <f>IFERROR(VLOOKUP("ID"&amp;U187,V.진단결과!$A$2:$E$99558,4,0),0)</f>
        <v>0</v>
      </c>
      <c r="CS187" s="217">
        <f>IFERROR(VLOOKUP("ID"&amp;U187,V.진단결과!$A$2:$E$99558,5,0),0)</f>
        <v>0</v>
      </c>
      <c r="CT187" s="218">
        <f t="shared" si="134"/>
        <v>0</v>
      </c>
      <c r="CU187" s="219" t="str">
        <f>SUBSTITUTE(IFERROR(VLOOKUP("ID"&amp;U187,V.진단결과!$A$2:$F$99558,6,0),""),$AO187,"")</f>
        <v/>
      </c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</row>
    <row r="188" spans="1:120" s="220" customFormat="1" ht="16.5" hidden="1" customHeight="1">
      <c r="A188" s="164" t="s">
        <v>2242</v>
      </c>
      <c r="B188" s="164" t="s">
        <v>2240</v>
      </c>
      <c r="C188" s="164" t="s">
        <v>2887</v>
      </c>
      <c r="D188" s="164">
        <v>8</v>
      </c>
      <c r="E188" s="175" t="s">
        <v>2243</v>
      </c>
      <c r="F188" s="177" t="s">
        <v>2694</v>
      </c>
      <c r="G188" s="177" t="s">
        <v>2251</v>
      </c>
      <c r="H188" s="177">
        <v>4</v>
      </c>
      <c r="I188" s="221" t="s">
        <v>2679</v>
      </c>
      <c r="J188" s="177" t="s">
        <v>2360</v>
      </c>
      <c r="K188" s="177" t="s">
        <v>2438</v>
      </c>
      <c r="L188" s="175"/>
      <c r="M188" s="165"/>
      <c r="N188" s="221" t="s">
        <v>2679</v>
      </c>
      <c r="O188" s="165"/>
      <c r="P188" s="222"/>
      <c r="Q188" s="175" t="s">
        <v>116</v>
      </c>
      <c r="R188" s="175" t="s">
        <v>2448</v>
      </c>
      <c r="S188" s="166"/>
      <c r="T188" s="166"/>
      <c r="U188" s="166">
        <v>1186</v>
      </c>
      <c r="V188" s="164" t="s">
        <v>1869</v>
      </c>
      <c r="W188" s="166"/>
      <c r="X188" s="166"/>
      <c r="Y188" s="166"/>
      <c r="Z188" s="168" t="s">
        <v>2892</v>
      </c>
      <c r="AA188" s="168" t="s">
        <v>2891</v>
      </c>
      <c r="AB188" s="166"/>
      <c r="AC188" s="166"/>
      <c r="AD188" s="165"/>
      <c r="AE188" s="166"/>
      <c r="AF188" s="166"/>
      <c r="AG188" s="166"/>
      <c r="AH188" s="165"/>
      <c r="AI188" s="166"/>
      <c r="AJ188" s="166"/>
      <c r="AK188" s="166"/>
      <c r="AL188" s="166"/>
      <c r="AM188" s="166"/>
      <c r="AN188" s="166" t="str">
        <f>F188 &amp;"["&amp;G188&amp;"]의 "&amp; I188 &amp;"["&amp; J188 &amp;"]는 필수적으로 존재하여만 한다."</f>
        <v>처치재료[DEVICE_EXPOSURE]의 처치재료 시작일자[DEVICE_EXPOSURE_START_DATE]는 필수적으로 존재하여만 한다.</v>
      </c>
      <c r="AO188" s="166"/>
      <c r="AP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Q188" s="164" t="s">
        <v>1860</v>
      </c>
      <c r="AR188" s="164" t="str">
        <f t="shared" si="152"/>
        <v xml:space="preserve">WITH query_result AS (
    -- 쿼리 결과를 변수에 저장
    SELECT 'ID1186'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AT188" s="164" t="s">
        <v>1860</v>
      </c>
      <c r="AU188" s="164" t="str">
        <f t="shared" si="153"/>
        <v xml:space="preserve">    WITH query_result AS (
        -- 쿼리 결과를 변수에 저장
        SELECT 'ID1186'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AW188" s="164" t="s">
        <v>1860</v>
      </c>
      <c r="AX188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Z188" s="164" t="s">
        <v>1860</v>
      </c>
      <c r="BA188" s="164" t="str">
        <f t="shared" si="155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C188" s="164" t="s">
        <v>1860</v>
      </c>
      <c r="BD188" s="164" t="str">
        <f>"BEGIN TRY" &amp; CHAR(10) &amp;
"    WITH query_result AS (" &amp; CHAR(10) &amp;
"        "&amp;BB188&amp;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BF188" s="164" t="s">
        <v>1860</v>
      </c>
      <c r="BG188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8" s="166" t="str">
        <f>"SELECT 'ID"&amp; $U188 &amp;"' AS RULE_ID,  
   '"&amp; $G188 &amp;"' AS TB_NM,    
   '"&amp; $J188 &amp;"' AS COL_NM, 
   COUNT(*) AS TOT_CNT   
   FROM "&amp;$C188&amp;"."&amp; $G188 &amp;"
"</f>
        <v xml:space="preserve">SELECT 'ID1186' AS RULE_ID,  
   'DEVICE_EXPOSURE' AS TB_NM,    
   'DEVICE_EXPOSURE_START_DATE' AS COL_NM, 
   COUNT(*) AS TOT_CNT   
   FROM YourSchemaName.DEVICE_EXPOSURE
</v>
      </c>
      <c r="BI188" s="164" t="s">
        <v>1860</v>
      </c>
      <c r="BJ188" s="166" t="str">
        <f t="shared" si="157"/>
        <v xml:space="preserve">BEGIN
    -- 쿼리 결과를 변수에 저장
    SELECT 'ID1186'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L188" s="164" t="s">
        <v>1860</v>
      </c>
      <c r="BM188" s="166" t="str">
        <f t="shared" si="158"/>
        <v xml:space="preserve">BEGIN
    -- 쿼리 결과를 변수에 저장
    SELECT 'ID1186'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BO188" s="164" t="s">
        <v>1860</v>
      </c>
      <c r="BP188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BR188" s="164" t="s">
        <v>1860</v>
      </c>
      <c r="BS188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U188" s="164" t="s">
        <v>1860</v>
      </c>
      <c r="BV188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188" s="166" t="str">
        <f>"SELECT ERR_VALUE, RULE_ID, TB_NM, COL_NM FROM (
 SELECT DISTINCT SUBSTRING(CAST("&amp; $J188 &amp;" AS VARCHAR(50)),1,30) AS ERR_VALUE, 'ID"&amp; $U188 &amp;"' AS RULE_ID,  
   '"&amp; $G188 &amp;"' AS TB_NM,    
   '"&amp; $J188 &amp;"' AS COL_NM 
    FROM "&amp;$C188&amp;"."&amp; $G188 &amp;" A
    WHERE  "&amp; $J188 &amp;" IS NULL 
LIMIT 3
) XX
"</f>
        <v xml:space="preserve">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</v>
      </c>
      <c r="BX188" s="164" t="s">
        <v>1860</v>
      </c>
      <c r="BY188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A188" s="164" t="s">
        <v>1860</v>
      </c>
      <c r="CB188" s="164" t="str">
        <f t="shared" si="163"/>
        <v xml:space="preserve">    -- 프로시저 본문
    BEGIN
        WITH query_result AS (
            -- 쿼리 결과를 변수에 저장
            SELECT 'ID1186'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D188" s="164" t="s">
        <v>1860</v>
      </c>
      <c r="CE188" s="164" t="str">
        <f t="shared" si="164"/>
        <v xml:space="preserve">    -- 프로시저 본문
    BEGIN
        WITH query_result AS (
            -- 쿼리 결과를 변수에 저장
         SELECT 'ID1186'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8" s="166" t="str">
        <f>"SELECT ERR_VALUE, RULE_ID, TB_NM, COL_NM FROM (
 SELECT DISTINCT SUBSTR(TO_CHAR("&amp; $J188 &amp;"),1,30) AS ERR_VALUE, 'ID"&amp; $U188 &amp;"' AS RULE_ID,  
   '"&amp; $G188 &amp;"' AS TB_NM,    
   '"&amp; $J188 &amp;"' AS COL_NM 
    FROM "&amp;$C188&amp;"."&amp; $G188 &amp;" A
    WHERE  "&amp; $J188 &amp;" IS NULL
AND ROWNUM &lt; 4
) XX
"</f>
        <v xml:space="preserve">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</v>
      </c>
      <c r="CG188" s="164" t="s">
        <v>1860</v>
      </c>
      <c r="CH188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J188" s="164" t="s">
        <v>1860</v>
      </c>
      <c r="CK188" s="164" t="str">
        <f t="shared" si="166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M188" s="164" t="s">
        <v>1860</v>
      </c>
      <c r="CN188" s="164" t="str">
        <f>"BEGIN TRY" &amp; CHAR(10) &amp;
"    WITH query_result AS (" &amp; CHAR(10) &amp;
"        "&amp;CL188&amp;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CP188" s="164" t="s">
        <v>1860</v>
      </c>
      <c r="CQ188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8" s="216">
        <f>IFERROR(VLOOKUP("ID"&amp;U188,V.진단결과!$A$2:$E$99558,4,0),0)</f>
        <v>0</v>
      </c>
      <c r="CS188" s="217">
        <f>IFERROR(VLOOKUP("ID"&amp;U188,V.진단결과!$A$2:$E$99558,5,0),0)</f>
        <v>0</v>
      </c>
      <c r="CT188" s="218">
        <f t="shared" si="134"/>
        <v>0</v>
      </c>
      <c r="CU188" s="219" t="str">
        <f>SUBSTITUTE(IFERROR(VLOOKUP("ID"&amp;U188,V.진단결과!$A$2:$F$99558,6,0),""),$AO188,"")</f>
        <v/>
      </c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</row>
    <row r="189" spans="1:120" s="220" customFormat="1" ht="16.5" hidden="1" customHeight="1">
      <c r="A189" s="164" t="s">
        <v>2242</v>
      </c>
      <c r="B189" s="164" t="s">
        <v>2240</v>
      </c>
      <c r="C189" s="164" t="s">
        <v>2887</v>
      </c>
      <c r="D189" s="164">
        <v>8</v>
      </c>
      <c r="E189" s="175" t="s">
        <v>2243</v>
      </c>
      <c r="F189" s="177" t="s">
        <v>2694</v>
      </c>
      <c r="G189" s="177" t="s">
        <v>2251</v>
      </c>
      <c r="H189" s="177">
        <v>4</v>
      </c>
      <c r="I189" s="221" t="s">
        <v>2679</v>
      </c>
      <c r="J189" s="177" t="s">
        <v>2360</v>
      </c>
      <c r="K189" s="177" t="s">
        <v>2438</v>
      </c>
      <c r="L189" s="175"/>
      <c r="M189" s="165"/>
      <c r="N189" s="221" t="s">
        <v>2679</v>
      </c>
      <c r="O189" s="165"/>
      <c r="P189" s="222"/>
      <c r="Q189" s="175" t="s">
        <v>116</v>
      </c>
      <c r="R189" s="175" t="s">
        <v>2448</v>
      </c>
      <c r="S189" s="166"/>
      <c r="T189" s="166"/>
      <c r="U189" s="166">
        <v>1187</v>
      </c>
      <c r="V189" s="164" t="s">
        <v>1869</v>
      </c>
      <c r="W189" s="166"/>
      <c r="X189" s="166"/>
      <c r="Y189" s="166"/>
      <c r="Z189" s="168" t="s">
        <v>2564</v>
      </c>
      <c r="AA189" s="168" t="s">
        <v>2565</v>
      </c>
      <c r="AB189" s="166"/>
      <c r="AC189" s="166"/>
      <c r="AD189" s="165"/>
      <c r="AE189" s="166"/>
      <c r="AF189" s="166"/>
      <c r="AG189" s="166"/>
      <c r="AH189" s="165"/>
      <c r="AI189" s="166"/>
      <c r="AJ189" s="166" t="s">
        <v>2254</v>
      </c>
      <c r="AK189" s="166" t="s">
        <v>2272</v>
      </c>
      <c r="AL189" s="166"/>
      <c r="AM189" s="166" t="s">
        <v>2394</v>
      </c>
      <c r="AN189" s="166" t="str">
        <f>F189 &amp;"["&amp;G189&amp;"]의 "&amp; I189 &amp;"["&amp; J189 &amp;"]는 사망["&amp;AJ189&amp;"]의 사망일자 이후 데이터가 존재할 수 없다."</f>
        <v>처치재료[DEVICE_EXPOSURE]의 처치재료 시작일자[DEVICE_EXPOSURE_START_DATE]는 사망[DEATH]의 사망일자 이후 데이터가 존재할 수 없다.</v>
      </c>
      <c r="AO189" s="166"/>
      <c r="AP189" s="166" t="str">
        <f t="shared" ref="AP189:AP195" si="168">"SELECT 'ID"&amp; $U189 &amp;"' AS RULE_ID,  
   '"&amp; $G189 &amp;"' AS TB_NM,    
   '"&amp; $J189 &amp;"' AS COL_NM, 
   COUNT(*) AS TOT_CNT   
   FROM "&amp;$C189&amp;"."&amp; $G189 &amp;"
WHERE "&amp; $J189 &amp;" IS NOT NULL AND LENGTH("&amp; $J189 &amp;")&gt;0 "</f>
        <v xml:space="preserve">SELECT 'ID1187'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9" s="164" t="s">
        <v>1860</v>
      </c>
      <c r="AR189" s="164" t="str">
        <f t="shared" si="152"/>
        <v xml:space="preserve">WITH query_result AS (
    -- 쿼리 결과를 변수에 저장
    SELECT 'ID1187'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 
AND A."&amp; $J189 &amp;" &lt; B."&amp;$AM189&amp;"
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189" s="164" t="s">
        <v>1860</v>
      </c>
      <c r="AU189" s="164" t="str">
        <f t="shared" si="153"/>
        <v xml:space="preserve">    WITH query_result AS (
        -- 쿼리 결과를 변수에 저장
    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TO_VARCHAR(B."&amp;$AM189&amp;", 'YYYY-MM-DD')
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189" s="164" t="s">
        <v>1860</v>
      </c>
      <c r="AX189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AZ189" s="164" t="s">
        <v>1860</v>
      </c>
      <c r="BA189" s="164" t="str">
        <f t="shared" si="155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189" s="164" t="s">
        <v>1860</v>
      </c>
      <c r="BD189" s="164" t="str">
        <f>"BEGIN TRY" &amp; CHAR(10) &amp;
"    WITH query_result AS (" &amp; CHAR(10) &amp;
"        "&amp;BB189&amp;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189" s="164" t="s">
        <v>1860</v>
      </c>
      <c r="BG189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9" s="166" t="str">
        <f>"SELECT 'ID"&amp; $U189 &amp;"' AS RULE_ID,  
   '"&amp; $G189 &amp;"' AS TB_NM,    
   '"&amp; $J189 &amp;"' AS COL_NM, 
   COUNT(*) AS TOT_CNT   
   FROM "&amp;$C189&amp;"."&amp; $G189 &amp;"
"</f>
        <v xml:space="preserve">SELECT 'ID1187' AS RULE_ID,  
   'DEVICE_EXPOSURE' AS TB_NM,    
   'DEVICE_EXPOSURE_START_DATE' AS COL_NM, 
   COUNT(*) AS TOT_CNT   
   FROM YourSchemaName.DEVICE_EXPOSURE
</v>
      </c>
      <c r="BI189" s="164" t="s">
        <v>1860</v>
      </c>
      <c r="BJ189" s="166" t="str">
        <f t="shared" si="157"/>
        <v xml:space="preserve">BEGIN
    -- 쿼리 결과를 변수에 저장
    SELECT 'ID1187'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B."&amp;$AM158&amp;" 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</v>
      </c>
      <c r="BL189" s="164" t="s">
        <v>1860</v>
      </c>
      <c r="BM189" s="166" t="str">
        <f t="shared" si="158"/>
        <v xml:space="preserve">BEGIN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=A."&amp;$AK189&amp;" 
AND A."&amp; $J189 &amp;" &lt; B."&amp;$AM158&amp;" 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</v>
      </c>
      <c r="BO189" s="164" t="s">
        <v>1860</v>
      </c>
      <c r="BP189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BR189" s="164" t="s">
        <v>1860</v>
      </c>
      <c r="BS189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B."&amp;$AM158&amp;" )  
THEN 'Y' ELSE 'N' END = 'Y' 
AND ( "&amp; $J189 &amp;" IS NOT NULL AND LENGTH("&amp; $J189 &amp;")&gt;0 )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</v>
      </c>
      <c r="BU189" s="164" t="s">
        <v>1860</v>
      </c>
      <c r="BV189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89" s="166" t="str">
        <f>"SELECT ERR_VALUE, RULE_ID, TB_NM, COL_NM FROM (
 SELECT DISTINCT SUBSTRING(CAST("&amp; $J189 &amp;" AS VARCHAR(50)),1,30)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B."&amp;$AM158&amp;"
)  
THEN 'Y' ELSE 'N' END = 'Y' 
AND ( "&amp; $J189 &amp;" IS NOT NULL AND LENGTH("&amp; $J189 &amp;")&gt;0 ) 
LIMIT 3
) XX
"</f>
        <v xml:space="preserve">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</v>
      </c>
      <c r="BX189" s="164" t="s">
        <v>1860</v>
      </c>
      <c r="BY189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A189" s="164" t="s">
        <v>1860</v>
      </c>
      <c r="CB189" s="164" t="str">
        <f t="shared" si="163"/>
        <v xml:space="preserve">    -- 프로시저 본문
    BEGIN
        WITH query_result AS (
            -- 쿼리 결과를 변수에 저장
            SELECT 'ID1187'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B."&amp;$AM158&amp;"
 )  
THEN 'Y' ELSE 'N' END = 'Y' 
AND ( "&amp; $J189 &amp;" IS NOT NULL AND LENGTH(TO_CHAR("&amp; $J189 &amp;"))&gt;0 )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</v>
      </c>
      <c r="CD189" s="164" t="s">
        <v>1860</v>
      </c>
      <c r="CE189" s="164" t="str">
        <f t="shared" si="164"/>
        <v xml:space="preserve">    -- 프로시저 본문
    BEGIN
        WITH query_result AS (
            -- 쿼리 결과를 변수에 저장
 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9" s="166" t="str">
        <f>"SELECT ERR_VALUE, RULE_ID, TB_NM, COL_NM FROM (
 SELECT DISTINCT SUBSTR(TO_CHAR("&amp; $J189 &amp;"),1,30)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B."&amp;$AM158&amp;"
)  
THEN 'Y' ELSE 'N' END = 'Y' 
AND ( "&amp; $J189 &amp;" IS NOT NULL AND LENGTH(TO_CHAR("&amp; $J189 &amp;"))&gt;0 ) 
AND ROWNUM &lt; 4
) XX
"</f>
        <v xml:space="preserve">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</v>
      </c>
      <c r="CG189" s="164" t="s">
        <v>1860</v>
      </c>
      <c r="CH189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J189" s="164" t="s">
        <v>1860</v>
      </c>
      <c r="CK189" s="164" t="str">
        <f t="shared" si="166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189" s="164" t="s">
        <v>1860</v>
      </c>
      <c r="CN189" s="164" t="str">
        <f>"BEGIN TRY" &amp; CHAR(10) &amp;
"    WITH query_result AS (" &amp; CHAR(10) &amp;
"        "&amp;CL189&amp;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189" s="164" t="s">
        <v>1860</v>
      </c>
      <c r="CQ189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9" s="216">
        <f>IFERROR(VLOOKUP("ID"&amp;U189,V.진단결과!$A$2:$E$99558,4,0),0)</f>
        <v>0</v>
      </c>
      <c r="CS189" s="217">
        <f>IFERROR(VLOOKUP("ID"&amp;U189,V.진단결과!$A$2:$E$99558,5,0),0)</f>
        <v>0</v>
      </c>
      <c r="CT189" s="218">
        <f t="shared" si="134"/>
        <v>0</v>
      </c>
      <c r="CU189" s="219" t="str">
        <f>SUBSTITUTE(IFERROR(VLOOKUP("ID"&amp;U189,V.진단결과!$A$2:$F$99558,6,0),""),$AO189,"")</f>
        <v/>
      </c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</row>
    <row r="190" spans="1:120" s="220" customFormat="1" ht="16.5" hidden="1" customHeight="1">
      <c r="A190" s="164" t="s">
        <v>2242</v>
      </c>
      <c r="B190" s="164" t="s">
        <v>2240</v>
      </c>
      <c r="C190" s="164" t="s">
        <v>2887</v>
      </c>
      <c r="D190" s="164">
        <v>8</v>
      </c>
      <c r="E190" s="175" t="s">
        <v>2243</v>
      </c>
      <c r="F190" s="177" t="s">
        <v>2694</v>
      </c>
      <c r="G190" s="177" t="s">
        <v>2251</v>
      </c>
      <c r="H190" s="177">
        <v>4</v>
      </c>
      <c r="I190" s="221" t="s">
        <v>2679</v>
      </c>
      <c r="J190" s="177" t="s">
        <v>2360</v>
      </c>
      <c r="K190" s="177" t="s">
        <v>2438</v>
      </c>
      <c r="L190" s="175"/>
      <c r="M190" s="165"/>
      <c r="N190" s="221" t="s">
        <v>2679</v>
      </c>
      <c r="O190" s="165"/>
      <c r="P190" s="222"/>
      <c r="Q190" s="175" t="s">
        <v>116</v>
      </c>
      <c r="R190" s="175" t="s">
        <v>2448</v>
      </c>
      <c r="S190" s="166"/>
      <c r="T190" s="166"/>
      <c r="U190" s="166">
        <v>1188</v>
      </c>
      <c r="V190" s="164" t="s">
        <v>1869</v>
      </c>
      <c r="W190" s="166"/>
      <c r="X190" s="166"/>
      <c r="Y190" s="166"/>
      <c r="Z190" s="168" t="s">
        <v>2564</v>
      </c>
      <c r="AA190" s="168" t="s">
        <v>2565</v>
      </c>
      <c r="AB190" s="166"/>
      <c r="AC190" s="166"/>
      <c r="AD190" s="165"/>
      <c r="AE190" s="166"/>
      <c r="AF190" s="166"/>
      <c r="AG190" s="166"/>
      <c r="AH190" s="165"/>
      <c r="AI190" s="166"/>
      <c r="AJ190" s="166" t="s">
        <v>2246</v>
      </c>
      <c r="AK190" s="166" t="s">
        <v>2294</v>
      </c>
      <c r="AL190" s="166"/>
      <c r="AM190" s="166"/>
      <c r="AN190" s="166" t="str">
        <f>F190 &amp;"["&amp;G190&amp;"]의 "&amp; I190 &amp;"["&amp; J190 &amp;"]는 방문["&amp;AJ190&amp;"]의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190" s="166"/>
      <c r="AP190" s="166" t="str">
        <f t="shared" si="168"/>
        <v xml:space="preserve">SELECT 'ID1188'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90" s="164" t="s">
        <v>1860</v>
      </c>
      <c r="AR190" s="164" t="str">
        <f t="shared" si="152"/>
        <v xml:space="preserve">WITH query_result AS (
    -- 쿼리 결과를 변수에 저장
    SELECT 'ID1188'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 
AND A."&amp; $J190 &amp;" BETWEEN ADD_DAYS(B.VISIT_START_DATE, -7) 
                                  AND ADD_DAYS(B.VISIT_START_DATE, 7)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190" s="164" t="s">
        <v>1860</v>
      </c>
      <c r="AU190" s="164" t="str">
        <f t="shared" si="153"/>
        <v xml:space="preserve">    WITH query_result AS (
        -- 쿼리 결과를 변수에 저장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ADD_DAYS(B.VISIT_START_DATE, -7) 
                                  AND ADD_DAYS(B.VISIT_START_DATE, 7)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190" s="164" t="s">
        <v>1860</v>
      </c>
      <c r="AX190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AZ190" s="164" t="s">
        <v>1860</v>
      </c>
      <c r="BA190" s="164" t="str">
        <f t="shared" si="155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190" s="164" t="s">
        <v>1860</v>
      </c>
      <c r="BD190" s="164" t="str">
        <f>"BEGIN TRY" &amp; CHAR(10) &amp;
"    WITH query_result AS (" &amp; CHAR(10) &amp;
"        "&amp;BB190&amp;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190" s="164" t="s">
        <v>1860</v>
      </c>
      <c r="BG190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0" s="166" t="str">
        <f>"SELECT 'ID"&amp; $U190 &amp;"' AS RULE_ID,  
   '"&amp; $G190 &amp;"' AS TB_NM,    
   '"&amp; $J190 &amp;"' AS COL_NM, 
   COUNT(*) AS TOT_CNT   
   FROM "&amp;$C190&amp;"."&amp; $G190 &amp;"
"</f>
        <v xml:space="preserve">SELECT 'ID1188' AS RULE_ID,  
   'DEVICE_EXPOSURE' AS TB_NM,    
   'DEVICE_EXPOSURE_START_DATE' AS COL_NM, 
   COUNT(*) AS TOT_CNT   
   FROM YourSchemaName.DEVICE_EXPOSURE
</v>
      </c>
      <c r="BI190" s="164" t="s">
        <v>1860</v>
      </c>
      <c r="BJ190" s="166" t="str">
        <f t="shared" si="157"/>
        <v xml:space="preserve">BEGIN
    -- 쿼리 결과를 변수에 저장
    SELECT 'ID1188'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(B.VISIT_START_DATE - INTERVAL '7 DAY') 
                                  AND (B.VISIT_START_DATE + INTERVAL '7 DAY') 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190" s="164" t="s">
        <v>1860</v>
      </c>
      <c r="BM190" s="166" t="str">
        <f t="shared" si="158"/>
        <v xml:space="preserve">BEGIN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=A."&amp;$AK190&amp;" 
AND A."&amp; $J190 &amp;" BETWEEN (B.VISIT_START_DATE - INTERVAL '7 DAY') 
                                  AND (B.VISIT_START_DATE + INTERVAL '7 DAY')  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190" s="164" t="s">
        <v>1860</v>
      </c>
      <c r="BP190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BR190" s="164" t="s">
        <v>1860</v>
      </c>
      <c r="BS190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DATE_SUB(B.VISIT_START_DATE, INTERVAL 7 DAY) 
                                  AND DATE_ADD(B.VISIT_START_DATE, INTERVAL 7 DAY)
 )  
THEN 'Y' ELSE 'N' END = 'Y' 
AND ( "&amp; $J190 &amp;" IS NOT NULL AND LENGTH("&amp; $J190 &amp;")&gt;0 )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190" s="164" t="s">
        <v>1860</v>
      </c>
      <c r="BV19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90" s="166" t="str">
        <f>"SELECT ERR_VALUE, RULE_ID, TB_NM, COL_NM FROM (
 SELECT DISTINCT SUBSTRING(CAST("&amp; $J190 &amp;" AS VARCHAR(50)),1,30)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DATE_SUB(B.VISIT_START_DATE, INTERVAL 7 DAY) 
                                  AND DATE_ADD(B.VISIT_START_DATE, INTERVAL 7 DAY)
)  
THEN 'Y' ELSE 'N' END = 'Y' 
AND ( "&amp; $J190 &amp;" IS NOT NULL AND LENGTH("&amp; $J190 &amp;")&gt;0 ) 
LIMIT 3
) XX
"</f>
        <v xml:space="preserve">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190" s="164" t="s">
        <v>1860</v>
      </c>
      <c r="BY190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A190" s="164" t="s">
        <v>1860</v>
      </c>
      <c r="CB190" s="164" t="str">
        <f t="shared" si="163"/>
        <v xml:space="preserve">    -- 프로시저 본문
    BEGIN
        WITH query_result AS (
            -- 쿼리 결과를 변수에 저장
            SELECT 'ID1188'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(B.VISIT_START_DATE - 7) 
                                  AND (B.VISIT_START_DATE + 7)
 )  
THEN 'Y' ELSE 'N' END = 'Y' 
AND ( "&amp; $J190 &amp;" IS NOT NULL AND LENGTH(TO_CHAR("&amp; $J190 &amp;"))&gt;0 )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190" s="164" t="s">
        <v>1860</v>
      </c>
      <c r="CE190" s="164" t="str">
        <f t="shared" si="164"/>
        <v xml:space="preserve">    -- 프로시저 본문
    BEGIN
        WITH query_result AS (
            -- 쿼리 결과를 변수에 저장
 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0" s="166" t="str">
        <f>"SELECT ERR_VALUE, RULE_ID, TB_NM, COL_NM FROM (
 SELECT DISTINCT SUBSTR(TO_CHAR("&amp; $J190 &amp;"),1,30)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(B.VISIT_START_DATE - 7) 
                                  AND (B.VISIT_START_DATE + 7)
)  
THEN 'Y' ELSE 'N' END = 'Y' 
AND ( "&amp; $J190 &amp;" IS NOT NULL AND LENGTH(TO_CHAR("&amp; $J190 &amp;"))&gt;0 ) 
AND ROWNUM &lt; 4
) XX
"</f>
        <v xml:space="preserve">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190" s="164" t="s">
        <v>1860</v>
      </c>
      <c r="CH190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J190" s="164" t="s">
        <v>1860</v>
      </c>
      <c r="CK190" s="164" t="str">
        <f t="shared" si="166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190" s="164" t="s">
        <v>1860</v>
      </c>
      <c r="CN190" s="164" t="str">
        <f>"BEGIN TRY" &amp; CHAR(10) &amp;
"    WITH query_result AS (" &amp; CHAR(10) &amp;
"        "&amp;CL190&amp;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190" s="164" t="s">
        <v>1860</v>
      </c>
      <c r="CQ190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0" s="216">
        <f>IFERROR(VLOOKUP("ID"&amp;U190,V.진단결과!$A$2:$E$99558,4,0),0)</f>
        <v>0</v>
      </c>
      <c r="CS190" s="217">
        <f>IFERROR(VLOOKUP("ID"&amp;U190,V.진단결과!$A$2:$E$99558,5,0),0)</f>
        <v>0</v>
      </c>
      <c r="CT190" s="218">
        <f t="shared" ref="CT190" si="169">IFERROR(CS190/CR190,0)</f>
        <v>0</v>
      </c>
      <c r="CU190" s="219" t="str">
        <f>SUBSTITUTE(IFERROR(VLOOKUP("ID"&amp;U190,V.진단결과!$A$2:$F$99558,6,0),""),$AO190,"")</f>
        <v/>
      </c>
    </row>
    <row r="191" spans="1:120" s="220" customFormat="1" ht="16.5" hidden="1" customHeight="1">
      <c r="A191" s="164" t="s">
        <v>2242</v>
      </c>
      <c r="B191" s="164" t="s">
        <v>2240</v>
      </c>
      <c r="C191" s="164" t="s">
        <v>2887</v>
      </c>
      <c r="D191" s="164">
        <v>8</v>
      </c>
      <c r="E191" s="175" t="s">
        <v>2243</v>
      </c>
      <c r="F191" s="177" t="s">
        <v>2694</v>
      </c>
      <c r="G191" s="177" t="s">
        <v>2251</v>
      </c>
      <c r="H191" s="177">
        <v>5</v>
      </c>
      <c r="I191" s="221" t="s">
        <v>2680</v>
      </c>
      <c r="J191" s="177" t="s">
        <v>2361</v>
      </c>
      <c r="K191" s="177" t="s">
        <v>2436</v>
      </c>
      <c r="L191" s="175"/>
      <c r="M191" s="165"/>
      <c r="N191" s="221" t="s">
        <v>2680</v>
      </c>
      <c r="O191" s="165"/>
      <c r="P191" s="222"/>
      <c r="Q191" s="175" t="s">
        <v>2449</v>
      </c>
      <c r="R191" s="175"/>
      <c r="S191" s="166"/>
      <c r="T191" s="166"/>
      <c r="U191" s="166">
        <v>1189</v>
      </c>
      <c r="V191" s="164" t="s">
        <v>1869</v>
      </c>
      <c r="W191" s="166"/>
      <c r="X191" s="166"/>
      <c r="Y191" s="166"/>
      <c r="Z191" s="168" t="s">
        <v>2800</v>
      </c>
      <c r="AA191" s="168" t="s">
        <v>2799</v>
      </c>
      <c r="AB191" s="164"/>
      <c r="AC191" s="166"/>
      <c r="AD191" s="165"/>
      <c r="AE191" s="166"/>
      <c r="AF191" s="166"/>
      <c r="AG191" s="165"/>
      <c r="AH191" s="165"/>
      <c r="AI191" s="166"/>
      <c r="AJ191" s="177" t="s">
        <v>2251</v>
      </c>
      <c r="AK191" s="177" t="s">
        <v>2360</v>
      </c>
      <c r="AL191" s="166"/>
      <c r="AM191" s="166"/>
      <c r="AN191" s="167" t="str">
        <f>F191 &amp;"["&amp;G191&amp;"]의 "&amp; I191 &amp;"["&amp; J191 &amp;"]는 "&amp;AJ191&amp;" 테이블의 "&amp;AK191&amp;"값을 포함해야 한다."</f>
        <v>처치재료[DEVICE_EXPOSURE]의 처치재료 시작시간[DEVICE_EXPOSURE_START_DATETIME]는 DEVICE_EXPOSURE 테이블의 DEVICE_EXPOSURE_START_DATE값을 포함해야 한다.</v>
      </c>
      <c r="AO191" s="166"/>
      <c r="AP191" s="166" t="str">
        <f t="shared" si="168"/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191" s="164" t="s">
        <v>1860</v>
      </c>
      <c r="AR191" s="164" t="str">
        <f t="shared" si="152"/>
        <v xml:space="preserve">WITH query_result AS (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1" s="166" t="str">
        <f>"SELECT 'ID"&amp; $U191 &amp;"' AS RULE_ID,  
   '"&amp; $G191 &amp;"' AS TB_NM,    
   '"&amp; $J191 &amp;"' AS COL_NM, 
	COUNT(*) AS ERR_CNT   
FROM "&amp;$C191&amp;"."&amp; $G191 &amp;"
WHERE CASE WHEN  "&amp; $J191 &amp;" NOT LIKE_REGEXPR "&amp; $AK191 &amp;"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191" s="164" t="s">
        <v>1860</v>
      </c>
      <c r="AU191" s="164" t="str">
        <f t="shared" si="153"/>
        <v xml:space="preserve">    WITH query_result AS (
        -- 쿼리 결과를 변수에 저장
        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"&amp; $J191 &amp;" NOT LIKE_REGEXPR "&amp; $AK191 &amp;"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191" s="164" t="s">
        <v>1860</v>
      </c>
      <c r="AX191" s="164" t="str">
        <f t="shared" si="154"/>
        <v xml:space="preserve">    WITH query_result AS (
        -- 쿼리 결과를 변수에 저장
    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191" s="164" t="s">
        <v>1860</v>
      </c>
      <c r="BA191" s="164" t="str">
        <f t="shared" si="155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191" s="164" t="s">
        <v>1860</v>
      </c>
      <c r="BD191" s="164" t="str">
        <f>"BEGIN TRY" &amp; CHAR(10) &amp;
"    WITH query_result AS (" &amp; CHAR(10) &amp;
"        "&amp;BB191&amp;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191" s="164" t="s">
        <v>1860</v>
      </c>
      <c r="BG191" s="164" t="str">
        <f t="shared" si="156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1" s="166" t="str">
        <f>"SELECT 'ID"&amp; $U191 &amp;"' AS RULE_ID,  
   '"&amp; $G191 &amp;"' AS TB_NM,    
   '"&amp; $J191 &amp;"' AS COL_NM, 
   COUNT(*) AS TOT_CNT   
   FROM "&amp;$C191&amp;"."&amp; $G191 &amp;"
WHERE "&amp; $J191 &amp;" IS NOT NULL AND LENGTH(CAST("&amp; $J191 &amp;" AS VARCHAR))&gt;0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191" s="164" t="s">
        <v>1860</v>
      </c>
      <c r="BJ191" s="166" t="str">
        <f t="shared" si="157"/>
        <v xml:space="preserve">BEGIN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1" s="166" t="str">
        <f>"SELECT 'ID"&amp; $U191 &amp;"' AS RULE_ID,  
   '"&amp; $G191 &amp;"' AS TB_NM,    
   '"&amp; $J191 &amp;"' AS COL_NM, 
	COUNT(*) AS ERR_CNT   
FROM "&amp;$C191&amp;"."&amp; $G191 &amp;"
WHERE CASE WHEN REGEXP_MATCH(CAST("&amp; $J191 &amp;" AS VARCHAR), CAST("&amp; $AK191 &amp;" AS VARCHAR)) IS NULL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191" s="164" t="s">
        <v>1860</v>
      </c>
      <c r="BM191" s="166" t="str">
        <f t="shared" si="158"/>
        <v xml:space="preserve">BEGIN
    -- 쿼리 결과를 변수에 저장
    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REGEXP_MATCH(CAST("&amp; $J191 &amp;" AS VARCHAR), CAST("&amp; $AK191 &amp;" AS VARCHAR)) IS NULL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191" s="164" t="s">
        <v>1860</v>
      </c>
      <c r="BP191" s="166" t="str">
        <f t="shared" si="159"/>
        <v xml:space="preserve">BEGIN
    -- 쿼리 결과를 변수에 저장
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191" s="164" t="s">
        <v>1860</v>
      </c>
      <c r="BS191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1" s="166" t="str">
        <f>"SELECT 'ID"&amp; $U191 &amp;"' AS RULE_ID,  
   '"&amp; $G191 &amp;"' AS TB_NM,    
   '"&amp; $J191 &amp;"' AS COL_NM, 
	COUNT(*) AS ERR_CNT   
FROM "&amp;$C191&amp;"."&amp; $G191 &amp;"
WHERE CASE WHEN  "&amp; $J191 &amp;" NOT REGEXP "&amp; $AK191 &amp;"
THEN 'Y' ELSE 'N' END = 'Y' 
AND ( "&amp; $J191 &amp;" IS NOT NULL AND LENGTH("&amp; $J191 &amp;")&gt;0 )
"</f>
        <v xml:space="preserve">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191" s="164" t="s">
        <v>1860</v>
      </c>
      <c r="BV19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191" s="166" t="str">
        <f>"SELECT ERR_VALUE, RULE_ID, TB_NM, COL_NM FROM (
SELECT DISTINCT SUBSTRING(CAST("&amp; $J191 &amp;" AS VARCHAR(50)),1,30) AS ERR_VALUE, 'ID"&amp; $U191 &amp;"' AS RULE_ID,  
   '"&amp; $G191 &amp;"' AS TB_NM,    
   '"&amp; $J191 &amp;"' AS COL_NM 
FROM "&amp;$C191&amp;"."&amp; $G191 &amp;"
WHERE CASE WHEN "&amp; $J191 &amp;" NOT REGEXP "&amp; $AK191 &amp;"
 THEN 'Y' 
 ELSE 'N' 
 END = 'Y' 
AND ("&amp; $J191 &amp;" IS NOT NULL AND LENGTH("&amp; $J191 &amp;")&gt;0 )
limit 3
) XX
"</f>
        <v xml:space="preserve">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191" s="164" t="s">
        <v>1860</v>
      </c>
      <c r="BY191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191" s="164" t="s">
        <v>1860</v>
      </c>
      <c r="CB191" s="164" t="str">
        <f t="shared" si="163"/>
        <v xml:space="preserve">    -- 프로시저 본문
    BEGIN
        WITH query_result AS (
            -- 쿼리 결과를 변수에 저장
        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1" s="166" t="str">
        <f>"SELECT 'ID"&amp; $U191 &amp;"' AS RULE_ID,  
   '"&amp; $G191 &amp;"' AS TB_NM,    
   '"&amp; $J191 &amp;"' AS COL_NM, 
	COUNT(*) AS ERR_CNT   
FROM "&amp;$C191&amp;"."&amp; $G191 &amp;"
WHERE CASE WHEN NOT REGEXP_LIKE("&amp; $J191 &amp;", "&amp; $AK191 &amp;")
THEN 'Y' ELSE 'N' END = 'Y' 
AND ( "&amp; $J191 &amp;" IS NOT NULL AND LENGTH(TO_CHAR("&amp; $J191 &amp;"))&gt;0 )
"</f>
        <v xml:space="preserve">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191" s="164" t="s">
        <v>1860</v>
      </c>
      <c r="CE191" s="164" t="str">
        <f t="shared" si="164"/>
        <v xml:space="preserve">    -- 프로시저 본문
    BEGIN
        WITH query_result AS (
            -- 쿼리 결과를 변수에 저장
         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1" s="166" t="str">
        <f>"SELECT ERR_VALUE, RULE_ID, TB_NM, COL_NM FROM (
SELECT DISTINCT SUBSTR(TO_CHAR("&amp; $J191 &amp;"),1,30) AS ERR_VALUE, 'ID"&amp; $U191 &amp;"' AS RULE_ID,  
   '"&amp; $G191 &amp;"' AS TB_NM,    
   '"&amp; $J191 &amp;"' AS COL_NM 
FROM "&amp;$C191&amp;"."&amp; $G191 &amp;"
WHERE CASE WHEN NOT REGEXP_LIKE("&amp; $J191 &amp;", "&amp; $AK191 &amp;")
 THEN 'Y' 
 ELSE 'N' 
 END = 'Y' 
AND ("&amp; $J191 &amp;" IS NOT NULL AND LENGTH(TO_CHAR("&amp; $J191 &amp;"))&gt;0 )
AND ROWNUM &lt; 4
) XX
"</f>
        <v xml:space="preserve">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191" s="164" t="s">
        <v>1860</v>
      </c>
      <c r="CH191" s="164" t="str">
        <f t="shared" si="165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191" s="164" t="s">
        <v>1860</v>
      </c>
      <c r="CK191" s="164" t="str">
        <f t="shared" si="166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191" s="164" t="s">
        <v>1860</v>
      </c>
      <c r="CN191" s="164" t="str">
        <f>"BEGIN TRY" &amp; CHAR(10) &amp;
"    WITH query_result AS (" &amp; CHAR(10) &amp;
"        "&amp;CL191&amp;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191" s="164" t="s">
        <v>1860</v>
      </c>
      <c r="CQ191" s="164" t="str">
        <f t="shared" si="167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1" s="216">
        <f>IFERROR(VLOOKUP("ID"&amp;U191,V.진단결과!$A$2:$E$99558,4,0),0)</f>
        <v>0</v>
      </c>
      <c r="CS191" s="217">
        <f>IFERROR(VLOOKUP("ID"&amp;U191,V.진단결과!$A$2:$E$99558,5,0),0)</f>
        <v>0</v>
      </c>
      <c r="CT191" s="218">
        <f t="shared" si="134"/>
        <v>0</v>
      </c>
      <c r="CU191" s="219" t="str">
        <f>SUBSTITUTE(IFERROR(VLOOKUP("ID"&amp;U191,V.진단결과!$A$2:$F$99558,6,0),""),$AO191,"")</f>
        <v/>
      </c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</row>
    <row r="192" spans="1:120" s="220" customFormat="1" ht="16.5" hidden="1" customHeight="1">
      <c r="A192" s="164" t="s">
        <v>2242</v>
      </c>
      <c r="B192" s="164" t="s">
        <v>2240</v>
      </c>
      <c r="C192" s="164" t="s">
        <v>2887</v>
      </c>
      <c r="D192" s="164">
        <v>8</v>
      </c>
      <c r="E192" s="175" t="s">
        <v>2243</v>
      </c>
      <c r="F192" s="177" t="s">
        <v>2694</v>
      </c>
      <c r="G192" s="177" t="s">
        <v>2251</v>
      </c>
      <c r="H192" s="177">
        <v>6</v>
      </c>
      <c r="I192" s="221" t="s">
        <v>2681</v>
      </c>
      <c r="J192" s="177" t="s">
        <v>2362</v>
      </c>
      <c r="K192" s="177" t="s">
        <v>2438</v>
      </c>
      <c r="L192" s="175"/>
      <c r="M192" s="165"/>
      <c r="N192" s="221" t="s">
        <v>2681</v>
      </c>
      <c r="O192" s="166"/>
      <c r="P192" s="166"/>
      <c r="Q192" s="175" t="s">
        <v>2449</v>
      </c>
      <c r="R192" s="175"/>
      <c r="S192" s="166"/>
      <c r="T192" s="166"/>
      <c r="U192" s="166">
        <v>1190</v>
      </c>
      <c r="V192" s="164" t="s">
        <v>1869</v>
      </c>
      <c r="W192" s="166"/>
      <c r="X192" s="166"/>
      <c r="Y192" s="166"/>
      <c r="Z192" s="168" t="s">
        <v>2564</v>
      </c>
      <c r="AA192" s="168" t="s">
        <v>2565</v>
      </c>
      <c r="AB192" s="166"/>
      <c r="AC192" s="166"/>
      <c r="AD192" s="165"/>
      <c r="AE192" s="166"/>
      <c r="AF192" s="166"/>
      <c r="AG192" s="165"/>
      <c r="AH192" s="165"/>
      <c r="AI192" s="166"/>
      <c r="AJ192" s="177" t="s">
        <v>2251</v>
      </c>
      <c r="AK192" s="177" t="s">
        <v>2360</v>
      </c>
      <c r="AL192" s="177" t="s">
        <v>2360</v>
      </c>
      <c r="AM192" s="217"/>
      <c r="AN192" s="166" t="str">
        <f>F192 &amp;"["&amp;G192&amp;"]의 "&amp; I192 &amp;"["&amp; J192 &amp;"]는 "&amp;AJ192&amp;" 테이블의 ["&amp;AL192&amp;"] 보다 늦은 날짜여야 한다."</f>
        <v>처치재료[DEVICE_EXPOSURE]의 처치재료 종료일자[DEVICE_EXPOSURE_END_DATE]는 DEVICE_EXPOSURE 테이블의 [DEVICE_EXPOSURE_START_DATE] 보다 늦은 날짜여야 한다.</v>
      </c>
      <c r="AO192" s="166"/>
      <c r="AP192" s="166" t="str">
        <f t="shared" si="168"/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AQ192" s="164" t="s">
        <v>1860</v>
      </c>
      <c r="AR192" s="164" t="str">
        <f t="shared" si="152"/>
        <v xml:space="preserve">WITH query_result AS (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192" s="164" t="s">
        <v>1860</v>
      </c>
      <c r="AU192" s="164" t="str">
        <f t="shared" si="153"/>
        <v xml:space="preserve">    WITH query_result AS (
        -- 쿼리 결과를 변수에 저장
    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192" s="164" t="s">
        <v>1860</v>
      </c>
      <c r="AX192" s="164" t="str">
        <f t="shared" si="154"/>
        <v xml:space="preserve">    WITH query_result AS (
        -- 쿼리 결과를 변수에 저장
    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AZ192" s="164" t="s">
        <v>1860</v>
      </c>
      <c r="BA192" s="164" t="str">
        <f t="shared" si="155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192" s="164" t="s">
        <v>1860</v>
      </c>
      <c r="BD192" s="164" t="str">
        <f>"BEGIN TRY" &amp; CHAR(10) &amp;
"    WITH query_result AS (" &amp; CHAR(10) &amp;
"        "&amp;BB192&amp;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192" s="164" t="s">
        <v>1860</v>
      </c>
      <c r="BG192" s="164" t="str">
        <f t="shared" si="156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2" s="166" t="str">
        <f>"SELECT 'ID"&amp; $U192 &amp;"' AS RULE_ID,  
   '"&amp; $G192 &amp;"' AS TB_NM,    
   '"&amp; $J192 &amp;"' AS COL_NM, 
   COUNT(*) AS TOT_CNT   
   FROM "&amp;$C192&amp;"."&amp; $G192 &amp;"
WHERE "&amp; $J192 &amp;" IS NOT NULL AND LENGTH(CAST("&amp; $J192 &amp;" AS VARCHAR))&gt;0 "</f>
        <v xml:space="preserve">SELECT 'ID1190'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2" s="164" t="s">
        <v>1860</v>
      </c>
      <c r="BJ192" s="166" t="str">
        <f t="shared" si="157"/>
        <v xml:space="preserve">BEGIN
    -- 쿼리 결과를 변수에 저장
    SELECT 'ID1190'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192" s="164" t="s">
        <v>1860</v>
      </c>
      <c r="BM192" s="166" t="str">
        <f t="shared" si="158"/>
        <v xml:space="preserve">BEGIN
    -- 쿼리 결과를 변수에 저장
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192" s="164" t="s">
        <v>1860</v>
      </c>
      <c r="BP192" s="166" t="str">
        <f t="shared" si="159"/>
        <v xml:space="preserve">BEGIN
    -- 쿼리 결과를 변수에 저장
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BR192" s="164" t="s">
        <v>1860</v>
      </c>
      <c r="BS192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2" s="166" t="str">
        <f>"SELECT 'ID"&amp; $U192 &amp;"' AS RULE_ID,  
   '"&amp; $G192 &amp;"' AS TB_NM,    
   '"&amp; $J192 &amp;"' AS COL_NM, 
	COUNT(*) AS ERR_CNT   
FROM "&amp;$C192&amp;"."&amp; $G192 &amp;" A
WHERE "&amp; $J192 &amp;" IS NOT NULL AND LENGTH("&amp; $J192 &amp;")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192" s="164" t="s">
        <v>1860</v>
      </c>
      <c r="BV19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192" s="166" t="str">
        <f>"SELECT ERR_VALUE, RULE_ID, TB_NM, COL_NM FROM (
 SELECT DISTINCT SUBSTRING(CAST("&amp; $J192 &amp;" AS VARCHAR(50)),1,30) AS ERR_VALUE, 'ID"&amp; $U192 &amp;"' AS RULE_ID,  
   '"&amp; $G192 &amp;"' AS TB_NM,    
   '"&amp; $J192 &amp;"' AS COL_NM 
FROM "&amp;$C192&amp;"."&amp; $G192 &amp;" A
WHERE  "&amp; $J192 &amp;" IS NOT NULL AND LENGTH("&amp; $J192 &amp;") &gt; 0 
AND "&amp;$J192&amp;" &lt; "&amp;$AL192&amp;"
LIMIT 3
) XX
"</f>
        <v xml:space="preserve">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192" s="164" t="s">
        <v>1860</v>
      </c>
      <c r="BY192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CA192" s="164" t="s">
        <v>1860</v>
      </c>
      <c r="CB192" s="164" t="str">
        <f t="shared" si="163"/>
        <v xml:space="preserve">    -- 프로시저 본문
    BEGIN
        WITH query_result AS (
            -- 쿼리 결과를 변수에 저장
            SELECT 'ID1190'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2" s="166" t="str">
        <f>"SELECT 'ID"&amp; $U192 &amp;"' AS RULE_ID,  
   '"&amp; $G192 &amp;"' AS TB_NM,    
   '"&amp; $J192 &amp;"' AS COL_NM, 
	COUNT(*) AS ERR_CNT   
FROM "&amp;$C192&amp;"."&amp; $G192 &amp;" A
WHERE "&amp; $J192 &amp;" IS NOT NULL AND LENGTH(TO_CHAR("&amp; $J192 &amp;"))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192" s="164" t="s">
        <v>1860</v>
      </c>
      <c r="CE192" s="164" t="str">
        <f t="shared" si="164"/>
        <v xml:space="preserve">    -- 프로시저 본문
    BEGIN
        WITH query_result AS (
            -- 쿼리 결과를 변수에 저장
         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2" s="166" t="str">
        <f>"SELECT ERR_VALUE, RULE_ID, TB_NM, COL_NM FROM (
 SELECT DISTINCT SUBSTR(TO_CHAR("&amp; $J192 &amp;"),1,30) AS ERR_VALUE, 'ID"&amp; $U192 &amp;"' AS RULE_ID,  
   '"&amp; $G192 &amp;"' AS TB_NM,    
   '"&amp; $J192 &amp;"' AS COL_NM 
FROM "&amp;$C192&amp;"."&amp; $G192 &amp;" A
WHERE  "&amp; $J192 &amp;" IS NOT NULL AND LENGTH(TO_CHAR("&amp; $J192 &amp;")) &gt; 0 
AND "&amp;$J192&amp;" &lt; "&amp;$AL192&amp;"
AND ROWNUM &lt; 4
) XX
"</f>
        <v xml:space="preserve">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192" s="164" t="s">
        <v>1860</v>
      </c>
      <c r="CH192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CJ192" s="164" t="s">
        <v>1860</v>
      </c>
      <c r="CK192" s="164" t="str">
        <f t="shared" si="166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192" s="164" t="s">
        <v>1860</v>
      </c>
      <c r="CN192" s="164" t="str">
        <f>"BEGIN TRY" &amp; CHAR(10) &amp;
"    WITH query_result AS (" &amp; CHAR(10) &amp;
"        "&amp;CL192&amp;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192" s="164" t="s">
        <v>1860</v>
      </c>
      <c r="CQ192" s="164" t="str">
        <f t="shared" si="167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2" s="216">
        <f>IFERROR(VLOOKUP("ID"&amp;U192,V.진단결과!$A$2:$E$99558,4,0),0)</f>
        <v>0</v>
      </c>
      <c r="CS192" s="217">
        <f>IFERROR(VLOOKUP("ID"&amp;U192,V.진단결과!$A$2:$E$99558,5,0),0)</f>
        <v>0</v>
      </c>
      <c r="CT192" s="218">
        <f t="shared" si="134"/>
        <v>0</v>
      </c>
      <c r="CU192" s="219" t="str">
        <f>SUBSTITUTE(IFERROR(VLOOKUP("ID"&amp;U192,V.진단결과!$A$2:$F$99558,6,0),""),$AO192,"")</f>
        <v/>
      </c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</row>
    <row r="193" spans="1:120" s="220" customFormat="1" ht="16.5" hidden="1" customHeight="1">
      <c r="A193" s="164" t="s">
        <v>2242</v>
      </c>
      <c r="B193" s="164" t="s">
        <v>2240</v>
      </c>
      <c r="C193" s="164" t="s">
        <v>2887</v>
      </c>
      <c r="D193" s="164">
        <v>8</v>
      </c>
      <c r="E193" s="175" t="s">
        <v>2243</v>
      </c>
      <c r="F193" s="177" t="s">
        <v>2694</v>
      </c>
      <c r="G193" s="177" t="s">
        <v>2251</v>
      </c>
      <c r="H193" s="177">
        <v>6</v>
      </c>
      <c r="I193" s="221" t="s">
        <v>2681</v>
      </c>
      <c r="J193" s="177" t="s">
        <v>2362</v>
      </c>
      <c r="K193" s="177" t="s">
        <v>2438</v>
      </c>
      <c r="L193" s="175"/>
      <c r="M193" s="165"/>
      <c r="N193" s="221" t="s">
        <v>2681</v>
      </c>
      <c r="O193" s="166"/>
      <c r="P193" s="166"/>
      <c r="Q193" s="175" t="s">
        <v>2449</v>
      </c>
      <c r="R193" s="175"/>
      <c r="S193" s="166"/>
      <c r="T193" s="166"/>
      <c r="U193" s="166">
        <v>1191</v>
      </c>
      <c r="V193" s="164" t="s">
        <v>1869</v>
      </c>
      <c r="W193" s="166"/>
      <c r="X193" s="166"/>
      <c r="Y193" s="166"/>
      <c r="Z193" s="168" t="s">
        <v>2564</v>
      </c>
      <c r="AA193" s="168" t="s">
        <v>2565</v>
      </c>
      <c r="AB193" s="166"/>
      <c r="AC193" s="166"/>
      <c r="AD193" s="165"/>
      <c r="AE193" s="166"/>
      <c r="AF193" s="166"/>
      <c r="AG193" s="165"/>
      <c r="AH193" s="165"/>
      <c r="AI193" s="166"/>
      <c r="AJ193" s="166" t="s">
        <v>2254</v>
      </c>
      <c r="AK193" s="166" t="s">
        <v>2272</v>
      </c>
      <c r="AL193" s="177"/>
      <c r="AM193" s="166" t="s">
        <v>2394</v>
      </c>
      <c r="AN193" s="166" t="str">
        <f>F193 &amp;"["&amp;G193&amp;"]의 "&amp; I193 &amp;"["&amp; J193 &amp;"]는 사망["&amp;AJ193&amp;"]의 사망일자 이후 데이터가 존재할 수 없다."</f>
        <v>처치재료[DEVICE_EXPOSURE]의 처치재료 종료일자[DEVICE_EXPOSURE_END_DATE]는 사망[DEATH]의 사망일자 이후 데이터가 존재할 수 없다.</v>
      </c>
      <c r="AO193" s="166"/>
      <c r="AP193" s="166" t="str">
        <f t="shared" si="168"/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AQ193" s="164" t="s">
        <v>1860</v>
      </c>
      <c r="AR193" s="164" t="str">
        <f t="shared" si="152"/>
        <v xml:space="preserve">WITH query_result AS (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 
AND A."&amp; $J193 &amp;" &lt; B."&amp;$AM193&amp;"
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193" s="164" t="s">
        <v>1860</v>
      </c>
      <c r="AU193" s="164" t="str">
        <f t="shared" si="153"/>
        <v xml:space="preserve">    WITH query_result AS (
        -- 쿼리 결과를 변수에 저장
    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TO_VARCHAR(B."&amp;$AM193&amp;", 'YYYY-MM-DD')
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193" s="164" t="s">
        <v>1860</v>
      </c>
      <c r="AX193" s="164" t="str">
        <f t="shared" si="154"/>
        <v xml:space="preserve">    WITH query_result AS (
        -- 쿼리 결과를 변수에 저장
    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193" s="164" t="s">
        <v>1860</v>
      </c>
      <c r="BA193" s="164" t="str">
        <f t="shared" si="155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193" s="164" t="s">
        <v>1860</v>
      </c>
      <c r="BD193" s="164" t="str">
        <f>"BEGIN TRY" &amp; CHAR(10) &amp;
"    WITH query_result AS (" &amp; CHAR(10) &amp;
"        "&amp;BB193&amp;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193" s="164" t="s">
        <v>1860</v>
      </c>
      <c r="BG193" s="164" t="str">
        <f t="shared" si="156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3" s="166" t="str">
        <f>"SELECT 'ID"&amp; $U193 &amp;"' AS RULE_ID,  
   '"&amp; $G193 &amp;"' AS TB_NM,    
   '"&amp; $J193 &amp;"' AS COL_NM, 
   COUNT(*) AS TOT_CNT   
   FROM "&amp;$C193&amp;"."&amp; $G193 &amp;"
WHERE "&amp; $J193 &amp;" IS NOT NULL AND LENGTH(CAST("&amp; $J193 &amp;" AS VARCHAR))&gt;0 "</f>
        <v xml:space="preserve">SELECT 'ID1191'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3" s="164" t="s">
        <v>1860</v>
      </c>
      <c r="BJ193" s="166" t="str">
        <f t="shared" si="157"/>
        <v xml:space="preserve">BEGIN
    -- 쿼리 결과를 변수에 저장
    SELECT 'ID1191'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B."&amp;$AM161&amp;" 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</v>
      </c>
      <c r="BL193" s="164" t="s">
        <v>1860</v>
      </c>
      <c r="BM193" s="166" t="str">
        <f t="shared" si="158"/>
        <v xml:space="preserve">BEGIN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=A."&amp;$AK193&amp;" 
AND A."&amp; $J193 &amp;" &lt; B."&amp;$AM161&amp;" 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</v>
      </c>
      <c r="BO193" s="164" t="s">
        <v>1860</v>
      </c>
      <c r="BP193" s="166" t="str">
        <f t="shared" si="159"/>
        <v xml:space="preserve">BEGIN
    -- 쿼리 결과를 변수에 저장
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BR193" s="164" t="s">
        <v>1860</v>
      </c>
      <c r="BS193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B."&amp;$AM161&amp;" )  
THEN 'Y' ELSE 'N' END = 'Y' 
AND ( "&amp; $J193 &amp;" IS NOT NULL AND LENGTH("&amp; $J193 &amp;")&gt;0 )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</v>
      </c>
      <c r="BU193" s="164" t="s">
        <v>1860</v>
      </c>
      <c r="BV19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193" s="166" t="str">
        <f>"SELECT ERR_VALUE, RULE_ID, TB_NM, COL_NM FROM (
 SELECT DISTINCT SUBSTRING(CAST("&amp; $J193 &amp;" AS VARCHAR(50)),1,30)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B."&amp;$AM161&amp;"
)  
THEN 'Y' ELSE 'N' END = 'Y' 
AND ( "&amp; $J193 &amp;" IS NOT NULL AND LENGTH("&amp; $J193 &amp;")&gt;0 ) 
LIMIT 3
) XX
"</f>
        <v xml:space="preserve">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</v>
      </c>
      <c r="BX193" s="164" t="s">
        <v>1860</v>
      </c>
      <c r="BY193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CA193" s="164" t="s">
        <v>1860</v>
      </c>
      <c r="CB193" s="164" t="str">
        <f t="shared" si="163"/>
        <v xml:space="preserve">    -- 프로시저 본문
    BEGIN
        WITH query_result AS (
            -- 쿼리 결과를 변수에 저장
            SELECT 'ID1191'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B."&amp;$AM161&amp;"
 )  
THEN 'Y' ELSE 'N' END = 'Y' 
AND ( "&amp; $J193 &amp;" IS NOT NULL AND LENGTH(TO_CHAR("&amp; $J193 &amp;"))&gt;0 )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</v>
      </c>
      <c r="CD193" s="164" t="s">
        <v>1860</v>
      </c>
      <c r="CE193" s="164" t="str">
        <f t="shared" si="164"/>
        <v xml:space="preserve">    -- 프로시저 본문
    BEGIN
        WITH query_result AS (
            -- 쿼리 결과를 변수에 저장
 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3" s="166" t="str">
        <f>"SELECT ERR_VALUE, RULE_ID, TB_NM, COL_NM FROM (
 SELECT DISTINCT SUBSTR(TO_CHAR("&amp; $J193 &amp;"),1,30)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B."&amp;$AM161&amp;"
)  
THEN 'Y' ELSE 'N' END = 'Y' 
AND ( "&amp; $J193 &amp;" IS NOT NULL AND LENGTH(TO_CHAR("&amp; $J193 &amp;"))&gt;0 ) 
AND ROWNUM &lt; 4
) XX
"</f>
        <v xml:space="preserve">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</v>
      </c>
      <c r="CG193" s="164" t="s">
        <v>1860</v>
      </c>
      <c r="CH193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193" s="164" t="s">
        <v>1860</v>
      </c>
      <c r="CK193" s="164" t="str">
        <f t="shared" si="166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193" s="164" t="s">
        <v>1860</v>
      </c>
      <c r="CN193" s="164" t="str">
        <f>"BEGIN TRY" &amp; CHAR(10) &amp;
"    WITH query_result AS (" &amp; CHAR(10) &amp;
"        "&amp;CL193&amp;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193" s="164" t="s">
        <v>1860</v>
      </c>
      <c r="CQ193" s="164" t="str">
        <f t="shared" si="167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3" s="216">
        <f>IFERROR(VLOOKUP("ID"&amp;U193,V.진단결과!$A$2:$E$99558,4,0),0)</f>
        <v>0</v>
      </c>
      <c r="CS193" s="217">
        <f>IFERROR(VLOOKUP("ID"&amp;U193,V.진단결과!$A$2:$E$99558,5,0),0)</f>
        <v>0</v>
      </c>
      <c r="CT193" s="218">
        <f t="shared" si="134"/>
        <v>0</v>
      </c>
      <c r="CU193" s="219" t="str">
        <f>SUBSTITUTE(IFERROR(VLOOKUP("ID"&amp;U193,V.진단결과!$A$2:$F$99558,6,0),""),$AO193,"")</f>
        <v/>
      </c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</row>
    <row r="194" spans="1:120" s="220" customFormat="1" ht="16.5" hidden="1" customHeight="1">
      <c r="A194" s="164" t="s">
        <v>2242</v>
      </c>
      <c r="B194" s="164" t="s">
        <v>2240</v>
      </c>
      <c r="C194" s="164" t="s">
        <v>2887</v>
      </c>
      <c r="D194" s="164">
        <v>8</v>
      </c>
      <c r="E194" s="175" t="s">
        <v>2243</v>
      </c>
      <c r="F194" s="177" t="s">
        <v>2694</v>
      </c>
      <c r="G194" s="177" t="s">
        <v>2251</v>
      </c>
      <c r="H194" s="177">
        <v>7</v>
      </c>
      <c r="I194" s="221" t="s">
        <v>2682</v>
      </c>
      <c r="J194" s="177" t="s">
        <v>2363</v>
      </c>
      <c r="K194" s="177" t="s">
        <v>2436</v>
      </c>
      <c r="L194" s="175"/>
      <c r="M194" s="165"/>
      <c r="N194" s="221" t="s">
        <v>2682</v>
      </c>
      <c r="O194" s="166"/>
      <c r="P194" s="166"/>
      <c r="Q194" s="175" t="s">
        <v>2449</v>
      </c>
      <c r="R194" s="175"/>
      <c r="S194" s="166"/>
      <c r="T194" s="166"/>
      <c r="U194" s="166">
        <v>1192</v>
      </c>
      <c r="V194" s="164" t="s">
        <v>1869</v>
      </c>
      <c r="W194" s="166"/>
      <c r="X194" s="166"/>
      <c r="Y194" s="166"/>
      <c r="Z194" s="168" t="s">
        <v>2800</v>
      </c>
      <c r="AA194" s="168" t="s">
        <v>2799</v>
      </c>
      <c r="AB194" s="166"/>
      <c r="AC194" s="166"/>
      <c r="AD194" s="165"/>
      <c r="AE194" s="166"/>
      <c r="AF194" s="166"/>
      <c r="AG194" s="165"/>
      <c r="AH194" s="165"/>
      <c r="AI194" s="166"/>
      <c r="AJ194" s="177" t="s">
        <v>2251</v>
      </c>
      <c r="AK194" s="177" t="s">
        <v>2362</v>
      </c>
      <c r="AL194" s="166"/>
      <c r="AM194" s="166"/>
      <c r="AN194" s="167" t="str">
        <f>F194 &amp;"["&amp;G194&amp;"]의 "&amp; I194 &amp;"["&amp; J194 &amp;"]는 "&amp;AJ194&amp;" 테이블의 "&amp;AK194&amp;"값을 포함해야 한다."</f>
        <v>처치재료[DEVICE_EXPOSURE]의 처치재료 종료시간[DEVICE_EXPOSURE_END_DATETIME]는 DEVICE_EXPOSURE 테이블의 DEVICE_EXPOSURE_END_DATE값을 포함해야 한다.</v>
      </c>
      <c r="AO194" s="166"/>
      <c r="AP194" s="166" t="str">
        <f t="shared" si="168"/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194" s="164" t="s">
        <v>1860</v>
      </c>
      <c r="AR194" s="164" t="str">
        <f t="shared" si="152"/>
        <v xml:space="preserve">WITH query_result AS (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4" s="166" t="str">
        <f>"SELECT 'ID"&amp; $U194 &amp;"' AS RULE_ID,  
   '"&amp; $G194 &amp;"' AS TB_NM,    
   '"&amp; $J194 &amp;"' AS COL_NM, 
	COUNT(*) AS ERR_CNT   
FROM "&amp;$C194&amp;"."&amp; $G194 &amp;"
WHERE CASE WHEN  "&amp; $J194 &amp;" NOT LIKE_REGEXPR "&amp; $AK194 &amp;"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194" s="164" t="s">
        <v>1860</v>
      </c>
      <c r="AU194" s="164" t="str">
        <f t="shared" si="153"/>
        <v xml:space="preserve">    WITH query_result AS (
        -- 쿼리 결과를 변수에 저장
        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"&amp; $J194 &amp;" NOT LIKE_REGEXPR "&amp; $AK194 &amp;"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194" s="164" t="s">
        <v>1860</v>
      </c>
      <c r="AX194" s="164" t="str">
        <f t="shared" si="154"/>
        <v xml:space="preserve">    WITH query_result AS (
        -- 쿼리 결과를 변수에 저장
    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194" s="164" t="s">
        <v>1860</v>
      </c>
      <c r="BA194" s="164" t="str">
        <f t="shared" si="155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194" s="164" t="s">
        <v>1860</v>
      </c>
      <c r="BD194" s="164" t="str">
        <f>"BEGIN TRY" &amp; CHAR(10) &amp;
"    WITH query_result AS (" &amp; CHAR(10) &amp;
"        "&amp;BB194&amp;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194" s="164" t="s">
        <v>1860</v>
      </c>
      <c r="BG194" s="164" t="str">
        <f t="shared" si="156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4" s="166" t="str">
        <f>"SELECT 'ID"&amp; $U194 &amp;"' AS RULE_ID,  
   '"&amp; $G194 &amp;"' AS TB_NM,    
   '"&amp; $J194 &amp;"' AS COL_NM, 
   COUNT(*) AS TOT_CNT   
   FROM "&amp;$C194&amp;"."&amp; $G194 &amp;"
WHERE "&amp; $J194 &amp;" IS NOT NULL AND LENGTH(CAST("&amp; $J194 &amp;" AS VARCHAR))&gt;0 "</f>
        <v xml:space="preserve">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194" s="164" t="s">
        <v>1860</v>
      </c>
      <c r="BJ194" s="166" t="str">
        <f t="shared" si="157"/>
        <v xml:space="preserve">BEGIN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4" s="166" t="str">
        <f>"SELECT 'ID"&amp; $U194 &amp;"' AS RULE_ID,  
   '"&amp; $G194 &amp;"' AS TB_NM,    
   '"&amp; $J194 &amp;"' AS COL_NM, 
	COUNT(*) AS ERR_CNT   
FROM "&amp;$C194&amp;"."&amp; $G194 &amp;"
WHERE CASE WHEN REGEXP_MATCH(CAST("&amp; $J194 &amp;" AS VARCHAR), CAST("&amp; $AK194 &amp;" AS VARCHAR)) IS NULL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194" s="164" t="s">
        <v>1860</v>
      </c>
      <c r="BM194" s="166" t="str">
        <f t="shared" si="158"/>
        <v xml:space="preserve">BEGIN
    -- 쿼리 결과를 변수에 저장
    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REGEXP_MATCH(CAST("&amp; $J194 &amp;" AS VARCHAR), CAST("&amp; $AK194 &amp;" AS VARCHAR)) IS NULL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194" s="164" t="s">
        <v>1860</v>
      </c>
      <c r="BP194" s="166" t="str">
        <f t="shared" si="159"/>
        <v xml:space="preserve">BEGIN
    -- 쿼리 결과를 변수에 저장
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194" s="164" t="s">
        <v>1860</v>
      </c>
      <c r="BS194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4" s="166" t="str">
        <f>"SELECT 'ID"&amp; $U194 &amp;"' AS RULE_ID,  
   '"&amp; $G194 &amp;"' AS TB_NM,    
   '"&amp; $J194 &amp;"' AS COL_NM, 
	COUNT(*) AS ERR_CNT   
FROM "&amp;$C194&amp;"."&amp; $G194 &amp;"
WHERE CASE WHEN  "&amp; $J194 &amp;" NOT REGEXP "&amp; $AK194 &amp;"
THEN 'Y' ELSE 'N' END = 'Y' 
AND ( "&amp; $J194 &amp;" IS NOT NULL AND LENGTH("&amp; $J194 &amp;")&gt;0 )
"</f>
        <v xml:space="preserve">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194" s="164" t="s">
        <v>1860</v>
      </c>
      <c r="BV19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194" s="166" t="str">
        <f>"SELECT ERR_VALUE, RULE_ID, TB_NM, COL_NM FROM (
SELECT DISTINCT SUBSTRING(CAST("&amp; $J194 &amp;" AS VARCHAR(50)),1,30) AS ERR_VALUE, 'ID"&amp; $U194 &amp;"' AS RULE_ID,  
   '"&amp; $G194 &amp;"' AS TB_NM,    
   '"&amp; $J194 &amp;"' AS COL_NM 
FROM "&amp;$C194&amp;"."&amp; $G194 &amp;"
WHERE CASE WHEN "&amp; $J194 &amp;" NOT REGEXP "&amp; $AK194 &amp;"
 THEN 'Y' 
 ELSE 'N' 
 END = 'Y' 
AND ("&amp; $J194 &amp;" IS NOT NULL AND LENGTH("&amp; $J194 &amp;")&gt;0 )
limit 3
) XX
"</f>
        <v xml:space="preserve">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194" s="164" t="s">
        <v>1860</v>
      </c>
      <c r="BY194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194" s="164" t="s">
        <v>1860</v>
      </c>
      <c r="CB194" s="164" t="str">
        <f t="shared" si="163"/>
        <v xml:space="preserve">    -- 프로시저 본문
    BEGIN
        WITH query_result AS (
            -- 쿼리 결과를 변수에 저장
            SELECT 'ID1192'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4" s="166" t="str">
        <f>"SELECT 'ID"&amp; $U194 &amp;"' AS RULE_ID,  
   '"&amp; $G194 &amp;"' AS TB_NM,    
   '"&amp; $J194 &amp;"' AS COL_NM, 
	COUNT(*) AS ERR_CNT   
FROM "&amp;$C194&amp;"."&amp; $G194 &amp;"
WHERE CASE WHEN NOT REGEXP_LIKE("&amp; $J194 &amp;", "&amp; $AK194 &amp;")
THEN 'Y' ELSE 'N' END = 'Y' 
AND ( "&amp; $J194 &amp;" IS NOT NULL AND LENGTH(TO_CHAR("&amp; $J194 &amp;"))&gt;0 )
"</f>
        <v xml:space="preserve">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194" s="164" t="s">
        <v>1860</v>
      </c>
      <c r="CE194" s="164" t="str">
        <f t="shared" si="164"/>
        <v xml:space="preserve">    -- 프로시저 본문
    BEGIN
        WITH query_result AS (
            -- 쿼리 결과를 변수에 저장
         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4" s="166" t="str">
        <f>"SELECT ERR_VALUE, RULE_ID, TB_NM, COL_NM FROM (
SELECT DISTINCT SUBSTR(TO_CHAR("&amp; $J194 &amp;"),1,30) AS ERR_VALUE, 'ID"&amp; $U194 &amp;"' AS RULE_ID,  
   '"&amp; $G194 &amp;"' AS TB_NM,    
   '"&amp; $J194 &amp;"' AS COL_NM 
FROM "&amp;$C194&amp;"."&amp; $G194 &amp;"
WHERE CASE WHEN NOT REGEXP_LIKE("&amp; $J194 &amp;", "&amp; $AK194 &amp;")
 THEN 'Y' 
 ELSE 'N' 
 END = 'Y' 
AND ("&amp; $J194 &amp;" IS NOT NULL AND LENGTH(TO_CHAR("&amp; $J194 &amp;"))&gt;0 )
AND ROWNUM &lt; 4
) XX
"</f>
        <v xml:space="preserve">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194" s="164" t="s">
        <v>1860</v>
      </c>
      <c r="CH194" s="164" t="str">
        <f t="shared" si="165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194" s="164" t="s">
        <v>1860</v>
      </c>
      <c r="CK194" s="164" t="str">
        <f t="shared" si="166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194" s="164" t="s">
        <v>1860</v>
      </c>
      <c r="CN194" s="164" t="str">
        <f>"BEGIN TRY" &amp; CHAR(10) &amp;
"    WITH query_result AS (" &amp; CHAR(10) &amp;
"        "&amp;CL194&amp;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194" s="164" t="s">
        <v>1860</v>
      </c>
      <c r="CQ194" s="164" t="str">
        <f t="shared" si="167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4" s="216">
        <f>IFERROR(VLOOKUP("ID"&amp;U194,V.진단결과!$A$2:$E$99558,4,0),0)</f>
        <v>0</v>
      </c>
      <c r="CS194" s="217">
        <f>IFERROR(VLOOKUP("ID"&amp;U194,V.진단결과!$A$2:$E$99558,5,0),0)</f>
        <v>0</v>
      </c>
      <c r="CT194" s="218">
        <f t="shared" si="134"/>
        <v>0</v>
      </c>
      <c r="CU194" s="219" t="str">
        <f>SUBSTITUTE(IFERROR(VLOOKUP("ID"&amp;U194,V.진단결과!$A$2:$F$99558,6,0),""),$AO194,"")</f>
        <v/>
      </c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</row>
    <row r="195" spans="1:120" s="220" customFormat="1" ht="16.5" hidden="1" customHeight="1">
      <c r="A195" s="164" t="s">
        <v>2242</v>
      </c>
      <c r="B195" s="164" t="s">
        <v>2240</v>
      </c>
      <c r="C195" s="164" t="s">
        <v>2887</v>
      </c>
      <c r="D195" s="164">
        <v>8</v>
      </c>
      <c r="E195" s="175" t="s">
        <v>2243</v>
      </c>
      <c r="F195" s="177" t="s">
        <v>2694</v>
      </c>
      <c r="G195" s="177" t="s">
        <v>2451</v>
      </c>
      <c r="H195" s="177">
        <v>8</v>
      </c>
      <c r="I195" s="221" t="s">
        <v>2683</v>
      </c>
      <c r="J195" s="177" t="s">
        <v>2364</v>
      </c>
      <c r="K195" s="177" t="s">
        <v>2435</v>
      </c>
      <c r="L195" s="175"/>
      <c r="M195" s="165"/>
      <c r="N195" s="221" t="s">
        <v>2683</v>
      </c>
      <c r="O195" s="166"/>
      <c r="P195" s="4"/>
      <c r="Q195" s="175" t="s">
        <v>116</v>
      </c>
      <c r="R195" s="175" t="s">
        <v>2448</v>
      </c>
      <c r="S195" s="166"/>
      <c r="T195" s="166"/>
      <c r="U195" s="166">
        <v>1193</v>
      </c>
      <c r="V195" s="164" t="s">
        <v>1869</v>
      </c>
      <c r="W195" s="166"/>
      <c r="X195" s="166"/>
      <c r="Y195" s="166"/>
      <c r="Z195" s="164" t="s">
        <v>1868</v>
      </c>
      <c r="AA195" s="164" t="s">
        <v>2466</v>
      </c>
      <c r="AB195" s="166"/>
      <c r="AC195" s="166"/>
      <c r="AD195" s="165"/>
      <c r="AE195" s="166"/>
      <c r="AF195" s="166" t="s">
        <v>2886</v>
      </c>
      <c r="AG195" s="165" t="s">
        <v>2258</v>
      </c>
      <c r="AH195" s="165" t="s">
        <v>2434</v>
      </c>
      <c r="AI195" s="166" t="s">
        <v>2825</v>
      </c>
      <c r="AJ195" s="166"/>
      <c r="AK195" s="166"/>
      <c r="AL195" s="166"/>
      <c r="AM195" s="166"/>
      <c r="AN195" s="166" t="str">
        <f>F195 &amp;"["&amp;G195&amp;"]의 "&amp; I195 &amp;"["&amp; J195 &amp;"]는 표준코드[CONCEPT]의 표준코드아이디[CONCEPT_ID]에 존재하며 해당 조건["&amp;AI195&amp;"]을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95" s="166"/>
      <c r="AP195" s="166" t="str">
        <f t="shared" si="168"/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AQ195" s="164" t="s">
        <v>1860</v>
      </c>
      <c r="AR195" s="164" t="str">
        <f t="shared" si="152"/>
        <v xml:space="preserve">WITH query_result AS (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195" s="164" t="s">
        <v>1860</v>
      </c>
      <c r="AU195" s="164" t="str">
        <f t="shared" si="153"/>
        <v xml:space="preserve">    WITH query_result AS (
        -- 쿼리 결과를 변수에 저장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195" s="164" t="s">
        <v>1860</v>
      </c>
      <c r="AX195" s="164" t="str">
        <f t="shared" si="154"/>
        <v xml:space="preserve">    WITH query_result AS (
        -- 쿼리 결과를 변수에 저장
    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AZ195" s="164" t="s">
        <v>1860</v>
      </c>
      <c r="BA195" s="164" t="str">
        <f t="shared" si="155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195" s="164" t="s">
        <v>1860</v>
      </c>
      <c r="BD195" s="164" t="str">
        <f>"BEGIN TRY" &amp; CHAR(10) &amp;
"    WITH query_result AS (" &amp; CHAR(10) &amp;
"        "&amp;BB195&amp;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195" s="164" t="s">
        <v>1860</v>
      </c>
      <c r="BG195" s="164" t="str">
        <f t="shared" si="156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5" s="166" t="str">
        <f>"SELECT 'ID"&amp; $U195 &amp;"' AS RULE_ID,  
   '"&amp; $G195 &amp;"' AS TB_NM,    
   '"&amp; $J195 &amp;"' AS COL_NM, 
   COUNT(*) AS TOT_CNT   
   FROM "&amp;$C195&amp;"."&amp; $G195 &amp;"
WHERE "&amp; $J195 &amp;" IS NOT NULL AND LENGTH(CAST("&amp; $J195 &amp;" AS VARCHAR))&gt;0 "</f>
        <v xml:space="preserve">SELECT 'ID1193'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195" s="164" t="s">
        <v>1860</v>
      </c>
      <c r="BJ195" s="166" t="str">
        <f t="shared" si="157"/>
        <v xml:space="preserve">BEGIN
    -- 쿼리 결과를 변수에 저장
    SELECT 'ID1193'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195" s="164" t="s">
        <v>1860</v>
      </c>
      <c r="BM195" s="166" t="str">
        <f t="shared" si="158"/>
        <v xml:space="preserve">BEGIN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195" s="164" t="s">
        <v>1860</v>
      </c>
      <c r="BP195" s="166" t="str">
        <f t="shared" si="159"/>
        <v xml:space="preserve">BEGIN
    -- 쿼리 결과를 변수에 저장
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BR195" s="164" t="s">
        <v>1860</v>
      </c>
      <c r="BS195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LENGTH("&amp; $J195 &amp;")&gt;0 )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195" s="164" t="s">
        <v>1860</v>
      </c>
      <c r="BV19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195" s="166" t="str">
        <f>"SELECT ERR_VALUE, RULE_ID, TB_NM, COL_NM FROM (
 SELECT DISTINCT SUBSTRING(CAST("&amp; $J195 &amp;" AS VARCHAR(50)),1,30)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 $AI195 &amp;")  
THEN 'Y' ELSE 'N' END = 'Y' 
AND ( "&amp; $J195 &amp;" IS NOT NULL AND LENGTH("&amp; $J195 &amp;")&gt;0 ) 
LIMIT 3
) XX
"</f>
        <v xml:space="preserve">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195" s="164" t="s">
        <v>1860</v>
      </c>
      <c r="BY195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CA195" s="164" t="s">
        <v>1860</v>
      </c>
      <c r="CB195" s="164" t="str">
        <f t="shared" si="163"/>
        <v xml:space="preserve">    -- 프로시저 본문
    BEGIN
        WITH query_result AS (
            -- 쿼리 결과를 변수에 저장
            SELECT 'ID1193'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LENGTH(TO_CHAR("&amp; $J195 &amp;"))&gt;0 )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195" s="164" t="s">
        <v>1860</v>
      </c>
      <c r="CE195" s="164" t="str">
        <f t="shared" si="164"/>
        <v xml:space="preserve">    -- 프로시저 본문
    BEGIN
        WITH query_result AS (
            -- 쿼리 결과를 변수에 저장
 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5" s="166" t="str">
        <f>"SELECT ERR_VALUE, RULE_ID, TB_NM, COL_NM FROM (
 SELECT DISTINCT SUBSTR(TO_CHAR("&amp; $J195 &amp;"),1,30)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LENGTH(TO_CHAR("&amp; $J195 &amp;"))&gt;0 ) 
AND ROWNUM &lt; 4
) XX
"</f>
        <v xml:space="preserve">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195" s="164" t="s">
        <v>1860</v>
      </c>
      <c r="CH195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CJ195" s="164" t="s">
        <v>1860</v>
      </c>
      <c r="CK195" s="164" t="str">
        <f t="shared" si="166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195" s="164" t="s">
        <v>1860</v>
      </c>
      <c r="CN195" s="164" t="str">
        <f>"BEGIN TRY" &amp; CHAR(10) &amp;
"    WITH query_result AS (" &amp; CHAR(10) &amp;
"        "&amp;CL195&amp;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195" s="164" t="s">
        <v>1860</v>
      </c>
      <c r="CQ195" s="164" t="str">
        <f t="shared" si="167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5" s="216">
        <f>IFERROR(VLOOKUP("ID"&amp;U195,V.진단결과!$A$2:$E$99558,4,0),0)</f>
        <v>0</v>
      </c>
      <c r="CS195" s="217">
        <f>IFERROR(VLOOKUP("ID"&amp;U195,V.진단결과!$A$2:$E$99558,5,0),0)</f>
        <v>0</v>
      </c>
      <c r="CT195" s="218">
        <f t="shared" si="134"/>
        <v>0</v>
      </c>
      <c r="CU195" s="219" t="str">
        <f>SUBSTITUTE(IFERROR(VLOOKUP("ID"&amp;U195,V.진단결과!$A$2:$F$99558,6,0),""),$AO195,"")</f>
        <v/>
      </c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</row>
    <row r="196" spans="1:120" s="220" customFormat="1" ht="16.5" hidden="1" customHeight="1">
      <c r="A196" s="164" t="s">
        <v>2242</v>
      </c>
      <c r="B196" s="164" t="s">
        <v>2240</v>
      </c>
      <c r="C196" s="164" t="s">
        <v>2887</v>
      </c>
      <c r="D196" s="164">
        <v>8</v>
      </c>
      <c r="E196" s="175" t="s">
        <v>2243</v>
      </c>
      <c r="F196" s="177" t="s">
        <v>2694</v>
      </c>
      <c r="G196" s="177" t="s">
        <v>2451</v>
      </c>
      <c r="H196" s="177">
        <v>8</v>
      </c>
      <c r="I196" s="221" t="s">
        <v>2683</v>
      </c>
      <c r="J196" s="177" t="s">
        <v>2364</v>
      </c>
      <c r="K196" s="177" t="s">
        <v>2435</v>
      </c>
      <c r="L196" s="175"/>
      <c r="M196" s="165"/>
      <c r="N196" s="221" t="s">
        <v>2683</v>
      </c>
      <c r="O196" s="166"/>
      <c r="P196" s="4"/>
      <c r="Q196" s="175" t="s">
        <v>116</v>
      </c>
      <c r="R196" s="175" t="s">
        <v>2448</v>
      </c>
      <c r="S196" s="166"/>
      <c r="T196" s="166"/>
      <c r="U196" s="166">
        <v>1194</v>
      </c>
      <c r="V196" s="164" t="s">
        <v>1869</v>
      </c>
      <c r="W196" s="166"/>
      <c r="X196" s="166"/>
      <c r="Y196" s="166"/>
      <c r="Z196" s="168" t="s">
        <v>2892</v>
      </c>
      <c r="AA196" s="168" t="s">
        <v>2891</v>
      </c>
      <c r="AB196" s="166"/>
      <c r="AC196" s="166"/>
      <c r="AD196" s="165"/>
      <c r="AE196" s="166"/>
      <c r="AF196" s="166"/>
      <c r="AG196" s="166"/>
      <c r="AH196" s="165"/>
      <c r="AI196" s="166"/>
      <c r="AJ196" s="166"/>
      <c r="AK196" s="166"/>
      <c r="AL196" s="166"/>
      <c r="AM196" s="166"/>
      <c r="AN196" s="166" t="str">
        <f>F196 &amp;"["&amp;G196&amp;"]의 "&amp; I196 &amp;"["&amp; J196 &amp;"]는 필수적으로 존재하여만 한다."</f>
        <v>처치재료[DEVICE_EXPOSURE]의 처치재료 처방출처ID[DEVICE_TYPE_CONCEPT_ID]는 필수적으로 존재하여만 한다.</v>
      </c>
      <c r="AO196" s="166"/>
      <c r="AP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Q196" s="164" t="s">
        <v>1860</v>
      </c>
      <c r="AR196" s="164" t="str">
        <f t="shared" si="152"/>
        <v xml:space="preserve">WITH query_result AS (
    -- 쿼리 결과를 변수에 저장
    SELECT 'ID1194'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AT196" s="164" t="s">
        <v>1860</v>
      </c>
      <c r="AU196" s="164" t="str">
        <f t="shared" si="153"/>
        <v xml:space="preserve">    WITH query_result AS (
        -- 쿼리 결과를 변수에 저장
        SELECT 'ID1194'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AW196" s="164" t="s">
        <v>1860</v>
      </c>
      <c r="AX196" s="164" t="str">
        <f t="shared" si="154"/>
        <v xml:space="preserve">    WITH query_result AS (
        -- 쿼리 결과를 변수에 저장
    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Z196" s="164" t="s">
        <v>1860</v>
      </c>
      <c r="BA196" s="164" t="str">
        <f t="shared" si="155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C196" s="164" t="s">
        <v>1860</v>
      </c>
      <c r="BD196" s="164" t="str">
        <f>"BEGIN TRY" &amp; CHAR(10) &amp;
"    WITH query_result AS (" &amp; CHAR(10) &amp;
"        "&amp;BB196&amp;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BF196" s="164" t="s">
        <v>1860</v>
      </c>
      <c r="BG196" s="164" t="str">
        <f t="shared" si="156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6" s="166" t="str">
        <f>"SELECT 'ID"&amp; $U196 &amp;"' AS RULE_ID,  
   '"&amp; $G196 &amp;"' AS TB_NM,    
   '"&amp; $J196 &amp;"' AS COL_NM, 
   COUNT(*) AS TOT_CNT   
   FROM "&amp;$C196&amp;"."&amp; $G196 &amp;"
"</f>
        <v xml:space="preserve">SELECT 'ID1194' AS RULE_ID,  
   'DEVICE_EXPOSURE' AS TB_NM,    
   'DEVICE_TYPE_CONCEPT_ID' AS COL_NM, 
   COUNT(*) AS TOT_CNT   
   FROM YourSchemaName.DEVICE_EXPOSURE
</v>
      </c>
      <c r="BI196" s="164" t="s">
        <v>1860</v>
      </c>
      <c r="BJ196" s="166" t="str">
        <f t="shared" si="157"/>
        <v xml:space="preserve">BEGIN
    -- 쿼리 결과를 변수에 저장
    SELECT 'ID1194'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L196" s="164" t="s">
        <v>1860</v>
      </c>
      <c r="BM196" s="166" t="str">
        <f t="shared" si="158"/>
        <v xml:space="preserve">BEGIN
    -- 쿼리 결과를 변수에 저장
    SELECT 'ID1194'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BO196" s="164" t="s">
        <v>1860</v>
      </c>
      <c r="BP196" s="166" t="str">
        <f t="shared" si="159"/>
        <v xml:space="preserve">BEGIN
    -- 쿼리 결과를 변수에 저장
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BR196" s="164" t="s">
        <v>1860</v>
      </c>
      <c r="BS196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U196" s="164" t="s">
        <v>1860</v>
      </c>
      <c r="BV19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196" s="166" t="str">
        <f>"SELECT ERR_VALUE, RULE_ID, TB_NM, COL_NM FROM (
 SELECT DISTINCT SUBSTRING(CAST("&amp; $J196 &amp;" AS VARCHAR(50)),1,30) AS ERR_VALUE, 'ID"&amp; $U196 &amp;"' AS RULE_ID,  
   '"&amp; $G196 &amp;"' AS TB_NM,    
   '"&amp; $J196 &amp;"' AS COL_NM 
    FROM "&amp;$C196&amp;"."&amp; $G196 &amp;" A
    WHERE  "&amp; $J196 &amp;" IS NULL 
LIMIT 3
) XX
"</f>
        <v xml:space="preserve">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</v>
      </c>
      <c r="BX196" s="164" t="s">
        <v>1860</v>
      </c>
      <c r="BY196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A196" s="164" t="s">
        <v>1860</v>
      </c>
      <c r="CB196" s="164" t="str">
        <f t="shared" si="163"/>
        <v xml:space="preserve">    -- 프로시저 본문
    BEGIN
        WITH query_result AS (
            -- 쿼리 결과를 변수에 저장
            SELECT 'ID1194'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D196" s="164" t="s">
        <v>1860</v>
      </c>
      <c r="CE196" s="164" t="str">
        <f t="shared" si="164"/>
        <v xml:space="preserve">    -- 프로시저 본문
    BEGIN
        WITH query_result AS (
            -- 쿼리 결과를 변수에 저장
         SELECT 'ID1194'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6" s="166" t="str">
        <f>"SELECT ERR_VALUE, RULE_ID, TB_NM, COL_NM FROM (
 SELECT DISTINCT SUBSTR(TO_CHAR("&amp; $J196 &amp;"),1,30) AS ERR_VALUE, 'ID"&amp; $U196 &amp;"' AS RULE_ID,  
   '"&amp; $G196 &amp;"' AS TB_NM,    
   '"&amp; $J196 &amp;"' AS COL_NM 
    FROM "&amp;$C196&amp;"."&amp; $G196 &amp;" A
    WHERE  "&amp; $J196 &amp;" IS NULL
AND ROWNUM &lt; 4
) XX
"</f>
        <v xml:space="preserve">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</v>
      </c>
      <c r="CG196" s="164" t="s">
        <v>1860</v>
      </c>
      <c r="CH196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J196" s="164" t="s">
        <v>1860</v>
      </c>
      <c r="CK196" s="164" t="str">
        <f t="shared" si="166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M196" s="164" t="s">
        <v>1860</v>
      </c>
      <c r="CN196" s="164" t="str">
        <f>"BEGIN TRY" &amp; CHAR(10) &amp;
"    WITH query_result AS (" &amp; CHAR(10) &amp;
"        "&amp;CL196&amp;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CP196" s="164" t="s">
        <v>1860</v>
      </c>
      <c r="CQ196" s="164" t="str">
        <f t="shared" si="167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6" s="216">
        <f>IFERROR(VLOOKUP("ID"&amp;U196,V.진단결과!$A$2:$E$99558,4,0),0)</f>
        <v>0</v>
      </c>
      <c r="CS196" s="217">
        <f>IFERROR(VLOOKUP("ID"&amp;U196,V.진단결과!$A$2:$E$99558,5,0),0)</f>
        <v>0</v>
      </c>
      <c r="CT196" s="218">
        <f t="shared" si="134"/>
        <v>0</v>
      </c>
      <c r="CU196" s="219" t="str">
        <f>SUBSTITUTE(IFERROR(VLOOKUP("ID"&amp;U196,V.진단결과!$A$2:$F$99558,6,0),""),$AO196,"")</f>
        <v/>
      </c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</row>
    <row r="197" spans="1:120" s="220" customFormat="1" ht="16.5" hidden="1" customHeight="1">
      <c r="A197" s="164" t="s">
        <v>2242</v>
      </c>
      <c r="B197" s="164" t="s">
        <v>2240</v>
      </c>
      <c r="C197" s="164" t="s">
        <v>2887</v>
      </c>
      <c r="D197" s="164">
        <v>8</v>
      </c>
      <c r="E197" s="175" t="s">
        <v>2243</v>
      </c>
      <c r="F197" s="177" t="s">
        <v>2694</v>
      </c>
      <c r="G197" s="177" t="s">
        <v>2251</v>
      </c>
      <c r="H197" s="177">
        <v>9</v>
      </c>
      <c r="I197" s="221" t="s">
        <v>2684</v>
      </c>
      <c r="J197" s="177" t="s">
        <v>2365</v>
      </c>
      <c r="K197" s="177" t="s">
        <v>2447</v>
      </c>
      <c r="L197" s="175"/>
      <c r="M197" s="165"/>
      <c r="N197" s="221" t="s">
        <v>2684</v>
      </c>
      <c r="O197" s="165"/>
      <c r="P197" s="4"/>
      <c r="Q197" s="175" t="s">
        <v>2449</v>
      </c>
      <c r="R197" s="175"/>
      <c r="S197" s="166"/>
      <c r="T197" s="166"/>
      <c r="U197" s="166"/>
      <c r="V197" s="164" t="s">
        <v>1965</v>
      </c>
      <c r="W197" s="166" t="s">
        <v>1875</v>
      </c>
      <c r="X197" s="166"/>
      <c r="Y197" s="166"/>
      <c r="Z197" s="166"/>
      <c r="AA197" s="166"/>
      <c r="AB197" s="166"/>
      <c r="AC197" s="166"/>
      <c r="AD197" s="165"/>
      <c r="AE197" s="166"/>
      <c r="AF197" s="166"/>
      <c r="AG197" s="165"/>
      <c r="AH197" s="165"/>
      <c r="AI197" s="166"/>
      <c r="AJ197" s="166"/>
      <c r="AK197" s="166"/>
      <c r="AL197" s="166"/>
      <c r="AM197" s="166"/>
      <c r="AN197" s="166"/>
      <c r="AO197" s="166"/>
      <c r="AP197" s="166"/>
      <c r="AQ197" s="164"/>
      <c r="AR197" s="164"/>
      <c r="AS197" s="167"/>
      <c r="AT197" s="164"/>
      <c r="AU197" s="164"/>
      <c r="AV197" s="166"/>
      <c r="AW197" s="166"/>
      <c r="AX197" s="166"/>
      <c r="AY197" s="166"/>
      <c r="AZ197" s="164"/>
      <c r="BA197" s="164"/>
      <c r="BB197" s="167"/>
      <c r="BC197" s="164"/>
      <c r="BD197" s="164"/>
      <c r="BE197" s="166"/>
      <c r="BF197" s="166"/>
      <c r="BG197" s="166"/>
      <c r="BH197" s="166"/>
      <c r="BI197" s="164"/>
      <c r="BJ197" s="164"/>
      <c r="BK197" s="167"/>
      <c r="BL197" s="164"/>
      <c r="BM197" s="164"/>
      <c r="BN197" s="166"/>
      <c r="BO197" s="166"/>
      <c r="BP197" s="166"/>
      <c r="BQ197" s="166"/>
      <c r="BR197" s="164"/>
      <c r="BS197" s="164"/>
      <c r="BT197" s="167"/>
      <c r="BU197" s="164"/>
      <c r="BV197" s="164"/>
      <c r="BW197" s="166"/>
      <c r="BX197" s="166"/>
      <c r="BY197" s="166"/>
      <c r="BZ197" s="166"/>
      <c r="CA197" s="164"/>
      <c r="CB197" s="164"/>
      <c r="CC197" s="167"/>
      <c r="CD197" s="164"/>
      <c r="CE197" s="164"/>
      <c r="CF197" s="166"/>
      <c r="CG197" s="166"/>
      <c r="CH197" s="166"/>
      <c r="CI197" s="166"/>
      <c r="CJ197" s="164"/>
      <c r="CK197" s="164"/>
      <c r="CL197" s="167"/>
      <c r="CM197" s="164"/>
      <c r="CN197" s="164"/>
      <c r="CO197" s="166"/>
      <c r="CP197" s="166"/>
      <c r="CQ197" s="166"/>
      <c r="CR197" s="216">
        <f>IFERROR(VLOOKUP("ID"&amp;U197,V.진단결과!$A$2:$E$99558,4,0),0)</f>
        <v>0</v>
      </c>
      <c r="CS197" s="217">
        <f>IFERROR(VLOOKUP("ID"&amp;U197,V.진단결과!$A$2:$E$99558,5,0),0)</f>
        <v>0</v>
      </c>
      <c r="CT197" s="218">
        <f t="shared" si="134"/>
        <v>0</v>
      </c>
      <c r="CU197" s="219" t="str">
        <f>SUBSTITUTE(IFERROR(VLOOKUP("ID"&amp;U197,V.진단결과!$A$2:$F$99558,6,0),""),$AO197,"")</f>
        <v/>
      </c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</row>
    <row r="198" spans="1:120" s="220" customFormat="1" ht="16.5" hidden="1" customHeight="1">
      <c r="A198" s="164" t="s">
        <v>2242</v>
      </c>
      <c r="B198" s="164" t="s">
        <v>2240</v>
      </c>
      <c r="C198" s="164" t="s">
        <v>2887</v>
      </c>
      <c r="D198" s="164">
        <v>8</v>
      </c>
      <c r="E198" s="175" t="s">
        <v>2243</v>
      </c>
      <c r="F198" s="177" t="s">
        <v>2694</v>
      </c>
      <c r="G198" s="177" t="s">
        <v>2251</v>
      </c>
      <c r="H198" s="177">
        <v>10</v>
      </c>
      <c r="I198" s="221" t="s">
        <v>2686</v>
      </c>
      <c r="J198" s="177" t="s">
        <v>2340</v>
      </c>
      <c r="K198" s="177" t="s">
        <v>2435</v>
      </c>
      <c r="L198" s="175"/>
      <c r="M198" s="165"/>
      <c r="N198" s="221" t="s">
        <v>2686</v>
      </c>
      <c r="O198" s="166"/>
      <c r="P198" s="166"/>
      <c r="Q198" s="175" t="s">
        <v>2449</v>
      </c>
      <c r="R198" s="175"/>
      <c r="S198" s="166"/>
      <c r="T198" s="166"/>
      <c r="U198" s="166">
        <v>1196</v>
      </c>
      <c r="V198" s="164" t="s">
        <v>1869</v>
      </c>
      <c r="W198" s="166"/>
      <c r="X198" s="166"/>
      <c r="Y198" s="166"/>
      <c r="Z198" s="164" t="s">
        <v>1968</v>
      </c>
      <c r="AA198" s="164" t="s">
        <v>2468</v>
      </c>
      <c r="AB198" s="166"/>
      <c r="AC198" s="166"/>
      <c r="AD198" s="165"/>
      <c r="AE198" s="166"/>
      <c r="AF198" s="166"/>
      <c r="AG198" s="165"/>
      <c r="AH198" s="165"/>
      <c r="AI198" s="166"/>
      <c r="AJ198" s="166"/>
      <c r="AK198" s="166"/>
      <c r="AL198" s="166"/>
      <c r="AM198" s="166"/>
      <c r="AN198" s="166" t="str">
        <f>F198 &amp;"["&amp;G198&amp;"]의 "&amp; I198 &amp;"["&amp; J198 &amp;"]는 정수 또는 소수점을 가진 숫자여야만 한다."</f>
        <v>처치재료[DEVICE_EXPOSURE]의 처방 량[QUANTITY]는 정수 또는 소수점을 가진 숫자여야만 한다.</v>
      </c>
      <c r="AO198" s="166"/>
      <c r="AP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AQ198" s="164" t="s">
        <v>1860</v>
      </c>
      <c r="AR198" s="164" t="str">
        <f>"WITH query_result AS (" &amp; CHAR(10) &amp;
"    -- 쿼리 결과를 변수에 저장" &amp; CHAR(10) &amp;
"    " &amp; AP198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'ID1196'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"&amp; $J198 &amp;" LIKE_REGEXPR '[^\d.-]+'
 "</f>
        <v xml:space="preserve">SELECT 'ID1196' AS RULE_ID,  
   'DEVICE_EXPOSURE' AS TB_NM,    
   'QUANTITY' AS COL_NM, 
	COUNT(*) AS ERR_CNT   
FROM YourSchemaName.DEVICE_EXPOSURE A
WHERE QUANTITY IS NOT NULL AND LENGTH(CAST(QUANTITY AS VARCHAR)) &gt; 0 
AND QUANTITY LIKE_REGEXPR '[^\d.-]+'
 </v>
      </c>
      <c r="AT198" s="164" t="s">
        <v>1860</v>
      </c>
      <c r="AU198" s="164" t="str">
        <f>"    WITH query_result AS (" &amp; CHAR(10) &amp;
"        -- 쿼리 결과를 변수에 저장" &amp; CHAR(10) &amp;
"        " &amp; AS198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'ID1196' AS RULE_ID,  
   'DEVICE_EXPOSURE' AS TB_NM,    
   'QUANTITY' AS COL_NM, 
	COUNT(*) AS ERR_CNT   
FROM YourSchemaName.DEVICE_EXPOSURE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"&amp; $J198 &amp;" LIKE_REGEXPR '[^\d.-]+'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LIKE_REGEXPR '[^\d.-]+'
LIMIT 3
) XX
</v>
      </c>
      <c r="AW198" s="164" t="s">
        <v>1860</v>
      </c>
      <c r="AX198" s="164" t="str">
        <f>"    WITH query_result AS (" &amp; CHAR(10) &amp;
"        -- 쿼리 결과를 변수에 저장" &amp; CHAR(10) &amp;
"        " &amp; AV198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AZ198" s="164" t="s">
        <v>1860</v>
      </c>
      <c r="BA198" s="164" t="str">
        <f>"BEGIN TRY" &amp; CHAR(10) &amp;
"    WITH query_result AS (" &amp; CHAR(10) &amp;
"        "&amp;AY198&amp;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198" s="164" t="s">
        <v>1860</v>
      </c>
      <c r="BD198" s="164" t="str">
        <f>"BEGIN TRY" &amp; CHAR(10) &amp;
"    WITH query_result AS (" &amp; CHAR(10) &amp;
"        "&amp;BB198&amp;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BF198" s="164" t="s">
        <v>1860</v>
      </c>
      <c r="BG198" s="164" t="str">
        <f>"BEGIN TRY" &amp; CHAR(10) &amp;
"    WITH query_result AS (" &amp; CHAR(10) &amp;
"        "&amp;BE198&amp;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8" s="166" t="str">
        <f>"SELECT 'ID"&amp; $U198 &amp;"' AS RULE_ID,  
   '"&amp; $G198 &amp;"' AS TB_NM,    
   '"&amp; $J198 &amp;"' AS COL_NM, 
   COUNT(*) AS TOT_CNT   
   FROM "&amp;$C198&amp;"."&amp; $G198 &amp;"
WHERE "&amp; $J198 &amp;" IS NOT NULL AND LENGTH(CAST("&amp; $J198 &amp;" AS VARCHAR))&gt;0 "</f>
        <v xml:space="preserve">SELECT 'ID1196' AS RULE_ID,  
   'DEVICE_EXPOSURE' AS TB_NM,    
   'QUANTITY' AS COL_NM, 
   COUNT(*) AS TOT_CNT   
   FROM YourSchemaName.DEVICE_EXPOSURE
WHERE QUANTITY IS NOT NULL AND LENGTH(CAST(QUANTITY AS VARCHAR))&gt;0 </v>
      </c>
      <c r="BI198" s="164" t="s">
        <v>1860</v>
      </c>
      <c r="BJ198" s="166" t="str">
        <f>"BEGIN" &amp; CHAR(10) &amp;
"    -- 쿼리 결과를 변수에 저장" &amp; CHAR(10) &amp;
"    " &amp; BH198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'ID1196'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REGEXP_MATCH(CAST("&amp; $J198 &amp;" AS VARCHAR), '[^\d.-]+') IS NOT NULL
 "</f>
        <v xml:space="preserve">SELECT 'ID1196'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</v>
      </c>
      <c r="BL198" s="164" t="s">
        <v>1860</v>
      </c>
      <c r="BM198" s="166" t="str">
        <f>"BEGIN" &amp; CHAR(10) &amp;
"    -- 쿼리 결과를 변수에 저장" &amp; CHAR(10) &amp;
"    " &amp; BK198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'ID1196'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REGEXP_MATCH(CAST("&amp; $J198 &amp;" AS VARCHAR), '[^\d.-]+') IS NOT NULL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'[^\d.-]+') IS NOT NULL
LIMIT 3
) XX
</v>
      </c>
      <c r="BO198" s="164" t="s">
        <v>1860</v>
      </c>
      <c r="BP198" s="166" t="str">
        <f>"BEGIN" &amp; CHAR(10) &amp;
"    -- 쿼리 결과를 변수에 저장" &amp; CHAR(10) &amp;
"    " &amp; BN198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BR198" s="164" t="s">
        <v>1860</v>
      </c>
      <c r="BS1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8" s="166" t="str">
        <f>"SELECT 'ID"&amp; $U198 &amp;"' AS RULE_ID,  
   '"&amp; $G198 &amp;"' AS TB_NM,    
   '"&amp; $J198 &amp;"' AS COL_NM, 
	COUNT(*) AS ERR_CNT   
FROM "&amp;$C198&amp;"."&amp; $G198 &amp;" A
WHERE "&amp; $J198 &amp;" IS NOT NULL AND LENGTH("&amp; $J198 &amp;") &gt; 0 
AND "&amp; $J198 &amp;" REGEXP '[^\d.-]+'
 "</f>
        <v xml:space="preserve">SELECT 'ID1196' AS RULE_ID,  
   'DEVICE_EXPOSURE' AS TB_NM,    
   'QUANTITY' AS COL_NM, 
	COUNT(*) AS ERR_CNT   
FROM YourSchemaName.DEVICE_EXPOSURE A
WHERE QUANTITY IS NOT NULL AND LENGTH(QUANTITY) &gt; 0 
AND QUANTITY REGEXP '[^\d.-]+'
 </v>
      </c>
      <c r="BU198" s="164" t="s">
        <v>1860</v>
      </c>
      <c r="BV1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	COUNT(*) AS ERR_CNT   
FROM YourSchemaName.DEVICE_EXPOSURE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198" s="166" t="str">
        <f>"SELECT ERR_VALUE, RULE_ID, TB_NM, COL_NM FROM (
 SELECT DISTINCT SUBSTRING(CAST("&amp; $J198 &amp;" AS VARCHAR(50)),1,30) AS ERR_VALUE, 'ID"&amp; $U198 &amp;"' AS RULE_ID,  
   '"&amp; $G198 &amp;"' AS TB_NM,    
   '"&amp; $J198 &amp;"' AS COL_NM 
FROM "&amp;$C198&amp;"."&amp; $G198 &amp;" A
WHERE  "&amp; $J198 &amp;" IS NOT NULL AND LENGTH("&amp; $J198 &amp;") &gt; 0 
AND "&amp; $J198 &amp;" REGEXP '[^\d.-]+'
LIMIT 3
) XX
"</f>
        <v xml:space="preserve">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REGEXP '[^\d.-]+'
LIMIT 3
) XX
</v>
      </c>
      <c r="BX198" s="164" t="s">
        <v>1860</v>
      </c>
      <c r="BY1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CA198" s="164" t="s">
        <v>1860</v>
      </c>
      <c r="CB198" s="164" t="str">
        <f>"    -- 프로시저 본문" &amp; CHAR(10) &amp;
"    BEGIN" &amp; CHAR(10) &amp;
"        WITH query_result AS (" &amp; CHAR(10) &amp;
"            -- 쿼리 결과를 변수에 저장" &amp; CHAR(10) &amp;
"            "&amp;BZ198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'ID1196'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8" s="166" t="str">
        <f>"SELECT 'ID"&amp; $U198 &amp;"' AS RULE_ID,  
   '"&amp; $G198 &amp;"' AS TB_NM,    
   '"&amp; $J198 &amp;"' AS COL_NM, 
	COUNT(*) AS ERR_CNT   
FROM "&amp;$C198&amp;"."&amp; $G198 &amp;" A
WHERE "&amp; $J198 &amp;" IS NOT NULL AND LENGTH(TO_CHAR("&amp; $J198 &amp;")) &gt; 0 
AND REGEXP_LIKE("&amp; $J198 &amp;", '[^\d.-]+')
 "</f>
        <v xml:space="preserve">SELECT 'ID1196' AS RULE_ID,  
   'DEVICE_EXPOSURE' AS TB_NM,    
   'QUANTITY' AS COL_NM, 
	COUNT(*) AS ERR_CNT   
FROM YourSchemaName.DEVICE_EXPOSURE A
WHERE QUANTITY IS NOT NULL AND LENGTH(TO_CHAR(QUANTITY)) &gt; 0 
AND REGEXP_LIKE(QUANTITY, '[^\d.-]+')
 </v>
      </c>
      <c r="CD198" s="164" t="s">
        <v>1860</v>
      </c>
      <c r="CE198" s="164" t="str">
        <f>"    -- 프로시저 본문" &amp; CHAR(10) &amp;
"    BEGIN" &amp; CHAR(10) &amp;
"        WITH query_result AS (" &amp; CHAR(10) &amp;
"            -- 쿼리 결과를 변수에 저장" &amp; CHAR(10) &amp;
"         "&amp;CC198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'ID1196' AS RULE_ID,  
   'DEVICE_EXPOSURE' AS TB_NM,    
   'QUANTITY' AS COL_NM, 
	COUNT(*) AS ERR_CNT   
FROM YourSchemaName.DEVICE_EXPOSURE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8" s="166" t="str">
        <f>"SELECT ERR_VALUE, RULE_ID, TB_NM, COL_NM FROM (
 SELECT DISTINCT SUBSTR(TO_CHAR("&amp; $J198 &amp;"),1,30) AS ERR_VALUE, 'ID"&amp; $U198 &amp;"' AS RULE_ID,  
   '"&amp; $G198 &amp;"' AS TB_NM,    
   '"&amp; $J198 &amp;"' AS COL_NM 
FROM "&amp;$C198&amp;"."&amp; $G198 &amp;" A
WHERE  "&amp; $J198 &amp;" IS NOT NULL AND LENGTH(TO_CHAR("&amp; $J198 &amp;")) &gt; 0 
AND REGEXP_LIKE("&amp; $J198 &amp;", '[^\d.-]+')
AND ROWNUM &lt; 4
) XX
"</f>
        <v xml:space="preserve">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REGEXP_LIKE(QUANTITY, '[^\d.-]+')
AND ROWNUM &lt; 4
) XX
</v>
      </c>
      <c r="CG198" s="164" t="s">
        <v>1860</v>
      </c>
      <c r="CH198" s="164" t="str">
        <f>"    -- 프로시저 본문" &amp; CHAR(10) &amp;
"    BEGIN" &amp; CHAR(10) &amp;
"        WITH query_result AS (" &amp; CHAR(10) &amp;
"            -- 쿼리 결과를 변수에 저장" &amp; CHAR(10) &amp;
"            "&amp;CF198&amp;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CJ198" s="164" t="s">
        <v>1860</v>
      </c>
      <c r="CK198" s="164" t="str">
        <f>"BEGIN TRY" &amp; CHAR(10) &amp;
"    WITH query_result AS (" &amp; CHAR(10) &amp;
"        "&amp;CI198&amp;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198" s="164" t="s">
        <v>1860</v>
      </c>
      <c r="CN198" s="164" t="str">
        <f>"BEGIN TRY" &amp; CHAR(10) &amp;
"    WITH query_result AS (" &amp; CHAR(10) &amp;
"        "&amp;CL198&amp;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CP198" s="164" t="s">
        <v>1860</v>
      </c>
      <c r="CQ198" s="164" t="str">
        <f>"BEGIN TRY" &amp; CHAR(10) &amp;
"    WITH query_result AS (" &amp; CHAR(10) &amp;
"        "&amp;CO198&amp;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8" s="216">
        <f>IFERROR(VLOOKUP("ID"&amp;U198,V.진단결과!$A$2:$E$99558,4,0),0)</f>
        <v>0</v>
      </c>
      <c r="CS198" s="217">
        <f>IFERROR(VLOOKUP("ID"&amp;U198,V.진단결과!$A$2:$E$99558,5,0),0)</f>
        <v>0</v>
      </c>
      <c r="CT198" s="218">
        <f t="shared" si="134"/>
        <v>0</v>
      </c>
      <c r="CU198" s="219" t="str">
        <f>SUBSTITUTE(IFERROR(VLOOKUP("ID"&amp;U198,V.진단결과!$A$2:$F$99558,6,0),""),$AO198,"")</f>
        <v/>
      </c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</row>
    <row r="199" spans="1:120" s="220" customFormat="1" ht="16.5" hidden="1" customHeight="1">
      <c r="A199" s="164" t="s">
        <v>2242</v>
      </c>
      <c r="B199" s="164" t="s">
        <v>2240</v>
      </c>
      <c r="C199" s="164" t="s">
        <v>2887</v>
      </c>
      <c r="D199" s="164">
        <v>8</v>
      </c>
      <c r="E199" s="175" t="s">
        <v>2243</v>
      </c>
      <c r="F199" s="177" t="s">
        <v>2694</v>
      </c>
      <c r="G199" s="177" t="s">
        <v>2251</v>
      </c>
      <c r="H199" s="177">
        <v>11</v>
      </c>
      <c r="I199" s="221" t="s">
        <v>2549</v>
      </c>
      <c r="J199" s="177" t="s">
        <v>2281</v>
      </c>
      <c r="K199" s="177" t="s">
        <v>2435</v>
      </c>
      <c r="L199" s="175"/>
      <c r="M199" s="165"/>
      <c r="N199" s="221" t="s">
        <v>2549</v>
      </c>
      <c r="O199" s="166"/>
      <c r="P199" s="166"/>
      <c r="Q199" s="175" t="s">
        <v>2449</v>
      </c>
      <c r="R199" s="175"/>
      <c r="S199" s="166"/>
      <c r="T199" s="166"/>
      <c r="U199" s="166"/>
      <c r="V199" s="164" t="s">
        <v>1965</v>
      </c>
      <c r="W199" s="166" t="s">
        <v>2809</v>
      </c>
      <c r="X199" s="166"/>
      <c r="Y199" s="166"/>
      <c r="Z199" s="166"/>
      <c r="AA199" s="166"/>
      <c r="AB199" s="166"/>
      <c r="AC199" s="166"/>
      <c r="AD199" s="165"/>
      <c r="AE199" s="166"/>
      <c r="AF199" s="166"/>
      <c r="AG199" s="165"/>
      <c r="AH199" s="165"/>
      <c r="AI199" s="166"/>
      <c r="AJ199" s="166"/>
      <c r="AK199" s="166"/>
      <c r="AL199" s="166"/>
      <c r="AM199" s="166"/>
      <c r="AN199" s="166"/>
      <c r="AO199" s="166"/>
      <c r="AP199" s="166"/>
      <c r="AQ199" s="164"/>
      <c r="AR199" s="164"/>
      <c r="AS199" s="167"/>
      <c r="AT199" s="164"/>
      <c r="AU199" s="164"/>
      <c r="AV199" s="164"/>
      <c r="AW199" s="164"/>
      <c r="AX199" s="164"/>
      <c r="AY199" s="166"/>
      <c r="AZ199" s="164"/>
      <c r="BA199" s="164"/>
      <c r="BB199" s="167"/>
      <c r="BC199" s="164"/>
      <c r="BD199" s="164"/>
      <c r="BE199" s="164"/>
      <c r="BF199" s="164"/>
      <c r="BG199" s="164"/>
      <c r="BH199" s="166"/>
      <c r="BI199" s="164"/>
      <c r="BJ199" s="164"/>
      <c r="BK199" s="167"/>
      <c r="BL199" s="164"/>
      <c r="BM199" s="164"/>
      <c r="BN199" s="164"/>
      <c r="BO199" s="164"/>
      <c r="BP199" s="164"/>
      <c r="BQ199" s="166"/>
      <c r="BR199" s="164"/>
      <c r="BS199" s="164"/>
      <c r="BT199" s="167"/>
      <c r="BU199" s="164"/>
      <c r="BV199" s="164"/>
      <c r="BW199" s="164"/>
      <c r="BX199" s="164"/>
      <c r="BY199" s="164"/>
      <c r="BZ199" s="166"/>
      <c r="CA199" s="164"/>
      <c r="CB199" s="164"/>
      <c r="CC199" s="167"/>
      <c r="CD199" s="164"/>
      <c r="CE199" s="164"/>
      <c r="CF199" s="164"/>
      <c r="CG199" s="164"/>
      <c r="CH199" s="164"/>
      <c r="CI199" s="166"/>
      <c r="CJ199" s="164"/>
      <c r="CK199" s="164"/>
      <c r="CL199" s="167"/>
      <c r="CM199" s="164"/>
      <c r="CN199" s="164"/>
      <c r="CO199" s="164"/>
      <c r="CP199" s="164"/>
      <c r="CQ199" s="164"/>
      <c r="CR199" s="216">
        <f>IFERROR(VLOOKUP("ID"&amp;U199,V.진단결과!$A$2:$E$99558,4,0),0)</f>
        <v>0</v>
      </c>
      <c r="CS199" s="217">
        <f>IFERROR(VLOOKUP("ID"&amp;U199,V.진단결과!$A$2:$E$99558,5,0),0)</f>
        <v>0</v>
      </c>
      <c r="CT199" s="218">
        <f t="shared" si="134"/>
        <v>0</v>
      </c>
      <c r="CU199" s="219" t="str">
        <f>SUBSTITUTE(IFERROR(VLOOKUP("ID"&amp;U199,V.진단결과!$A$2:$F$99558,6,0),""),$AO199,"")</f>
        <v/>
      </c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</row>
    <row r="200" spans="1:120" s="220" customFormat="1" ht="16.5" hidden="1" customHeight="1">
      <c r="A200" s="164" t="s">
        <v>2242</v>
      </c>
      <c r="B200" s="164" t="s">
        <v>2240</v>
      </c>
      <c r="C200" s="164" t="s">
        <v>2887</v>
      </c>
      <c r="D200" s="164">
        <v>8</v>
      </c>
      <c r="E200" s="175" t="s">
        <v>2243</v>
      </c>
      <c r="F200" s="177" t="s">
        <v>2694</v>
      </c>
      <c r="G200" s="177" t="s">
        <v>2251</v>
      </c>
      <c r="H200" s="177">
        <v>12</v>
      </c>
      <c r="I200" s="221" t="s">
        <v>2635</v>
      </c>
      <c r="J200" s="177" t="s">
        <v>2294</v>
      </c>
      <c r="K200" s="177" t="s">
        <v>2435</v>
      </c>
      <c r="L200" s="175"/>
      <c r="M200" s="165"/>
      <c r="N200" s="221" t="s">
        <v>2635</v>
      </c>
      <c r="O200" s="165"/>
      <c r="P200" s="166"/>
      <c r="Q200" s="175" t="s">
        <v>2449</v>
      </c>
      <c r="R200" s="175"/>
      <c r="S200" s="166"/>
      <c r="T200" s="166"/>
      <c r="U200" s="166">
        <v>1198</v>
      </c>
      <c r="V200" s="164" t="s">
        <v>1869</v>
      </c>
      <c r="W200" s="167"/>
      <c r="X200" s="166"/>
      <c r="Y200" s="166"/>
      <c r="Z200" s="164" t="s">
        <v>1871</v>
      </c>
      <c r="AA200" s="164" t="s">
        <v>2472</v>
      </c>
      <c r="AB200" s="166"/>
      <c r="AC200" s="166"/>
      <c r="AD200" s="165"/>
      <c r="AE200" s="166"/>
      <c r="AF200" s="166"/>
      <c r="AG200" s="166"/>
      <c r="AH200" s="165"/>
      <c r="AI200" s="166"/>
      <c r="AJ200" s="166" t="s">
        <v>2246</v>
      </c>
      <c r="AK200" s="166" t="s">
        <v>2294</v>
      </c>
      <c r="AL200" s="166"/>
      <c r="AM200" s="166"/>
      <c r="AN200" s="166" t="str">
        <f>F200 &amp;"["&amp;G200&amp;"]의 "&amp; I200 &amp;"["&amp; J200 &amp;"]는 환자["&amp;AJ200&amp;"]의 "&amp;I200&amp;"["&amp;AK200&amp;"]에 존재하여야 한다."</f>
        <v>처치재료[DEVICE_EXPOSURE]의 내원 기록번호[VISIT_OCCURRENCE_ID]는 환자[VISIT_OCCURRENCE]의 내원 기록번호[VISIT_OCCURRENCE_ID]에 존재하여야 한다.</v>
      </c>
      <c r="AO200" s="166"/>
      <c r="AP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AQ200" s="164" t="s">
        <v>1860</v>
      </c>
      <c r="AR200" s="164" t="str">
        <f>"WITH query_result AS (" &amp; CHAR(10) &amp;
"    -- 쿼리 결과를 변수에 저장" &amp; CHAR(10) &amp;
"    " &amp; AP200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00" s="164" t="s">
        <v>1860</v>
      </c>
      <c r="AU200" s="164" t="str">
        <f>"    WITH query_result AS (" &amp; CHAR(10) &amp;
"        -- 쿼리 결과를 변수에 저장" &amp; CHAR(10) &amp;
"        " &amp; AS200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00" s="164" t="s">
        <v>1860</v>
      </c>
      <c r="AX200" s="164" t="str">
        <f>"    WITH query_result AS (" &amp; CHAR(10) &amp;
"        -- 쿼리 결과를 변수에 저장" &amp; CHAR(10) &amp;
"        " &amp; AV200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AZ200" s="164" t="s">
        <v>1860</v>
      </c>
      <c r="BA200" s="164" t="str">
        <f>"BEGIN TRY" &amp; CHAR(10) &amp;
"    WITH query_result AS (" &amp; CHAR(10) &amp;
"        "&amp;AY200&amp;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00" s="164" t="s">
        <v>1860</v>
      </c>
      <c r="BD200" s="164" t="str">
        <f>"BEGIN TRY" &amp; CHAR(10) &amp;
"    WITH query_result AS (" &amp; CHAR(10) &amp;
"        "&amp;BB200&amp;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00" s="164" t="s">
        <v>1860</v>
      </c>
      <c r="BG200" s="164" t="str">
        <f>"BEGIN TRY" &amp; CHAR(10) &amp;
"    WITH query_result AS (" &amp; CHAR(10) &amp;
"        "&amp;BE200&amp;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0" s="166" t="str">
        <f>"SELECT 'ID"&amp; $U200 &amp;"' AS RULE_ID,  
   '"&amp; $G200 &amp;"' AS TB_NM,    
   '"&amp; $J200 &amp;"' AS COL_NM, 
   COUNT(*) AS TOT_CNT   
   FROM "&amp;$C200&amp;"."&amp; $G200 &amp;"
WHERE "&amp; $J200 &amp;" IS NOT NULL AND LENGTH(CAST("&amp; $J200 &amp;" AS VARCHAR))&gt;0 "</f>
        <v xml:space="preserve">SELECT 'ID1198' AS RULE_ID,  
   'DEVICE_EXPOSURE' AS TB_NM,    
   'VISIT_OCCURRENCE_ID' AS COL_NM, 
   COUNT(*) AS TOT_CNT   
   FROM YourSchemaName.DEVICE_EXPOSURE
WHERE VISIT_OCCURRENCE_ID IS NOT NULL AND LENGTH(CAST(VISIT_OCCURRENCE_ID AS VARCHAR))&gt;0 </v>
      </c>
      <c r="BI200" s="164" t="s">
        <v>1860</v>
      </c>
      <c r="BJ200" s="166" t="str">
        <f>"BEGIN" &amp; CHAR(10) &amp;
"    -- 쿼리 결과를 변수에 저장" &amp; CHAR(10) &amp;
"    " &amp; BH200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'ID1198'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00" s="164" t="s">
        <v>1860</v>
      </c>
      <c r="BM200" s="166" t="str">
        <f>"BEGIN" &amp; CHAR(10) &amp;
"    -- 쿼리 결과를 변수에 저장" &amp; CHAR(10) &amp;
"    " &amp; BK200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00" s="164" t="s">
        <v>1860</v>
      </c>
      <c r="BP200" s="166" t="str">
        <f>"BEGIN" &amp; CHAR(10) &amp;
"    -- 쿼리 결과를 변수에 저장" &amp; CHAR(10) &amp;
"    " &amp; BN200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BR200" s="164" t="s">
        <v>1860</v>
      </c>
      <c r="BS20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LENGTH("&amp; $J200 &amp;")&gt;0 )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200" s="164" t="s">
        <v>1860</v>
      </c>
      <c r="BV20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00" s="166" t="str">
        <f>"SELECT ERR_VALUE, RULE_ID, TB_NM, COL_NM FROM (
 SELECT DISTINCT SUBSTRING(CAST("&amp; $J200 &amp;" AS VARCHAR(50)),1,30)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LENGTH("&amp; $J200 &amp;")&gt;0 ) 
LIMIT 3
) XX
"</f>
        <v xml:space="preserve">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00" s="164" t="s">
        <v>1860</v>
      </c>
      <c r="BY20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CA200" s="164" t="s">
        <v>1860</v>
      </c>
      <c r="CB200" s="164" t="str">
        <f>"    -- 프로시저 본문" &amp; CHAR(10) &amp;
"    BEGIN" &amp; CHAR(10) &amp;
"        WITH query_result AS (" &amp; CHAR(10) &amp;
"            -- 쿼리 결과를 변수에 저장" &amp; CHAR(10) &amp;
"            "&amp;BZ200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'ID1198'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LENGTH(TO_CHAR("&amp; $J200 &amp;"))&gt;0 )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00" s="164" t="s">
        <v>1860</v>
      </c>
      <c r="CE200" s="164" t="str">
        <f>"    -- 프로시저 본문" &amp; CHAR(10) &amp;
"    BEGIN" &amp; CHAR(10) &amp;
"        WITH query_result AS (" &amp; CHAR(10) &amp;
"            -- 쿼리 결과를 변수에 저장" &amp; CHAR(10) &amp;
"         "&amp;CC200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0" s="166" t="str">
        <f>"SELECT ERR_VALUE, RULE_ID, TB_NM, COL_NM FROM (
 SELECT DISTINCT SUBSTR(TO_CHAR("&amp; $J200 &amp;"),1,30)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LENGTH(TO_CHAR("&amp; $J200 &amp;"))&gt;0 ) 
AND ROWNUM &lt; 4
) XX
"</f>
        <v xml:space="preserve">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00" s="164" t="s">
        <v>1860</v>
      </c>
      <c r="CH200" s="164" t="str">
        <f>"    -- 프로시저 본문" &amp; CHAR(10) &amp;
"    BEGIN" &amp; CHAR(10) &amp;
"        WITH query_result AS (" &amp; CHAR(10) &amp;
"            -- 쿼리 결과를 변수에 저장" &amp; CHAR(10) &amp;
"            "&amp;CF200&amp;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CJ200" s="164" t="s">
        <v>1860</v>
      </c>
      <c r="CK200" s="164" t="str">
        <f>"BEGIN TRY" &amp; CHAR(10) &amp;
"    WITH query_result AS (" &amp; CHAR(10) &amp;
"        "&amp;CI200&amp;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00" s="164" t="s">
        <v>1860</v>
      </c>
      <c r="CN200" s="164" t="str">
        <f>"BEGIN TRY" &amp; CHAR(10) &amp;
"    WITH query_result AS (" &amp; CHAR(10) &amp;
"        "&amp;CL200&amp;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00" s="164" t="s">
        <v>1860</v>
      </c>
      <c r="CQ200" s="164" t="str">
        <f>"BEGIN TRY" &amp; CHAR(10) &amp;
"    WITH query_result AS (" &amp; CHAR(10) &amp;
"        "&amp;CO200&amp;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0" s="216">
        <f>IFERROR(VLOOKUP("ID"&amp;U200,V.진단결과!$A$2:$E$99558,4,0),0)</f>
        <v>0</v>
      </c>
      <c r="CS200" s="217">
        <f>IFERROR(VLOOKUP("ID"&amp;U200,V.진단결과!$A$2:$E$99558,5,0),0)</f>
        <v>0</v>
      </c>
      <c r="CT200" s="218">
        <f t="shared" si="134"/>
        <v>0</v>
      </c>
      <c r="CU200" s="219" t="str">
        <f>SUBSTITUTE(IFERROR(VLOOKUP("ID"&amp;U200,V.진단결과!$A$2:$F$99558,6,0),""),$AO200,"")</f>
        <v/>
      </c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</row>
    <row r="201" spans="1:120" s="220" customFormat="1" ht="16.5" hidden="1" customHeight="1">
      <c r="A201" s="164" t="s">
        <v>2242</v>
      </c>
      <c r="B201" s="164" t="s">
        <v>2240</v>
      </c>
      <c r="C201" s="164" t="s">
        <v>2887</v>
      </c>
      <c r="D201" s="164">
        <v>8</v>
      </c>
      <c r="E201" s="175" t="s">
        <v>2243</v>
      </c>
      <c r="F201" s="177" t="s">
        <v>2694</v>
      </c>
      <c r="G201" s="177" t="s">
        <v>2251</v>
      </c>
      <c r="H201" s="177">
        <v>13</v>
      </c>
      <c r="I201" s="221" t="s">
        <v>2687</v>
      </c>
      <c r="J201" s="177" t="s">
        <v>2307</v>
      </c>
      <c r="K201" s="177" t="s">
        <v>2435</v>
      </c>
      <c r="L201" s="175"/>
      <c r="M201" s="165"/>
      <c r="N201" s="221" t="s">
        <v>2687</v>
      </c>
      <c r="O201" s="165"/>
      <c r="P201" s="166"/>
      <c r="Q201" s="175" t="s">
        <v>2449</v>
      </c>
      <c r="R201" s="175"/>
      <c r="S201" s="166"/>
      <c r="T201" s="166"/>
      <c r="U201" s="166"/>
      <c r="V201" s="164" t="s">
        <v>1965</v>
      </c>
      <c r="W201" s="167" t="s">
        <v>2876</v>
      </c>
      <c r="X201" s="166"/>
      <c r="Y201" s="166"/>
      <c r="Z201" s="164"/>
      <c r="AA201" s="164"/>
      <c r="AB201" s="164"/>
      <c r="AC201" s="164"/>
      <c r="AD201" s="165"/>
      <c r="AE201" s="166"/>
      <c r="AF201" s="166"/>
      <c r="AG201" s="165"/>
      <c r="AH201" s="165"/>
      <c r="AI201" s="166"/>
      <c r="AJ201" s="166"/>
      <c r="AK201" s="166"/>
      <c r="AL201" s="166"/>
      <c r="AM201" s="166"/>
      <c r="AN201" s="166"/>
      <c r="AO201" s="166"/>
      <c r="AP201" s="166"/>
      <c r="AQ201" s="164"/>
      <c r="AR201" s="164"/>
      <c r="AS201" s="167"/>
      <c r="AT201" s="164"/>
      <c r="AU201" s="164"/>
      <c r="AV201" s="166"/>
      <c r="AW201" s="164"/>
      <c r="AX201" s="164"/>
      <c r="AY201" s="166"/>
      <c r="AZ201" s="164"/>
      <c r="BA201" s="164"/>
      <c r="BB201" s="167"/>
      <c r="BC201" s="164"/>
      <c r="BD201" s="164"/>
      <c r="BE201" s="166"/>
      <c r="BF201" s="164"/>
      <c r="BG201" s="164"/>
      <c r="BH201" s="166"/>
      <c r="BI201" s="164"/>
      <c r="BJ201" s="164"/>
      <c r="BK201" s="167"/>
      <c r="BL201" s="164"/>
      <c r="BM201" s="164"/>
      <c r="BN201" s="166"/>
      <c r="BO201" s="164"/>
      <c r="BP201" s="164"/>
      <c r="BQ201" s="166"/>
      <c r="BR201" s="164"/>
      <c r="BS201" s="164"/>
      <c r="BT201" s="167"/>
      <c r="BU201" s="164"/>
      <c r="BV201" s="164"/>
      <c r="BW201" s="166"/>
      <c r="BX201" s="164"/>
      <c r="BY201" s="164"/>
      <c r="BZ201" s="166"/>
      <c r="CA201" s="164"/>
      <c r="CB201" s="164"/>
      <c r="CC201" s="167"/>
      <c r="CD201" s="164"/>
      <c r="CE201" s="164"/>
      <c r="CF201" s="166"/>
      <c r="CG201" s="164"/>
      <c r="CH201" s="164"/>
      <c r="CI201" s="166"/>
      <c r="CJ201" s="164"/>
      <c r="CK201" s="164"/>
      <c r="CL201" s="167"/>
      <c r="CM201" s="164"/>
      <c r="CN201" s="164"/>
      <c r="CO201" s="166"/>
      <c r="CP201" s="164"/>
      <c r="CQ201" s="164"/>
      <c r="CR201" s="216">
        <f>IFERROR(VLOOKUP("ID"&amp;U201,V.진단결과!$A$2:$E$99558,4,0),0)</f>
        <v>0</v>
      </c>
      <c r="CS201" s="217">
        <f>IFERROR(VLOOKUP("ID"&amp;U201,V.진단결과!$A$2:$E$99558,5,0),0)</f>
        <v>0</v>
      </c>
      <c r="CT201" s="218">
        <f t="shared" si="134"/>
        <v>0</v>
      </c>
      <c r="CU201" s="219" t="str">
        <f>SUBSTITUTE(IFERROR(VLOOKUP("ID"&amp;U201,V.진단결과!$A$2:$F$99558,6,0),""),$AO201,"")</f>
        <v/>
      </c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</row>
    <row r="202" spans="1:120" s="220" customFormat="1" ht="16.5" hidden="1" customHeight="1">
      <c r="A202" s="164" t="s">
        <v>2242</v>
      </c>
      <c r="B202" s="164" t="s">
        <v>2240</v>
      </c>
      <c r="C202" s="164" t="s">
        <v>2887</v>
      </c>
      <c r="D202" s="164">
        <v>8</v>
      </c>
      <c r="E202" s="175" t="s">
        <v>2243</v>
      </c>
      <c r="F202" s="177" t="s">
        <v>2694</v>
      </c>
      <c r="G202" s="177" t="s">
        <v>2251</v>
      </c>
      <c r="H202" s="177">
        <v>14</v>
      </c>
      <c r="I202" s="221" t="s">
        <v>2688</v>
      </c>
      <c r="J202" s="177" t="s">
        <v>2366</v>
      </c>
      <c r="K202" s="177" t="s">
        <v>2437</v>
      </c>
      <c r="L202" s="175"/>
      <c r="M202" s="165"/>
      <c r="N202" s="221" t="s">
        <v>2688</v>
      </c>
      <c r="O202" s="165"/>
      <c r="P202" s="166"/>
      <c r="Q202" s="175" t="s">
        <v>2449</v>
      </c>
      <c r="R202" s="175"/>
      <c r="S202" s="166"/>
      <c r="T202" s="166"/>
      <c r="U202" s="166"/>
      <c r="V202" s="164" t="s">
        <v>1965</v>
      </c>
      <c r="W202" s="166" t="s">
        <v>1875</v>
      </c>
      <c r="X202" s="167"/>
      <c r="Y202" s="167"/>
      <c r="Z202" s="166"/>
      <c r="AA202" s="166"/>
      <c r="AB202" s="166"/>
      <c r="AC202" s="166"/>
      <c r="AD202" s="165"/>
      <c r="AE202" s="166"/>
      <c r="AF202" s="166"/>
      <c r="AG202" s="166"/>
      <c r="AH202" s="165"/>
      <c r="AI202" s="166"/>
      <c r="AJ202" s="168"/>
      <c r="AK202" s="168"/>
      <c r="AL202" s="166"/>
      <c r="AM202" s="166"/>
      <c r="AN202" s="167"/>
      <c r="AO202" s="166"/>
      <c r="AP202" s="166"/>
      <c r="AQ202" s="164"/>
      <c r="AR202" s="164"/>
      <c r="AS202" s="167"/>
      <c r="AT202" s="164"/>
      <c r="AU202" s="164"/>
      <c r="AV202" s="166"/>
      <c r="AW202" s="164"/>
      <c r="AX202" s="164"/>
      <c r="AY202" s="166"/>
      <c r="AZ202" s="164"/>
      <c r="BA202" s="164"/>
      <c r="BB202" s="167"/>
      <c r="BC202" s="164"/>
      <c r="BD202" s="164"/>
      <c r="BE202" s="166"/>
      <c r="BF202" s="164"/>
      <c r="BG202" s="164"/>
      <c r="BH202" s="166"/>
      <c r="BI202" s="164"/>
      <c r="BJ202" s="164"/>
      <c r="BK202" s="167"/>
      <c r="BL202" s="164"/>
      <c r="BM202" s="164"/>
      <c r="BN202" s="166"/>
      <c r="BO202" s="164"/>
      <c r="BP202" s="164"/>
      <c r="BQ202" s="166"/>
      <c r="BR202" s="164"/>
      <c r="BS202" s="164"/>
      <c r="BT202" s="167"/>
      <c r="BU202" s="164"/>
      <c r="BV202" s="164"/>
      <c r="BW202" s="166"/>
      <c r="BX202" s="164"/>
      <c r="BY202" s="164"/>
      <c r="BZ202" s="166"/>
      <c r="CA202" s="164"/>
      <c r="CB202" s="164"/>
      <c r="CC202" s="167"/>
      <c r="CD202" s="164"/>
      <c r="CE202" s="164"/>
      <c r="CF202" s="166"/>
      <c r="CG202" s="164"/>
      <c r="CH202" s="164"/>
      <c r="CI202" s="166"/>
      <c r="CJ202" s="164"/>
      <c r="CK202" s="164"/>
      <c r="CL202" s="167"/>
      <c r="CM202" s="164"/>
      <c r="CN202" s="164"/>
      <c r="CO202" s="166"/>
      <c r="CP202" s="164"/>
      <c r="CQ202" s="164"/>
      <c r="CR202" s="216">
        <f>IFERROR(VLOOKUP("ID"&amp;U202,V.진단결과!$A$2:$E$99558,4,0),0)</f>
        <v>0</v>
      </c>
      <c r="CS202" s="217">
        <f>IFERROR(VLOOKUP("ID"&amp;U202,V.진단결과!$A$2:$E$99558,5,0),0)</f>
        <v>0</v>
      </c>
      <c r="CT202" s="218">
        <f t="shared" si="134"/>
        <v>0</v>
      </c>
      <c r="CU202" s="219" t="str">
        <f>SUBSTITUTE(IFERROR(VLOOKUP("ID"&amp;U202,V.진단결과!$A$2:$F$99558,6,0),""),$AO202,"")</f>
        <v/>
      </c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</row>
    <row r="203" spans="1:120" s="220" customFormat="1" ht="16.5" hidden="1" customHeight="1">
      <c r="A203" s="164" t="s">
        <v>2242</v>
      </c>
      <c r="B203" s="164" t="s">
        <v>2240</v>
      </c>
      <c r="C203" s="164" t="s">
        <v>2887</v>
      </c>
      <c r="D203" s="164">
        <v>8</v>
      </c>
      <c r="E203" s="175" t="s">
        <v>2243</v>
      </c>
      <c r="F203" s="177" t="s">
        <v>2694</v>
      </c>
      <c r="G203" s="177" t="s">
        <v>2251</v>
      </c>
      <c r="H203" s="177">
        <v>15</v>
      </c>
      <c r="I203" s="221" t="s">
        <v>2689</v>
      </c>
      <c r="J203" s="177" t="s">
        <v>2367</v>
      </c>
      <c r="K203" s="177" t="s">
        <v>2435</v>
      </c>
      <c r="L203" s="175"/>
      <c r="M203" s="165"/>
      <c r="N203" s="221" t="s">
        <v>2689</v>
      </c>
      <c r="O203" s="169"/>
      <c r="P203" s="222"/>
      <c r="Q203" s="175" t="s">
        <v>2449</v>
      </c>
      <c r="R203" s="175"/>
      <c r="S203" s="166"/>
      <c r="T203" s="166"/>
      <c r="U203" s="166">
        <v>1201</v>
      </c>
      <c r="V203" s="164" t="s">
        <v>1869</v>
      </c>
      <c r="W203" s="166"/>
      <c r="X203" s="166"/>
      <c r="Y203" s="166"/>
      <c r="Z203" s="164" t="s">
        <v>1868</v>
      </c>
      <c r="AA203" s="164" t="s">
        <v>2568</v>
      </c>
      <c r="AB203" s="166"/>
      <c r="AC203" s="166"/>
      <c r="AD203" s="165"/>
      <c r="AE203" s="166"/>
      <c r="AF203" s="166" t="s">
        <v>2886</v>
      </c>
      <c r="AG203" s="165" t="s">
        <v>2258</v>
      </c>
      <c r="AH203" s="165" t="s">
        <v>2434</v>
      </c>
      <c r="AI203" s="166"/>
      <c r="AJ203" s="166"/>
      <c r="AK203" s="166"/>
      <c r="AL203" s="166"/>
      <c r="AM203" s="166"/>
      <c r="AN203" s="166" t="str">
        <f>F203 &amp;"["&amp;G203&amp;"]의 "&amp; I203 &amp;"["&amp; J203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203" s="166"/>
      <c r="AP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AQ203" s="164" t="s">
        <v>1860</v>
      </c>
      <c r="AR203" s="164" t="str">
        <f>"WITH query_result AS (" &amp; CHAR(10) &amp;
"    -- 쿼리 결과를 변수에 저장" &amp; CHAR(10) &amp;
"    " &amp; AP203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203" s="164" t="s">
        <v>1860</v>
      </c>
      <c r="AU203" s="164" t="str">
        <f>"    WITH query_result AS (" &amp; CHAR(10) &amp;
"        -- 쿼리 결과를 변수에 저장" &amp; CHAR(10) &amp;
"        " &amp; AS203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203" s="164" t="s">
        <v>1860</v>
      </c>
      <c r="AX203" s="164" t="str">
        <f>"    WITH query_result AS (" &amp; CHAR(10) &amp;
"        -- 쿼리 결과를 변수에 저장" &amp; CHAR(10) &amp;
"        " &amp; AV203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AZ203" s="164" t="s">
        <v>1860</v>
      </c>
      <c r="BA203" s="164" t="str">
        <f>"BEGIN TRY" &amp; CHAR(10) &amp;
"    WITH query_result AS (" &amp; CHAR(10) &amp;
"        "&amp;AY203&amp;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203" s="164" t="s">
        <v>1860</v>
      </c>
      <c r="BD203" s="164" t="str">
        <f>"BEGIN TRY" &amp; CHAR(10) &amp;
"    WITH query_result AS (" &amp; CHAR(10) &amp;
"        "&amp;BB203&amp;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203" s="164" t="s">
        <v>1860</v>
      </c>
      <c r="BG203" s="164" t="str">
        <f>"BEGIN TRY" &amp; CHAR(10) &amp;
"    WITH query_result AS (" &amp; CHAR(10) &amp;
"        "&amp;BE203&amp;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3" s="166" t="str">
        <f>"SELECT 'ID"&amp; $U203 &amp;"' AS RULE_ID,  
   '"&amp; $G203 &amp;"' AS TB_NM,    
   '"&amp; $J203 &amp;"' AS COL_NM, 
   COUNT(*) AS TOT_CNT   
   FROM "&amp;$C203&amp;"."&amp; $G203 &amp;"
WHERE "&amp; $J203 &amp;" IS NOT NULL AND LENGTH(CAST("&amp; $J203 &amp;" AS VARCHAR))&gt;0 "</f>
        <v xml:space="preserve">SELECT 'ID1201'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203" s="164" t="s">
        <v>1860</v>
      </c>
      <c r="BJ203" s="166" t="str">
        <f>"BEGIN" &amp; CHAR(10) &amp;
"    -- 쿼리 결과를 변수에 저장" &amp; CHAR(10) &amp;
"    " &amp; BH203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'ID1201'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203" s="164" t="s">
        <v>1860</v>
      </c>
      <c r="BM203" s="166" t="str">
        <f>"BEGIN" &amp; CHAR(10) &amp;
"    -- 쿼리 결과를 변수에 저장" &amp; CHAR(10) &amp;
"    " &amp; BK203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203" s="164" t="s">
        <v>1860</v>
      </c>
      <c r="BP203" s="166" t="str">
        <f>"BEGIN" &amp; CHAR(10) &amp;
"    -- 쿼리 결과를 변수에 저장" &amp; CHAR(10) &amp;
"    " &amp; BN203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BR203" s="164" t="s">
        <v>1860</v>
      </c>
      <c r="BS2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LENGTH("&amp; $J203 &amp;")&gt;0 )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203" s="164" t="s">
        <v>1860</v>
      </c>
      <c r="BV2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203" s="166" t="str">
        <f>"SELECT ERR_VALUE, RULE_ID, TB_NM, COL_NM FROM (
 SELECT DISTINCT SUBSTRING(CAST("&amp; $J203 &amp;" AS VARCHAR(50)),1,30)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LENGTH("&amp; $J203 &amp;")&gt;0 ) 
AND "&amp; $J203 &amp;" != 0
LIMIT 3
) XX
"</f>
        <v xml:space="preserve">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203" s="164" t="s">
        <v>1860</v>
      </c>
      <c r="BY2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CA203" s="164" t="s">
        <v>1860</v>
      </c>
      <c r="CB203" s="164" t="str">
        <f>"    -- 프로시저 본문" &amp; CHAR(10) &amp;
"    BEGIN" &amp; CHAR(10) &amp;
"        WITH query_result AS (" &amp; CHAR(10) &amp;
"            -- 쿼리 결과를 변수에 저장" &amp; CHAR(10) &amp;
"            "&amp;BZ203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'ID1201'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LENGTH(TO_CHAR("&amp; $J203 &amp;"))&gt;0 )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203" s="164" t="s">
        <v>1860</v>
      </c>
      <c r="CE203" s="164" t="str">
        <f>"    -- 프로시저 본문" &amp; CHAR(10) &amp;
"    BEGIN" &amp; CHAR(10) &amp;
"        WITH query_result AS (" &amp; CHAR(10) &amp;
"            -- 쿼리 결과를 변수에 저장" &amp; CHAR(10) &amp;
"         "&amp;CC203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3" s="166" t="str">
        <f>"SELECT ERR_VALUE, RULE_ID, TB_NM, COL_NM FROM (
 SELECT DISTINCT SUBSTR(TO_CHAR("&amp; $J203 &amp;"),1,30)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LENGTH(TO_CHAR("&amp; $J203 &amp;"))&gt;0 ) 
AND "&amp; $J203 &amp;" != 0
AND ROWNUM &lt; 4
) XX
"</f>
        <v xml:space="preserve">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203" s="164" t="s">
        <v>1860</v>
      </c>
      <c r="CH203" s="164" t="str">
        <f>"    -- 프로시저 본문" &amp; CHAR(10) &amp;
"    BEGIN" &amp; CHAR(10) &amp;
"        WITH query_result AS (" &amp; CHAR(10) &amp;
"            -- 쿼리 결과를 변수에 저장" &amp; CHAR(10) &amp;
"            "&amp;CF203&amp;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CJ203" s="164" t="s">
        <v>1860</v>
      </c>
      <c r="CK203" s="164" t="str">
        <f>"BEGIN TRY" &amp; CHAR(10) &amp;
"    WITH query_result AS (" &amp; CHAR(10) &amp;
"        "&amp;CI203&amp;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203" s="164" t="s">
        <v>1860</v>
      </c>
      <c r="CN203" s="164" t="str">
        <f>"BEGIN TRY" &amp; CHAR(10) &amp;
"    WITH query_result AS (" &amp; CHAR(10) &amp;
"        "&amp;CL203&amp;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203" s="164" t="s">
        <v>1860</v>
      </c>
      <c r="CQ203" s="164" t="str">
        <f>"BEGIN TRY" &amp; CHAR(10) &amp;
"    WITH query_result AS (" &amp; CHAR(10) &amp;
"        "&amp;CO203&amp;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3" s="216">
        <f>IFERROR(VLOOKUP("ID"&amp;U203,V.진단결과!$A$2:$E$99558,4,0),0)</f>
        <v>0</v>
      </c>
      <c r="CS203" s="217">
        <f>IFERROR(VLOOKUP("ID"&amp;U203,V.진단결과!$A$2:$E$99558,5,0),0)</f>
        <v>0</v>
      </c>
      <c r="CT203" s="218">
        <f t="shared" si="134"/>
        <v>0</v>
      </c>
      <c r="CU203" s="219" t="str">
        <f>SUBSTITUTE(IFERROR(VLOOKUP("ID"&amp;U203,V.진단결과!$A$2:$F$99558,6,0),""),$AO203,"")</f>
        <v/>
      </c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</row>
    <row r="204" spans="1:120" s="220" customFormat="1" ht="16.5" hidden="1" customHeight="1">
      <c r="A204" s="164" t="s">
        <v>2242</v>
      </c>
      <c r="B204" s="164" t="s">
        <v>2240</v>
      </c>
      <c r="C204" s="164" t="s">
        <v>2887</v>
      </c>
      <c r="D204" s="164">
        <v>9</v>
      </c>
      <c r="E204" s="175" t="s">
        <v>2243</v>
      </c>
      <c r="F204" s="177" t="s">
        <v>2260</v>
      </c>
      <c r="G204" s="177" t="s">
        <v>2252</v>
      </c>
      <c r="H204" s="177">
        <v>1</v>
      </c>
      <c r="I204" s="221" t="s">
        <v>2486</v>
      </c>
      <c r="J204" s="177" t="s">
        <v>2368</v>
      </c>
      <c r="K204" s="177" t="s">
        <v>2435</v>
      </c>
      <c r="L204" s="175" t="s">
        <v>9</v>
      </c>
      <c r="M204" s="165"/>
      <c r="N204" s="221" t="s">
        <v>2486</v>
      </c>
      <c r="O204" s="183">
        <v>11833568</v>
      </c>
      <c r="P204" s="166"/>
      <c r="Q204" s="175" t="s">
        <v>116</v>
      </c>
      <c r="R204" s="175" t="s">
        <v>2448</v>
      </c>
      <c r="S204" s="166"/>
      <c r="T204" s="166"/>
      <c r="U204" s="166"/>
      <c r="V204" s="164" t="s">
        <v>1873</v>
      </c>
      <c r="W204" s="167" t="s">
        <v>1874</v>
      </c>
      <c r="X204" s="166"/>
      <c r="Y204" s="166"/>
      <c r="Z204" s="166"/>
      <c r="AA204" s="166"/>
      <c r="AB204" s="166"/>
      <c r="AC204" s="166"/>
      <c r="AD204" s="165"/>
      <c r="AE204" s="166"/>
      <c r="AF204" s="166"/>
      <c r="AG204" s="166"/>
      <c r="AH204" s="165"/>
      <c r="AI204" s="166"/>
      <c r="AJ204" s="166"/>
      <c r="AK204" s="166"/>
      <c r="AL204" s="166"/>
      <c r="AM204" s="166"/>
      <c r="AN204" s="166"/>
      <c r="AO204" s="166"/>
      <c r="AP204" s="166"/>
      <c r="AQ204" s="164"/>
      <c r="AR204" s="164"/>
      <c r="AS204" s="167"/>
      <c r="AT204" s="164"/>
      <c r="AU204" s="164"/>
      <c r="AV204" s="164"/>
      <c r="AW204" s="164"/>
      <c r="AX204" s="164"/>
      <c r="AY204" s="166"/>
      <c r="AZ204" s="164"/>
      <c r="BA204" s="164"/>
      <c r="BB204" s="167"/>
      <c r="BC204" s="164"/>
      <c r="BD204" s="164"/>
      <c r="BE204" s="164"/>
      <c r="BF204" s="164"/>
      <c r="BG204" s="164"/>
      <c r="BH204" s="166"/>
      <c r="BI204" s="164"/>
      <c r="BJ204" s="164"/>
      <c r="BK204" s="167"/>
      <c r="BL204" s="164"/>
      <c r="BM204" s="164"/>
      <c r="BN204" s="164"/>
      <c r="BO204" s="164"/>
      <c r="BP204" s="164"/>
      <c r="BQ204" s="166"/>
      <c r="BR204" s="164"/>
      <c r="BS204" s="164"/>
      <c r="BT204" s="167"/>
      <c r="BU204" s="164"/>
      <c r="BV204" s="164"/>
      <c r="BW204" s="164"/>
      <c r="BX204" s="164"/>
      <c r="BY204" s="164"/>
      <c r="BZ204" s="166"/>
      <c r="CA204" s="164"/>
      <c r="CB204" s="164"/>
      <c r="CC204" s="167"/>
      <c r="CD204" s="164"/>
      <c r="CE204" s="164"/>
      <c r="CF204" s="164"/>
      <c r="CG204" s="164"/>
      <c r="CH204" s="164"/>
      <c r="CI204" s="166"/>
      <c r="CJ204" s="164"/>
      <c r="CK204" s="164"/>
      <c r="CL204" s="167"/>
      <c r="CM204" s="164"/>
      <c r="CN204" s="164"/>
      <c r="CO204" s="164"/>
      <c r="CP204" s="164"/>
      <c r="CQ204" s="164"/>
      <c r="CR204" s="216">
        <f>IFERROR(VLOOKUP("ID"&amp;U204,V.진단결과!$A$2:$E$99558,4,0),0)</f>
        <v>0</v>
      </c>
      <c r="CS204" s="217">
        <f>IFERROR(VLOOKUP("ID"&amp;U204,V.진단결과!$A$2:$E$99558,5,0),0)</f>
        <v>0</v>
      </c>
      <c r="CT204" s="218">
        <f t="shared" si="134"/>
        <v>0</v>
      </c>
      <c r="CU204" s="219" t="str">
        <f>SUBSTITUTE(IFERROR(VLOOKUP("ID"&amp;U204,V.진단결과!$A$2:$F$99558,6,0),""),$AO204,"")</f>
        <v/>
      </c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</row>
    <row r="205" spans="1:120" s="220" customFormat="1" ht="16.5" hidden="1" customHeight="1">
      <c r="A205" s="164" t="s">
        <v>2242</v>
      </c>
      <c r="B205" s="164" t="s">
        <v>2240</v>
      </c>
      <c r="C205" s="164" t="s">
        <v>2887</v>
      </c>
      <c r="D205" s="164">
        <v>9</v>
      </c>
      <c r="E205" s="175" t="s">
        <v>2243</v>
      </c>
      <c r="F205" s="177" t="s">
        <v>2260</v>
      </c>
      <c r="G205" s="177" t="s">
        <v>2252</v>
      </c>
      <c r="H205" s="177">
        <v>1</v>
      </c>
      <c r="I205" s="221" t="s">
        <v>2486</v>
      </c>
      <c r="J205" s="177" t="s">
        <v>2368</v>
      </c>
      <c r="K205" s="177" t="s">
        <v>2435</v>
      </c>
      <c r="L205" s="175" t="s">
        <v>9</v>
      </c>
      <c r="M205" s="165"/>
      <c r="N205" s="221" t="s">
        <v>2486</v>
      </c>
      <c r="O205" s="183">
        <v>11833568</v>
      </c>
      <c r="P205" s="166"/>
      <c r="Q205" s="175" t="s">
        <v>116</v>
      </c>
      <c r="R205" s="175" t="s">
        <v>2448</v>
      </c>
      <c r="S205" s="166"/>
      <c r="T205" s="166"/>
      <c r="U205" s="166">
        <v>1203</v>
      </c>
      <c r="V205" s="164" t="s">
        <v>1869</v>
      </c>
      <c r="W205" s="166"/>
      <c r="X205" s="166"/>
      <c r="Y205" s="166"/>
      <c r="Z205" s="168" t="s">
        <v>2892</v>
      </c>
      <c r="AA205" s="168" t="s">
        <v>2891</v>
      </c>
      <c r="AB205" s="166"/>
      <c r="AC205" s="166"/>
      <c r="AD205" s="165"/>
      <c r="AE205" s="166"/>
      <c r="AF205" s="166"/>
      <c r="AG205" s="166"/>
      <c r="AH205" s="165"/>
      <c r="AI205" s="166"/>
      <c r="AJ205" s="166"/>
      <c r="AK205" s="166"/>
      <c r="AL205" s="166"/>
      <c r="AM205" s="166"/>
      <c r="AN205" s="166" t="str">
        <f>F205 &amp;"["&amp;G205&amp;"]의 "&amp; I205 &amp;"["&amp; J205 &amp;"]는 필수적으로 존재하여만 한다."</f>
        <v>검사정보[MEASUREMENT]의 검사 및 측정 식별 ID[MEASUREMENT_ID]는 필수적으로 존재하여만 한다.</v>
      </c>
      <c r="AO205" s="166"/>
      <c r="AP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Q205" s="164" t="s">
        <v>1860</v>
      </c>
      <c r="AR205" s="164" t="str">
        <f t="shared" ref="AR205:AR215" si="170">"WITH query_result AS (" &amp; CHAR(10) &amp;
"    -- 쿼리 결과를 변수에 저장" &amp; CHAR(10) &amp;
"    " &amp; AP205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'ID1203'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AT205" s="164" t="s">
        <v>1860</v>
      </c>
      <c r="AU205" s="164" t="str">
        <f t="shared" ref="AU205:AU215" si="171">"    WITH query_result AS (" &amp; CHAR(10) &amp;
"        -- 쿼리 결과를 변수에 저장" &amp; CHAR(10) &amp;
"        " &amp; AS205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'ID1203'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AW205" s="164" t="s">
        <v>1860</v>
      </c>
      <c r="AX205" s="164" t="str">
        <f t="shared" ref="AX205:AX215" si="172">"    WITH query_result AS (" &amp; CHAR(10) &amp;
"        -- 쿼리 결과를 변수에 저장" &amp; CHAR(10) &amp;
"        " &amp; AV205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Z205" s="164" t="s">
        <v>1860</v>
      </c>
      <c r="BA205" s="164" t="str">
        <f t="shared" ref="BA205:BA215" si="173">"BEGIN TRY" &amp; CHAR(10) &amp;
"    WITH query_result AS (" &amp; CHAR(10) &amp;
"        "&amp;AY205&amp;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C205" s="164" t="s">
        <v>1860</v>
      </c>
      <c r="BD205" s="164" t="str">
        <f>"BEGIN TRY" &amp; CHAR(10) &amp;
"    WITH query_result AS (" &amp; CHAR(10) &amp;
"        "&amp;BB205&amp;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BF205" s="164" t="s">
        <v>1860</v>
      </c>
      <c r="BG205" s="164" t="str">
        <f t="shared" ref="BG205:BG215" si="174">"BEGIN TRY" &amp; CHAR(10) &amp;
"    WITH query_result AS (" &amp; CHAR(10) &amp;
"        "&amp;BE205&amp;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5" s="166" t="str">
        <f>"SELECT 'ID"&amp; $U205 &amp;"' AS RULE_ID,  
   '"&amp; $G205 &amp;"' AS TB_NM,    
   '"&amp; $J205 &amp;"' AS COL_NM, 
   COUNT(*) AS TOT_CNT   
   FROM "&amp;$C205&amp;"."&amp; $G205 &amp;"
"</f>
        <v xml:space="preserve">SELECT 'ID1203' AS RULE_ID,  
   'MEASUREMENT' AS TB_NM,    
   'MEASUREMENT_ID' AS COL_NM, 
   COUNT(*) AS TOT_CNT   
   FROM YourSchemaName.MEASUREMENT
</v>
      </c>
      <c r="BI205" s="164" t="s">
        <v>1860</v>
      </c>
      <c r="BJ205" s="166" t="str">
        <f t="shared" ref="BJ205:BJ215" si="175">"BEGIN" &amp; CHAR(10) &amp;
"    -- 쿼리 결과를 변수에 저장" &amp; CHAR(10) &amp;
"    " &amp; BH205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'ID1203'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L205" s="164" t="s">
        <v>1860</v>
      </c>
      <c r="BM205" s="166" t="str">
        <f t="shared" ref="BM205:BM215" si="176">"BEGIN" &amp; CHAR(10) &amp;
"    -- 쿼리 결과를 변수에 저장" &amp; CHAR(10) &amp;
"    " &amp; BK205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'ID1203'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BO205" s="164" t="s">
        <v>1860</v>
      </c>
      <c r="BP205" s="166" t="str">
        <f t="shared" ref="BP205:BP215" si="177">"BEGIN" &amp; CHAR(10) &amp;
"    -- 쿼리 결과를 변수에 저장" &amp; CHAR(10) &amp;
"    " &amp; BN205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BR205" s="164" t="s">
        <v>1860</v>
      </c>
      <c r="BS205" s="164" t="str">
        <f t="shared" ref="BS205:BS215" si="1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U205" s="164" t="s">
        <v>1860</v>
      </c>
      <c r="BV205" s="164" t="str">
        <f t="shared" ref="BV205:BV215" si="1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205" s="166" t="str">
        <f>"SELECT ERR_VALUE, RULE_ID, TB_NM, COL_NM FROM (
 SELECT DISTINCT SUBSTRING(CAST("&amp; $J205 &amp;" AS VARCHAR(50)),1,30) AS ERR_VALUE, 'ID"&amp; $U205 &amp;"' AS RULE_ID,  
   '"&amp; $G205 &amp;"' AS TB_NM,    
   '"&amp; $J205 &amp;"' AS COL_NM 
    FROM "&amp;$C205&amp;"."&amp; $G205 &amp;" A
    WHERE  "&amp; $J205 &amp;" IS NULL 
LIMIT 3
) XX
"</f>
        <v xml:space="preserve">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</v>
      </c>
      <c r="BX205" s="164" t="s">
        <v>1860</v>
      </c>
      <c r="BY205" s="164" t="str">
        <f t="shared" ref="BY205:BY215" si="1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A205" s="164" t="s">
        <v>1860</v>
      </c>
      <c r="CB205" s="164" t="str">
        <f t="shared" ref="CB205:CB215" si="181">"    -- 프로시저 본문" &amp; CHAR(10) &amp;
"    BEGIN" &amp; CHAR(10) &amp;
"        WITH query_result AS (" &amp; CHAR(10) &amp;
"            -- 쿼리 결과를 변수에 저장" &amp; CHAR(10) &amp;
"            "&amp;BZ205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'ID1203'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D205" s="164" t="s">
        <v>1860</v>
      </c>
      <c r="CE205" s="164" t="str">
        <f t="shared" ref="CE205:CE215" si="182">"    -- 프로시저 본문" &amp; CHAR(10) &amp;
"    BEGIN" &amp; CHAR(10) &amp;
"        WITH query_result AS (" &amp; CHAR(10) &amp;
"            -- 쿼리 결과를 변수에 저장" &amp; CHAR(10) &amp;
"         "&amp;CC205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'ID1203'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5" s="166" t="str">
        <f>"SELECT ERR_VALUE, RULE_ID, TB_NM, COL_NM FROM (
 SELECT DISTINCT SUBSTR(TO_CHAR("&amp; $J205 &amp;"),1,30) AS ERR_VALUE, 'ID"&amp; $U205 &amp;"' AS RULE_ID,  
   '"&amp; $G205 &amp;"' AS TB_NM,    
   '"&amp; $J205 &amp;"' AS COL_NM 
    FROM "&amp;$C205&amp;"."&amp; $G205 &amp;" A
    WHERE  "&amp; $J205 &amp;" IS NULL
AND ROWNUM &lt; 4
) XX
"</f>
        <v xml:space="preserve">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</v>
      </c>
      <c r="CG205" s="164" t="s">
        <v>1860</v>
      </c>
      <c r="CH205" s="164" t="str">
        <f t="shared" ref="CH205:CH215" si="183">"    -- 프로시저 본문" &amp; CHAR(10) &amp;
"    BEGIN" &amp; CHAR(10) &amp;
"        WITH query_result AS (" &amp; CHAR(10) &amp;
"            -- 쿼리 결과를 변수에 저장" &amp; CHAR(10) &amp;
"            "&amp;CF205&amp;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J205" s="164" t="s">
        <v>1860</v>
      </c>
      <c r="CK205" s="164" t="str">
        <f t="shared" ref="CK205:CK215" si="184">"BEGIN TRY" &amp; CHAR(10) &amp;
"    WITH query_result AS (" &amp; CHAR(10) &amp;
"        "&amp;CI205&amp;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M205" s="164" t="s">
        <v>1860</v>
      </c>
      <c r="CN205" s="164" t="str">
        <f>"BEGIN TRY" &amp; CHAR(10) &amp;
"    WITH query_result AS (" &amp; CHAR(10) &amp;
"        "&amp;CL205&amp;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CP205" s="164" t="s">
        <v>1860</v>
      </c>
      <c r="CQ205" s="164" t="str">
        <f t="shared" ref="CQ205:CQ215" si="185">"BEGIN TRY" &amp; CHAR(10) &amp;
"    WITH query_result AS (" &amp; CHAR(10) &amp;
"        "&amp;CO205&amp;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5" s="216">
        <f>IFERROR(VLOOKUP("ID"&amp;U205,V.진단결과!$A$2:$E$99558,4,0),0)</f>
        <v>0</v>
      </c>
      <c r="CS205" s="217">
        <f>IFERROR(VLOOKUP("ID"&amp;U205,V.진단결과!$A$2:$E$99558,5,0),0)</f>
        <v>0</v>
      </c>
      <c r="CT205" s="218">
        <f t="shared" si="134"/>
        <v>0</v>
      </c>
      <c r="CU205" s="219" t="str">
        <f>SUBSTITUTE(IFERROR(VLOOKUP("ID"&amp;U205,V.진단결과!$A$2:$F$99558,6,0),""),$AO205,"")</f>
        <v/>
      </c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</row>
    <row r="206" spans="1:120" s="220" customFormat="1" ht="16.5" hidden="1" customHeight="1">
      <c r="A206" s="164" t="s">
        <v>2242</v>
      </c>
      <c r="B206" s="164" t="s">
        <v>2240</v>
      </c>
      <c r="C206" s="164" t="s">
        <v>2887</v>
      </c>
      <c r="D206" s="164">
        <v>9</v>
      </c>
      <c r="E206" s="175" t="s">
        <v>2243</v>
      </c>
      <c r="F206" s="177" t="s">
        <v>2260</v>
      </c>
      <c r="G206" s="177" t="s">
        <v>2252</v>
      </c>
      <c r="H206" s="177">
        <v>2</v>
      </c>
      <c r="I206" s="221" t="s">
        <v>2487</v>
      </c>
      <c r="J206" s="177" t="s">
        <v>2272</v>
      </c>
      <c r="K206" s="177" t="s">
        <v>2435</v>
      </c>
      <c r="L206" s="175"/>
      <c r="M206" s="165"/>
      <c r="N206" s="221" t="s">
        <v>2487</v>
      </c>
      <c r="O206" s="183">
        <v>100000001</v>
      </c>
      <c r="P206" s="4"/>
      <c r="Q206" s="175" t="s">
        <v>116</v>
      </c>
      <c r="R206" s="175" t="s">
        <v>2448</v>
      </c>
      <c r="S206" s="166"/>
      <c r="T206" s="166"/>
      <c r="U206" s="166">
        <v>1204</v>
      </c>
      <c r="V206" s="164" t="s">
        <v>1869</v>
      </c>
      <c r="W206" s="166"/>
      <c r="X206" s="166"/>
      <c r="Y206" s="166"/>
      <c r="Z206" s="164" t="s">
        <v>2482</v>
      </c>
      <c r="AA206" s="168" t="s">
        <v>2472</v>
      </c>
      <c r="AB206" s="164"/>
      <c r="AC206" s="166"/>
      <c r="AD206" s="165"/>
      <c r="AE206" s="166"/>
      <c r="AF206" s="166"/>
      <c r="AG206" s="165"/>
      <c r="AH206" s="165"/>
      <c r="AI206" s="166"/>
      <c r="AJ206" s="166" t="s">
        <v>2244</v>
      </c>
      <c r="AK206" s="166" t="s">
        <v>2272</v>
      </c>
      <c r="AL206" s="166"/>
      <c r="AM206" s="166"/>
      <c r="AN206" s="166" t="str">
        <f>F206 &amp;"["&amp;G206&amp;"]의 "&amp; I206 &amp;"["&amp; J206 &amp;"]는 환자["&amp;AJ206&amp;"]의 "&amp;I206&amp;"["&amp;AK206&amp;"]에 존재하여야 한다."</f>
        <v>검사정보[MEASUREMENT]의 CDM 환자ID[PERSON_ID]는 환자[PERSON]의 CDM 환자ID[PERSON_ID]에 존재하여야 한다.</v>
      </c>
      <c r="AO206" s="166"/>
      <c r="AP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AQ206" s="164" t="s">
        <v>1860</v>
      </c>
      <c r="AR206" s="164" t="str">
        <f t="shared" si="170"/>
        <v xml:space="preserve">WITH query_result AS (
    -- 쿼리 결과를 변수에 저장
    SELECT 'ID1204'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206" s="164" t="s">
        <v>1860</v>
      </c>
      <c r="AU206" s="164" t="str">
        <f t="shared" si="171"/>
        <v xml:space="preserve">    WITH query_result AS (
        -- 쿼리 결과를 변수에 저장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206" s="164" t="s">
        <v>1860</v>
      </c>
      <c r="AX206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AZ206" s="164" t="s">
        <v>1860</v>
      </c>
      <c r="BA206" s="164" t="str">
        <f t="shared" si="173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206" s="164" t="s">
        <v>1860</v>
      </c>
      <c r="BD206" s="164" t="str">
        <f>"BEGIN TRY" &amp; CHAR(10) &amp;
"    WITH query_result AS (" &amp; CHAR(10) &amp;
"        "&amp;BB206&amp;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206" s="164" t="s">
        <v>1860</v>
      </c>
      <c r="BG206" s="164" t="str">
        <f t="shared" si="174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6" s="166" t="str">
        <f>"SELECT 'ID"&amp; $U206 &amp;"' AS RULE_ID,  
   '"&amp; $G206 &amp;"' AS TB_NM,    
   '"&amp; $J206 &amp;"' AS COL_NM, 
   COUNT(*) AS TOT_CNT   
   FROM "&amp;$C206&amp;"."&amp; $G206 &amp;"
WHERE "&amp; $J206 &amp;" IS NOT NULL AND LENGTH(CAST("&amp; $J206 &amp;" AS VARCHAR))&gt;0 "</f>
        <v xml:space="preserve">SELECT 'ID1204' AS RULE_ID,  
   'MEASUREMENT' AS TB_NM,    
   'PERSON_ID' AS COL_NM, 
   COUNT(*) AS TOT_CNT   
   FROM YourSchemaName.MEASUREMENT
WHERE PERSON_ID IS NOT NULL AND LENGTH(CAST(PERSON_ID AS VARCHAR))&gt;0 </v>
      </c>
      <c r="BI206" s="164" t="s">
        <v>1860</v>
      </c>
      <c r="BJ206" s="166" t="str">
        <f t="shared" si="175"/>
        <v xml:space="preserve">BEGIN
    -- 쿼리 결과를 변수에 저장
    SELECT 'ID1204'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206" s="164" t="s">
        <v>1860</v>
      </c>
      <c r="BM206" s="166" t="str">
        <f t="shared" si="176"/>
        <v xml:space="preserve">BEGIN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206" s="164" t="s">
        <v>1860</v>
      </c>
      <c r="BP206" s="166" t="str">
        <f t="shared" si="177"/>
        <v xml:space="preserve">BEGIN
    -- 쿼리 결과를 변수에 저장
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BR206" s="164" t="s">
        <v>1860</v>
      </c>
      <c r="BS20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LENGTH("&amp; $J206 &amp;")&gt;0 )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206" s="164" t="s">
        <v>1860</v>
      </c>
      <c r="BV20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06" s="166" t="str">
        <f>"SELECT ERR_VALUE, RULE_ID, TB_NM, COL_NM FROM (
 SELECT DISTINCT SUBSTRING(CAST("&amp; $J206 &amp;" AS VARCHAR(50)),1,30)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LENGTH("&amp; $J206 &amp;")&gt;0 ) 
LIMIT 3
) XX
"</f>
        <v xml:space="preserve">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206" s="164" t="s">
        <v>1860</v>
      </c>
      <c r="BY20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CA206" s="164" t="s">
        <v>1860</v>
      </c>
      <c r="CB206" s="164" t="str">
        <f t="shared" si="181"/>
        <v xml:space="preserve">    -- 프로시저 본문
    BEGIN
        WITH query_result AS (
            -- 쿼리 결과를 변수에 저장
            SELECT 'ID1204'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LENGTH(TO_CHAR("&amp; $J206 &amp;"))&gt;0 )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206" s="164" t="s">
        <v>1860</v>
      </c>
      <c r="CE206" s="164" t="str">
        <f t="shared" si="182"/>
        <v xml:space="preserve">    -- 프로시저 본문
    BEGIN
        WITH query_result AS (
            -- 쿼리 결과를 변수에 저장
 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6" s="166" t="str">
        <f>"SELECT ERR_VALUE, RULE_ID, TB_NM, COL_NM FROM (
 SELECT DISTINCT SUBSTR(TO_CHAR("&amp; $J206 &amp;"),1,30)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LENGTH(TO_CHAR("&amp; $J206 &amp;"))&gt;0 ) 
AND ROWNUM &lt; 4
) XX
"</f>
        <v xml:space="preserve">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206" s="164" t="s">
        <v>1860</v>
      </c>
      <c r="CH20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CJ206" s="164" t="s">
        <v>1860</v>
      </c>
      <c r="CK206" s="164" t="str">
        <f t="shared" si="184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206" s="164" t="s">
        <v>1860</v>
      </c>
      <c r="CN206" s="164" t="str">
        <f>"BEGIN TRY" &amp; CHAR(10) &amp;
"    WITH query_result AS (" &amp; CHAR(10) &amp;
"        "&amp;CL206&amp;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206" s="164" t="s">
        <v>1860</v>
      </c>
      <c r="CQ206" s="164" t="str">
        <f t="shared" si="185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6" s="216">
        <f>IFERROR(VLOOKUP("ID"&amp;U206,V.진단결과!$A$2:$E$99558,4,0),0)</f>
        <v>0</v>
      </c>
      <c r="CS206" s="217">
        <f>IFERROR(VLOOKUP("ID"&amp;U206,V.진단결과!$A$2:$E$99558,5,0),0)</f>
        <v>0</v>
      </c>
      <c r="CT206" s="218">
        <f t="shared" ref="CT206:CT271" si="186">IFERROR(CS206/CR206,0)</f>
        <v>0</v>
      </c>
      <c r="CU206" s="219" t="str">
        <f>SUBSTITUTE(IFERROR(VLOOKUP("ID"&amp;U206,V.진단결과!$A$2:$F$99558,6,0),""),$AO206,"")</f>
        <v/>
      </c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</row>
    <row r="207" spans="1:120" s="220" customFormat="1" ht="16.5" hidden="1" customHeight="1">
      <c r="A207" s="164" t="s">
        <v>2242</v>
      </c>
      <c r="B207" s="164" t="s">
        <v>2240</v>
      </c>
      <c r="C207" s="164" t="s">
        <v>2887</v>
      </c>
      <c r="D207" s="164">
        <v>9</v>
      </c>
      <c r="E207" s="175" t="s">
        <v>2243</v>
      </c>
      <c r="F207" s="177" t="s">
        <v>2260</v>
      </c>
      <c r="G207" s="177" t="s">
        <v>2252</v>
      </c>
      <c r="H207" s="177">
        <v>2</v>
      </c>
      <c r="I207" s="221" t="s">
        <v>2487</v>
      </c>
      <c r="J207" s="177" t="s">
        <v>2272</v>
      </c>
      <c r="K207" s="177" t="s">
        <v>2435</v>
      </c>
      <c r="L207" s="175"/>
      <c r="M207" s="165"/>
      <c r="N207" s="221" t="s">
        <v>2487</v>
      </c>
      <c r="O207" s="183">
        <v>100000001</v>
      </c>
      <c r="P207" s="4"/>
      <c r="Q207" s="175" t="s">
        <v>116</v>
      </c>
      <c r="R207" s="175" t="s">
        <v>2448</v>
      </c>
      <c r="S207" s="166"/>
      <c r="T207" s="166"/>
      <c r="U207" s="166">
        <v>1205</v>
      </c>
      <c r="V207" s="164" t="s">
        <v>1869</v>
      </c>
      <c r="W207" s="166"/>
      <c r="X207" s="166"/>
      <c r="Y207" s="166"/>
      <c r="Z207" s="168" t="s">
        <v>2892</v>
      </c>
      <c r="AA207" s="168" t="s">
        <v>2891</v>
      </c>
      <c r="AB207" s="166"/>
      <c r="AC207" s="166"/>
      <c r="AD207" s="165"/>
      <c r="AE207" s="166"/>
      <c r="AF207" s="166"/>
      <c r="AG207" s="166"/>
      <c r="AH207" s="165"/>
      <c r="AI207" s="166"/>
      <c r="AJ207" s="166"/>
      <c r="AK207" s="166"/>
      <c r="AL207" s="166"/>
      <c r="AM207" s="166"/>
      <c r="AN207" s="166" t="str">
        <f>F207 &amp;"["&amp;G207&amp;"]의 "&amp; I207 &amp;"["&amp; J207 &amp;"]는 필수적으로 존재하여만 한다."</f>
        <v>검사정보[MEASUREMENT]의 CDM 환자ID[PERSON_ID]는 필수적으로 존재하여만 한다.</v>
      </c>
      <c r="AO207" s="166"/>
      <c r="AP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Q207" s="164" t="s">
        <v>1860</v>
      </c>
      <c r="AR207" s="164" t="str">
        <f t="shared" si="170"/>
        <v xml:space="preserve">WITH query_result AS (
    -- 쿼리 결과를 변수에 저장
    SELECT 'ID1205'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AT207" s="164" t="s">
        <v>1860</v>
      </c>
      <c r="AU207" s="164" t="str">
        <f t="shared" si="171"/>
        <v xml:space="preserve">    WITH query_result AS (
        -- 쿼리 결과를 변수에 저장
        SELECT 'ID1205'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AW207" s="164" t="s">
        <v>1860</v>
      </c>
      <c r="AX207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Z207" s="164" t="s">
        <v>1860</v>
      </c>
      <c r="BA207" s="164" t="str">
        <f t="shared" si="173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C207" s="164" t="s">
        <v>1860</v>
      </c>
      <c r="BD207" s="164" t="str">
        <f>"BEGIN TRY" &amp; CHAR(10) &amp;
"    WITH query_result AS (" &amp; CHAR(10) &amp;
"        "&amp;BB207&amp;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BF207" s="164" t="s">
        <v>1860</v>
      </c>
      <c r="BG207" s="164" t="str">
        <f t="shared" si="174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7" s="166" t="str">
        <f>"SELECT 'ID"&amp; $U207 &amp;"' AS RULE_ID,  
   '"&amp; $G207 &amp;"' AS TB_NM,    
   '"&amp; $J207 &amp;"' AS COL_NM, 
   COUNT(*) AS TOT_CNT   
   FROM "&amp;$C207&amp;"."&amp; $G207 &amp;"
"</f>
        <v xml:space="preserve">SELECT 'ID1205' AS RULE_ID,  
   'MEASUREMENT' AS TB_NM,    
   'PERSON_ID' AS COL_NM, 
   COUNT(*) AS TOT_CNT   
   FROM YourSchemaName.MEASUREMENT
</v>
      </c>
      <c r="BI207" s="164" t="s">
        <v>1860</v>
      </c>
      <c r="BJ207" s="166" t="str">
        <f t="shared" si="175"/>
        <v xml:space="preserve">BEGIN
    -- 쿼리 결과를 변수에 저장
    SELECT 'ID1205'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L207" s="164" t="s">
        <v>1860</v>
      </c>
      <c r="BM207" s="166" t="str">
        <f t="shared" si="176"/>
        <v xml:space="preserve">BEGIN
    -- 쿼리 결과를 변수에 저장
    SELECT 'ID1205'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BO207" s="164" t="s">
        <v>1860</v>
      </c>
      <c r="BP207" s="166" t="str">
        <f t="shared" si="177"/>
        <v xml:space="preserve">BEGIN
    -- 쿼리 결과를 변수에 저장
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BR207" s="164" t="s">
        <v>1860</v>
      </c>
      <c r="BS207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U207" s="164" t="s">
        <v>1860</v>
      </c>
      <c r="BV207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207" s="166" t="str">
        <f>"SELECT ERR_VALUE, RULE_ID, TB_NM, COL_NM FROM (
 SELECT DISTINCT SUBSTRING(CAST("&amp; $J207 &amp;" AS VARCHAR(50)),1,30) AS ERR_VALUE, 'ID"&amp; $U207 &amp;"' AS RULE_ID,  
   '"&amp; $G207 &amp;"' AS TB_NM,    
   '"&amp; $J207 &amp;"' AS COL_NM 
    FROM "&amp;$C207&amp;"."&amp; $G207 &amp;" A
    WHERE  "&amp; $J207 &amp;" IS NULL 
LIMIT 3
) XX
"</f>
        <v xml:space="preserve">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</v>
      </c>
      <c r="BX207" s="164" t="s">
        <v>1860</v>
      </c>
      <c r="BY207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A207" s="164" t="s">
        <v>1860</v>
      </c>
      <c r="CB207" s="164" t="str">
        <f t="shared" si="181"/>
        <v xml:space="preserve">    -- 프로시저 본문
    BEGIN
        WITH query_result AS (
            -- 쿼리 결과를 변수에 저장
            SELECT 'ID1205'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D207" s="164" t="s">
        <v>1860</v>
      </c>
      <c r="CE207" s="164" t="str">
        <f t="shared" si="182"/>
        <v xml:space="preserve">    -- 프로시저 본문
    BEGIN
        WITH query_result AS (
            -- 쿼리 결과를 변수에 저장
         SELECT 'ID1205'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7" s="166" t="str">
        <f>"SELECT ERR_VALUE, RULE_ID, TB_NM, COL_NM FROM (
 SELECT DISTINCT SUBSTR(TO_CHAR("&amp; $J207 &amp;"),1,30) AS ERR_VALUE, 'ID"&amp; $U207 &amp;"' AS RULE_ID,  
   '"&amp; $G207 &amp;"' AS TB_NM,    
   '"&amp; $J207 &amp;"' AS COL_NM 
    FROM "&amp;$C207&amp;"."&amp; $G207 &amp;" A
    WHERE  "&amp; $J207 &amp;" IS NULL
AND ROWNUM &lt; 4
) XX
"</f>
        <v xml:space="preserve">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</v>
      </c>
      <c r="CG207" s="164" t="s">
        <v>1860</v>
      </c>
      <c r="CH207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J207" s="164" t="s">
        <v>1860</v>
      </c>
      <c r="CK207" s="164" t="str">
        <f t="shared" si="184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M207" s="164" t="s">
        <v>1860</v>
      </c>
      <c r="CN207" s="164" t="str">
        <f>"BEGIN TRY" &amp; CHAR(10) &amp;
"    WITH query_result AS (" &amp; CHAR(10) &amp;
"        "&amp;CL207&amp;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CP207" s="164" t="s">
        <v>1860</v>
      </c>
      <c r="CQ207" s="164" t="str">
        <f t="shared" si="185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7" s="216">
        <f>IFERROR(VLOOKUP("ID"&amp;U207,V.진단결과!$A$2:$E$99558,4,0),0)</f>
        <v>0</v>
      </c>
      <c r="CS207" s="217">
        <f>IFERROR(VLOOKUP("ID"&amp;U207,V.진단결과!$A$2:$E$99558,5,0),0)</f>
        <v>0</v>
      </c>
      <c r="CT207" s="218">
        <f t="shared" si="186"/>
        <v>0</v>
      </c>
      <c r="CU207" s="219" t="str">
        <f>SUBSTITUTE(IFERROR(VLOOKUP("ID"&amp;U207,V.진단결과!$A$2:$F$99558,6,0),""),$AO207,"")</f>
        <v/>
      </c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</row>
    <row r="208" spans="1:120" s="220" customFormat="1" ht="16.5" hidden="1" customHeight="1">
      <c r="A208" s="164" t="s">
        <v>2242</v>
      </c>
      <c r="B208" s="164" t="s">
        <v>2240</v>
      </c>
      <c r="C208" s="164" t="s">
        <v>2887</v>
      </c>
      <c r="D208" s="164">
        <v>9</v>
      </c>
      <c r="E208" s="175" t="s">
        <v>2243</v>
      </c>
      <c r="F208" s="177" t="s">
        <v>2260</v>
      </c>
      <c r="G208" s="177" t="s">
        <v>2252</v>
      </c>
      <c r="H208" s="177">
        <v>3</v>
      </c>
      <c r="I208" s="221" t="s">
        <v>2514</v>
      </c>
      <c r="J208" s="177" t="s">
        <v>2369</v>
      </c>
      <c r="K208" s="177" t="s">
        <v>2435</v>
      </c>
      <c r="L208" s="175"/>
      <c r="M208" s="165"/>
      <c r="N208" s="221" t="s">
        <v>2488</v>
      </c>
      <c r="O208" s="183"/>
      <c r="P208" s="4"/>
      <c r="Q208" s="175" t="s">
        <v>116</v>
      </c>
      <c r="R208" s="175" t="s">
        <v>2448</v>
      </c>
      <c r="S208" s="166"/>
      <c r="T208" s="166"/>
      <c r="U208" s="166">
        <v>1206</v>
      </c>
      <c r="V208" s="164" t="s">
        <v>1869</v>
      </c>
      <c r="W208" s="166"/>
      <c r="X208" s="166"/>
      <c r="Y208" s="166"/>
      <c r="Z208" s="164" t="s">
        <v>1868</v>
      </c>
      <c r="AA208" s="164" t="s">
        <v>2466</v>
      </c>
      <c r="AB208" s="164"/>
      <c r="AC208" s="166"/>
      <c r="AD208" s="165"/>
      <c r="AE208" s="166"/>
      <c r="AF208" s="166" t="s">
        <v>2886</v>
      </c>
      <c r="AG208" s="165" t="s">
        <v>2258</v>
      </c>
      <c r="AH208" s="165" t="s">
        <v>2434</v>
      </c>
      <c r="AI208" s="166" t="s">
        <v>2833</v>
      </c>
      <c r="AJ208" s="166"/>
      <c r="AK208" s="166"/>
      <c r="AL208" s="166"/>
      <c r="AM208" s="166"/>
      <c r="AN208" s="166" t="str">
        <f>F208 &amp;"["&amp;G208&amp;"]의 "&amp; I208 &amp;"["&amp; J208 &amp;"]는 표준코드[CONCEPT]의 표준코드아이디[CONCEPT_ID]에 존재하며 해당 조건["&amp;AI208&amp;"]을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208" s="166"/>
      <c r="AP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AQ208" s="164" t="s">
        <v>1860</v>
      </c>
      <c r="AR208" s="164" t="str">
        <f t="shared" si="170"/>
        <v xml:space="preserve">WITH query_result AS (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208" s="164" t="s">
        <v>1860</v>
      </c>
      <c r="AU208" s="164" t="str">
        <f t="shared" si="171"/>
        <v xml:space="preserve">    WITH query_result AS (
        -- 쿼리 결과를 변수에 저장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208" s="164" t="s">
        <v>1860</v>
      </c>
      <c r="AX208" s="164" t="str">
        <f t="shared" si="172"/>
        <v xml:space="preserve">    WITH query_result AS (
        -- 쿼리 결과를 변수에 저장
    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AZ208" s="164" t="s">
        <v>1860</v>
      </c>
      <c r="BA208" s="164" t="str">
        <f t="shared" si="173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208" s="164" t="s">
        <v>1860</v>
      </c>
      <c r="BD208" s="164" t="str">
        <f>"BEGIN TRY" &amp; CHAR(10) &amp;
"    WITH query_result AS (" &amp; CHAR(10) &amp;
"        "&amp;BB208&amp;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208" s="164" t="s">
        <v>1860</v>
      </c>
      <c r="BG208" s="164" t="str">
        <f t="shared" si="174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8" s="166" t="str">
        <f>"SELECT 'ID"&amp; $U208 &amp;"' AS RULE_ID,  
   '"&amp; $G208 &amp;"' AS TB_NM,    
   '"&amp; $J208 &amp;"' AS COL_NM, 
   COUNT(*) AS TOT_CNT   
   FROM "&amp;$C208&amp;"."&amp; $G208 &amp;"
WHERE "&amp; $J208 &amp;" IS NOT NULL AND LENGTH(CAST("&amp; $J208 &amp;" AS VARCHAR))&gt;0 "</f>
        <v xml:space="preserve">SELECT 'ID1206' AS RULE_ID,  
   'MEASUREMENT' AS TB_NM,    
   'MEASUREMENT_CONCEPT_ID' AS COL_NM, 
   COUNT(*) AS TOT_CNT   
   FROM YourSchemaName.MEASUREMENT
WHERE MEASUREMENT_CONCEPT_ID IS NOT NULL AND LENGTH(CAST(MEASUREMENT_CONCEPT_ID AS VARCHAR))&gt;0 </v>
      </c>
      <c r="BI208" s="164" t="s">
        <v>1860</v>
      </c>
      <c r="BJ208" s="166" t="str">
        <f t="shared" si="175"/>
        <v xml:space="preserve">BEGIN
    -- 쿼리 결과를 변수에 저장
    SELECT 'ID1206'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208" s="164" t="s">
        <v>1860</v>
      </c>
      <c r="BM208" s="166" t="str">
        <f t="shared" si="176"/>
        <v xml:space="preserve">BEGIN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208" s="164" t="s">
        <v>1860</v>
      </c>
      <c r="BP208" s="166" t="str">
        <f t="shared" si="177"/>
        <v xml:space="preserve">BEGIN
    -- 쿼리 결과를 변수에 저장
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BR208" s="164" t="s">
        <v>1860</v>
      </c>
      <c r="BS208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LENGTH("&amp; $J208 &amp;")&gt;0 )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208" s="164" t="s">
        <v>1860</v>
      </c>
      <c r="BV208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208" s="166" t="str">
        <f>"SELECT ERR_VALUE, RULE_ID, TB_NM, COL_NM FROM (
 SELECT DISTINCT SUBSTRING(CAST("&amp; $J208 &amp;" AS VARCHAR(50)),1,30)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 $AI208 &amp;")  
THEN 'Y' ELSE 'N' END = 'Y' 
AND ( "&amp; $J208 &amp;" IS NOT NULL AND LENGTH("&amp; $J208 &amp;")&gt;0 ) 
LIMIT 3
) XX
"</f>
        <v xml:space="preserve">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208" s="164" t="s">
        <v>1860</v>
      </c>
      <c r="BY208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CA208" s="164" t="s">
        <v>1860</v>
      </c>
      <c r="CB208" s="164" t="str">
        <f t="shared" si="181"/>
        <v xml:space="preserve">    -- 프로시저 본문
    BEGIN
        WITH query_result AS (
            -- 쿼리 결과를 변수에 저장
            SELECT 'ID1206'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LENGTH(TO_CHAR("&amp; $J208 &amp;"))&gt;0 )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208" s="164" t="s">
        <v>1860</v>
      </c>
      <c r="CE208" s="164" t="str">
        <f t="shared" si="182"/>
        <v xml:space="preserve">    -- 프로시저 본문
    BEGIN
        WITH query_result AS (
            -- 쿼리 결과를 변수에 저장
 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8" s="166" t="str">
        <f>"SELECT ERR_VALUE, RULE_ID, TB_NM, COL_NM FROM (
 SELECT DISTINCT SUBSTR(TO_CHAR("&amp; $J208 &amp;"),1,30)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LENGTH(TO_CHAR("&amp; $J208 &amp;"))&gt;0 ) 
AND ROWNUM &lt; 4
) XX
"</f>
        <v xml:space="preserve">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208" s="164" t="s">
        <v>1860</v>
      </c>
      <c r="CH208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CJ208" s="164" t="s">
        <v>1860</v>
      </c>
      <c r="CK208" s="164" t="str">
        <f t="shared" si="184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208" s="164" t="s">
        <v>1860</v>
      </c>
      <c r="CN208" s="164" t="str">
        <f>"BEGIN TRY" &amp; CHAR(10) &amp;
"    WITH query_result AS (" &amp; CHAR(10) &amp;
"        "&amp;CL208&amp;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208" s="164" t="s">
        <v>1860</v>
      </c>
      <c r="CQ208" s="164" t="str">
        <f t="shared" si="185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8" s="216">
        <f>IFERROR(VLOOKUP("ID"&amp;U208,V.진단결과!$A$2:$E$99558,4,0),0)</f>
        <v>0</v>
      </c>
      <c r="CS208" s="217">
        <f>IFERROR(VLOOKUP("ID"&amp;U208,V.진단결과!$A$2:$E$99558,5,0),0)</f>
        <v>0</v>
      </c>
      <c r="CT208" s="218">
        <f t="shared" si="186"/>
        <v>0</v>
      </c>
      <c r="CU208" s="219" t="str">
        <f>SUBSTITUTE(IFERROR(VLOOKUP("ID"&amp;U208,V.진단결과!$A$2:$F$99558,6,0),""),$AO208,"")</f>
        <v/>
      </c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</row>
    <row r="209" spans="1:120" s="220" customFormat="1" ht="16.5" hidden="1" customHeight="1">
      <c r="A209" s="164" t="s">
        <v>2242</v>
      </c>
      <c r="B209" s="164" t="s">
        <v>2240</v>
      </c>
      <c r="C209" s="164" t="s">
        <v>2887</v>
      </c>
      <c r="D209" s="164">
        <v>9</v>
      </c>
      <c r="E209" s="175" t="s">
        <v>2243</v>
      </c>
      <c r="F209" s="177" t="s">
        <v>2260</v>
      </c>
      <c r="G209" s="177" t="s">
        <v>2252</v>
      </c>
      <c r="H209" s="177">
        <v>3</v>
      </c>
      <c r="I209" s="221" t="s">
        <v>2514</v>
      </c>
      <c r="J209" s="177" t="s">
        <v>2369</v>
      </c>
      <c r="K209" s="177" t="s">
        <v>2435</v>
      </c>
      <c r="L209" s="175"/>
      <c r="M209" s="165"/>
      <c r="N209" s="221" t="s">
        <v>2488</v>
      </c>
      <c r="O209" s="183"/>
      <c r="P209" s="4"/>
      <c r="Q209" s="175" t="s">
        <v>116</v>
      </c>
      <c r="R209" s="175" t="s">
        <v>2448</v>
      </c>
      <c r="S209" s="166"/>
      <c r="T209" s="166"/>
      <c r="U209" s="166">
        <v>1207</v>
      </c>
      <c r="V209" s="164" t="s">
        <v>1869</v>
      </c>
      <c r="W209" s="166"/>
      <c r="X209" s="166"/>
      <c r="Y209" s="166"/>
      <c r="Z209" s="168" t="s">
        <v>2892</v>
      </c>
      <c r="AA209" s="168" t="s">
        <v>2891</v>
      </c>
      <c r="AB209" s="166"/>
      <c r="AC209" s="166"/>
      <c r="AD209" s="165"/>
      <c r="AE209" s="166"/>
      <c r="AF209" s="166"/>
      <c r="AG209" s="166"/>
      <c r="AH209" s="165"/>
      <c r="AI209" s="166"/>
      <c r="AJ209" s="166"/>
      <c r="AK209" s="166"/>
      <c r="AL209" s="166"/>
      <c r="AM209" s="166"/>
      <c r="AN209" s="166" t="str">
        <f>F209 &amp;"["&amp;G209&amp;"]의 "&amp; I209 &amp;"["&amp; J209 &amp;"]는 필수적으로 존재하여만 한다."</f>
        <v>검사정보[MEASUREMENT]의 검사 및 측정 concept ID[MEASUREMENT_CONCEPT_ID]는 필수적으로 존재하여만 한다.</v>
      </c>
      <c r="AO209" s="166"/>
      <c r="AP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Q209" s="164" t="s">
        <v>1860</v>
      </c>
      <c r="AR209" s="164" t="str">
        <f t="shared" si="170"/>
        <v xml:space="preserve">WITH query_result AS (
    -- 쿼리 결과를 변수에 저장
    SELECT 'ID1207'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AT209" s="164" t="s">
        <v>1860</v>
      </c>
      <c r="AU209" s="164" t="str">
        <f t="shared" si="171"/>
        <v xml:space="preserve">    WITH query_result AS (
        -- 쿼리 결과를 변수에 저장
        SELECT 'ID1207'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AW209" s="164" t="s">
        <v>1860</v>
      </c>
      <c r="AX209" s="164" t="str">
        <f t="shared" si="172"/>
        <v xml:space="preserve">    WITH query_result AS (
        -- 쿼리 결과를 변수에 저장
    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Z209" s="164" t="s">
        <v>1860</v>
      </c>
      <c r="BA209" s="164" t="str">
        <f t="shared" si="173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C209" s="164" t="s">
        <v>1860</v>
      </c>
      <c r="BD209" s="164" t="str">
        <f>"BEGIN TRY" &amp; CHAR(10) &amp;
"    WITH query_result AS (" &amp; CHAR(10) &amp;
"        "&amp;BB209&amp;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BF209" s="164" t="s">
        <v>1860</v>
      </c>
      <c r="BG209" s="164" t="str">
        <f t="shared" si="174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9" s="166" t="str">
        <f>"SELECT 'ID"&amp; $U209 &amp;"' AS RULE_ID,  
   '"&amp; $G209 &amp;"' AS TB_NM,    
   '"&amp; $J209 &amp;"' AS COL_NM, 
   COUNT(*) AS TOT_CNT   
   FROM "&amp;$C209&amp;"."&amp; $G209 &amp;"
"</f>
        <v xml:space="preserve">SELECT 'ID1207' AS RULE_ID,  
   'MEASUREMENT' AS TB_NM,    
   'MEASUREMENT_CONCEPT_ID' AS COL_NM, 
   COUNT(*) AS TOT_CNT   
   FROM YourSchemaName.MEASUREMENT
</v>
      </c>
      <c r="BI209" s="164" t="s">
        <v>1860</v>
      </c>
      <c r="BJ209" s="166" t="str">
        <f t="shared" si="175"/>
        <v xml:space="preserve">BEGIN
    -- 쿼리 결과를 변수에 저장
    SELECT 'ID1207'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L209" s="164" t="s">
        <v>1860</v>
      </c>
      <c r="BM209" s="166" t="str">
        <f t="shared" si="176"/>
        <v xml:space="preserve">BEGIN
    -- 쿼리 결과를 변수에 저장
    SELECT 'ID1207'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BO209" s="164" t="s">
        <v>1860</v>
      </c>
      <c r="BP209" s="166" t="str">
        <f t="shared" si="177"/>
        <v xml:space="preserve">BEGIN
    -- 쿼리 결과를 변수에 저장
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BR209" s="164" t="s">
        <v>1860</v>
      </c>
      <c r="BS209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U209" s="164" t="s">
        <v>1860</v>
      </c>
      <c r="BV209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209" s="166" t="str">
        <f>"SELECT ERR_VALUE, RULE_ID, TB_NM, COL_NM FROM (
 SELECT DISTINCT SUBSTRING(CAST("&amp; $J209 &amp;" AS VARCHAR(50)),1,30) AS ERR_VALUE, 'ID"&amp; $U209 &amp;"' AS RULE_ID,  
   '"&amp; $G209 &amp;"' AS TB_NM,    
   '"&amp; $J209 &amp;"' AS COL_NM 
    FROM "&amp;$C209&amp;"."&amp; $G209 &amp;" A
    WHERE  "&amp; $J209 &amp;" IS NULL 
LIMIT 3
) XX
"</f>
        <v xml:space="preserve">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</v>
      </c>
      <c r="BX209" s="164" t="s">
        <v>1860</v>
      </c>
      <c r="BY209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A209" s="164" t="s">
        <v>1860</v>
      </c>
      <c r="CB209" s="164" t="str">
        <f t="shared" si="181"/>
        <v xml:space="preserve">    -- 프로시저 본문
    BEGIN
        WITH query_result AS (
            -- 쿼리 결과를 변수에 저장
            SELECT 'ID1207'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D209" s="164" t="s">
        <v>1860</v>
      </c>
      <c r="CE209" s="164" t="str">
        <f t="shared" si="182"/>
        <v xml:space="preserve">    -- 프로시저 본문
    BEGIN
        WITH query_result AS (
            -- 쿼리 결과를 변수에 저장
         SELECT 'ID1207'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9" s="166" t="str">
        <f>"SELECT ERR_VALUE, RULE_ID, TB_NM, COL_NM FROM (
 SELECT DISTINCT SUBSTR(TO_CHAR("&amp; $J209 &amp;"),1,30) AS ERR_VALUE, 'ID"&amp; $U209 &amp;"' AS RULE_ID,  
   '"&amp; $G209 &amp;"' AS TB_NM,    
   '"&amp; $J209 &amp;"' AS COL_NM 
    FROM "&amp;$C209&amp;"."&amp; $G209 &amp;" A
    WHERE  "&amp; $J209 &amp;" IS NULL
AND ROWNUM &lt; 4
) XX
"</f>
        <v xml:space="preserve">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</v>
      </c>
      <c r="CG209" s="164" t="s">
        <v>1860</v>
      </c>
      <c r="CH209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J209" s="164" t="s">
        <v>1860</v>
      </c>
      <c r="CK209" s="164" t="str">
        <f t="shared" si="184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M209" s="164" t="s">
        <v>1860</v>
      </c>
      <c r="CN209" s="164" t="str">
        <f>"BEGIN TRY" &amp; CHAR(10) &amp;
"    WITH query_result AS (" &amp; CHAR(10) &amp;
"        "&amp;CL209&amp;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CP209" s="164" t="s">
        <v>1860</v>
      </c>
      <c r="CQ209" s="164" t="str">
        <f t="shared" si="185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9" s="216">
        <f>IFERROR(VLOOKUP("ID"&amp;U209,V.진단결과!$A$2:$E$99558,4,0),0)</f>
        <v>0</v>
      </c>
      <c r="CS209" s="217">
        <f>IFERROR(VLOOKUP("ID"&amp;U209,V.진단결과!$A$2:$E$99558,5,0),0)</f>
        <v>0</v>
      </c>
      <c r="CT209" s="218">
        <f t="shared" si="186"/>
        <v>0</v>
      </c>
      <c r="CU209" s="219" t="str">
        <f>SUBSTITUTE(IFERROR(VLOOKUP("ID"&amp;U209,V.진단결과!$A$2:$F$99558,6,0),""),$AO209,"")</f>
        <v/>
      </c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</row>
    <row r="210" spans="1:120" s="220" customFormat="1" ht="16.5" hidden="1" customHeight="1">
      <c r="A210" s="164" t="s">
        <v>2242</v>
      </c>
      <c r="B210" s="164" t="s">
        <v>2240</v>
      </c>
      <c r="C210" s="164" t="s">
        <v>2887</v>
      </c>
      <c r="D210" s="164">
        <v>9</v>
      </c>
      <c r="E210" s="175" t="s">
        <v>2243</v>
      </c>
      <c r="F210" s="177" t="s">
        <v>2260</v>
      </c>
      <c r="G210" s="177" t="s">
        <v>2252</v>
      </c>
      <c r="H210" s="177">
        <v>4</v>
      </c>
      <c r="I210" s="221" t="s">
        <v>2489</v>
      </c>
      <c r="J210" s="177" t="s">
        <v>2370</v>
      </c>
      <c r="K210" s="177" t="s">
        <v>2438</v>
      </c>
      <c r="L210" s="175"/>
      <c r="M210" s="165"/>
      <c r="N210" s="221" t="s">
        <v>2489</v>
      </c>
      <c r="O210" s="184">
        <v>44743</v>
      </c>
      <c r="P210" s="4"/>
      <c r="Q210" s="175" t="s">
        <v>116</v>
      </c>
      <c r="R210" s="175" t="s">
        <v>2448</v>
      </c>
      <c r="S210" s="166"/>
      <c r="T210" s="166"/>
      <c r="U210" s="166">
        <v>1208</v>
      </c>
      <c r="V210" s="164" t="s">
        <v>1869</v>
      </c>
      <c r="W210" s="167"/>
      <c r="X210" s="166"/>
      <c r="Y210" s="166"/>
      <c r="Z210" s="168" t="s">
        <v>1966</v>
      </c>
      <c r="AA210" s="168" t="s">
        <v>1967</v>
      </c>
      <c r="AB210" s="166"/>
      <c r="AC210" s="166"/>
      <c r="AD210" s="165"/>
      <c r="AE210" s="166"/>
      <c r="AF210" s="166"/>
      <c r="AG210" s="166"/>
      <c r="AH210" s="165"/>
      <c r="AI210" s="166"/>
      <c r="AJ210" s="166"/>
      <c r="AK210" s="166"/>
      <c r="AL210" s="166"/>
      <c r="AM210" s="166"/>
      <c r="AN210" s="167" t="str">
        <f>F210 &amp;"["&amp;G210&amp;"]의 "&amp; I210 &amp;"["&amp; J210 &amp;"]는 'YYYY-MM-DD'의 날짜 형식을 준수해야 한다."</f>
        <v>검사정보[MEASUREMENT]의 검사 및 측정 일자[MEASUREMENT_DATE]는 'YYYY-MM-DD'의 날짜 형식을 준수해야 한다.</v>
      </c>
      <c r="AO210" s="166"/>
      <c r="AP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AQ210" s="164" t="s">
        <v>1860</v>
      </c>
      <c r="AR210" s="164" t="str">
        <f t="shared" si="170"/>
        <v xml:space="preserve">WITH query_result AS (
    -- 쿼리 결과를 변수에 저장
    SELECT 'ID1208'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0" s="166" t="str">
        <f>"SELECT 'ID"&amp; $U210 &amp;"' AS RULE_ID,  
   '"&amp; $G210 &amp;"' AS TB_NM,    
   '"&amp; $J210 &amp;"' AS COL_NM, 
	COUNT(*) AS ERR_CNT   
FROM "&amp;$C210&amp;"."&amp; $G210 &amp;"
WHERE CASE WHEN "&amp; $J210 &amp;" LIKE_REGEXPR '^[0-9]{4}-[0-9]{2}-[0-9]{2}$'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210" s="164" t="s">
        <v>1860</v>
      </c>
      <c r="AU210" s="164" t="str">
        <f t="shared" si="171"/>
        <v xml:space="preserve">    WITH query_result AS (
        -- 쿼리 결과를 변수에 저장
        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LIKE_REGEXPR '^[0-9]{4}-[0-9]{2}-[0-9]{2}$'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210" s="164" t="s">
        <v>1860</v>
      </c>
      <c r="AX210" s="164" t="str">
        <f t="shared" si="172"/>
        <v xml:space="preserve">    WITH query_result AS (
        -- 쿼리 결과를 변수에 저장
        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AZ210" s="164" t="s">
        <v>1860</v>
      </c>
      <c r="BA210" s="164" t="str">
        <f t="shared" si="173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210" s="164" t="s">
        <v>1860</v>
      </c>
      <c r="BD210" s="164" t="str">
        <f>"BEGIN TRY" &amp; CHAR(10) &amp;
"    WITH query_result AS (" &amp; CHAR(10) &amp;
"        "&amp;BB210&amp;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210" s="164" t="s">
        <v>1860</v>
      </c>
      <c r="BG210" s="164" t="str">
        <f t="shared" si="174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0" s="166" t="str">
        <f>"SELECT 'ID"&amp; $U210 &amp;"' AS RULE_ID,  
   '"&amp; $G210 &amp;"' AS TB_NM,    
   '"&amp; $J210 &amp;"' AS COL_NM, 
   COUNT(*) AS TOT_CNT   
   FROM "&amp;$C210&amp;"."&amp; $G210 &amp;"
WHERE "&amp; $J210 &amp;" IS NOT NULL AND LENGTH(CAST("&amp; $J210 &amp;" AS VARCHAR))&gt;0 "</f>
        <v xml:space="preserve">SELECT 'ID1208' AS RULE_ID,  
   'MEASUREMENT' AS TB_NM,    
   'MEASUREMENT_DATE' AS COL_NM, 
   COUNT(*) AS TOT_CNT   
   FROM YourSchemaName.MEASUREMENT
WHERE MEASUREMENT_DATE IS NOT NULL AND LENGTH(CAST(MEASUREMENT_DATE AS VARCHAR))&gt;0 </v>
      </c>
      <c r="BI210" s="164" t="s">
        <v>1860</v>
      </c>
      <c r="BJ210" s="166" t="str">
        <f t="shared" si="175"/>
        <v xml:space="preserve">BEGIN
    -- 쿼리 결과를 변수에 저장
    SELECT 'ID1208'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0" s="166" t="str">
        <f>"SELECT 'ID"&amp; $U210 &amp;"' AS RULE_ID,  
   '"&amp; $G210 &amp;"' AS TB_NM,    
   '"&amp; $J210 &amp;"' AS COL_NM, 
	COUNT(*) AS ERR_CNT   
FROM "&amp;$C210&amp;"."&amp; $G210 &amp;"
WHERE CASE WHEN REGEXP_MATCH(CAST("&amp; $J210 &amp;" AS VARCHAR), '^[0-9]{4}-[0-9]{2}-[0-9]{2}$') IS NULL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210" s="164" t="s">
        <v>1860</v>
      </c>
      <c r="BM210" s="166" t="str">
        <f t="shared" si="176"/>
        <v xml:space="preserve">BEGIN
    -- 쿼리 결과를 변수에 저장
    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REGEXP_MATCH(CAST("&amp; $J210 &amp;" AS VARCHAR), '^[0-9]{4}-[0-9]{2}-[0-9]{2}$') IS NULL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210" s="164" t="s">
        <v>1860</v>
      </c>
      <c r="BP210" s="166" t="str">
        <f t="shared" si="177"/>
        <v xml:space="preserve">BEGIN
    -- 쿼리 결과를 변수에 저장
    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BR210" s="164" t="s">
        <v>1860</v>
      </c>
      <c r="BS210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0" s="166" t="str">
        <f>"SELECT 'ID"&amp; $U210 &amp;"' AS RULE_ID,  
   '"&amp; $G210 &amp;"' AS TB_NM,    
   '"&amp; $J210 &amp;"' AS COL_NM, 
	COUNT(*) AS ERR_CNT   
FROM "&amp;$C210&amp;"."&amp; $G210 &amp;"
WHERE CASE WHEN "&amp; $J210 &amp;" REGEXP '^[0-9]{4}-[0-9]{2}-[0-9]{2}$'
THEN 'Y' ELSE 'N' END = 'Y' 
AND ( "&amp; $J210 &amp;" IS NOT NULL AND LENGTH("&amp; $J210 &amp;")&gt;0 )
"</f>
        <v xml:space="preserve">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210" s="164" t="s">
        <v>1860</v>
      </c>
      <c r="BV210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210" s="166" t="str">
        <f>"SELECT ERR_VALUE, RULE_ID, TB_NM, COL_NM FROM (
SELECT DISTINCT SUBSTRING(CAST("&amp; $J210 &amp;" AS VARCHAR(50)),1,30) AS ERR_VALUE, 'ID"&amp; $U210 &amp;"' AS RULE_ID,  
   '"&amp; $G210 &amp;"' AS TB_NM,    
   '"&amp; $J210 &amp;"' AS COL_NM 
FROM "&amp;$C210&amp;"."&amp; $G210 &amp;"
WHERE CASE WHEN "&amp; $J210 &amp;" REGEXP '^[0-9]{4}-[0-9]{2}-[0-9]{2}$'
 THEN 'Y' 
 ELSE 'N' 
 END = 'Y' 
AND ("&amp; $J210 &amp;" IS NOT NULL AND LENGTH("&amp; $J210 &amp;")&gt;0 )
limit 3
) XX
"</f>
        <v xml:space="preserve">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210" s="164" t="s">
        <v>1860</v>
      </c>
      <c r="BY210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CA210" s="164" t="s">
        <v>1860</v>
      </c>
      <c r="CB210" s="164" t="str">
        <f t="shared" si="181"/>
        <v xml:space="preserve">    -- 프로시저 본문
    BEGIN
        WITH query_result AS (
            -- 쿼리 결과를 변수에 저장
            SELECT 'ID1208'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0" s="166" t="str">
        <f>"SELECT 'ID"&amp; $U210 &amp;"' AS RULE_ID,  
   '"&amp; $G210 &amp;"' AS TB_NM,    
   '"&amp; $J210 &amp;"' AS COL_NM, 
	COUNT(*) AS ERR_CNT   
FROM "&amp;$C210&amp;"."&amp; $G210 &amp;"
WHERE CASE WHEN REGEXP_LIKE("&amp; $J210 &amp;", '^[0-9]{4}-[0-9]{2}-[0-9]{2}$')
THEN 'Y' ELSE 'N' END = 'Y' 
AND ( "&amp; $J210 &amp;" IS NOT NULL AND LENGTH(TO_CHAR("&amp; $J210 &amp;"))&gt;0 )
"</f>
        <v xml:space="preserve">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210" s="164" t="s">
        <v>1860</v>
      </c>
      <c r="CE210" s="164" t="str">
        <f t="shared" si="182"/>
        <v xml:space="preserve">    -- 프로시저 본문
    BEGIN
        WITH query_result AS (
            -- 쿼리 결과를 변수에 저장
         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0" s="166" t="str">
        <f>"SELECT ERR_VALUE, RULE_ID, TB_NM, COL_NM FROM (
SELECT DISTINCT SUBSTR(TO_CHAR("&amp; $J210 &amp;"),1,30) AS ERR_VALUE, 'ID"&amp; $U210 &amp;"' AS RULE_ID,  
   '"&amp; $G210 &amp;"' AS TB_NM,    
   '"&amp; $J210 &amp;"' AS COL_NM 
FROM "&amp;$C210&amp;"."&amp; $G210 &amp;"
WHERE CASE WHEN REGEXP_LIKE("&amp; $J210 &amp;", '^[0-9]{4}-[0-9]{2}-[0-9]{2}$')
 THEN 'Y' 
 ELSE 'N' 
 END = 'Y' 
AND ("&amp; $J210 &amp;" IS NOT NULL AND LENGTH(TO_CHAR("&amp; $J210 &amp;"))&gt;0 )
AND ROWNUM &lt; 4
) XX
"</f>
        <v xml:space="preserve">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210" s="164" t="s">
        <v>1860</v>
      </c>
      <c r="CH210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CJ210" s="164" t="s">
        <v>1860</v>
      </c>
      <c r="CK210" s="164" t="str">
        <f t="shared" si="184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210" s="164" t="s">
        <v>1860</v>
      </c>
      <c r="CN210" s="164" t="str">
        <f>"BEGIN TRY" &amp; CHAR(10) &amp;
"    WITH query_result AS (" &amp; CHAR(10) &amp;
"        "&amp;CL210&amp;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210" s="164" t="s">
        <v>1860</v>
      </c>
      <c r="CQ210" s="164" t="str">
        <f t="shared" si="185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0" s="216">
        <f>IFERROR(VLOOKUP("ID"&amp;U210,V.진단결과!$A$2:$E$99558,4,0),0)</f>
        <v>0</v>
      </c>
      <c r="CS210" s="217">
        <f>IFERROR(VLOOKUP("ID"&amp;U210,V.진단결과!$A$2:$E$99558,5,0),0)</f>
        <v>0</v>
      </c>
      <c r="CT210" s="218">
        <f t="shared" si="186"/>
        <v>0</v>
      </c>
      <c r="CU210" s="219" t="str">
        <f>SUBSTITUTE(IFERROR(VLOOKUP("ID"&amp;U210,V.진단결과!$A$2:$F$99558,6,0),""),$AO210,"")</f>
        <v/>
      </c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</row>
    <row r="211" spans="1:120" s="220" customFormat="1" ht="16.5" hidden="1" customHeight="1">
      <c r="A211" s="164" t="s">
        <v>2242</v>
      </c>
      <c r="B211" s="164" t="s">
        <v>2240</v>
      </c>
      <c r="C211" s="164" t="s">
        <v>2887</v>
      </c>
      <c r="D211" s="164">
        <v>9</v>
      </c>
      <c r="E211" s="175" t="s">
        <v>2243</v>
      </c>
      <c r="F211" s="177" t="s">
        <v>2260</v>
      </c>
      <c r="G211" s="177" t="s">
        <v>2252</v>
      </c>
      <c r="H211" s="177">
        <v>4</v>
      </c>
      <c r="I211" s="221" t="s">
        <v>2489</v>
      </c>
      <c r="J211" s="177" t="s">
        <v>2370</v>
      </c>
      <c r="K211" s="177" t="s">
        <v>2438</v>
      </c>
      <c r="L211" s="175"/>
      <c r="M211" s="165"/>
      <c r="N211" s="221" t="s">
        <v>2489</v>
      </c>
      <c r="O211" s="184">
        <v>44743</v>
      </c>
      <c r="P211" s="4"/>
      <c r="Q211" s="175" t="s">
        <v>116</v>
      </c>
      <c r="R211" s="175" t="s">
        <v>2448</v>
      </c>
      <c r="S211" s="166"/>
      <c r="T211" s="166"/>
      <c r="U211" s="166">
        <v>1209</v>
      </c>
      <c r="V211" s="164" t="s">
        <v>1869</v>
      </c>
      <c r="W211" s="166"/>
      <c r="X211" s="166"/>
      <c r="Y211" s="166"/>
      <c r="Z211" s="168" t="s">
        <v>2892</v>
      </c>
      <c r="AA211" s="168" t="s">
        <v>2891</v>
      </c>
      <c r="AB211" s="166"/>
      <c r="AC211" s="166"/>
      <c r="AD211" s="165"/>
      <c r="AE211" s="166"/>
      <c r="AF211" s="166"/>
      <c r="AG211" s="166"/>
      <c r="AH211" s="165"/>
      <c r="AI211" s="166"/>
      <c r="AJ211" s="166"/>
      <c r="AK211" s="166"/>
      <c r="AL211" s="166"/>
      <c r="AM211" s="166"/>
      <c r="AN211" s="166" t="str">
        <f>F211 &amp;"["&amp;G211&amp;"]의 "&amp; I211 &amp;"["&amp; J211 &amp;"]는 필수적으로 존재하여만 한다."</f>
        <v>검사정보[MEASUREMENT]의 검사 및 측정 일자[MEASUREMENT_DATE]는 필수적으로 존재하여만 한다.</v>
      </c>
      <c r="AO211" s="166"/>
      <c r="AP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Q211" s="164" t="s">
        <v>1860</v>
      </c>
      <c r="AR211" s="164" t="str">
        <f t="shared" si="170"/>
        <v xml:space="preserve">WITH query_result AS (
    -- 쿼리 결과를 변수에 저장
    SELECT 'ID1209'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AT211" s="164" t="s">
        <v>1860</v>
      </c>
      <c r="AU211" s="164" t="str">
        <f t="shared" si="171"/>
        <v xml:space="preserve">    WITH query_result AS (
        -- 쿼리 결과를 변수에 저장
        SELECT 'ID1209'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AW211" s="164" t="s">
        <v>1860</v>
      </c>
      <c r="AX211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Z211" s="164" t="s">
        <v>1860</v>
      </c>
      <c r="BA211" s="164" t="str">
        <f t="shared" si="173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C211" s="164" t="s">
        <v>1860</v>
      </c>
      <c r="BD211" s="164" t="str">
        <f>"BEGIN TRY" &amp; CHAR(10) &amp;
"    WITH query_result AS (" &amp; CHAR(10) &amp;
"        "&amp;BB211&amp;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BF211" s="164" t="s">
        <v>1860</v>
      </c>
      <c r="BG211" s="164" t="str">
        <f t="shared" si="174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1" s="166" t="str">
        <f>"SELECT 'ID"&amp; $U211 &amp;"' AS RULE_ID,  
   '"&amp; $G211 &amp;"' AS TB_NM,    
   '"&amp; $J211 &amp;"' AS COL_NM, 
   COUNT(*) AS TOT_CNT   
   FROM "&amp;$C211&amp;"."&amp; $G211 &amp;"
"</f>
        <v xml:space="preserve">SELECT 'ID1209' AS RULE_ID,  
   'MEASUREMENT' AS TB_NM,    
   'MEASUREMENT_DATE' AS COL_NM, 
   COUNT(*) AS TOT_CNT   
   FROM YourSchemaName.MEASUREMENT
</v>
      </c>
      <c r="BI211" s="164" t="s">
        <v>1860</v>
      </c>
      <c r="BJ211" s="166" t="str">
        <f t="shared" si="175"/>
        <v xml:space="preserve">BEGIN
    -- 쿼리 결과를 변수에 저장
    SELECT 'ID1209'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L211" s="164" t="s">
        <v>1860</v>
      </c>
      <c r="BM211" s="166" t="str">
        <f t="shared" si="176"/>
        <v xml:space="preserve">BEGIN
    -- 쿼리 결과를 변수에 저장
    SELECT 'ID1209'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BO211" s="164" t="s">
        <v>1860</v>
      </c>
      <c r="BP211" s="166" t="str">
        <f t="shared" si="177"/>
        <v xml:space="preserve">BEGIN
    -- 쿼리 결과를 변수에 저장
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BR211" s="164" t="s">
        <v>1860</v>
      </c>
      <c r="BS211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U211" s="164" t="s">
        <v>1860</v>
      </c>
      <c r="BV211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211" s="166" t="str">
        <f>"SELECT ERR_VALUE, RULE_ID, TB_NM, COL_NM FROM (
 SELECT DISTINCT SUBSTRING(CAST("&amp; $J211 &amp;" AS VARCHAR(50)),1,30) AS ERR_VALUE, 'ID"&amp; $U211 &amp;"' AS RULE_ID,  
   '"&amp; $G211 &amp;"' AS TB_NM,    
   '"&amp; $J211 &amp;"' AS COL_NM 
    FROM "&amp;$C211&amp;"."&amp; $G211 &amp;" A
    WHERE  "&amp; $J211 &amp;" IS NULL 
LIMIT 3
) XX
"</f>
        <v xml:space="preserve">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</v>
      </c>
      <c r="BX211" s="164" t="s">
        <v>1860</v>
      </c>
      <c r="BY211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A211" s="164" t="s">
        <v>1860</v>
      </c>
      <c r="CB211" s="164" t="str">
        <f t="shared" si="181"/>
        <v xml:space="preserve">    -- 프로시저 본문
    BEGIN
        WITH query_result AS (
            -- 쿼리 결과를 변수에 저장
            SELECT 'ID1209'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D211" s="164" t="s">
        <v>1860</v>
      </c>
      <c r="CE211" s="164" t="str">
        <f t="shared" si="182"/>
        <v xml:space="preserve">    -- 프로시저 본문
    BEGIN
        WITH query_result AS (
            -- 쿼리 결과를 변수에 저장
         SELECT 'ID1209'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1" s="166" t="str">
        <f>"SELECT ERR_VALUE, RULE_ID, TB_NM, COL_NM FROM (
 SELECT DISTINCT SUBSTR(TO_CHAR("&amp; $J211 &amp;"),1,30) AS ERR_VALUE, 'ID"&amp; $U211 &amp;"' AS RULE_ID,  
   '"&amp; $G211 &amp;"' AS TB_NM,    
   '"&amp; $J211 &amp;"' AS COL_NM 
    FROM "&amp;$C211&amp;"."&amp; $G211 &amp;" A
    WHERE  "&amp; $J211 &amp;" IS NULL
AND ROWNUM &lt; 4
) XX
"</f>
        <v xml:space="preserve">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</v>
      </c>
      <c r="CG211" s="164" t="s">
        <v>1860</v>
      </c>
      <c r="CH211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J211" s="164" t="s">
        <v>1860</v>
      </c>
      <c r="CK211" s="164" t="str">
        <f t="shared" si="184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M211" s="164" t="s">
        <v>1860</v>
      </c>
      <c r="CN211" s="164" t="str">
        <f>"BEGIN TRY" &amp; CHAR(10) &amp;
"    WITH query_result AS (" &amp; CHAR(10) &amp;
"        "&amp;CL211&amp;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CP211" s="164" t="s">
        <v>1860</v>
      </c>
      <c r="CQ211" s="164" t="str">
        <f t="shared" si="185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1" s="216">
        <f>IFERROR(VLOOKUP("ID"&amp;U211,V.진단결과!$A$2:$E$99558,4,0),0)</f>
        <v>0</v>
      </c>
      <c r="CS211" s="217">
        <f>IFERROR(VLOOKUP("ID"&amp;U211,V.진단결과!$A$2:$E$99558,5,0),0)</f>
        <v>0</v>
      </c>
      <c r="CT211" s="218">
        <f t="shared" si="186"/>
        <v>0</v>
      </c>
      <c r="CU211" s="219" t="str">
        <f>SUBSTITUTE(IFERROR(VLOOKUP("ID"&amp;U211,V.진단결과!$A$2:$F$99558,6,0),""),$AO211,"")</f>
        <v/>
      </c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</row>
    <row r="212" spans="1:120" s="220" customFormat="1" ht="16.5" hidden="1" customHeight="1">
      <c r="A212" s="164" t="s">
        <v>2242</v>
      </c>
      <c r="B212" s="164" t="s">
        <v>2240</v>
      </c>
      <c r="C212" s="164" t="s">
        <v>2887</v>
      </c>
      <c r="D212" s="164">
        <v>9</v>
      </c>
      <c r="E212" s="175" t="s">
        <v>2243</v>
      </c>
      <c r="F212" s="177" t="s">
        <v>2260</v>
      </c>
      <c r="G212" s="177" t="s">
        <v>2252</v>
      </c>
      <c r="H212" s="177">
        <v>4</v>
      </c>
      <c r="I212" s="221" t="s">
        <v>2489</v>
      </c>
      <c r="J212" s="177" t="s">
        <v>2370</v>
      </c>
      <c r="K212" s="177" t="s">
        <v>2438</v>
      </c>
      <c r="L212" s="175"/>
      <c r="M212" s="165"/>
      <c r="N212" s="221" t="s">
        <v>2489</v>
      </c>
      <c r="O212" s="184">
        <v>44743</v>
      </c>
      <c r="P212" s="4"/>
      <c r="Q212" s="175" t="s">
        <v>116</v>
      </c>
      <c r="R212" s="175" t="s">
        <v>2448</v>
      </c>
      <c r="S212" s="166"/>
      <c r="T212" s="166"/>
      <c r="U212" s="166">
        <v>1210</v>
      </c>
      <c r="V212" s="164" t="s">
        <v>1869</v>
      </c>
      <c r="W212" s="166"/>
      <c r="X212" s="166"/>
      <c r="Y212" s="166"/>
      <c r="Z212" s="168" t="s">
        <v>2801</v>
      </c>
      <c r="AA212" s="168" t="s">
        <v>2799</v>
      </c>
      <c r="AB212" s="166"/>
      <c r="AC212" s="166"/>
      <c r="AD212" s="165"/>
      <c r="AE212" s="166"/>
      <c r="AF212" s="166"/>
      <c r="AG212" s="166"/>
      <c r="AH212" s="165"/>
      <c r="AI212" s="166"/>
      <c r="AJ212" s="166"/>
      <c r="AK212" s="166"/>
      <c r="AL212" s="223" t="s">
        <v>2897</v>
      </c>
      <c r="AM212" s="166" t="s">
        <v>2893</v>
      </c>
      <c r="AN212" s="166" t="str">
        <f>F212 &amp;"["&amp;G212&amp;"]의 "&amp; I212 &amp;"["&amp; J212 &amp;"]는 "&amp;AL212&amp;"와 "&amp;AM212&amp;" 사이에 존재해야만 한다."</f>
        <v>검사정보[MEASUREMENT]의 검사 및 측정 일자[MEASUREMENT_DATE]는 '1950-01-01'와 현재날짜 사이에 존재해야만 한다.</v>
      </c>
      <c r="AO212" s="166"/>
      <c r="AP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AQ212" s="164" t="s">
        <v>1860</v>
      </c>
      <c r="AR212" s="164" t="str">
        <f t="shared" si="170"/>
        <v xml:space="preserve">WITH query_result AS (
    -- 쿼리 결과를 변수에 저장
    SELECT 'ID1210'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TO_CHAR(CURRENT_DATE, 'YYYY-MM-DD')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212" s="164" t="s">
        <v>1860</v>
      </c>
      <c r="AU212" s="164" t="str">
        <f t="shared" si="171"/>
        <v xml:space="preserve">    WITH query_result AS (
        -- 쿼리 결과를 변수에 저장
    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TO_CHAR(CURRENT_DATE, 'YYYY-MM-DD')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212" s="164" t="s">
        <v>1860</v>
      </c>
      <c r="AX212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AZ212" s="164" t="s">
        <v>1860</v>
      </c>
      <c r="BA212" s="164" t="str">
        <f t="shared" si="173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212" s="164" t="s">
        <v>1860</v>
      </c>
      <c r="BD212" s="164" t="str">
        <f>"BEGIN TRY" &amp; CHAR(10) &amp;
"    WITH query_result AS (" &amp; CHAR(10) &amp;
"        "&amp;BB212&amp;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212" s="164" t="s">
        <v>1860</v>
      </c>
      <c r="BG212" s="164" t="str">
        <f t="shared" si="174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2" s="166" t="str">
        <f>"SELECT 'ID"&amp; $U212 &amp;"' AS RULE_ID,  
   '"&amp; $G212 &amp;"' AS TB_NM,    
   '"&amp; $J212 &amp;"' AS COL_NM, 
   COUNT(*) AS TOT_CNT   
   FROM "&amp;$C212&amp;"."&amp; $G212 &amp;"
WHERE "&amp; $J212 &amp;" IS NOT NULL AND LENGTH(CAST("&amp; $J212 &amp;" AS VARCHAR))&gt;0 "</f>
        <v xml:space="preserve">SELECT 'ID1210' AS RULE_ID,  
   'MEASUREMENT' AS TB_NM,    
   'MEASUREMENT_DATE' AS COL_NM, 
   COUNT(*) AS TOT_CNT   
   FROM YourSchemaName.MEASUREMENT
WHERE MEASUREMENT_DATE IS NOT NULL AND LENGTH(CAST(MEASUREMENT_DATE AS VARCHAR))&gt;0 </v>
      </c>
      <c r="BI212" s="164" t="s">
        <v>1860</v>
      </c>
      <c r="BJ212" s="166" t="str">
        <f t="shared" si="175"/>
        <v xml:space="preserve">BEGIN
    -- 쿼리 결과를 변수에 저장
    SELECT 'ID1210'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CURRENT_DATE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212" s="164" t="s">
        <v>1860</v>
      </c>
      <c r="BM212" s="166" t="str">
        <f t="shared" si="176"/>
        <v xml:space="preserve">BEGIN
    -- 쿼리 결과를 변수에 저장
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CURRENT_DATE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212" s="164" t="s">
        <v>1860</v>
      </c>
      <c r="BP212" s="166" t="str">
        <f t="shared" si="177"/>
        <v xml:space="preserve">BEGIN
    -- 쿼리 결과를 변수에 저장
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BR212" s="164" t="s">
        <v>1860</v>
      </c>
      <c r="BS21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2" s="166" t="str">
        <f>"SELECT 'ID"&amp; $U212 &amp;"' AS RULE_ID,  
   '"&amp; $G212 &amp;"' AS TB_NM,    
   '"&amp; $J212 &amp;"' AS COL_NM, 
	COUNT(*) AS ERR_CNT   
FROM "&amp;$C212&amp;"."&amp; $G212 &amp;" A
WHERE "&amp; $J212 &amp;" IS NOT NULL AND LENGTH("&amp; $J212 &amp;") &gt; 0 
AND "&amp;$J212&amp;" NOT BETWEEN "&amp;$AL212&amp;" AND CURDATE()
 "</f>
        <v xml:space="preserve">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212" s="164" t="s">
        <v>1860</v>
      </c>
      <c r="BV21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212" s="166" t="str">
        <f>"SELECT ERR_VALUE, RULE_ID, TB_NM, COL_NM FROM (
 SELECT DISTINCT SUBSTRING(CAST("&amp; $J212 &amp;" AS VARCHAR(50)),1,30) AS ERR_VALUE, 'ID"&amp; $U212 &amp;"' AS RULE_ID,  
   '"&amp; $G212 &amp;"' AS TB_NM,    
   '"&amp; $J212 &amp;"' AS COL_NM 
FROM "&amp;$C212&amp;"."&amp; $G212 &amp;" A
WHERE  "&amp; $J212 &amp;" IS NOT NULL AND LENGTH("&amp; $J212 &amp;") &gt; 0 
AND "&amp;$J212&amp;" NOT BETWEEN "&amp;$AL212&amp;" AND CURDATE()
LIMIT 3
) XX
"</f>
        <v xml:space="preserve">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212" s="164" t="s">
        <v>1860</v>
      </c>
      <c r="BY21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CA212" s="164" t="s">
        <v>1860</v>
      </c>
      <c r="CB212" s="164" t="str">
        <f t="shared" si="181"/>
        <v xml:space="preserve">    -- 프로시저 본문
    BEGIN
        WITH query_result AS (
            -- 쿼리 결과를 변수에 저장
            SELECT 'ID1210'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2" s="166" t="str">
        <f>"SELECT 'ID"&amp; $U212 &amp;"' AS RULE_ID,  
   '"&amp; $G212 &amp;"' AS TB_NM,    
   '"&amp; $J212 &amp;"' AS COL_NM, 
	COUNT(*) AS ERR_CNT   
FROM "&amp;$C212&amp;"."&amp; $G212 &amp;" A
WHERE "&amp; $J212 &amp;" IS NOT NULL AND LENGTH(TO_CHAR("&amp; $J212 &amp;")) &gt; 0 
AND "&amp;$J212&amp;" NOT BETWEEN "&amp;$AL212&amp;" AND TO_CHAR(SYSDATE, 'YYYY-MM-DD')
 "</f>
        <v xml:space="preserve">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212" s="164" t="s">
        <v>1860</v>
      </c>
      <c r="CE212" s="164" t="str">
        <f t="shared" si="182"/>
        <v xml:space="preserve">    -- 프로시저 본문
    BEGIN
        WITH query_result AS (
            -- 쿼리 결과를 변수에 저장
         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2" s="166" t="str">
        <f>"SELECT ERR_VALUE, RULE_ID, TB_NM, COL_NM FROM (
 SELECT DISTINCT SUBSTR(TO_CHAR("&amp; $J212 &amp;"),1,30) AS ERR_VALUE, 'ID"&amp; $U212 &amp;"' AS RULE_ID,  
   '"&amp; $G212 &amp;"' AS TB_NM,    
   '"&amp; $J212 &amp;"' AS COL_NM 
FROM "&amp;$C212&amp;"."&amp; $G212 &amp;" A
WHERE  "&amp; $J212 &amp;" IS NOT NULL AND LENGTH(TO_CHAR("&amp; $J212 &amp;")) &gt; 0 
AND "&amp;$J212&amp;" NOT BETWEEN "&amp;$AL212&amp;" AND TO_CHAR(SYSDATE, 'YYYY-MM-DD')
AND ROWNUM &lt; 4
) XX
"</f>
        <v xml:space="preserve">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212" s="164" t="s">
        <v>1860</v>
      </c>
      <c r="CH21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CJ212" s="164" t="s">
        <v>1860</v>
      </c>
      <c r="CK212" s="164" t="str">
        <f t="shared" si="184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212" s="164" t="s">
        <v>1860</v>
      </c>
      <c r="CN212" s="164" t="str">
        <f>"BEGIN TRY" &amp; CHAR(10) &amp;
"    WITH query_result AS (" &amp; CHAR(10) &amp;
"        "&amp;CL212&amp;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212" s="164" t="s">
        <v>1860</v>
      </c>
      <c r="CQ212" s="164" t="str">
        <f t="shared" si="185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2" s="216">
        <f>IFERROR(VLOOKUP("ID"&amp;U212,V.진단결과!$A$2:$E$99558,4,0),0)</f>
        <v>0</v>
      </c>
      <c r="CS212" s="217">
        <f>IFERROR(VLOOKUP("ID"&amp;U212,V.진단결과!$A$2:$E$99558,5,0),0)</f>
        <v>0</v>
      </c>
      <c r="CT212" s="218">
        <f t="shared" si="186"/>
        <v>0</v>
      </c>
      <c r="CU212" s="219" t="str">
        <f>SUBSTITUTE(IFERROR(VLOOKUP("ID"&amp;U212,V.진단결과!$A$2:$F$99558,6,0),""),$AO212,"")</f>
        <v/>
      </c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</row>
    <row r="213" spans="1:120" s="220" customFormat="1" ht="16.5" hidden="1" customHeight="1">
      <c r="A213" s="164" t="s">
        <v>2242</v>
      </c>
      <c r="B213" s="164" t="s">
        <v>2240</v>
      </c>
      <c r="C213" s="164" t="s">
        <v>2887</v>
      </c>
      <c r="D213" s="164">
        <v>9</v>
      </c>
      <c r="E213" s="175" t="s">
        <v>2243</v>
      </c>
      <c r="F213" s="177" t="s">
        <v>2260</v>
      </c>
      <c r="G213" s="177" t="s">
        <v>2252</v>
      </c>
      <c r="H213" s="177">
        <v>4</v>
      </c>
      <c r="I213" s="221" t="s">
        <v>2489</v>
      </c>
      <c r="J213" s="177" t="s">
        <v>2370</v>
      </c>
      <c r="K213" s="177" t="s">
        <v>2438</v>
      </c>
      <c r="L213" s="175"/>
      <c r="M213" s="165"/>
      <c r="N213" s="221" t="s">
        <v>2489</v>
      </c>
      <c r="O213" s="184">
        <v>44743</v>
      </c>
      <c r="P213" s="4"/>
      <c r="Q213" s="175" t="s">
        <v>116</v>
      </c>
      <c r="R213" s="175" t="s">
        <v>2448</v>
      </c>
      <c r="S213" s="166"/>
      <c r="T213" s="166"/>
      <c r="U213" s="166">
        <v>1211</v>
      </c>
      <c r="V213" s="164" t="s">
        <v>1869</v>
      </c>
      <c r="W213" s="166"/>
      <c r="X213" s="166"/>
      <c r="Y213" s="166"/>
      <c r="Z213" s="168" t="s">
        <v>2564</v>
      </c>
      <c r="AA213" s="168" t="s">
        <v>2565</v>
      </c>
      <c r="AB213" s="166"/>
      <c r="AC213" s="166"/>
      <c r="AD213" s="165"/>
      <c r="AE213" s="166"/>
      <c r="AF213" s="166"/>
      <c r="AG213" s="166"/>
      <c r="AH213" s="165"/>
      <c r="AI213" s="166"/>
      <c r="AJ213" s="166" t="s">
        <v>2254</v>
      </c>
      <c r="AK213" s="166" t="s">
        <v>2272</v>
      </c>
      <c r="AL213" s="223"/>
      <c r="AM213" s="166" t="s">
        <v>2394</v>
      </c>
      <c r="AN213" s="166" t="str">
        <f>F213 &amp;"["&amp;G213&amp;"]의 "&amp; I213 &amp;"["&amp; J213 &amp;"]는 사망["&amp;AJ213&amp;"]의 사망일자 이후 데이터가 존재할 수 없다."</f>
        <v>검사정보[MEASUREMENT]의 검사 및 측정 일자[MEASUREMENT_DATE]는 사망[DEATH]의 사망일자 이후 데이터가 존재할 수 없다.</v>
      </c>
      <c r="AO213" s="166"/>
      <c r="AP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AQ213" s="164" t="s">
        <v>1860</v>
      </c>
      <c r="AR213" s="164" t="str">
        <f t="shared" si="170"/>
        <v xml:space="preserve">WITH query_result AS (
    -- 쿼리 결과를 변수에 저장
    SELECT 'ID1211'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 
AND A."&amp; $J213 &amp;" &lt; B."&amp;$AM213&amp;"
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213" s="164" t="s">
        <v>1860</v>
      </c>
      <c r="AU213" s="164" t="str">
        <f t="shared" si="171"/>
        <v xml:space="preserve">    WITH query_result AS (
        -- 쿼리 결과를 변수에 저장
    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TO_VARCHAR(B."&amp;$AM213&amp;", 'YYYY-MM-DD')
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213" s="164" t="s">
        <v>1860</v>
      </c>
      <c r="AX213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AZ213" s="164" t="s">
        <v>1860</v>
      </c>
      <c r="BA213" s="164" t="str">
        <f t="shared" si="173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213" s="164" t="s">
        <v>1860</v>
      </c>
      <c r="BD213" s="164" t="str">
        <f>"BEGIN TRY" &amp; CHAR(10) &amp;
"    WITH query_result AS (" &amp; CHAR(10) &amp;
"        "&amp;BB213&amp;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213" s="164" t="s">
        <v>1860</v>
      </c>
      <c r="BG213" s="164" t="str">
        <f t="shared" si="174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3" s="166" t="str">
        <f>"SELECT 'ID"&amp; $U213 &amp;"' AS RULE_ID,  
   '"&amp; $G213 &amp;"' AS TB_NM,    
   '"&amp; $J213 &amp;"' AS COL_NM, 
   COUNT(*) AS TOT_CNT   
   FROM "&amp;$C213&amp;"."&amp; $G213 &amp;"
WHERE "&amp; $J213 &amp;" IS NOT NULL AND LENGTH(CAST("&amp; $J213 &amp;" AS VARCHAR))&gt;0 "</f>
        <v xml:space="preserve">SELECT 'ID1211' AS RULE_ID,  
   'MEASUREMENT' AS TB_NM,    
   'MEASUREMENT_DATE' AS COL_NM, 
   COUNT(*) AS TOT_CNT   
   FROM YourSchemaName.MEASUREMENT
WHERE MEASUREMENT_DATE IS NOT NULL AND LENGTH(CAST(MEASUREMENT_DATE AS VARCHAR))&gt;0 </v>
      </c>
      <c r="BI213" s="164" t="s">
        <v>1860</v>
      </c>
      <c r="BJ213" s="166" t="str">
        <f t="shared" si="175"/>
        <v xml:space="preserve">BEGIN
    -- 쿼리 결과를 변수에 저장
    SELECT 'ID1211'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B."&amp;$AM182&amp;" 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</v>
      </c>
      <c r="BL213" s="164" t="s">
        <v>1860</v>
      </c>
      <c r="BM213" s="166" t="str">
        <f t="shared" si="176"/>
        <v xml:space="preserve">BEGIN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=A."&amp;$AK213&amp;" 
AND A."&amp; $J213 &amp;" &lt; B."&amp;$AM182&amp;" 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</v>
      </c>
      <c r="BO213" s="164" t="s">
        <v>1860</v>
      </c>
      <c r="BP213" s="166" t="str">
        <f t="shared" si="177"/>
        <v xml:space="preserve">BEGIN
    -- 쿼리 결과를 변수에 저장
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BR213" s="164" t="s">
        <v>1860</v>
      </c>
      <c r="BS21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B."&amp;$AM182&amp;" )  
THEN 'Y' ELSE 'N' END = 'Y' 
AND ( "&amp; $J213 &amp;" IS NOT NULL AND LENGTH("&amp; $J213 &amp;")&gt;0 )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</v>
      </c>
      <c r="BU213" s="164" t="s">
        <v>1860</v>
      </c>
      <c r="BV21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3" s="166" t="str">
        <f>"SELECT ERR_VALUE, RULE_ID, TB_NM, COL_NM FROM (
 SELECT DISTINCT SUBSTRING(CAST("&amp; $J213 &amp;" AS VARCHAR(50)),1,30)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B."&amp;$AM182&amp;"
)  
THEN 'Y' ELSE 'N' END = 'Y' 
AND ( "&amp; $J213 &amp;" IS NOT NULL AND LENGTH("&amp; $J213 &amp;")&gt;0 ) 
LIMIT 3
) XX
"</f>
        <v xml:space="preserve">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</v>
      </c>
      <c r="BX213" s="164" t="s">
        <v>1860</v>
      </c>
      <c r="BY21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CA213" s="164" t="s">
        <v>1860</v>
      </c>
      <c r="CB213" s="164" t="str">
        <f t="shared" si="181"/>
        <v xml:space="preserve">    -- 프로시저 본문
    BEGIN
        WITH query_result AS (
            -- 쿼리 결과를 변수에 저장
            SELECT 'ID1211'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B."&amp;$AM182&amp;"
 )  
THEN 'Y' ELSE 'N' END = 'Y' 
AND ( "&amp; $J213 &amp;" IS NOT NULL AND LENGTH(TO_CHAR("&amp; $J213 &amp;"))&gt;0 )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</v>
      </c>
      <c r="CD213" s="164" t="s">
        <v>1860</v>
      </c>
      <c r="CE213" s="164" t="str">
        <f t="shared" si="182"/>
        <v xml:space="preserve">    -- 프로시저 본문
    BEGIN
        WITH query_result AS (
            -- 쿼리 결과를 변수에 저장
 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3" s="166" t="str">
        <f>"SELECT ERR_VALUE, RULE_ID, TB_NM, COL_NM FROM (
 SELECT DISTINCT SUBSTR(TO_CHAR("&amp; $J213 &amp;"),1,30)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B."&amp;$AM182&amp;"
)  
THEN 'Y' ELSE 'N' END = 'Y' 
AND ( "&amp; $J213 &amp;" IS NOT NULL AND LENGTH(TO_CHAR("&amp; $J213 &amp;"))&gt;0 ) 
AND ROWNUM &lt; 4
) XX
"</f>
        <v xml:space="preserve">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</v>
      </c>
      <c r="CG213" s="164" t="s">
        <v>1860</v>
      </c>
      <c r="CH21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CJ213" s="164" t="s">
        <v>1860</v>
      </c>
      <c r="CK213" s="164" t="str">
        <f t="shared" si="184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213" s="164" t="s">
        <v>1860</v>
      </c>
      <c r="CN213" s="164" t="str">
        <f>"BEGIN TRY" &amp; CHAR(10) &amp;
"    WITH query_result AS (" &amp; CHAR(10) &amp;
"        "&amp;CL213&amp;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213" s="164" t="s">
        <v>1860</v>
      </c>
      <c r="CQ213" s="164" t="str">
        <f t="shared" si="185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3" s="216">
        <f>IFERROR(VLOOKUP("ID"&amp;U213,V.진단결과!$A$2:$E$99558,4,0),0)</f>
        <v>0</v>
      </c>
      <c r="CS213" s="217">
        <f>IFERROR(VLOOKUP("ID"&amp;U213,V.진단결과!$A$2:$E$99558,5,0),0)</f>
        <v>0</v>
      </c>
      <c r="CT213" s="218">
        <f t="shared" si="186"/>
        <v>0</v>
      </c>
      <c r="CU213" s="219" t="str">
        <f>SUBSTITUTE(IFERROR(VLOOKUP("ID"&amp;U213,V.진단결과!$A$2:$F$99558,6,0),""),$AO213,"")</f>
        <v/>
      </c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</row>
    <row r="214" spans="1:120" s="220" customFormat="1" ht="16.5" hidden="1" customHeight="1">
      <c r="A214" s="164" t="s">
        <v>2242</v>
      </c>
      <c r="B214" s="164" t="s">
        <v>2240</v>
      </c>
      <c r="C214" s="164" t="s">
        <v>2887</v>
      </c>
      <c r="D214" s="164">
        <v>9</v>
      </c>
      <c r="E214" s="175" t="s">
        <v>2243</v>
      </c>
      <c r="F214" s="177" t="s">
        <v>2260</v>
      </c>
      <c r="G214" s="177" t="s">
        <v>2252</v>
      </c>
      <c r="H214" s="177">
        <v>4</v>
      </c>
      <c r="I214" s="221" t="s">
        <v>2489</v>
      </c>
      <c r="J214" s="177" t="s">
        <v>2370</v>
      </c>
      <c r="K214" s="177" t="s">
        <v>2438</v>
      </c>
      <c r="L214" s="175"/>
      <c r="M214" s="165"/>
      <c r="N214" s="221" t="s">
        <v>2489</v>
      </c>
      <c r="O214" s="184">
        <v>44743</v>
      </c>
      <c r="P214" s="4"/>
      <c r="Q214" s="175" t="s">
        <v>116</v>
      </c>
      <c r="R214" s="175" t="s">
        <v>2448</v>
      </c>
      <c r="S214" s="166"/>
      <c r="T214" s="166"/>
      <c r="U214" s="166">
        <v>1212</v>
      </c>
      <c r="V214" s="164" t="s">
        <v>1869</v>
      </c>
      <c r="W214" s="166"/>
      <c r="X214" s="166"/>
      <c r="Y214" s="166"/>
      <c r="Z214" s="168" t="s">
        <v>2564</v>
      </c>
      <c r="AA214" s="168" t="s">
        <v>2565</v>
      </c>
      <c r="AB214" s="166"/>
      <c r="AC214" s="166"/>
      <c r="AD214" s="165"/>
      <c r="AE214" s="166"/>
      <c r="AF214" s="166"/>
      <c r="AG214" s="166"/>
      <c r="AH214" s="165"/>
      <c r="AI214" s="166"/>
      <c r="AJ214" s="166" t="s">
        <v>2246</v>
      </c>
      <c r="AK214" s="166" t="s">
        <v>2294</v>
      </c>
      <c r="AL214" s="223"/>
      <c r="AM214" s="166"/>
      <c r="AN214" s="166" t="str">
        <f>F214 &amp;"["&amp;G214&amp;"]의 "&amp; I214 &amp;"["&amp; J214 &amp;"]는 방문["&amp;AJ214&amp;"]의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214" s="166"/>
      <c r="AP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AQ214" s="164" t="s">
        <v>1860</v>
      </c>
      <c r="AR214" s="164" t="str">
        <f t="shared" si="170"/>
        <v xml:space="preserve">WITH query_result AS (
    -- 쿼리 결과를 변수에 저장
    SELECT 'ID1212'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 
AND A."&amp; $J214 &amp;" BETWEEN ADD_DAYS(B.VISIT_START_DATE, -7) 
                                  AND ADD_DAYS(B.VISIT_START_DATE, 7)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214" s="164" t="s">
        <v>1860</v>
      </c>
      <c r="AU214" s="164" t="str">
        <f t="shared" si="171"/>
        <v xml:space="preserve">    WITH query_result AS (
        -- 쿼리 결과를 변수에 저장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ADD_DAYS(B.VISIT_START_DATE, -7) 
                                  AND ADD_DAYS(B.VISIT_START_DATE, 7)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214" s="164" t="s">
        <v>1860</v>
      </c>
      <c r="AX214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AZ214" s="164" t="s">
        <v>1860</v>
      </c>
      <c r="BA214" s="164" t="str">
        <f t="shared" si="173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214" s="164" t="s">
        <v>1860</v>
      </c>
      <c r="BD214" s="164" t="str">
        <f>"BEGIN TRY" &amp; CHAR(10) &amp;
"    WITH query_result AS (" &amp; CHAR(10) &amp;
"        "&amp;BB214&amp;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214" s="164" t="s">
        <v>1860</v>
      </c>
      <c r="BG214" s="164" t="str">
        <f t="shared" si="174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4" s="166" t="str">
        <f>"SELECT 'ID"&amp; $U214 &amp;"' AS RULE_ID,  
   '"&amp; $G214 &amp;"' AS TB_NM,    
   '"&amp; $J214 &amp;"' AS COL_NM, 
   COUNT(*) AS TOT_CNT   
   FROM "&amp;$C214&amp;"."&amp; $G214 &amp;"
WHERE "&amp; $J214 &amp;" IS NOT NULL AND LENGTH(CAST("&amp; $J214 &amp;" AS VARCHAR))&gt;0 "</f>
        <v xml:space="preserve">SELECT 'ID1212' AS RULE_ID,  
   'MEASUREMENT' AS TB_NM,    
   'MEASUREMENT_DATE' AS COL_NM, 
   COUNT(*) AS TOT_CNT   
   FROM YourSchemaName.MEASUREMENT
WHERE MEASUREMENT_DATE IS NOT NULL AND LENGTH(CAST(MEASUREMENT_DATE AS VARCHAR))&gt;0 </v>
      </c>
      <c r="BI214" s="164" t="s">
        <v>1860</v>
      </c>
      <c r="BJ214" s="166" t="str">
        <f t="shared" si="175"/>
        <v xml:space="preserve">BEGIN
    -- 쿼리 결과를 변수에 저장
    SELECT 'ID1212'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(B.VISIT_START_DATE - INTERVAL '7 DAY') 
                                  AND (B.VISIT_START_DATE + INTERVAL '7 DAY') 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214" s="164" t="s">
        <v>1860</v>
      </c>
      <c r="BM214" s="166" t="str">
        <f t="shared" si="176"/>
        <v xml:space="preserve">BEGIN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=A."&amp;$AK214&amp;" 
AND A."&amp; $J214 &amp;" BETWEEN (B.VISIT_START_DATE - INTERVAL '7 DAY') 
                                  AND (B.VISIT_START_DATE + INTERVAL '7 DAY')  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214" s="164" t="s">
        <v>1860</v>
      </c>
      <c r="BP214" s="166" t="str">
        <f t="shared" si="177"/>
        <v xml:space="preserve">BEGIN
    -- 쿼리 결과를 변수에 저장
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BR214" s="164" t="s">
        <v>1860</v>
      </c>
      <c r="BS21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DATE_SUB(B.VISIT_START_DATE, INTERVAL 7 DAY) 
                                  AND DATE_ADD(B.VISIT_START_DATE, INTERVAL 7 DAY)
 )  
THEN 'Y' ELSE 'N' END = 'Y' 
AND ( "&amp; $J214 &amp;" IS NOT NULL AND LENGTH("&amp; $J214 &amp;")&gt;0 )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214" s="164" t="s">
        <v>1860</v>
      </c>
      <c r="BV21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4" s="166" t="str">
        <f>"SELECT ERR_VALUE, RULE_ID, TB_NM, COL_NM FROM (
 SELECT DISTINCT SUBSTRING(CAST("&amp; $J214 &amp;" AS VARCHAR(50)),1,30)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DATE_SUB(B.VISIT_START_DATE, INTERVAL 7 DAY) 
                                  AND DATE_ADD(B.VISIT_START_DATE, INTERVAL 7 DAY)
)  
THEN 'Y' ELSE 'N' END = 'Y' 
AND ( "&amp; $J214 &amp;" IS NOT NULL AND LENGTH("&amp; $J214 &amp;")&gt;0 ) 
LIMIT 3
) XX
"</f>
        <v xml:space="preserve">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214" s="164" t="s">
        <v>1860</v>
      </c>
      <c r="BY21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CA214" s="164" t="s">
        <v>1860</v>
      </c>
      <c r="CB214" s="164" t="str">
        <f t="shared" si="181"/>
        <v xml:space="preserve">    -- 프로시저 본문
    BEGIN
        WITH query_result AS (
            -- 쿼리 결과를 변수에 저장
            SELECT 'ID1212'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(B.VISIT_START_DATE - 7) 
                                  AND (B.VISIT_START_DATE + 7)
 )  
THEN 'Y' ELSE 'N' END = 'Y' 
AND ( "&amp; $J214 &amp;" IS NOT NULL AND LENGTH(TO_CHAR("&amp; $J214 &amp;"))&gt;0 )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214" s="164" t="s">
        <v>1860</v>
      </c>
      <c r="CE214" s="164" t="str">
        <f t="shared" si="182"/>
        <v xml:space="preserve">    -- 프로시저 본문
    BEGIN
        WITH query_result AS (
            -- 쿼리 결과를 변수에 저장
 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4" s="166" t="str">
        <f>"SELECT ERR_VALUE, RULE_ID, TB_NM, COL_NM FROM (
 SELECT DISTINCT SUBSTR(TO_CHAR("&amp; $J214 &amp;"),1,30)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(B.VISIT_START_DATE - 7) 
                                  AND (B.VISIT_START_DATE + 7)
)  
THEN 'Y' ELSE 'N' END = 'Y' 
AND ( "&amp; $J214 &amp;" IS NOT NULL AND LENGTH(TO_CHAR("&amp; $J214 &amp;"))&gt;0 ) 
AND ROWNUM &lt; 4
) XX
"</f>
        <v xml:space="preserve">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214" s="164" t="s">
        <v>1860</v>
      </c>
      <c r="CH214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CJ214" s="164" t="s">
        <v>1860</v>
      </c>
      <c r="CK214" s="164" t="str">
        <f t="shared" si="184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214" s="164" t="s">
        <v>1860</v>
      </c>
      <c r="CN214" s="164" t="str">
        <f>"BEGIN TRY" &amp; CHAR(10) &amp;
"    WITH query_result AS (" &amp; CHAR(10) &amp;
"        "&amp;CL214&amp;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214" s="164" t="s">
        <v>1860</v>
      </c>
      <c r="CQ214" s="164" t="str">
        <f t="shared" si="185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4" s="216">
        <f>IFERROR(VLOOKUP("ID"&amp;U214,V.진단결과!$A$2:$E$99558,4,0),0)</f>
        <v>0</v>
      </c>
      <c r="CS214" s="217">
        <f>IFERROR(VLOOKUP("ID"&amp;U214,V.진단결과!$A$2:$E$99558,5,0),0)</f>
        <v>0</v>
      </c>
      <c r="CT214" s="218">
        <f t="shared" ref="CT214" si="187">IFERROR(CS214/CR214,0)</f>
        <v>0</v>
      </c>
      <c r="CU214" s="219" t="str">
        <f>SUBSTITUTE(IFERROR(VLOOKUP("ID"&amp;U214,V.진단결과!$A$2:$F$99558,6,0),""),$AO214,"")</f>
        <v/>
      </c>
    </row>
    <row r="215" spans="1:120" s="220" customFormat="1" ht="16.5" hidden="1" customHeight="1">
      <c r="A215" s="164" t="s">
        <v>2242</v>
      </c>
      <c r="B215" s="164" t="s">
        <v>2240</v>
      </c>
      <c r="C215" s="164" t="s">
        <v>2887</v>
      </c>
      <c r="D215" s="164">
        <v>9</v>
      </c>
      <c r="E215" s="175" t="s">
        <v>2243</v>
      </c>
      <c r="F215" s="177" t="s">
        <v>2260</v>
      </c>
      <c r="G215" s="177" t="s">
        <v>2252</v>
      </c>
      <c r="H215" s="177">
        <v>5</v>
      </c>
      <c r="I215" s="221" t="s">
        <v>2490</v>
      </c>
      <c r="J215" s="177" t="s">
        <v>2371</v>
      </c>
      <c r="K215" s="177" t="s">
        <v>2436</v>
      </c>
      <c r="L215" s="175"/>
      <c r="M215" s="165"/>
      <c r="N215" s="221" t="s">
        <v>2490</v>
      </c>
      <c r="O215" s="185">
        <v>44743.407777777778</v>
      </c>
      <c r="P215" s="5"/>
      <c r="Q215" s="175" t="s">
        <v>2449</v>
      </c>
      <c r="R215" s="175"/>
      <c r="S215" s="166"/>
      <c r="T215" s="166"/>
      <c r="U215" s="166">
        <v>1213</v>
      </c>
      <c r="V215" s="164" t="s">
        <v>1869</v>
      </c>
      <c r="W215" s="166"/>
      <c r="X215" s="166"/>
      <c r="Y215" s="166"/>
      <c r="Z215" s="168" t="s">
        <v>2801</v>
      </c>
      <c r="AA215" s="168" t="s">
        <v>2799</v>
      </c>
      <c r="AB215" s="164"/>
      <c r="AC215" s="166"/>
      <c r="AD215" s="165"/>
      <c r="AE215" s="166"/>
      <c r="AF215" s="166"/>
      <c r="AG215" s="165"/>
      <c r="AH215" s="165"/>
      <c r="AI215" s="166"/>
      <c r="AJ215" s="177" t="s">
        <v>2252</v>
      </c>
      <c r="AK215" s="177" t="s">
        <v>2370</v>
      </c>
      <c r="AL215" s="166"/>
      <c r="AM215" s="166"/>
      <c r="AN215" s="167" t="str">
        <f>F215 &amp;"["&amp;G215&amp;"]의 "&amp; I215 &amp;"["&amp; J215 &amp;"]는 "&amp;AJ215&amp;" 테이블의 "&amp;AK215&amp;"값을 포함해야 한다."</f>
        <v>검사정보[MEASUREMENT]의 검사 및 측정 시간[MEASUREMENT_DATETIME]는 MEASUREMENT 테이블의 MEASUREMENT_DATE값을 포함해야 한다.</v>
      </c>
      <c r="AO215" s="166"/>
      <c r="AP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AQ215" s="164" t="s">
        <v>1860</v>
      </c>
      <c r="AR215" s="164" t="str">
        <f t="shared" si="170"/>
        <v xml:space="preserve">WITH query_result AS (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5" s="166" t="str">
        <f>"SELECT 'ID"&amp; $U215 &amp;"' AS RULE_ID,  
   '"&amp; $G215 &amp;"' AS TB_NM,    
   '"&amp; $J215 &amp;"' AS COL_NM, 
	COUNT(*) AS ERR_CNT   
FROM "&amp;$C215&amp;"."&amp; $G215 &amp;"
WHERE CASE WHEN  "&amp; $J215 &amp;" NOT LIKE_REGEXPR "&amp; $AK215 &amp;"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215" s="164" t="s">
        <v>1860</v>
      </c>
      <c r="AU215" s="164" t="str">
        <f t="shared" si="171"/>
        <v xml:space="preserve">    WITH query_result AS (
        -- 쿼리 결과를 변수에 저장
        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"&amp; $J215 &amp;" NOT LIKE_REGEXPR "&amp; $AK215 &amp;"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215" s="164" t="s">
        <v>1860</v>
      </c>
      <c r="AX215" s="164" t="str">
        <f t="shared" si="172"/>
        <v xml:space="preserve">    WITH query_result AS (
        -- 쿼리 결과를 변수에 저장
        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AZ215" s="164" t="s">
        <v>1860</v>
      </c>
      <c r="BA215" s="164" t="str">
        <f t="shared" si="173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215" s="164" t="s">
        <v>1860</v>
      </c>
      <c r="BD215" s="164" t="str">
        <f>"BEGIN TRY" &amp; CHAR(10) &amp;
"    WITH query_result AS (" &amp; CHAR(10) &amp;
"        "&amp;BB215&amp;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215" s="164" t="s">
        <v>1860</v>
      </c>
      <c r="BG215" s="164" t="str">
        <f t="shared" si="174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5" s="166" t="str">
        <f>"SELECT 'ID"&amp; $U215 &amp;"' AS RULE_ID,  
   '"&amp; $G215 &amp;"' AS TB_NM,    
   '"&amp; $J215 &amp;"' AS COL_NM, 
   COUNT(*) AS TOT_CNT   
   FROM "&amp;$C215&amp;"."&amp; $G215 &amp;"
WHERE "&amp; $J215 &amp;" IS NOT NULL AND LENGTH(CAST("&amp; $J215 &amp;" AS VARCHAR))&gt;0 "</f>
        <v xml:space="preserve">SELECT 'ID1213' AS RULE_ID,  
   'MEASUREMENT' AS TB_NM,    
   'MEASUREMENT_DATETIME' AS COL_NM, 
   COUNT(*) AS TOT_CNT   
   FROM YourSchemaName.MEASUREMENT
WHERE MEASUREMENT_DATETIME IS NOT NULL AND LENGTH(CAST(MEASUREMENT_DATETIME AS VARCHAR))&gt;0 </v>
      </c>
      <c r="BI215" s="164" t="s">
        <v>1860</v>
      </c>
      <c r="BJ215" s="166" t="str">
        <f t="shared" si="175"/>
        <v xml:space="preserve">BEGIN
    -- 쿼리 결과를 변수에 저장
    SELECT 'ID1213'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5" s="166" t="str">
        <f>"SELECT 'ID"&amp; $U215 &amp;"' AS RULE_ID,  
   '"&amp; $G215 &amp;"' AS TB_NM,    
   '"&amp; $J215 &amp;"' AS COL_NM, 
	COUNT(*) AS ERR_CNT   
FROM "&amp;$C215&amp;"."&amp; $G215 &amp;"
WHERE CASE WHEN REGEXP_MATCH(CAST("&amp; $J215 &amp;" AS VARCHAR), CAST("&amp; $AK215 &amp;" AS VARCHAR)) IS NULL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215" s="164" t="s">
        <v>1860</v>
      </c>
      <c r="BM215" s="166" t="str">
        <f t="shared" si="176"/>
        <v xml:space="preserve">BEGIN
    -- 쿼리 결과를 변수에 저장
    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REGEXP_MATCH(CAST("&amp; $J215 &amp;" AS VARCHAR), CAST("&amp; $AK215 &amp;" AS VARCHAR)) IS NULL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215" s="164" t="s">
        <v>1860</v>
      </c>
      <c r="BP215" s="166" t="str">
        <f t="shared" si="177"/>
        <v xml:space="preserve">BEGIN
    -- 쿼리 결과를 변수에 저장
    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BR215" s="164" t="s">
        <v>1860</v>
      </c>
      <c r="BS21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5" s="166" t="str">
        <f>"SELECT 'ID"&amp; $U215 &amp;"' AS RULE_ID,  
   '"&amp; $G215 &amp;"' AS TB_NM,    
   '"&amp; $J215 &amp;"' AS COL_NM, 
	COUNT(*) AS ERR_CNT   
FROM "&amp;$C215&amp;"."&amp; $G215 &amp;"
WHERE CASE WHEN  "&amp; $J215 &amp;" NOT REGEXP "&amp; $AK215 &amp;"
THEN 'Y' ELSE 'N' END = 'Y' 
AND ( "&amp; $J215 &amp;" IS NOT NULL AND LENGTH("&amp; $J215 &amp;")&gt;0 )
"</f>
        <v xml:space="preserve">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215" s="164" t="s">
        <v>1860</v>
      </c>
      <c r="BV21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215" s="166" t="str">
        <f>"SELECT ERR_VALUE, RULE_ID, TB_NM, COL_NM FROM (
SELECT DISTINCT SUBSTRING(CAST("&amp; $J215 &amp;" AS VARCHAR(50)),1,30) AS ERR_VALUE, 'ID"&amp; $U215 &amp;"' AS RULE_ID,  
   '"&amp; $G215 &amp;"' AS TB_NM,    
   '"&amp; $J215 &amp;"' AS COL_NM 
FROM "&amp;$C215&amp;"."&amp; $G215 &amp;"
WHERE CASE WHEN "&amp; $J215 &amp;" NOT REGEXP "&amp; $AK215 &amp;"
 THEN 'Y' 
 ELSE 'N' 
 END = 'Y' 
AND ("&amp; $J215 &amp;" IS NOT NULL AND LENGTH("&amp; $J215 &amp;")&gt;0 )
limit 3
) XX
"</f>
        <v xml:space="preserve">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215" s="164" t="s">
        <v>1860</v>
      </c>
      <c r="BY21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CA215" s="164" t="s">
        <v>1860</v>
      </c>
      <c r="CB215" s="164" t="str">
        <f t="shared" si="181"/>
        <v xml:space="preserve">    -- 프로시저 본문
    BEGIN
        WITH query_result AS (
            -- 쿼리 결과를 변수에 저장
            SELECT 'ID1213'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5" s="166" t="str">
        <f>"SELECT 'ID"&amp; $U215 &amp;"' AS RULE_ID,  
   '"&amp; $G215 &amp;"' AS TB_NM,    
   '"&amp; $J215 &amp;"' AS COL_NM, 
	COUNT(*) AS ERR_CNT   
FROM "&amp;$C215&amp;"."&amp; $G215 &amp;"
WHERE CASE WHEN NOT REGEXP_LIKE("&amp; $J215 &amp;", "&amp; $AK215 &amp;")
THEN 'Y' ELSE 'N' END = 'Y' 
AND ( "&amp; $J215 &amp;" IS NOT NULL AND LENGTH(TO_CHAR("&amp; $J215 &amp;"))&gt;0 )
"</f>
        <v xml:space="preserve">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215" s="164" t="s">
        <v>1860</v>
      </c>
      <c r="CE215" s="164" t="str">
        <f t="shared" si="182"/>
        <v xml:space="preserve">    -- 프로시저 본문
    BEGIN
        WITH query_result AS (
            -- 쿼리 결과를 변수에 저장
         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5" s="166" t="str">
        <f>"SELECT ERR_VALUE, RULE_ID, TB_NM, COL_NM FROM (
SELECT DISTINCT SUBSTR(TO_CHAR("&amp; $J215 &amp;"),1,30) AS ERR_VALUE, 'ID"&amp; $U215 &amp;"' AS RULE_ID,  
   '"&amp; $G215 &amp;"' AS TB_NM,    
   '"&amp; $J215 &amp;"' AS COL_NM 
FROM "&amp;$C215&amp;"."&amp; $G215 &amp;"
WHERE CASE WHEN NOT REGEXP_LIKE("&amp; $J215 &amp;", "&amp; $AK215 &amp;")
 THEN 'Y' 
 ELSE 'N' 
 END = 'Y' 
AND ("&amp; $J215 &amp;" IS NOT NULL AND LENGTH(TO_CHAR("&amp; $J215 &amp;"))&gt;0 )
AND ROWNUM &lt; 4
) XX
"</f>
        <v xml:space="preserve">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215" s="164" t="s">
        <v>1860</v>
      </c>
      <c r="CH215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CJ215" s="164" t="s">
        <v>1860</v>
      </c>
      <c r="CK215" s="164" t="str">
        <f t="shared" si="184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215" s="164" t="s">
        <v>1860</v>
      </c>
      <c r="CN215" s="164" t="str">
        <f>"BEGIN TRY" &amp; CHAR(10) &amp;
"    WITH query_result AS (" &amp; CHAR(10) &amp;
"        "&amp;CL215&amp;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215" s="164" t="s">
        <v>1860</v>
      </c>
      <c r="CQ215" s="164" t="str">
        <f t="shared" si="185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5" s="216">
        <f>IFERROR(VLOOKUP("ID"&amp;U215,V.진단결과!$A$2:$E$99558,4,0),0)</f>
        <v>0</v>
      </c>
      <c r="CS215" s="217">
        <f>IFERROR(VLOOKUP("ID"&amp;U215,V.진단결과!$A$2:$E$99558,5,0),0)</f>
        <v>0</v>
      </c>
      <c r="CT215" s="218">
        <f t="shared" si="186"/>
        <v>0</v>
      </c>
      <c r="CU215" s="219" t="str">
        <f>SUBSTITUTE(IFERROR(VLOOKUP("ID"&amp;U215,V.진단결과!$A$2:$F$99558,6,0),""),$AO215,"")</f>
        <v/>
      </c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</row>
    <row r="216" spans="1:120" s="220" customFormat="1" ht="16.5" hidden="1" customHeight="1">
      <c r="A216" s="164" t="s">
        <v>2242</v>
      </c>
      <c r="B216" s="164" t="s">
        <v>2240</v>
      </c>
      <c r="C216" s="164" t="s">
        <v>2887</v>
      </c>
      <c r="D216" s="164">
        <v>9</v>
      </c>
      <c r="E216" s="175" t="s">
        <v>2243</v>
      </c>
      <c r="F216" s="177" t="s">
        <v>2260</v>
      </c>
      <c r="G216" s="177" t="s">
        <v>2252</v>
      </c>
      <c r="H216" s="177">
        <v>6</v>
      </c>
      <c r="I216" s="221" t="s">
        <v>2490</v>
      </c>
      <c r="J216" s="177" t="s">
        <v>2372</v>
      </c>
      <c r="K216" s="226" t="s">
        <v>2524</v>
      </c>
      <c r="L216" s="175"/>
      <c r="M216" s="165"/>
      <c r="N216" s="221" t="s">
        <v>2490</v>
      </c>
      <c r="O216" s="169"/>
      <c r="P216" s="5"/>
      <c r="Q216" s="175" t="s">
        <v>2449</v>
      </c>
      <c r="R216" s="175"/>
      <c r="S216" s="166"/>
      <c r="T216" s="166"/>
      <c r="U216" s="166"/>
      <c r="V216" s="164" t="s">
        <v>1965</v>
      </c>
      <c r="W216" s="166" t="s">
        <v>2485</v>
      </c>
      <c r="X216" s="166"/>
      <c r="Y216" s="166"/>
      <c r="Z216" s="166"/>
      <c r="AA216" s="166"/>
      <c r="AB216" s="164"/>
      <c r="AC216" s="166"/>
      <c r="AD216" s="165"/>
      <c r="AE216" s="166"/>
      <c r="AF216" s="166"/>
      <c r="AG216" s="165"/>
      <c r="AH216" s="165"/>
      <c r="AI216" s="166"/>
      <c r="AJ216" s="166"/>
      <c r="AK216" s="166"/>
      <c r="AL216" s="166"/>
      <c r="AM216" s="166"/>
      <c r="AN216" s="167"/>
      <c r="AO216" s="166"/>
      <c r="AP216" s="166"/>
      <c r="AQ216" s="164"/>
      <c r="AR216" s="164"/>
      <c r="AS216" s="167"/>
      <c r="AT216" s="164"/>
      <c r="AU216" s="164"/>
      <c r="AV216" s="166"/>
      <c r="AW216" s="164"/>
      <c r="AX216" s="164"/>
      <c r="AY216" s="166"/>
      <c r="AZ216" s="164"/>
      <c r="BA216" s="164"/>
      <c r="BB216" s="167"/>
      <c r="BC216" s="164"/>
      <c r="BD216" s="164"/>
      <c r="BE216" s="166"/>
      <c r="BF216" s="164"/>
      <c r="BG216" s="164"/>
      <c r="BH216" s="166"/>
      <c r="BI216" s="164"/>
      <c r="BJ216" s="164"/>
      <c r="BK216" s="167"/>
      <c r="BL216" s="164"/>
      <c r="BM216" s="164"/>
      <c r="BN216" s="166"/>
      <c r="BO216" s="164"/>
      <c r="BP216" s="164"/>
      <c r="BQ216" s="166"/>
      <c r="BR216" s="164"/>
      <c r="BS216" s="164"/>
      <c r="BT216" s="167"/>
      <c r="BU216" s="164"/>
      <c r="BV216" s="164"/>
      <c r="BW216" s="166"/>
      <c r="BX216" s="164"/>
      <c r="BY216" s="164"/>
      <c r="BZ216" s="166"/>
      <c r="CA216" s="164"/>
      <c r="CB216" s="164"/>
      <c r="CC216" s="167"/>
      <c r="CD216" s="164"/>
      <c r="CE216" s="164"/>
      <c r="CF216" s="166"/>
      <c r="CG216" s="164"/>
      <c r="CH216" s="164"/>
      <c r="CI216" s="166"/>
      <c r="CJ216" s="164"/>
      <c r="CK216" s="164"/>
      <c r="CL216" s="167"/>
      <c r="CM216" s="164"/>
      <c r="CN216" s="164"/>
      <c r="CO216" s="166"/>
      <c r="CP216" s="164"/>
      <c r="CQ216" s="164"/>
      <c r="CR216" s="216">
        <f>IFERROR(VLOOKUP("ID"&amp;U216,V.진단결과!$A$2:$E$99558,4,0),0)</f>
        <v>0</v>
      </c>
      <c r="CS216" s="217">
        <f>IFERROR(VLOOKUP("ID"&amp;U216,V.진단결과!$A$2:$E$99558,5,0),0)</f>
        <v>0</v>
      </c>
      <c r="CT216" s="218">
        <f t="shared" si="186"/>
        <v>0</v>
      </c>
      <c r="CU216" s="219" t="str">
        <f>SUBSTITUTE(IFERROR(VLOOKUP("ID"&amp;U216,V.진단결과!$A$2:$F$99558,6,0),""),$AO216,"")</f>
        <v/>
      </c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</row>
    <row r="217" spans="1:120" s="220" customFormat="1" ht="16.5" hidden="1" customHeight="1">
      <c r="A217" s="164" t="s">
        <v>2242</v>
      </c>
      <c r="B217" s="164" t="s">
        <v>2240</v>
      </c>
      <c r="C217" s="164" t="s">
        <v>2887</v>
      </c>
      <c r="D217" s="164">
        <v>9</v>
      </c>
      <c r="E217" s="175" t="s">
        <v>2243</v>
      </c>
      <c r="F217" s="177" t="s">
        <v>2260</v>
      </c>
      <c r="G217" s="177" t="s">
        <v>2252</v>
      </c>
      <c r="H217" s="177">
        <v>7</v>
      </c>
      <c r="I217" s="221" t="s">
        <v>2515</v>
      </c>
      <c r="J217" s="177" t="s">
        <v>2373</v>
      </c>
      <c r="K217" s="177" t="s">
        <v>2435</v>
      </c>
      <c r="L217" s="175"/>
      <c r="M217" s="165"/>
      <c r="N217" s="221" t="s">
        <v>2491</v>
      </c>
      <c r="O217" s="183">
        <v>44818702</v>
      </c>
      <c r="P217" s="222"/>
      <c r="Q217" s="175" t="s">
        <v>116</v>
      </c>
      <c r="R217" s="175" t="s">
        <v>2448</v>
      </c>
      <c r="S217" s="166"/>
      <c r="T217" s="166"/>
      <c r="U217" s="166">
        <v>1215</v>
      </c>
      <c r="V217" s="164" t="s">
        <v>1869</v>
      </c>
      <c r="W217" s="166"/>
      <c r="X217" s="166"/>
      <c r="Y217" s="166"/>
      <c r="Z217" s="164" t="s">
        <v>1868</v>
      </c>
      <c r="AA217" s="164" t="s">
        <v>2466</v>
      </c>
      <c r="AB217" s="164"/>
      <c r="AC217" s="166"/>
      <c r="AD217" s="165"/>
      <c r="AE217" s="166"/>
      <c r="AF217" s="166" t="s">
        <v>2886</v>
      </c>
      <c r="AG217" s="165" t="s">
        <v>2258</v>
      </c>
      <c r="AH217" s="165" t="s">
        <v>2434</v>
      </c>
      <c r="AI217" s="166" t="s">
        <v>2825</v>
      </c>
      <c r="AJ217" s="166"/>
      <c r="AK217" s="166"/>
      <c r="AL217" s="166"/>
      <c r="AM217" s="166"/>
      <c r="AN217" s="166" t="str">
        <f>F217 &amp;"["&amp;G217&amp;"]의 "&amp; I217 &amp;"["&amp; J217 &amp;"]는 표준코드[CONCEPT]의 표준코드아이디[CONCEPT_ID]에 존재하며 해당 조건["&amp;AI217&amp;"]을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17" s="166"/>
      <c r="AP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AQ217" s="164" t="s">
        <v>1860</v>
      </c>
      <c r="AR217" s="164" t="str">
        <f t="shared" ref="AR217:AR225" si="188">"WITH query_result AS (" &amp; CHAR(10) &amp;
"    -- 쿼리 결과를 변수에 저장" &amp; CHAR(10) &amp;
"    " &amp; AP217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217" s="164" t="s">
        <v>1860</v>
      </c>
      <c r="AU217" s="164" t="str">
        <f t="shared" ref="AU217:AU225" si="189">"    WITH query_result AS (" &amp; CHAR(10) &amp;
"        -- 쿼리 결과를 변수에 저장" &amp; CHAR(10) &amp;
"        " &amp; AS217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217" s="164" t="s">
        <v>1860</v>
      </c>
      <c r="AX217" s="164" t="str">
        <f t="shared" ref="AX217:AX225" si="190">"    WITH query_result AS (" &amp; CHAR(10) &amp;
"        -- 쿼리 결과를 변수에 저장" &amp; CHAR(10) &amp;
"        " &amp; AV217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AZ217" s="164" t="s">
        <v>1860</v>
      </c>
      <c r="BA217" s="164" t="str">
        <f t="shared" ref="BA217:BA225" si="191">"BEGIN TRY" &amp; CHAR(10) &amp;
"    WITH query_result AS (" &amp; CHAR(10) &amp;
"        "&amp;AY217&amp;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217" s="164" t="s">
        <v>1860</v>
      </c>
      <c r="BD217" s="164" t="str">
        <f>"BEGIN TRY" &amp; CHAR(10) &amp;
"    WITH query_result AS (" &amp; CHAR(10) &amp;
"        "&amp;BB217&amp;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217" s="164" t="s">
        <v>1860</v>
      </c>
      <c r="BG217" s="164" t="str">
        <f t="shared" ref="BG217:BG225" si="192">"BEGIN TRY" &amp; CHAR(10) &amp;
"    WITH query_result AS (" &amp; CHAR(10) &amp;
"        "&amp;BE217&amp;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7" s="166" t="str">
        <f>"SELECT 'ID"&amp; $U217 &amp;"' AS RULE_ID,  
   '"&amp; $G217 &amp;"' AS TB_NM,    
   '"&amp; $J217 &amp;"' AS COL_NM, 
   COUNT(*) AS TOT_CNT   
   FROM "&amp;$C217&amp;"."&amp; $G217 &amp;"
WHERE "&amp; $J217 &amp;" IS NOT NULL AND LENGTH(CAST("&amp; $J217 &amp;" AS VARCHAR))&gt;0 "</f>
        <v xml:space="preserve">SELECT 'ID1215'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217" s="164" t="s">
        <v>1860</v>
      </c>
      <c r="BJ217" s="166" t="str">
        <f t="shared" ref="BJ217:BJ225" si="193">"BEGIN" &amp; CHAR(10) &amp;
"    -- 쿼리 결과를 변수에 저장" &amp; CHAR(10) &amp;
"    " &amp; BH217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'ID1215'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217" s="164" t="s">
        <v>1860</v>
      </c>
      <c r="BM217" s="166" t="str">
        <f t="shared" ref="BM217:BM225" si="194">"BEGIN" &amp; CHAR(10) &amp;
"    -- 쿼리 결과를 변수에 저장" &amp; CHAR(10) &amp;
"    " &amp; BK217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217" s="164" t="s">
        <v>1860</v>
      </c>
      <c r="BP217" s="166" t="str">
        <f t="shared" ref="BP217:BP225" si="195">"BEGIN" &amp; CHAR(10) &amp;
"    -- 쿼리 결과를 변수에 저장" &amp; CHAR(10) &amp;
"    " &amp; BN217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BR217" s="164" t="s">
        <v>1860</v>
      </c>
      <c r="BS217" s="164" t="str">
        <f t="shared" ref="BS217:BS225" si="19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LENGTH("&amp; $J217 &amp;")&gt;0 )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217" s="164" t="s">
        <v>1860</v>
      </c>
      <c r="BV217" s="164" t="str">
        <f t="shared" ref="BV217:BV225" si="19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217" s="166" t="str">
        <f>"SELECT ERR_VALUE, RULE_ID, TB_NM, COL_NM FROM (
 SELECT DISTINCT SUBSTRING(CAST("&amp; $J217 &amp;" AS VARCHAR(50)),1,30)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 $AI217 &amp;")  
THEN 'Y' ELSE 'N' END = 'Y' 
AND ( "&amp; $J217 &amp;" IS NOT NULL AND LENGTH("&amp; $J217 &amp;")&gt;0 ) 
LIMIT 3
) XX
"</f>
        <v xml:space="preserve">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217" s="164" t="s">
        <v>1860</v>
      </c>
      <c r="BY217" s="164" t="str">
        <f t="shared" ref="BY217:BY225" si="19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CA217" s="164" t="s">
        <v>1860</v>
      </c>
      <c r="CB217" s="164" t="str">
        <f t="shared" ref="CB217:CB225" si="199">"    -- 프로시저 본문" &amp; CHAR(10) &amp;
"    BEGIN" &amp; CHAR(10) &amp;
"        WITH query_result AS (" &amp; CHAR(10) &amp;
"            -- 쿼리 결과를 변수에 저장" &amp; CHAR(10) &amp;
"            "&amp;BZ217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'ID1215'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LENGTH(TO_CHAR("&amp; $J217 &amp;"))&gt;0 )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217" s="164" t="s">
        <v>1860</v>
      </c>
      <c r="CE217" s="164" t="str">
        <f t="shared" ref="CE217:CE225" si="200">"    -- 프로시저 본문" &amp; CHAR(10) &amp;
"    BEGIN" &amp; CHAR(10) &amp;
"        WITH query_result AS (" &amp; CHAR(10) &amp;
"            -- 쿼리 결과를 변수에 저장" &amp; CHAR(10) &amp;
"         "&amp;CC217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7" s="166" t="str">
        <f>"SELECT ERR_VALUE, RULE_ID, TB_NM, COL_NM FROM (
 SELECT DISTINCT SUBSTR(TO_CHAR("&amp; $J217 &amp;"),1,30)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LENGTH(TO_CHAR("&amp; $J217 &amp;"))&gt;0 ) 
AND ROWNUM &lt; 4
) XX
"</f>
        <v xml:space="preserve">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217" s="164" t="s">
        <v>1860</v>
      </c>
      <c r="CH217" s="164" t="str">
        <f t="shared" ref="CH217:CH225" si="201">"    -- 프로시저 본문" &amp; CHAR(10) &amp;
"    BEGIN" &amp; CHAR(10) &amp;
"        WITH query_result AS (" &amp; CHAR(10) &amp;
"            -- 쿼리 결과를 변수에 저장" &amp; CHAR(10) &amp;
"            "&amp;CF217&amp;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CJ217" s="164" t="s">
        <v>1860</v>
      </c>
      <c r="CK217" s="164" t="str">
        <f t="shared" ref="CK217:CK225" si="202">"BEGIN TRY" &amp; CHAR(10) &amp;
"    WITH query_result AS (" &amp; CHAR(10) &amp;
"        "&amp;CI217&amp;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217" s="164" t="s">
        <v>1860</v>
      </c>
      <c r="CN217" s="164" t="str">
        <f>"BEGIN TRY" &amp; CHAR(10) &amp;
"    WITH query_result AS (" &amp; CHAR(10) &amp;
"        "&amp;CL217&amp;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217" s="164" t="s">
        <v>1860</v>
      </c>
      <c r="CQ217" s="164" t="str">
        <f t="shared" ref="CQ217:CQ225" si="203">"BEGIN TRY" &amp; CHAR(10) &amp;
"    WITH query_result AS (" &amp; CHAR(10) &amp;
"        "&amp;CO217&amp;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7" s="216">
        <f>IFERROR(VLOOKUP("ID"&amp;U217,V.진단결과!$A$2:$E$99558,4,0),0)</f>
        <v>0</v>
      </c>
      <c r="CS217" s="217">
        <f>IFERROR(VLOOKUP("ID"&amp;U217,V.진단결과!$A$2:$E$99558,5,0),0)</f>
        <v>0</v>
      </c>
      <c r="CT217" s="218">
        <f t="shared" si="186"/>
        <v>0</v>
      </c>
      <c r="CU217" s="219" t="str">
        <f>SUBSTITUTE(IFERROR(VLOOKUP("ID"&amp;U217,V.진단결과!$A$2:$F$99558,6,0),""),$AO217,"")</f>
        <v/>
      </c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</row>
    <row r="218" spans="1:120" s="220" customFormat="1" ht="16.5" hidden="1" customHeight="1">
      <c r="A218" s="164" t="s">
        <v>2242</v>
      </c>
      <c r="B218" s="164" t="s">
        <v>2240</v>
      </c>
      <c r="C218" s="164" t="s">
        <v>2887</v>
      </c>
      <c r="D218" s="164">
        <v>9</v>
      </c>
      <c r="E218" s="175" t="s">
        <v>2243</v>
      </c>
      <c r="F218" s="177" t="s">
        <v>2260</v>
      </c>
      <c r="G218" s="177" t="s">
        <v>2252</v>
      </c>
      <c r="H218" s="177">
        <v>7</v>
      </c>
      <c r="I218" s="221" t="s">
        <v>2515</v>
      </c>
      <c r="J218" s="177" t="s">
        <v>2373</v>
      </c>
      <c r="K218" s="177" t="s">
        <v>2435</v>
      </c>
      <c r="L218" s="175"/>
      <c r="M218" s="165"/>
      <c r="N218" s="221" t="s">
        <v>2491</v>
      </c>
      <c r="O218" s="183">
        <v>44818702</v>
      </c>
      <c r="P218" s="222"/>
      <c r="Q218" s="175" t="s">
        <v>116</v>
      </c>
      <c r="R218" s="175" t="s">
        <v>2448</v>
      </c>
      <c r="S218" s="166"/>
      <c r="T218" s="166"/>
      <c r="U218" s="166">
        <v>1216</v>
      </c>
      <c r="V218" s="164" t="s">
        <v>1869</v>
      </c>
      <c r="W218" s="166"/>
      <c r="X218" s="166"/>
      <c r="Y218" s="166"/>
      <c r="Z218" s="168" t="s">
        <v>2892</v>
      </c>
      <c r="AA218" s="168" t="s">
        <v>2891</v>
      </c>
      <c r="AB218" s="166"/>
      <c r="AC218" s="166"/>
      <c r="AD218" s="165"/>
      <c r="AE218" s="166"/>
      <c r="AF218" s="166"/>
      <c r="AG218" s="166"/>
      <c r="AH218" s="165"/>
      <c r="AI218" s="166"/>
      <c r="AJ218" s="166"/>
      <c r="AK218" s="166"/>
      <c r="AL218" s="166"/>
      <c r="AM218" s="166"/>
      <c r="AN218" s="166" t="str">
        <f>F218 &amp;"["&amp;G218&amp;"]의 "&amp; I218 &amp;"["&amp; J218 &amp;"]는 필수적으로 존재하여만 한다."</f>
        <v>검사정보[MEASUREMENT]의 검사 및 측정 정보 출처 concept ID[MEASUREMENT_TYPE_CONCEPT_ID]는 필수적으로 존재하여만 한다.</v>
      </c>
      <c r="AO218" s="166"/>
      <c r="AP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Q218" s="164" t="s">
        <v>1860</v>
      </c>
      <c r="AR218" s="164" t="str">
        <f t="shared" si="188"/>
        <v xml:space="preserve">WITH query_result AS (
    -- 쿼리 결과를 변수에 저장
    SELECT 'ID1216'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AT218" s="164" t="s">
        <v>1860</v>
      </c>
      <c r="AU218" s="164" t="str">
        <f t="shared" si="189"/>
        <v xml:space="preserve">    WITH query_result AS (
        -- 쿼리 결과를 변수에 저장
        SELECT 'ID1216'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AW218" s="164" t="s">
        <v>1860</v>
      </c>
      <c r="AX218" s="164" t="str">
        <f t="shared" si="190"/>
        <v xml:space="preserve">    WITH query_result AS (
        -- 쿼리 결과를 변수에 저장
    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Z218" s="164" t="s">
        <v>1860</v>
      </c>
      <c r="BA218" s="164" t="str">
        <f t="shared" si="191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C218" s="164" t="s">
        <v>1860</v>
      </c>
      <c r="BD218" s="164" t="str">
        <f>"BEGIN TRY" &amp; CHAR(10) &amp;
"    WITH query_result AS (" &amp; CHAR(10) &amp;
"        "&amp;BB218&amp;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BF218" s="164" t="s">
        <v>1860</v>
      </c>
      <c r="BG218" s="164" t="str">
        <f t="shared" si="192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8" s="166" t="str">
        <f>"SELECT 'ID"&amp; $U218 &amp;"' AS RULE_ID,  
   '"&amp; $G218 &amp;"' AS TB_NM,    
   '"&amp; $J218 &amp;"' AS COL_NM, 
   COUNT(*) AS TOT_CNT   
   FROM "&amp;$C218&amp;"."&amp; $G218 &amp;"
"</f>
        <v xml:space="preserve">SELECT 'ID1216' AS RULE_ID,  
   'MEASUREMENT' AS TB_NM,    
   'MEASUREMENT_TYPE_CONCEPT_ID' AS COL_NM, 
   COUNT(*) AS TOT_CNT   
   FROM YourSchemaName.MEASUREMENT
</v>
      </c>
      <c r="BI218" s="164" t="s">
        <v>1860</v>
      </c>
      <c r="BJ218" s="166" t="str">
        <f t="shared" si="193"/>
        <v xml:space="preserve">BEGIN
    -- 쿼리 결과를 변수에 저장
    SELECT 'ID1216'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L218" s="164" t="s">
        <v>1860</v>
      </c>
      <c r="BM218" s="166" t="str">
        <f t="shared" si="194"/>
        <v xml:space="preserve">BEGIN
    -- 쿼리 결과를 변수에 저장
    SELECT 'ID1216'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BO218" s="164" t="s">
        <v>1860</v>
      </c>
      <c r="BP218" s="166" t="str">
        <f t="shared" si="195"/>
        <v xml:space="preserve">BEGIN
    -- 쿼리 결과를 변수에 저장
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BR218" s="164" t="s">
        <v>1860</v>
      </c>
      <c r="BS218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U218" s="164" t="s">
        <v>1860</v>
      </c>
      <c r="BV218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218" s="166" t="str">
        <f>"SELECT ERR_VALUE, RULE_ID, TB_NM, COL_NM FROM (
 SELECT DISTINCT SUBSTRING(CAST("&amp; $J218 &amp;" AS VARCHAR(50)),1,30) AS ERR_VALUE, 'ID"&amp; $U218 &amp;"' AS RULE_ID,  
   '"&amp; $G218 &amp;"' AS TB_NM,    
   '"&amp; $J218 &amp;"' AS COL_NM 
    FROM "&amp;$C218&amp;"."&amp; $G218 &amp;" A
    WHERE  "&amp; $J218 &amp;" IS NULL 
LIMIT 3
) XX
"</f>
        <v xml:space="preserve">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</v>
      </c>
      <c r="BX218" s="164" t="s">
        <v>1860</v>
      </c>
      <c r="BY218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A218" s="164" t="s">
        <v>1860</v>
      </c>
      <c r="CB218" s="164" t="str">
        <f t="shared" si="199"/>
        <v xml:space="preserve">    -- 프로시저 본문
    BEGIN
        WITH query_result AS (
            -- 쿼리 결과를 변수에 저장
            SELECT 'ID1216'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D218" s="164" t="s">
        <v>1860</v>
      </c>
      <c r="CE218" s="164" t="str">
        <f t="shared" si="200"/>
        <v xml:space="preserve">    -- 프로시저 본문
    BEGIN
        WITH query_result AS (
            -- 쿼리 결과를 변수에 저장
         SELECT 'ID1216'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8" s="166" t="str">
        <f>"SELECT ERR_VALUE, RULE_ID, TB_NM, COL_NM FROM (
 SELECT DISTINCT SUBSTR(TO_CHAR("&amp; $J218 &amp;"),1,30) AS ERR_VALUE, 'ID"&amp; $U218 &amp;"' AS RULE_ID,  
   '"&amp; $G218 &amp;"' AS TB_NM,    
   '"&amp; $J218 &amp;"' AS COL_NM 
    FROM "&amp;$C218&amp;"."&amp; $G218 &amp;" A
    WHERE  "&amp; $J218 &amp;" IS NULL
AND ROWNUM &lt; 4
) XX
"</f>
        <v xml:space="preserve">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</v>
      </c>
      <c r="CG218" s="164" t="s">
        <v>1860</v>
      </c>
      <c r="CH218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J218" s="164" t="s">
        <v>1860</v>
      </c>
      <c r="CK218" s="164" t="str">
        <f t="shared" si="202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M218" s="164" t="s">
        <v>1860</v>
      </c>
      <c r="CN218" s="164" t="str">
        <f>"BEGIN TRY" &amp; CHAR(10) &amp;
"    WITH query_result AS (" &amp; CHAR(10) &amp;
"        "&amp;CL218&amp;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CP218" s="164" t="s">
        <v>1860</v>
      </c>
      <c r="CQ218" s="164" t="str">
        <f t="shared" si="203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8" s="216">
        <f>IFERROR(VLOOKUP("ID"&amp;U218,V.진단결과!$A$2:$E$99558,4,0),0)</f>
        <v>0</v>
      </c>
      <c r="CS218" s="217">
        <f>IFERROR(VLOOKUP("ID"&amp;U218,V.진단결과!$A$2:$E$99558,5,0),0)</f>
        <v>0</v>
      </c>
      <c r="CT218" s="218">
        <f t="shared" si="186"/>
        <v>0</v>
      </c>
      <c r="CU218" s="219" t="str">
        <f>SUBSTITUTE(IFERROR(VLOOKUP("ID"&amp;U218,V.진단결과!$A$2:$F$99558,6,0),""),$AO218,"")</f>
        <v/>
      </c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</row>
    <row r="219" spans="1:120" s="220" customFormat="1" ht="16.5" hidden="1" customHeight="1">
      <c r="A219" s="164" t="s">
        <v>2242</v>
      </c>
      <c r="B219" s="164" t="s">
        <v>2240</v>
      </c>
      <c r="C219" s="164" t="s">
        <v>2887</v>
      </c>
      <c r="D219" s="164">
        <v>9</v>
      </c>
      <c r="E219" s="175" t="s">
        <v>2243</v>
      </c>
      <c r="F219" s="177" t="s">
        <v>2260</v>
      </c>
      <c r="G219" s="177" t="s">
        <v>2252</v>
      </c>
      <c r="H219" s="177">
        <v>8</v>
      </c>
      <c r="I219" s="221" t="s">
        <v>2492</v>
      </c>
      <c r="J219" s="177" t="s">
        <v>2374</v>
      </c>
      <c r="K219" s="177" t="s">
        <v>2435</v>
      </c>
      <c r="L219" s="175"/>
      <c r="M219" s="165"/>
      <c r="N219" s="221" t="s">
        <v>2492</v>
      </c>
      <c r="O219" s="183">
        <v>4172704</v>
      </c>
      <c r="P219" s="222"/>
      <c r="Q219" s="175" t="s">
        <v>2449</v>
      </c>
      <c r="R219" s="175"/>
      <c r="S219" s="166"/>
      <c r="T219" s="166"/>
      <c r="U219" s="166">
        <v>1217</v>
      </c>
      <c r="V219" s="164" t="s">
        <v>1869</v>
      </c>
      <c r="W219" s="166"/>
      <c r="X219" s="166"/>
      <c r="Y219" s="166"/>
      <c r="Z219" s="164" t="s">
        <v>1868</v>
      </c>
      <c r="AA219" s="164" t="s">
        <v>2466</v>
      </c>
      <c r="AB219" s="164"/>
      <c r="AC219" s="166"/>
      <c r="AD219" s="165"/>
      <c r="AE219" s="166"/>
      <c r="AF219" s="166" t="s">
        <v>2886</v>
      </c>
      <c r="AG219" s="165" t="s">
        <v>2258</v>
      </c>
      <c r="AH219" s="165" t="s">
        <v>2434</v>
      </c>
      <c r="AI219" s="166" t="s">
        <v>2834</v>
      </c>
      <c r="AJ219" s="166"/>
      <c r="AK219" s="166"/>
      <c r="AL219" s="166"/>
      <c r="AM219" s="166"/>
      <c r="AN219" s="166" t="str">
        <f>F219 &amp;"["&amp;G219&amp;"]의 "&amp; I219 &amp;"["&amp; J219 &amp;"]는 표준코드[CONCEPT]의 표준코드아이디[CONCEPT_ID]에 존재하며 해당 조건["&amp;AI219&amp;"]을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219" s="166"/>
      <c r="AP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AQ219" s="164" t="s">
        <v>1860</v>
      </c>
      <c r="AR219" s="164" t="str">
        <f t="shared" si="188"/>
        <v xml:space="preserve">WITH query_result AS (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219" s="164" t="s">
        <v>1860</v>
      </c>
      <c r="AU219" s="164" t="str">
        <f t="shared" si="189"/>
        <v xml:space="preserve">    WITH query_result AS (
        -- 쿼리 결과를 변수에 저장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219" s="164" t="s">
        <v>1860</v>
      </c>
      <c r="AX219" s="164" t="str">
        <f t="shared" si="190"/>
        <v xml:space="preserve">    WITH query_result AS (
        -- 쿼리 결과를 변수에 저장
    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AZ219" s="164" t="s">
        <v>1860</v>
      </c>
      <c r="BA219" s="164" t="str">
        <f t="shared" si="191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219" s="164" t="s">
        <v>1860</v>
      </c>
      <c r="BD219" s="164" t="str">
        <f t="shared" ref="BD219:BD225" si="204">"BEGIN TRY" &amp; CHAR(10) &amp;
"    WITH query_result AS (" &amp; CHAR(10) &amp;
"        "&amp;BB219&amp;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219" s="164" t="s">
        <v>1860</v>
      </c>
      <c r="BG219" s="164" t="str">
        <f t="shared" si="192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9" s="166" t="str">
        <f>"SELECT 'ID"&amp; $U219 &amp;"' AS RULE_ID,  
   '"&amp; $G219 &amp;"' AS TB_NM,    
   '"&amp; $J219 &amp;"' AS COL_NM, 
   COUNT(*) AS TOT_CNT   
   FROM "&amp;$C219&amp;"."&amp; $G219 &amp;"
WHERE "&amp; $J219 &amp;" IS NOT NULL AND LENGTH(CAST("&amp; $J219 &amp;" AS VARCHAR))&gt;0 "</f>
        <v xml:space="preserve">SELECT 'ID1217' AS RULE_ID,  
   'MEASUREMENT' AS TB_NM,    
   'OPERATOR_CONCEPT_ID' AS COL_NM, 
   COUNT(*) AS TOT_CNT   
   FROM YourSchemaName.MEASUREMENT
WHERE OPERATOR_CONCEPT_ID IS NOT NULL AND LENGTH(CAST(OPERATOR_CONCEPT_ID AS VARCHAR))&gt;0 </v>
      </c>
      <c r="BI219" s="164" t="s">
        <v>1860</v>
      </c>
      <c r="BJ219" s="166" t="str">
        <f t="shared" si="193"/>
        <v xml:space="preserve">BEGIN
    -- 쿼리 결과를 변수에 저장
    SELECT 'ID1217'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219" s="164" t="s">
        <v>1860</v>
      </c>
      <c r="BM219" s="166" t="str">
        <f t="shared" si="194"/>
        <v xml:space="preserve">BEGIN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219" s="164" t="s">
        <v>1860</v>
      </c>
      <c r="BP219" s="166" t="str">
        <f t="shared" si="195"/>
        <v xml:space="preserve">BEGIN
    -- 쿼리 결과를 변수에 저장
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BR219" s="164" t="s">
        <v>1860</v>
      </c>
      <c r="BS219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LENGTH("&amp; $J219 &amp;")&gt;0 )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219" s="164" t="s">
        <v>1860</v>
      </c>
      <c r="BV219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219" s="166" t="str">
        <f>"SELECT ERR_VALUE, RULE_ID, TB_NM, COL_NM FROM (
 SELECT DISTINCT SUBSTRING(CAST("&amp; $J219 &amp;" AS VARCHAR(50)),1,30)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 $AI219 &amp;")  
THEN 'Y' ELSE 'N' END = 'Y' 
AND ( "&amp; $J219 &amp;" IS NOT NULL AND LENGTH("&amp; $J219 &amp;")&gt;0 ) 
LIMIT 3
) XX
"</f>
        <v xml:space="preserve">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219" s="164" t="s">
        <v>1860</v>
      </c>
      <c r="BY219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CA219" s="164" t="s">
        <v>1860</v>
      </c>
      <c r="CB219" s="164" t="str">
        <f t="shared" si="199"/>
        <v xml:space="preserve">    -- 프로시저 본문
    BEGIN
        WITH query_result AS (
            -- 쿼리 결과를 변수에 저장
            SELECT 'ID1217'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LENGTH(TO_CHAR("&amp; $J219 &amp;"))&gt;0 )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219" s="164" t="s">
        <v>1860</v>
      </c>
      <c r="CE219" s="164" t="str">
        <f t="shared" si="200"/>
        <v xml:space="preserve">    -- 프로시저 본문
    BEGIN
        WITH query_result AS (
            -- 쿼리 결과를 변수에 저장
 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9" s="166" t="str">
        <f>"SELECT ERR_VALUE, RULE_ID, TB_NM, COL_NM FROM (
 SELECT DISTINCT SUBSTR(TO_CHAR("&amp; $J219 &amp;"),1,30)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LENGTH(TO_CHAR("&amp; $J219 &amp;"))&gt;0 ) 
AND ROWNUM &lt; 4
) XX
"</f>
        <v xml:space="preserve">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219" s="164" t="s">
        <v>1860</v>
      </c>
      <c r="CH219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CJ219" s="164" t="s">
        <v>1860</v>
      </c>
      <c r="CK219" s="164" t="str">
        <f t="shared" si="202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219" s="164" t="s">
        <v>1860</v>
      </c>
      <c r="CN219" s="164" t="str">
        <f t="shared" ref="CN219:CN225" si="205">"BEGIN TRY" &amp; CHAR(10) &amp;
"    WITH query_result AS (" &amp; CHAR(10) &amp;
"        "&amp;CL219&amp;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219" s="164" t="s">
        <v>1860</v>
      </c>
      <c r="CQ219" s="164" t="str">
        <f t="shared" si="203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9" s="216">
        <f>IFERROR(VLOOKUP("ID"&amp;U219,V.진단결과!$A$2:$E$99558,4,0),0)</f>
        <v>0</v>
      </c>
      <c r="CS219" s="217">
        <f>IFERROR(VLOOKUP("ID"&amp;U219,V.진단결과!$A$2:$E$99558,5,0),0)</f>
        <v>0</v>
      </c>
      <c r="CT219" s="218">
        <f t="shared" si="186"/>
        <v>0</v>
      </c>
      <c r="CU219" s="219" t="str">
        <f>SUBSTITUTE(IFERROR(VLOOKUP("ID"&amp;U219,V.진단결과!$A$2:$F$99558,6,0),""),$AO219,"")</f>
        <v/>
      </c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</row>
    <row r="220" spans="1:120" s="220" customFormat="1" ht="16.5" hidden="1" customHeight="1">
      <c r="A220" s="164" t="s">
        <v>2242</v>
      </c>
      <c r="B220" s="164" t="s">
        <v>2240</v>
      </c>
      <c r="C220" s="164" t="s">
        <v>2887</v>
      </c>
      <c r="D220" s="164">
        <v>9</v>
      </c>
      <c r="E220" s="175" t="s">
        <v>2243</v>
      </c>
      <c r="F220" s="177" t="s">
        <v>2260</v>
      </c>
      <c r="G220" s="177" t="s">
        <v>2252</v>
      </c>
      <c r="H220" s="177">
        <v>9</v>
      </c>
      <c r="I220" s="221" t="s">
        <v>2493</v>
      </c>
      <c r="J220" s="177" t="s">
        <v>2375</v>
      </c>
      <c r="K220" s="177" t="s">
        <v>2439</v>
      </c>
      <c r="L220" s="175"/>
      <c r="M220" s="165"/>
      <c r="N220" s="221" t="s">
        <v>2493</v>
      </c>
      <c r="O220" s="183">
        <v>57</v>
      </c>
      <c r="P220" s="5"/>
      <c r="Q220" s="175" t="s">
        <v>2449</v>
      </c>
      <c r="R220" s="175"/>
      <c r="S220" s="166"/>
      <c r="T220" s="166"/>
      <c r="U220" s="166">
        <v>1218</v>
      </c>
      <c r="V220" s="164" t="s">
        <v>1869</v>
      </c>
      <c r="W220" s="167"/>
      <c r="X220" s="166"/>
      <c r="Y220" s="166"/>
      <c r="Z220" s="164" t="s">
        <v>2469</v>
      </c>
      <c r="AA220" s="168" t="s">
        <v>2471</v>
      </c>
      <c r="AB220" s="166"/>
      <c r="AC220" s="166"/>
      <c r="AD220" s="165"/>
      <c r="AE220" s="166"/>
      <c r="AF220" s="166"/>
      <c r="AG220" s="166"/>
      <c r="AH220" s="165"/>
      <c r="AI220" s="166"/>
      <c r="AJ220" s="166"/>
      <c r="AK220" s="166"/>
      <c r="AL220" s="166"/>
      <c r="AM220" s="166"/>
      <c r="AN220" s="166" t="str">
        <f>F220 &amp;"["&amp;G220&amp;"]의 "&amp; I220 &amp;"["&amp; J220 &amp;"]는 정수 또는 소수점을 가진 숫자여야만 한다."</f>
        <v>검사정보[MEASUREMENT]의 검사 및 측정 결과값[VALUE_AS_NUMBER]는 정수 또는 소수점을 가진 숫자여야만 한다.</v>
      </c>
      <c r="AO220" s="166"/>
      <c r="AP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AQ220" s="164" t="s">
        <v>1860</v>
      </c>
      <c r="AR220" s="164" t="str">
        <f t="shared" si="188"/>
        <v xml:space="preserve">WITH query_result AS (
    -- 쿼리 결과를 변수에 저장
    SELECT 'ID1218'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"&amp; $J220 &amp;" LIKE_REGEXPR '[^\d.-]+'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VALUE_AS_NUMBER LIKE_REGEXPR '[^\d.-]+'
 </v>
      </c>
      <c r="AT220" s="164" t="s">
        <v>1860</v>
      </c>
      <c r="AU220" s="164" t="str">
        <f t="shared" si="189"/>
        <v xml:space="preserve">    WITH query_result AS (
        -- 쿼리 결과를 변수에 저장
        SELECT 'ID1218' AS RULE_ID,  
   'MEASUREMENT' AS TB_NM,    
   'VALUE_AS_NUMBER' AS COL_NM, 
	COUNT(*) AS ERR_CNT   
FROM YourSchemaName.MEASUREMENT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"&amp; $J220 &amp;" LIKE_REGEXPR '[^\d.-]+'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LIKE_REGEXPR '[^\d.-]+'
LIMIT 3
) XX
</v>
      </c>
      <c r="AW220" s="164" t="s">
        <v>1860</v>
      </c>
      <c r="AX220" s="164" t="str">
        <f t="shared" si="190"/>
        <v xml:space="preserve">    WITH query_result AS (
        -- 쿼리 결과를 변수에 저장
    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AZ220" s="164" t="s">
        <v>1860</v>
      </c>
      <c r="BA220" s="164" t="str">
        <f t="shared" si="191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220" s="164" t="s">
        <v>1860</v>
      </c>
      <c r="BD220" s="164" t="str">
        <f t="shared" si="204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220" s="164" t="s">
        <v>1860</v>
      </c>
      <c r="BG220" s="164" t="str">
        <f t="shared" si="192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0" s="166" t="str">
        <f>"SELECT 'ID"&amp; $U220 &amp;"' AS RULE_ID,  
   '"&amp; $G220 &amp;"' AS TB_NM,    
   '"&amp; $J220 &amp;"' AS COL_NM, 
   COUNT(*) AS TOT_CNT   
   FROM "&amp;$C220&amp;"."&amp; $G220 &amp;"
WHERE "&amp; $J220 &amp;" IS NOT NULL AND LENGTH(CAST("&amp; $J220 &amp;" AS VARCHAR))&gt;0 "</f>
        <v xml:space="preserve">SELECT 'ID1218' AS RULE_ID,  
   'MEASUREMENT' AS TB_NM,    
   'VALUE_AS_NUMBER' AS COL_NM, 
   COUNT(*) AS TOT_CNT   
   FROM YourSchemaName.MEASUREMENT
WHERE VALUE_AS_NUMBER IS NOT NULL AND LENGTH(CAST(VALUE_AS_NUMBER AS VARCHAR))&gt;0 </v>
      </c>
      <c r="BI220" s="164" t="s">
        <v>1860</v>
      </c>
      <c r="BJ220" s="166" t="str">
        <f t="shared" si="193"/>
        <v xml:space="preserve">BEGIN
    -- 쿼리 결과를 변수에 저장
    SELECT 'ID1218'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REGEXP_MATCH(CAST("&amp; $J220 &amp;" AS VARCHAR), '[^\d.-]+') IS NOT NULL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</v>
      </c>
      <c r="BL220" s="164" t="s">
        <v>1860</v>
      </c>
      <c r="BM220" s="166" t="str">
        <f t="shared" si="194"/>
        <v xml:space="preserve">BEGIN
    -- 쿼리 결과를 변수에 저장
    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REGEXP_MATCH(CAST("&amp; $J220 &amp;" AS VARCHAR), '[^\d.-]+') IS NOT NULL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</v>
      </c>
      <c r="BO220" s="164" t="s">
        <v>1860</v>
      </c>
      <c r="BP220" s="166" t="str">
        <f t="shared" si="195"/>
        <v xml:space="preserve">BEGIN
    -- 쿼리 결과를 변수에 저장
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BR220" s="164" t="s">
        <v>1860</v>
      </c>
      <c r="BS220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0" s="166" t="str">
        <f>"SELECT 'ID"&amp; $U220 &amp;"' AS RULE_ID,  
   '"&amp; $G220 &amp;"' AS TB_NM,    
   '"&amp; $J220 &amp;"' AS COL_NM, 
	COUNT(*) AS ERR_CNT   
FROM "&amp;$C220&amp;"."&amp; $G220 &amp;" A
WHERE "&amp; $J220 &amp;" IS NOT NULL AND LENGTH("&amp; $J220 &amp;") &gt; 0 
AND "&amp; $J220 &amp;" REGEXP '[^\d.-]+'
 "</f>
        <v xml:space="preserve">SELECT 'ID1218' AS RULE_ID,  
   'MEASUREMENT' AS TB_NM,    
   'VALUE_AS_NUMBER' AS COL_NM, 
	COUNT(*) AS ERR_CNT   
FROM YourSchemaName.MEASUREMENT A
WHERE VALUE_AS_NUMBER IS NOT NULL AND LENGTH(VALUE_AS_NUMBER) &gt; 0 
AND VALUE_AS_NUMBER REGEXP '[^\d.-]+'
 </v>
      </c>
      <c r="BU220" s="164" t="s">
        <v>1860</v>
      </c>
      <c r="BV220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	COUNT(*) AS ERR_CNT   
FROM YourSchemaName.MEASUREMENT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220" s="166" t="str">
        <f>"SELECT ERR_VALUE, RULE_ID, TB_NM, COL_NM FROM (
 SELECT DISTINCT SUBSTRING(CAST("&amp; $J220 &amp;" AS VARCHAR(50)),1,30) AS ERR_VALUE, 'ID"&amp; $U220 &amp;"' AS RULE_ID,  
   '"&amp; $G220 &amp;"' AS TB_NM,    
   '"&amp; $J220 &amp;"' AS COL_NM 
FROM "&amp;$C220&amp;"."&amp; $G220 &amp;" A
WHERE  "&amp; $J220 &amp;" IS NOT NULL AND LENGTH("&amp; $J220 &amp;") &gt; 0 
AND "&amp; $J220 &amp;" REGEXP '[^\d.-]+'
LIMIT 3
) XX
"</f>
        <v xml:space="preserve">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REGEXP '[^\d.-]+'
LIMIT 3
) XX
</v>
      </c>
      <c r="BX220" s="164" t="s">
        <v>1860</v>
      </c>
      <c r="BY220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CA220" s="164" t="s">
        <v>1860</v>
      </c>
      <c r="CB220" s="164" t="str">
        <f t="shared" si="199"/>
        <v xml:space="preserve">    -- 프로시저 본문
    BEGIN
        WITH query_result AS (
            -- 쿼리 결과를 변수에 저장
            SELECT 'ID1218'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0" s="166" t="str">
        <f>"SELECT 'ID"&amp; $U220 &amp;"' AS RULE_ID,  
   '"&amp; $G220 &amp;"' AS TB_NM,    
   '"&amp; $J220 &amp;"' AS COL_NM, 
	COUNT(*) AS ERR_CNT   
FROM "&amp;$C220&amp;"."&amp; $G220 &amp;" A
WHERE "&amp; $J220 &amp;" IS NOT NULL AND LENGTH(TO_CHAR("&amp; $J220 &amp;")) &gt; 0 
AND REGEXP_LIKE("&amp; $J220 &amp;", '[^\d.-]+')
 "</f>
        <v xml:space="preserve">SELECT 'ID1218' AS RULE_ID,  
   'MEASUREMENT' AS TB_NM,    
   'VALUE_AS_NUMBER' AS COL_NM, 
	COUNT(*) AS ERR_CNT   
FROM YourSchemaName.MEASUREMENT A
WHERE VALUE_AS_NUMBER IS NOT NULL AND LENGTH(TO_CHAR(VALUE_AS_NUMBER)) &gt; 0 
AND REGEXP_LIKE(VALUE_AS_NUMBER, '[^\d.-]+')
 </v>
      </c>
      <c r="CD220" s="164" t="s">
        <v>1860</v>
      </c>
      <c r="CE220" s="164" t="str">
        <f t="shared" si="200"/>
        <v xml:space="preserve">    -- 프로시저 본문
    BEGIN
        WITH query_result AS (
            -- 쿼리 결과를 변수에 저장
         SELECT 'ID1218' AS RULE_ID,  
   'MEASUREMENT' AS TB_NM,    
   'VALUE_AS_NUMBER' AS COL_NM, 
	COUNT(*) AS ERR_CNT   
FROM YourSchemaName.MEASUREMENT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0" s="166" t="str">
        <f>"SELECT ERR_VALUE, RULE_ID, TB_NM, COL_NM FROM (
 SELECT DISTINCT SUBSTR(TO_CHAR("&amp; $J220 &amp;"),1,30) AS ERR_VALUE, 'ID"&amp; $U220 &amp;"' AS RULE_ID,  
   '"&amp; $G220 &amp;"' AS TB_NM,    
   '"&amp; $J220 &amp;"' AS COL_NM 
FROM "&amp;$C220&amp;"."&amp; $G220 &amp;" A
WHERE  "&amp; $J220 &amp;" IS NOT NULL AND LENGTH(TO_CHAR("&amp; $J220 &amp;")) &gt; 0 
AND REGEXP_LIKE("&amp; $J220 &amp;", '[^\d.-]+')
AND ROWNUM &lt; 4
) XX
"</f>
        <v xml:space="preserve">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REGEXP_LIKE(VALUE_AS_NUMBER, '[^\d.-]+')
AND ROWNUM &lt; 4
) XX
</v>
      </c>
      <c r="CG220" s="164" t="s">
        <v>1860</v>
      </c>
      <c r="CH220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CJ220" s="164" t="s">
        <v>1860</v>
      </c>
      <c r="CK220" s="164" t="str">
        <f t="shared" si="202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220" s="164" t="s">
        <v>1860</v>
      </c>
      <c r="CN220" s="164" t="str">
        <f t="shared" si="205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220" s="164" t="s">
        <v>1860</v>
      </c>
      <c r="CQ220" s="164" t="str">
        <f t="shared" si="203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0" s="216">
        <f>IFERROR(VLOOKUP("ID"&amp;U220,V.진단결과!$A$2:$E$99558,4,0),0)</f>
        <v>0</v>
      </c>
      <c r="CS220" s="217">
        <f>IFERROR(VLOOKUP("ID"&amp;U220,V.진단결과!$A$2:$E$99558,5,0),0)</f>
        <v>0</v>
      </c>
      <c r="CT220" s="218">
        <f t="shared" si="186"/>
        <v>0</v>
      </c>
      <c r="CU220" s="219" t="str">
        <f>SUBSTITUTE(IFERROR(VLOOKUP("ID"&amp;U220,V.진단결과!$A$2:$F$99558,6,0),""),$AO220,"")</f>
        <v/>
      </c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</row>
    <row r="221" spans="1:120" s="220" customFormat="1" ht="16.5" hidden="1" customHeight="1">
      <c r="A221" s="164" t="s">
        <v>2242</v>
      </c>
      <c r="B221" s="164" t="s">
        <v>2240</v>
      </c>
      <c r="C221" s="164" t="s">
        <v>2887</v>
      </c>
      <c r="D221" s="164">
        <v>9</v>
      </c>
      <c r="E221" s="175" t="s">
        <v>2243</v>
      </c>
      <c r="F221" s="177" t="s">
        <v>2260</v>
      </c>
      <c r="G221" s="177" t="s">
        <v>2252</v>
      </c>
      <c r="H221" s="177">
        <v>9</v>
      </c>
      <c r="I221" s="221" t="s">
        <v>2493</v>
      </c>
      <c r="J221" s="177" t="s">
        <v>2375</v>
      </c>
      <c r="K221" s="177" t="s">
        <v>2439</v>
      </c>
      <c r="L221" s="175"/>
      <c r="M221" s="165"/>
      <c r="N221" s="221" t="s">
        <v>2493</v>
      </c>
      <c r="O221" s="183">
        <v>57</v>
      </c>
      <c r="P221" s="5"/>
      <c r="Q221" s="175" t="s">
        <v>2449</v>
      </c>
      <c r="R221" s="175"/>
      <c r="S221" s="166"/>
      <c r="T221" s="166"/>
      <c r="U221" s="166">
        <v>1219</v>
      </c>
      <c r="V221" s="164" t="s">
        <v>1869</v>
      </c>
      <c r="W221" s="167"/>
      <c r="X221" s="166"/>
      <c r="Y221" s="166"/>
      <c r="Z221" s="164" t="s">
        <v>2895</v>
      </c>
      <c r="AA221" s="168" t="s">
        <v>2896</v>
      </c>
      <c r="AB221" s="166"/>
      <c r="AC221" s="166"/>
      <c r="AD221" s="165"/>
      <c r="AE221" s="166"/>
      <c r="AF221" s="166"/>
      <c r="AG221" s="166"/>
      <c r="AH221" s="165"/>
      <c r="AI221" s="166"/>
      <c r="AJ221" s="177" t="s">
        <v>2252</v>
      </c>
      <c r="AK221" s="166" t="s">
        <v>2377</v>
      </c>
      <c r="AL221" s="166"/>
      <c r="AM221" s="166"/>
      <c r="AN221" s="166" t="str">
        <f>F221 &amp;"["&amp;G221&amp;"]의 "&amp; I221 &amp;"["&amp; J221 &amp;"]는 "&amp;AJ221&amp;" 테이블의 "&amp;AK221&amp;"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221" s="166"/>
      <c r="AP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Q221" s="164" t="s">
        <v>1860</v>
      </c>
      <c r="AR221" s="164" t="str">
        <f t="shared" si="188"/>
        <v xml:space="preserve">WITH query_result AS (
    -- 쿼리 결과를 변수에 저장
    SELECT 'ID1219'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
 "</f>
        <v xml:space="preserve">SELECT 'ID1219' AS RULE_ID,  
   'MEASUREMENT' AS TB_NM,    
   'VALUE_AS_NUMBER' AS COL_NM, 
	COUNT(*) AS ERR_CNT   
FROM YourSchemaName.MEASUREMENT A
WHERE VALUE_AS_NUMBER IS NULL
AND UNIT_CONCEPT_ID IS NOT NULL
AND UNIT_CONCEPT_ID != 0
 </v>
      </c>
      <c r="AT221" s="164" t="s">
        <v>1860</v>
      </c>
      <c r="AU221" s="164" t="str">
        <f t="shared" si="189"/>
        <v xml:space="preserve">    WITH query_result AS (
        -- 쿼리 결과를 변수에 저장
        SELECT 'ID1219'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AW221" s="164" t="s">
        <v>1860</v>
      </c>
      <c r="AX221" s="164" t="str">
        <f t="shared" si="190"/>
        <v xml:space="preserve">    WITH query_result AS (
        -- 쿼리 결과를 변수에 저장
    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Z221" s="164" t="s">
        <v>1860</v>
      </c>
      <c r="BA221" s="164" t="str">
        <f t="shared" si="191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C221" s="164" t="s">
        <v>1860</v>
      </c>
      <c r="BD221" s="164" t="str">
        <f t="shared" si="204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BF221" s="164" t="s">
        <v>1860</v>
      </c>
      <c r="BG221" s="164" t="str">
        <f t="shared" si="192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I221" s="164" t="s">
        <v>1860</v>
      </c>
      <c r="BJ221" s="166" t="str">
        <f t="shared" si="193"/>
        <v xml:space="preserve">BEGIN
    -- 쿼리 결과를 변수에 저장
    SELECT 'ID1219'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 "</f>
        <v xml:space="preserve">SELECT 'ID1219' AS RULE_ID,  
   'MEASUREMENT' AS TB_NM,    
   'VALUE_AS_NUMBER' AS COL_NM, 
	COUNT(*) AS ERR_CNT   
FROM YourSchemaName.MEASUREMENT A
WHERE VALUE_AS_NUMBER IS NULL
AND UNIT_CONCEPT_ID IS NOT NULL
AND UNIT_CONCEPT_ID != 0 
 </v>
      </c>
      <c r="BL221" s="164" t="s">
        <v>1860</v>
      </c>
      <c r="BM221" s="166" t="str">
        <f t="shared" si="194"/>
        <v xml:space="preserve">BEGIN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BO221" s="164" t="s">
        <v>1860</v>
      </c>
      <c r="BP221" s="166" t="str">
        <f t="shared" si="195"/>
        <v xml:space="preserve">BEGIN
    -- 쿼리 결과를 변수에 저장
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R221" s="164" t="s">
        <v>1860</v>
      </c>
      <c r="BS221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U221" s="164" t="s">
        <v>1860</v>
      </c>
      <c r="BV221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21" s="166" t="str">
        <f>"SELECT ERR_VALUE, RULE_ID, TB_NM, COL_NM FROM (
 SELECT DISTINCT SUBSTRING(CAST("&amp; $J221 &amp;" AS VARCHAR(50)),1,30)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</v>
      </c>
      <c r="BX221" s="164" t="s">
        <v>1860</v>
      </c>
      <c r="BY221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A221" s="164" t="s">
        <v>1860</v>
      </c>
      <c r="CB221" s="164" t="str">
        <f t="shared" si="199"/>
        <v xml:space="preserve">    -- 프로시저 본문
    BEGIN
        WITH query_result AS (
            -- 쿼리 결과를 변수에 저장
            SELECT 'ID1219'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D221" s="164" t="s">
        <v>1860</v>
      </c>
      <c r="CE221" s="164" t="str">
        <f t="shared" si="200"/>
        <v xml:space="preserve">    -- 프로시저 본문
    BEGIN
        WITH query_result AS (
            -- 쿼리 결과를 변수에 저장
         SELECT 'ID1219'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1" s="166" t="str">
        <f>"SELECT ERR_VALUE, RULE_ID, TB_NM, COL_NM FROM (
 SELECT DISTINCT SUBSTR(TO_CHAR("&amp; $J221 &amp;"),1,30) AS ERR_VALUE, 'ID"&amp; $U221 &amp;"' AS RULE_ID,  
   '"&amp; $G221 &amp;"' AS TB_NM,    
   '"&amp; $J221 &amp;"' AS COL_NM 
FROM "&amp;$C221&amp;"."&amp; $G221 &amp;" A
WHERE "&amp; $J221 &amp;" IS NULL
AND "&amp;$AK221&amp;" IS NOT NULL
AND "&amp;$AK221&amp;" != 0
AND ROWNUM &lt; 4
) XX
"</f>
        <v xml:space="preserve">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</v>
      </c>
      <c r="CG221" s="164" t="s">
        <v>1860</v>
      </c>
      <c r="CH221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J221" s="164" t="s">
        <v>1860</v>
      </c>
      <c r="CK221" s="164" t="str">
        <f t="shared" si="202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M221" s="164" t="s">
        <v>1860</v>
      </c>
      <c r="CN221" s="164" t="str">
        <f t="shared" si="205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CP221" s="164" t="s">
        <v>1860</v>
      </c>
      <c r="CQ221" s="164" t="str">
        <f t="shared" si="203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1" s="216">
        <f>IFERROR(VLOOKUP("ID"&amp;U221,V.진단결과!$A$2:$E$99558,4,0),0)</f>
        <v>0</v>
      </c>
      <c r="CS221" s="217">
        <f>IFERROR(VLOOKUP("ID"&amp;U221,V.진단결과!$A$2:$E$99558,5,0),0)</f>
        <v>0</v>
      </c>
      <c r="CT221" s="218">
        <f t="shared" si="186"/>
        <v>0</v>
      </c>
      <c r="CU221" s="219" t="str">
        <f>SUBSTITUTE(IFERROR(VLOOKUP("ID"&amp;U221,V.진단결과!$A$2:$F$99558,6,0),""),$AO221,"")</f>
        <v/>
      </c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</row>
    <row r="222" spans="1:120" s="220" customFormat="1" ht="16.5" hidden="1" customHeight="1">
      <c r="A222" s="164" t="s">
        <v>2242</v>
      </c>
      <c r="B222" s="164" t="s">
        <v>2240</v>
      </c>
      <c r="C222" s="164" t="s">
        <v>2887</v>
      </c>
      <c r="D222" s="164">
        <v>9</v>
      </c>
      <c r="E222" s="175" t="s">
        <v>2243</v>
      </c>
      <c r="F222" s="177" t="s">
        <v>2260</v>
      </c>
      <c r="G222" s="177" t="s">
        <v>2252</v>
      </c>
      <c r="H222" s="177">
        <v>10</v>
      </c>
      <c r="I222" s="221" t="s">
        <v>2494</v>
      </c>
      <c r="J222" s="177" t="s">
        <v>2376</v>
      </c>
      <c r="K222" s="177" t="s">
        <v>2435</v>
      </c>
      <c r="L222" s="175"/>
      <c r="M222" s="165"/>
      <c r="N222" s="221" t="s">
        <v>2494</v>
      </c>
      <c r="O222" s="165"/>
      <c r="P222" s="166"/>
      <c r="Q222" s="175" t="s">
        <v>2449</v>
      </c>
      <c r="R222" s="175"/>
      <c r="S222" s="166"/>
      <c r="T222" s="166"/>
      <c r="U222" s="166">
        <v>1220</v>
      </c>
      <c r="V222" s="164" t="s">
        <v>1870</v>
      </c>
      <c r="W222" s="167"/>
      <c r="X222" s="166"/>
      <c r="Y222" s="166"/>
      <c r="Z222" s="164" t="s">
        <v>1868</v>
      </c>
      <c r="AA222" s="164" t="s">
        <v>2466</v>
      </c>
      <c r="AB222" s="166"/>
      <c r="AC222" s="166"/>
      <c r="AD222" s="165"/>
      <c r="AE222" s="166"/>
      <c r="AF222" s="166" t="s">
        <v>2886</v>
      </c>
      <c r="AG222" s="165" t="s">
        <v>2258</v>
      </c>
      <c r="AH222" s="165" t="s">
        <v>2434</v>
      </c>
      <c r="AI222" s="166"/>
      <c r="AJ222" s="166"/>
      <c r="AK222" s="166"/>
      <c r="AL222" s="166"/>
      <c r="AM222" s="166"/>
      <c r="AN222" s="166" t="str">
        <f>F222 &amp;"["&amp;G222&amp;"]의 "&amp; I222 &amp;"["&amp; J222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222" s="166"/>
      <c r="AP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AQ222" s="164" t="s">
        <v>1860</v>
      </c>
      <c r="AR222" s="164" t="str">
        <f t="shared" si="188"/>
        <v xml:space="preserve">WITH query_result AS (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22" s="164" t="s">
        <v>1860</v>
      </c>
      <c r="AU222" s="164" t="str">
        <f t="shared" si="189"/>
        <v xml:space="preserve">    WITH query_result AS (
        -- 쿼리 결과를 변수에 저장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22" s="164" t="s">
        <v>1860</v>
      </c>
      <c r="AX222" s="164" t="str">
        <f t="shared" si="190"/>
        <v xml:space="preserve">    WITH query_result AS (
        -- 쿼리 결과를 변수에 저장
    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AZ222" s="164" t="s">
        <v>1860</v>
      </c>
      <c r="BA222" s="164" t="str">
        <f t="shared" si="191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22" s="164" t="s">
        <v>1860</v>
      </c>
      <c r="BD222" s="164" t="str">
        <f t="shared" si="204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22" s="164" t="s">
        <v>1860</v>
      </c>
      <c r="BG222" s="164" t="str">
        <f t="shared" si="192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2" s="166" t="str">
        <f>"SELECT 'ID"&amp; $U222 &amp;"' AS RULE_ID,  
   '"&amp; $G222 &amp;"' AS TB_NM,    
   '"&amp; $J222 &amp;"' AS COL_NM, 
   COUNT(*) AS TOT_CNT   
   FROM "&amp;$C222&amp;"."&amp; $G222 &amp;"
WHERE "&amp; $J222 &amp;" IS NOT NULL AND LENGTH(CAST("&amp; $J222 &amp;" AS VARCHAR))&gt;0 "</f>
        <v xml:space="preserve">SELECT 'ID1220' AS RULE_ID,  
   'MEASUREMENT' AS TB_NM,    
   'VALUE_AS_CONCEPT_ID' AS COL_NM, 
   COUNT(*) AS TOT_CNT   
   FROM YourSchemaName.MEASUREMENT
WHERE VALUE_AS_CONCEPT_ID IS NOT NULL AND LENGTH(CAST(VALUE_AS_CONCEPT_ID AS VARCHAR))&gt;0 </v>
      </c>
      <c r="BI222" s="164" t="s">
        <v>1860</v>
      </c>
      <c r="BJ222" s="166" t="str">
        <f t="shared" si="193"/>
        <v xml:space="preserve">BEGIN
    -- 쿼리 결과를 변수에 저장
    SELECT 'ID1220'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22" s="164" t="s">
        <v>1860</v>
      </c>
      <c r="BM222" s="166" t="str">
        <f t="shared" si="194"/>
        <v xml:space="preserve">BEGIN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22" s="164" t="s">
        <v>1860</v>
      </c>
      <c r="BP222" s="166" t="str">
        <f t="shared" si="195"/>
        <v xml:space="preserve">BEGIN
    -- 쿼리 결과를 변수에 저장
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BR222" s="164" t="s">
        <v>1860</v>
      </c>
      <c r="BS222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LENGTH("&amp; $J222 &amp;")&gt;0 )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22" s="164" t="s">
        <v>1860</v>
      </c>
      <c r="BV222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22" s="166" t="str">
        <f>"SELECT ERR_VALUE, RULE_ID, TB_NM, COL_NM FROM (
 SELECT DISTINCT SUBSTRING(CAST("&amp; $J222 &amp;" AS VARCHAR(50)),1,30)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LENGTH("&amp; $J222 &amp;")&gt;0 ) 
AND "&amp; $J222 &amp;" != 0
LIMIT 3
) XX
"</f>
        <v xml:space="preserve">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22" s="164" t="s">
        <v>1860</v>
      </c>
      <c r="BY222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CA222" s="164" t="s">
        <v>1860</v>
      </c>
      <c r="CB222" s="164" t="str">
        <f t="shared" si="199"/>
        <v xml:space="preserve">    -- 프로시저 본문
    BEGIN
        WITH query_result AS (
            -- 쿼리 결과를 변수에 저장
            SELECT 'ID1220'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LENGTH(TO_CHAR("&amp; $J222 &amp;"))&gt;0 )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22" s="164" t="s">
        <v>1860</v>
      </c>
      <c r="CE222" s="164" t="str">
        <f t="shared" si="200"/>
        <v xml:space="preserve">    -- 프로시저 본문
    BEGIN
        WITH query_result AS (
            -- 쿼리 결과를 변수에 저장
 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2" s="166" t="str">
        <f>"SELECT ERR_VALUE, RULE_ID, TB_NM, COL_NM FROM (
 SELECT DISTINCT SUBSTR(TO_CHAR("&amp; $J222 &amp;"),1,30)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LENGTH(TO_CHAR("&amp; $J222 &amp;"))&gt;0 ) 
AND "&amp; $J222 &amp;" != 0
AND ROWNUM &lt; 4
) XX
"</f>
        <v xml:space="preserve">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22" s="164" t="s">
        <v>1860</v>
      </c>
      <c r="CH222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CJ222" s="164" t="s">
        <v>1860</v>
      </c>
      <c r="CK222" s="164" t="str">
        <f t="shared" si="202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22" s="164" t="s">
        <v>1860</v>
      </c>
      <c r="CN222" s="164" t="str">
        <f t="shared" si="205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22" s="164" t="s">
        <v>1860</v>
      </c>
      <c r="CQ222" s="164" t="str">
        <f t="shared" si="203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2" s="216">
        <f>IFERROR(VLOOKUP("ID"&amp;U222,V.진단결과!$A$2:$E$99558,4,0),0)</f>
        <v>0</v>
      </c>
      <c r="CS222" s="217">
        <f>IFERROR(VLOOKUP("ID"&amp;U222,V.진단결과!$A$2:$E$99558,5,0),0)</f>
        <v>0</v>
      </c>
      <c r="CT222" s="218">
        <f t="shared" si="186"/>
        <v>0</v>
      </c>
      <c r="CU222" s="219" t="str">
        <f>SUBSTITUTE(IFERROR(VLOOKUP("ID"&amp;U222,V.진단결과!$A$2:$F$99558,6,0),""),$AO222,"")</f>
        <v/>
      </c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</row>
    <row r="223" spans="1:120" s="220" customFormat="1" ht="16.5" hidden="1" customHeight="1">
      <c r="A223" s="164" t="s">
        <v>2242</v>
      </c>
      <c r="B223" s="164" t="s">
        <v>2240</v>
      </c>
      <c r="C223" s="164" t="s">
        <v>2887</v>
      </c>
      <c r="D223" s="164">
        <v>9</v>
      </c>
      <c r="E223" s="175" t="s">
        <v>2243</v>
      </c>
      <c r="F223" s="177" t="s">
        <v>2260</v>
      </c>
      <c r="G223" s="177" t="s">
        <v>2252</v>
      </c>
      <c r="H223" s="177">
        <v>11</v>
      </c>
      <c r="I223" s="221" t="s">
        <v>2495</v>
      </c>
      <c r="J223" s="177" t="s">
        <v>2377</v>
      </c>
      <c r="K223" s="177" t="s">
        <v>2435</v>
      </c>
      <c r="L223" s="175"/>
      <c r="M223" s="165"/>
      <c r="N223" s="221" t="s">
        <v>2495</v>
      </c>
      <c r="O223" s="165"/>
      <c r="P223" s="166"/>
      <c r="Q223" s="175" t="s">
        <v>2449</v>
      </c>
      <c r="R223" s="175"/>
      <c r="S223" s="166"/>
      <c r="T223" s="166"/>
      <c r="U223" s="166">
        <v>1221</v>
      </c>
      <c r="V223" s="164" t="s">
        <v>1869</v>
      </c>
      <c r="W223" s="166"/>
      <c r="X223" s="166"/>
      <c r="Y223" s="166"/>
      <c r="Z223" s="164" t="s">
        <v>1868</v>
      </c>
      <c r="AA223" s="164" t="s">
        <v>2466</v>
      </c>
      <c r="AB223" s="164"/>
      <c r="AC223" s="164"/>
      <c r="AD223" s="165"/>
      <c r="AE223" s="166"/>
      <c r="AF223" s="166" t="s">
        <v>2886</v>
      </c>
      <c r="AG223" s="165" t="s">
        <v>2258</v>
      </c>
      <c r="AH223" s="165" t="s">
        <v>2434</v>
      </c>
      <c r="AI223" s="166" t="s">
        <v>2804</v>
      </c>
      <c r="AJ223" s="166"/>
      <c r="AK223" s="166"/>
      <c r="AL223" s="166"/>
      <c r="AM223" s="166"/>
      <c r="AN223" s="166" t="str">
        <f>F223 &amp;"["&amp;G223&amp;"]의 "&amp; I223 &amp;"["&amp; J223 &amp;"]는 표준코드[CONCEPT]의 표준코드아이디[CONCEPT_ID]에 존재하며 해당 조건["&amp;AI223&amp;"]을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223" s="166"/>
      <c r="AP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AQ223" s="164" t="s">
        <v>1860</v>
      </c>
      <c r="AR223" s="164" t="str">
        <f t="shared" si="188"/>
        <v xml:space="preserve">WITH query_result AS (
    -- 쿼리 결과를 변수에 저장
    SELECT 'ID1221'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223" s="164" t="s">
        <v>1860</v>
      </c>
      <c r="AU223" s="164" t="str">
        <f t="shared" si="189"/>
        <v xml:space="preserve">    WITH query_result AS (
        -- 쿼리 결과를 변수에 저장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223" s="164" t="s">
        <v>1860</v>
      </c>
      <c r="AX223" s="164" t="str">
        <f t="shared" si="190"/>
        <v xml:space="preserve">    WITH query_result AS (
        -- 쿼리 결과를 변수에 저장
    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AZ223" s="164" t="s">
        <v>1860</v>
      </c>
      <c r="BA223" s="164" t="str">
        <f t="shared" si="191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223" s="164" t="s">
        <v>1860</v>
      </c>
      <c r="BD223" s="164" t="str">
        <f t="shared" si="204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223" s="164" t="s">
        <v>1860</v>
      </c>
      <c r="BG223" s="164" t="str">
        <f t="shared" si="192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3" s="166" t="str">
        <f>"SELECT 'ID"&amp; $U223 &amp;"' AS RULE_ID,  
   '"&amp; $G223 &amp;"' AS TB_NM,    
   '"&amp; $J223 &amp;"' AS COL_NM, 
   COUNT(*) AS TOT_CNT   
   FROM "&amp;$C223&amp;"."&amp; $G223 &amp;"
WHERE "&amp; $J223 &amp;" IS NOT NULL AND LENGTH(CAST("&amp; $J223 &amp;" AS VARCHAR))&gt;0 "</f>
        <v xml:space="preserve">SELECT 'ID1221' AS RULE_ID,  
   'MEASUREMENT' AS TB_NM,    
   'UNIT_CONCEPT_ID' AS COL_NM, 
   COUNT(*) AS TOT_CNT   
   FROM YourSchemaName.MEASUREMENT
WHERE UNIT_CONCEPT_ID IS NOT NULL AND LENGTH(CAST(UNIT_CONCEPT_ID AS VARCHAR))&gt;0 </v>
      </c>
      <c r="BI223" s="164" t="s">
        <v>1860</v>
      </c>
      <c r="BJ223" s="166" t="str">
        <f t="shared" si="193"/>
        <v xml:space="preserve">BEGIN
    -- 쿼리 결과를 변수에 저장
    SELECT 'ID1221'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223" s="164" t="s">
        <v>1860</v>
      </c>
      <c r="BM223" s="166" t="str">
        <f t="shared" si="194"/>
        <v xml:space="preserve">BEGIN
    -- 쿼리 결과를 변수에 저장
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223" s="164" t="s">
        <v>1860</v>
      </c>
      <c r="BP223" s="166" t="str">
        <f t="shared" si="195"/>
        <v xml:space="preserve">BEGIN
    -- 쿼리 결과를 변수에 저장
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BR223" s="164" t="s">
        <v>1860</v>
      </c>
      <c r="BS223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3" s="167" t="str">
        <f>"SELECT 'ID"&amp; $U223 &amp;"' AS RULE_ID,  
   '"&amp; $G223 &amp;"' AS TB_NM,    
   '"&amp; $J223 &amp;"' AS COL_NM, 
	COUNT(*) AS ERR_CNT   
FROM "&amp;$C223&amp;"."&amp; $G223 &amp;" A
WHERE CASE WHEN NOT EXISTS 
(SELECT 1 FROM "&amp;$AF223&amp;"."&amp; $AG223 &amp;" B 
WHERE 1=1 "&amp;$AI223&amp;")  
THEN 'Y' ELSE 'N' END = 'Y' 
AND ( "&amp; $J223 &amp;" IS NOT NULL AND LENGTH("&amp; $J223 &amp;")&gt;0 ) "</f>
        <v xml:space="preserve">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223" s="164" t="s">
        <v>1860</v>
      </c>
      <c r="BV223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23" s="166" t="str">
        <f>"SELECT ERR_VALUE, RULE_ID, TB_NM, COL_NM FROM (
 SELECT DISTINCT SUBSTRING(CAST("&amp; $J223 &amp;" AS VARCHAR(50)),1,30) AS ERR_VALUE, 'ID"&amp; $U223 &amp;"' AS RULE_ID,  
   '"&amp; $G223 &amp;"' AS TB_NM,    
   '"&amp; $J223 &amp;"' AS COL_NM 
FROM "&amp;$C223&amp;"."&amp; $G223 &amp;" A
WHERE CASE WHEN NOT EXISTS 
(SELECT 1 FROM "&amp;$C223&amp;"."&amp; $AG223 &amp;" B WHERE 1=1 "&amp; $AI223 &amp;")  
THEN 'Y' ELSE 'N' END = 'Y' 
AND ( "&amp; $J223 &amp;" IS NOT NULL AND LENGTH("&amp; $J223 &amp;")&gt;0 ) 
LIMIT 3
) XX
"</f>
        <v xml:space="preserve">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223" s="164" t="s">
        <v>1860</v>
      </c>
      <c r="BY223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CA223" s="164" t="s">
        <v>1860</v>
      </c>
      <c r="CB223" s="164" t="str">
        <f t="shared" si="199"/>
        <v xml:space="preserve">    -- 프로시저 본문
    BEGIN
        WITH query_result AS (
            -- 쿼리 결과를 변수에 저장
            SELECT 'ID1221'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LENGTH(TO_CHAR("&amp; $J223 &amp;"))&gt;0 )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223" s="164" t="s">
        <v>1860</v>
      </c>
      <c r="CE223" s="164" t="str">
        <f t="shared" si="200"/>
        <v xml:space="preserve">    -- 프로시저 본문
    BEGIN
        WITH query_result AS (
            -- 쿼리 결과를 변수에 저장
 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3" s="166" t="str">
        <f>"SELECT ERR_VALUE, RULE_ID, TB_NM, COL_NM FROM (
 SELECT DISTINCT SUBSTR(TO_CHAR("&amp; $J223 &amp;"),1,30)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LENGTH(TO_CHAR("&amp; $J223 &amp;"))&gt;0 ) 
AND ROWNUM &lt; 4
) XX
"</f>
        <v xml:space="preserve">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223" s="164" t="s">
        <v>1860</v>
      </c>
      <c r="CH223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CJ223" s="164" t="s">
        <v>1860</v>
      </c>
      <c r="CK223" s="164" t="str">
        <f t="shared" si="202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223" s="164" t="s">
        <v>1860</v>
      </c>
      <c r="CN223" s="164" t="str">
        <f t="shared" si="205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223" s="164" t="s">
        <v>1860</v>
      </c>
      <c r="CQ223" s="164" t="str">
        <f t="shared" si="203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3" s="216">
        <f>IFERROR(VLOOKUP("ID"&amp;U223,V.진단결과!$A$2:$E$99558,4,0),0)</f>
        <v>0</v>
      </c>
      <c r="CS223" s="217">
        <f>IFERROR(VLOOKUP("ID"&amp;U223,V.진단결과!$A$2:$E$99558,5,0),0)</f>
        <v>0</v>
      </c>
      <c r="CT223" s="218">
        <f t="shared" si="186"/>
        <v>0</v>
      </c>
      <c r="CU223" s="219" t="str">
        <f>SUBSTITUTE(IFERROR(VLOOKUP("ID"&amp;U223,V.진단결과!$A$2:$F$99558,6,0),""),$AO223,"")</f>
        <v/>
      </c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</row>
    <row r="224" spans="1:120" s="220" customFormat="1" ht="16.5" hidden="1" customHeight="1">
      <c r="A224" s="164" t="s">
        <v>2242</v>
      </c>
      <c r="B224" s="164" t="s">
        <v>2240</v>
      </c>
      <c r="C224" s="164" t="s">
        <v>2887</v>
      </c>
      <c r="D224" s="164">
        <v>9</v>
      </c>
      <c r="E224" s="175" t="s">
        <v>2243</v>
      </c>
      <c r="F224" s="177" t="s">
        <v>2260</v>
      </c>
      <c r="G224" s="177" t="s">
        <v>2252</v>
      </c>
      <c r="H224" s="177">
        <v>12</v>
      </c>
      <c r="I224" s="221" t="s">
        <v>2516</v>
      </c>
      <c r="J224" s="177" t="s">
        <v>2378</v>
      </c>
      <c r="K224" s="177" t="s">
        <v>2807</v>
      </c>
      <c r="L224" s="175"/>
      <c r="M224" s="165"/>
      <c r="N224" s="221" t="s">
        <v>2496</v>
      </c>
      <c r="O224" s="183">
        <v>80</v>
      </c>
      <c r="P224" s="166"/>
      <c r="Q224" s="175" t="s">
        <v>2449</v>
      </c>
      <c r="R224" s="175"/>
      <c r="S224" s="166"/>
      <c r="T224" s="166"/>
      <c r="U224" s="166">
        <v>1222</v>
      </c>
      <c r="V224" s="164" t="s">
        <v>1869</v>
      </c>
      <c r="W224" s="167"/>
      <c r="X224" s="167"/>
      <c r="Y224" s="167"/>
      <c r="Z224" s="164" t="s">
        <v>2469</v>
      </c>
      <c r="AA224" s="168" t="s">
        <v>2470</v>
      </c>
      <c r="AB224" s="166"/>
      <c r="AC224" s="166"/>
      <c r="AD224" s="165"/>
      <c r="AE224" s="166"/>
      <c r="AF224" s="166"/>
      <c r="AG224" s="166"/>
      <c r="AH224" s="165"/>
      <c r="AI224" s="166"/>
      <c r="AJ224" s="168"/>
      <c r="AK224" s="168"/>
      <c r="AL224" s="166"/>
      <c r="AM224" s="166"/>
      <c r="AN224" s="166" t="str">
        <f>F224 &amp;"["&amp;G224&amp;"]의 "&amp; I224 &amp;"["&amp; J224 &amp;"]는 정수 또는 소수점을 가진 숫자여야만 한다."</f>
        <v>검사정보[MEASUREMENT]의 정상 범위 중 하한값[RANGE_LOW]는 정수 또는 소수점을 가진 숫자여야만 한다.</v>
      </c>
      <c r="AO224" s="166"/>
      <c r="AP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AQ224" s="164" t="s">
        <v>1860</v>
      </c>
      <c r="AR224" s="164" t="str">
        <f t="shared" si="188"/>
        <v xml:space="preserve">WITH query_result AS (
    -- 쿼리 결과를 변수에 저장
    SELECT 'ID1222'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"&amp; $J224 &amp;" LIKE_REGEXPR '[^\d.-]+'
 "</f>
        <v xml:space="preserve">SELECT 'ID1222' AS RULE_ID,  
   'MEASUREMENT' AS TB_NM,    
   'RANGE_LOW' AS COL_NM, 
	COUNT(*) AS ERR_CNT   
FROM YourSchemaName.MEASUREMENT A
WHERE RANGE_LOW IS NOT NULL AND LENGTH(CAST(RANGE_LOW AS VARCHAR)) &gt; 0 
AND RANGE_LOW LIKE_REGEXPR '[^\d.-]+'
 </v>
      </c>
      <c r="AT224" s="164" t="s">
        <v>1860</v>
      </c>
      <c r="AU224" s="164" t="str">
        <f t="shared" si="189"/>
        <v xml:space="preserve">    WITH query_result AS (
        -- 쿼리 결과를 변수에 저장
        SELECT 'ID1222' AS RULE_ID,  
   'MEASUREMENT' AS TB_NM,    
   'RANGE_LOW' AS COL_NM, 
	COUNT(*) AS ERR_CNT   
FROM YourSchemaName.MEASUREMENT A
WHERE RANGE_LOW IS NOT NULL AND LENGTH(CAST(RANGE_LOW AS VARCHAR)) &gt; 0 
AND RANGE_LOW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"&amp; $J224 &amp;" LIKE_REGEXPR '[^\d.-]+'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LIKE_REGEXPR '[^\d.-]+'
LIMIT 3
) XX
</v>
      </c>
      <c r="AW224" s="164" t="s">
        <v>1860</v>
      </c>
      <c r="AX224" s="164" t="str">
        <f t="shared" si="190"/>
        <v xml:space="preserve">    WITH query_result AS (
        -- 쿼리 결과를 변수에 저장
    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AZ224" s="164" t="s">
        <v>1860</v>
      </c>
      <c r="BA224" s="164" t="str">
        <f t="shared" si="191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224" s="164" t="s">
        <v>1860</v>
      </c>
      <c r="BD224" s="164" t="str">
        <f t="shared" si="204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BF224" s="164" t="s">
        <v>1860</v>
      </c>
      <c r="BG224" s="164" t="str">
        <f t="shared" si="192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4" s="166" t="str">
        <f>"SELECT 'ID"&amp; $U224 &amp;"' AS RULE_ID,  
   '"&amp; $G224 &amp;"' AS TB_NM,    
   '"&amp; $J224 &amp;"' AS COL_NM, 
   COUNT(*) AS TOT_CNT   
   FROM "&amp;$C224&amp;"."&amp; $G224 &amp;"
WHERE "&amp; $J224 &amp;" IS NOT NULL AND LENGTH(CAST("&amp; $J224 &amp;" AS VARCHAR))&gt;0 "</f>
        <v xml:space="preserve">SELECT 'ID1222' AS RULE_ID,  
   'MEASUREMENT' AS TB_NM,    
   'RANGE_LOW' AS COL_NM, 
   COUNT(*) AS TOT_CNT   
   FROM YourSchemaName.MEASUREMENT
WHERE RANGE_LOW IS NOT NULL AND LENGTH(CAST(RANGE_LOW AS VARCHAR))&gt;0 </v>
      </c>
      <c r="BI224" s="164" t="s">
        <v>1860</v>
      </c>
      <c r="BJ224" s="166" t="str">
        <f t="shared" si="193"/>
        <v xml:space="preserve">BEGIN
    -- 쿼리 결과를 변수에 저장
    SELECT 'ID1222'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REGEXP_MATCH(CAST("&amp; $J224 &amp;" AS VARCHAR), '[^\d.-]+') IS NOT NULL
 "</f>
        <v xml:space="preserve">SELECT 'ID1222' AS RULE_ID,  
   'MEASUREMENT' AS TB_NM,    
   'RANGE_LOW' AS COL_NM, 
	COUNT(*) AS ERR_CNT   
FROM YourSchemaName.MEASUREMENT A
WHERE RANGE_LOW IS NOT NULL AND LENGTH(CAST(RANGE_LOW AS VARCHAR)) &gt; 0 
AND REGEXP_MATCH(CAST(RANGE_LOW AS VARCHAR), '[^\d.-]+') IS NOT NULL
 </v>
      </c>
      <c r="BL224" s="164" t="s">
        <v>1860</v>
      </c>
      <c r="BM224" s="166" t="str">
        <f t="shared" si="194"/>
        <v xml:space="preserve">BEGIN
    -- 쿼리 결과를 변수에 저장
    SELECT 'ID1222' AS RULE_ID,  
   'MEASUREMENT' AS TB_NM,    
   'RANGE_LOW' AS COL_NM, 
	COUNT(*) AS ERR_CNT   
FROM YourSchemaName.MEASUREMENT A
WHERE RANGE_LOW IS NOT NULL AND LENGTH(CAST(RANGE_LOW AS VARCHAR)) &gt; 0 
AND REGEXP_MATCH(CAST(RANGE_LOW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REGEXP_MATCH(CAST("&amp; $J224 &amp;" AS VARCHAR), '[^\d.-]+') IS NOT NULL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'[^\d.-]+') IS NOT NULL
LIMIT 3
) XX
</v>
      </c>
      <c r="BO224" s="164" t="s">
        <v>1860</v>
      </c>
      <c r="BP224" s="166" t="str">
        <f t="shared" si="195"/>
        <v xml:space="preserve">BEGIN
    -- 쿼리 결과를 변수에 저장
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BR224" s="164" t="s">
        <v>1860</v>
      </c>
      <c r="BS224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4" s="166" t="str">
        <f>"SELECT 'ID"&amp; $U224 &amp;"' AS RULE_ID,  
   '"&amp; $G224 &amp;"' AS TB_NM,    
   '"&amp; $J224 &amp;"' AS COL_NM, 
	COUNT(*) AS ERR_CNT   
FROM "&amp;$C224&amp;"."&amp; $G224 &amp;" A
WHERE "&amp; $J224 &amp;" IS NOT NULL AND LENGTH("&amp; $J224 &amp;") &gt; 0 
AND "&amp; $J224 &amp;" REGEXP '[^\d.-]+'
 "</f>
        <v xml:space="preserve">SELECT 'ID1222' AS RULE_ID,  
   'MEASUREMENT' AS TB_NM,    
   'RANGE_LOW' AS COL_NM, 
	COUNT(*) AS ERR_CNT   
FROM YourSchemaName.MEASUREMENT A
WHERE RANGE_LOW IS NOT NULL AND LENGTH(RANGE_LOW) &gt; 0 
AND RANGE_LOW REGEXP '[^\d.-]+'
 </v>
      </c>
      <c r="BU224" s="164" t="s">
        <v>1860</v>
      </c>
      <c r="BV224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	COUNT(*) AS ERR_CNT   
FROM YourSchemaName.MEASUREMENT A
WHERE RANGE_LOW IS NOT NULL AND LENGTH(RANGE_LOW) &gt; 0 
AND RANGE_LOW REGEXP '[^\d.-]+'
    INTO RULE_ID_VAL, TB_NM_VAL, COL_NM_VAL, ERR_CNT_VAL;
    -- 결과를 테이블에 삽입
    update result_quality_check set ERR_CNT = ERR_CNT_VAL where RULE_ID = RULE_ID_VAL;
END;
COMMIT;
</v>
      </c>
      <c r="BW224" s="166" t="str">
        <f>"SELECT ERR_VALUE, RULE_ID, TB_NM, COL_NM FROM (
 SELECT DISTINCT SUBSTRING(CAST("&amp; $J224 &amp;" AS VARCHAR(50)),1,30) AS ERR_VALUE, 'ID"&amp; $U224 &amp;"' AS RULE_ID,  
   '"&amp; $G224 &amp;"' AS TB_NM,    
   '"&amp; $J224 &amp;"' AS COL_NM 
FROM "&amp;$C224&amp;"."&amp; $G224 &amp;" A
WHERE  "&amp; $J224 &amp;" IS NOT NULL AND LENGTH("&amp; $J224 &amp;") &gt; 0 
AND "&amp; $J224 &amp;" REGEXP '[^\d.-]+'
LIMIT 3
) XX
"</f>
        <v xml:space="preserve">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REGEXP '[^\d.-]+'
LIMIT 3
) XX
</v>
      </c>
      <c r="BX224" s="164" t="s">
        <v>1860</v>
      </c>
      <c r="BY224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CA224" s="164" t="s">
        <v>1860</v>
      </c>
      <c r="CB224" s="164" t="str">
        <f t="shared" si="199"/>
        <v xml:space="preserve">    -- 프로시저 본문
    BEGIN
        WITH query_result AS (
            -- 쿼리 결과를 변수에 저장
            SELECT 'ID1222'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4" s="166" t="str">
        <f>"SELECT 'ID"&amp; $U224 &amp;"' AS RULE_ID,  
   '"&amp; $G224 &amp;"' AS TB_NM,    
   '"&amp; $J224 &amp;"' AS COL_NM, 
	COUNT(*) AS ERR_CNT   
FROM "&amp;$C224&amp;"."&amp; $G224 &amp;" A
WHERE "&amp; $J224 &amp;" IS NOT NULL AND LENGTH(TO_CHAR("&amp; $J224 &amp;")) &gt; 0 
AND REGEXP_LIKE("&amp; $J224 &amp;", '[^\d.-]+')
 "</f>
        <v xml:space="preserve">SELECT 'ID1222' AS RULE_ID,  
   'MEASUREMENT' AS TB_NM,    
   'RANGE_LOW' AS COL_NM, 
	COUNT(*) AS ERR_CNT   
FROM YourSchemaName.MEASUREMENT A
WHERE RANGE_LOW IS NOT NULL AND LENGTH(TO_CHAR(RANGE_LOW)) &gt; 0 
AND REGEXP_LIKE(RANGE_LOW, '[^\d.-]+')
 </v>
      </c>
      <c r="CD224" s="164" t="s">
        <v>1860</v>
      </c>
      <c r="CE224" s="164" t="str">
        <f t="shared" si="200"/>
        <v xml:space="preserve">    -- 프로시저 본문
    BEGIN
        WITH query_result AS (
            -- 쿼리 결과를 변수에 저장
         SELECT 'ID1222' AS RULE_ID,  
   'MEASUREMENT' AS TB_NM,    
   'RANGE_LOW' AS COL_NM, 
	COUNT(*) AS ERR_CNT   
FROM YourSchemaName.MEASUREMENT A
WHERE RANGE_LOW IS NOT NULL AND LENGTH(TO_CHAR(RANGE_LOW)) &gt; 0 
AND REGEXP_LIKE(RANGE_LOW,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4" s="166" t="str">
        <f>"SELECT ERR_VALUE, RULE_ID, TB_NM, COL_NM FROM (
 SELECT DISTINCT SUBSTR(TO_CHAR("&amp; $J224 &amp;"),1,30) AS ERR_VALUE, 'ID"&amp; $U224 &amp;"' AS RULE_ID,  
   '"&amp; $G224 &amp;"' AS TB_NM,    
   '"&amp; $J224 &amp;"' AS COL_NM 
FROM "&amp;$C224&amp;"."&amp; $G224 &amp;" A
WHERE  "&amp; $J224 &amp;" IS NOT NULL AND LENGTH(TO_CHAR("&amp; $J224 &amp;")) &gt; 0 
AND REGEXP_LIKE("&amp; $J224 &amp;", '[^\d.-]+')
AND ROWNUM &lt; 4
) XX
"</f>
        <v xml:space="preserve">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REGEXP_LIKE(RANGE_LOW, '[^\d.-]+')
AND ROWNUM &lt; 4
) XX
</v>
      </c>
      <c r="CG224" s="164" t="s">
        <v>1860</v>
      </c>
      <c r="CH224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REGEXP_LIKE(RANGE_LOW,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CJ224" s="164" t="s">
        <v>1860</v>
      </c>
      <c r="CK224" s="164" t="str">
        <f t="shared" si="202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224" s="164" t="s">
        <v>1860</v>
      </c>
      <c r="CN224" s="164" t="str">
        <f t="shared" si="205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CP224" s="164" t="s">
        <v>1860</v>
      </c>
      <c r="CQ224" s="164" t="str">
        <f t="shared" si="203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4" s="216">
        <f>IFERROR(VLOOKUP("ID"&amp;U224,V.진단결과!$A$2:$E$99558,4,0),0)</f>
        <v>0</v>
      </c>
      <c r="CS224" s="217">
        <f>IFERROR(VLOOKUP("ID"&amp;U224,V.진단결과!$A$2:$E$99558,5,0),0)</f>
        <v>0</v>
      </c>
      <c r="CT224" s="218">
        <f t="shared" si="186"/>
        <v>0</v>
      </c>
      <c r="CU224" s="219" t="str">
        <f>SUBSTITUTE(IFERROR(VLOOKUP("ID"&amp;U224,V.진단결과!$A$2:$F$99558,6,0),""),$AO224,"")</f>
        <v/>
      </c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</row>
    <row r="225" spans="1:120" s="220" customFormat="1" ht="16.5" hidden="1" customHeight="1">
      <c r="A225" s="164" t="s">
        <v>2242</v>
      </c>
      <c r="B225" s="164" t="s">
        <v>2240</v>
      </c>
      <c r="C225" s="164" t="s">
        <v>2887</v>
      </c>
      <c r="D225" s="164">
        <v>9</v>
      </c>
      <c r="E225" s="175" t="s">
        <v>2243</v>
      </c>
      <c r="F225" s="177" t="s">
        <v>2260</v>
      </c>
      <c r="G225" s="177" t="s">
        <v>2252</v>
      </c>
      <c r="H225" s="177">
        <v>13</v>
      </c>
      <c r="I225" s="221" t="s">
        <v>2517</v>
      </c>
      <c r="J225" s="177" t="s">
        <v>2379</v>
      </c>
      <c r="K225" s="177" t="s">
        <v>2807</v>
      </c>
      <c r="L225" s="175"/>
      <c r="M225" s="165"/>
      <c r="N225" s="221" t="s">
        <v>2497</v>
      </c>
      <c r="O225" s="183">
        <v>120</v>
      </c>
      <c r="P225" s="222"/>
      <c r="Q225" s="175" t="s">
        <v>2449</v>
      </c>
      <c r="R225" s="175"/>
      <c r="S225" s="166"/>
      <c r="T225" s="166"/>
      <c r="U225" s="166">
        <v>1223</v>
      </c>
      <c r="V225" s="164" t="s">
        <v>1869</v>
      </c>
      <c r="W225" s="166"/>
      <c r="X225" s="166"/>
      <c r="Y225" s="166"/>
      <c r="Z225" s="164" t="s">
        <v>2469</v>
      </c>
      <c r="AA225" s="168" t="s">
        <v>2470</v>
      </c>
      <c r="AB225" s="166"/>
      <c r="AC225" s="166"/>
      <c r="AD225" s="165"/>
      <c r="AE225" s="166"/>
      <c r="AF225" s="166"/>
      <c r="AG225" s="166"/>
      <c r="AH225" s="165"/>
      <c r="AI225" s="166"/>
      <c r="AJ225" s="166"/>
      <c r="AK225" s="166"/>
      <c r="AL225" s="166"/>
      <c r="AM225" s="166"/>
      <c r="AN225" s="166" t="str">
        <f>F225 &amp;"["&amp;G225&amp;"]의 "&amp; I225 &amp;"["&amp; J225 &amp;"]는 정수 또는 소수점을 가진 숫자여야만 한다."</f>
        <v>검사정보[MEASUREMENT]의 정상 범위 중 상한값[RANGE_HIGH]는 정수 또는 소수점을 가진 숫자여야만 한다.</v>
      </c>
      <c r="AO225" s="166"/>
      <c r="AP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AQ225" s="164" t="s">
        <v>1860</v>
      </c>
      <c r="AR225" s="164" t="str">
        <f t="shared" si="188"/>
        <v xml:space="preserve">WITH query_result AS (
    -- 쿼리 결과를 변수에 저장
    SELECT 'ID1223'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"&amp; $J225 &amp;" LIKE_REGEXPR '[^\d.-]+'
 "</f>
        <v xml:space="preserve">SELECT 'ID1223' AS RULE_ID,  
   'MEASUREMENT' AS TB_NM,    
   'RANGE_HIGH' AS COL_NM, 
	COUNT(*) AS ERR_CNT   
FROM YourSchemaName.MEASUREMENT A
WHERE RANGE_HIGH IS NOT NULL AND LENGTH(CAST(RANGE_HIGH AS VARCHAR)) &gt; 0 
AND RANGE_HIGH LIKE_REGEXPR '[^\d.-]+'
 </v>
      </c>
      <c r="AT225" s="164" t="s">
        <v>1860</v>
      </c>
      <c r="AU225" s="164" t="str">
        <f t="shared" si="189"/>
        <v xml:space="preserve">    WITH query_result AS (
        -- 쿼리 결과를 변수에 저장
        SELECT 'ID1223' AS RULE_ID,  
   'MEASUREMENT' AS TB_NM,    
   'RANGE_HIGH' AS COL_NM, 
	COUNT(*) AS ERR_CNT   
FROM YourSchemaName.MEASUREMENT A
WHERE RANGE_HIGH IS NOT NULL AND LENGTH(CAST(RANGE_HIGH AS VARCHAR)) &gt; 0 
AND RANGE_HIGH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"&amp; $J225 &amp;" LIKE_REGEXPR '[^\d.-]+'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LIKE_REGEXPR '[^\d.-]+'
LIMIT 3
) XX
</v>
      </c>
      <c r="AW225" s="164" t="s">
        <v>1860</v>
      </c>
      <c r="AX225" s="164" t="str">
        <f t="shared" si="190"/>
        <v xml:space="preserve">    WITH query_result AS (
        -- 쿼리 결과를 변수에 저장
    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AZ225" s="164" t="s">
        <v>1860</v>
      </c>
      <c r="BA225" s="164" t="str">
        <f t="shared" si="191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225" s="164" t="s">
        <v>1860</v>
      </c>
      <c r="BD225" s="164" t="str">
        <f t="shared" si="204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BF225" s="164" t="s">
        <v>1860</v>
      </c>
      <c r="BG225" s="164" t="str">
        <f t="shared" si="192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5" s="166" t="str">
        <f>"SELECT 'ID"&amp; $U225 &amp;"' AS RULE_ID,  
   '"&amp; $G225 &amp;"' AS TB_NM,    
   '"&amp; $J225 &amp;"' AS COL_NM, 
   COUNT(*) AS TOT_CNT   
   FROM "&amp;$C225&amp;"."&amp; $G225 &amp;"
WHERE "&amp; $J225 &amp;" IS NOT NULL AND LENGTH(CAST("&amp; $J225 &amp;" AS VARCHAR))&gt;0 "</f>
        <v xml:space="preserve">SELECT 'ID1223' AS RULE_ID,  
   'MEASUREMENT' AS TB_NM,    
   'RANGE_HIGH' AS COL_NM, 
   COUNT(*) AS TOT_CNT   
   FROM YourSchemaName.MEASUREMENT
WHERE RANGE_HIGH IS NOT NULL AND LENGTH(CAST(RANGE_HIGH AS VARCHAR))&gt;0 </v>
      </c>
      <c r="BI225" s="164" t="s">
        <v>1860</v>
      </c>
      <c r="BJ225" s="166" t="str">
        <f t="shared" si="193"/>
        <v xml:space="preserve">BEGIN
    -- 쿼리 결과를 변수에 저장
    SELECT 'ID1223'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REGEXP_MATCH(CAST("&amp; $J225 &amp;" AS VARCHAR), '[^\d.-]+') IS NOT NULL
 "</f>
        <v xml:space="preserve">SELECT 'ID1223'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</v>
      </c>
      <c r="BL225" s="164" t="s">
        <v>1860</v>
      </c>
      <c r="BM225" s="166" t="str">
        <f t="shared" si="194"/>
        <v xml:space="preserve">BEGIN
    -- 쿼리 결과를 변수에 저장
    SELECT 'ID1223'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REGEXP_MATCH(CAST("&amp; $J225 &amp;" AS VARCHAR), '[^\d.-]+') IS NOT NULL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'[^\d.-]+') IS NOT NULL
LIMIT 3
) XX
</v>
      </c>
      <c r="BO225" s="164" t="s">
        <v>1860</v>
      </c>
      <c r="BP225" s="166" t="str">
        <f t="shared" si="195"/>
        <v xml:space="preserve">BEGIN
    -- 쿼리 결과를 변수에 저장
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BR225" s="164" t="s">
        <v>1860</v>
      </c>
      <c r="BS225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5" s="166" t="str">
        <f>"SELECT 'ID"&amp; $U225 &amp;"' AS RULE_ID,  
   '"&amp; $G225 &amp;"' AS TB_NM,    
   '"&amp; $J225 &amp;"' AS COL_NM, 
	COUNT(*) AS ERR_CNT   
FROM "&amp;$C225&amp;"."&amp; $G225 &amp;" A
WHERE "&amp; $J225 &amp;" IS NOT NULL AND LENGTH("&amp; $J225 &amp;") &gt; 0 
AND "&amp; $J225 &amp;" REGEXP '[^\d.-]+'
 "</f>
        <v xml:space="preserve">SELECT 'ID1223' AS RULE_ID,  
   'MEASUREMENT' AS TB_NM,    
   'RANGE_HIGH' AS COL_NM, 
	COUNT(*) AS ERR_CNT   
FROM YourSchemaName.MEASUREMENT A
WHERE RANGE_HIGH IS NOT NULL AND LENGTH(RANGE_HIGH) &gt; 0 
AND RANGE_HIGH REGEXP '[^\d.-]+'
 </v>
      </c>
      <c r="BU225" s="164" t="s">
        <v>1860</v>
      </c>
      <c r="BV225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	COUNT(*) AS ERR_CNT   
FROM YourSchemaName.MEASUREMENT A
WHERE RANGE_HIGH IS NOT NULL AND LENGTH(RANGE_HIGH) &gt; 0 
AND RANGE_HIGH REGEXP '[^\d.-]+'
    INTO RULE_ID_VAL, TB_NM_VAL, COL_NM_VAL, ERR_CNT_VAL;
    -- 결과를 테이블에 삽입
    update result_quality_check set ERR_CNT = ERR_CNT_VAL where RULE_ID = RULE_ID_VAL;
END;
COMMIT;
</v>
      </c>
      <c r="BW225" s="166" t="str">
        <f>"SELECT ERR_VALUE, RULE_ID, TB_NM, COL_NM FROM (
 SELECT DISTINCT SUBSTRING(CAST("&amp; $J225 &amp;" AS VARCHAR(50)),1,30) AS ERR_VALUE, 'ID"&amp; $U225 &amp;"' AS RULE_ID,  
   '"&amp; $G225 &amp;"' AS TB_NM,    
   '"&amp; $J225 &amp;"' AS COL_NM 
FROM "&amp;$C225&amp;"."&amp; $G225 &amp;" A
WHERE  "&amp; $J225 &amp;" IS NOT NULL AND LENGTH("&amp; $J225 &amp;") &gt; 0 
AND "&amp; $J225 &amp;" REGEXP '[^\d.-]+'
LIMIT 3
) XX
"</f>
        <v xml:space="preserve">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REGEXP '[^\d.-]+'
LIMIT 3
) XX
</v>
      </c>
      <c r="BX225" s="164" t="s">
        <v>1860</v>
      </c>
      <c r="BY225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CA225" s="164" t="s">
        <v>1860</v>
      </c>
      <c r="CB225" s="164" t="str">
        <f t="shared" si="199"/>
        <v xml:space="preserve">    -- 프로시저 본문
    BEGIN
        WITH query_result AS (
            -- 쿼리 결과를 변수에 저장
            SELECT 'ID1223'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5" s="166" t="str">
        <f>"SELECT 'ID"&amp; $U225 &amp;"' AS RULE_ID,  
   '"&amp; $G225 &amp;"' AS TB_NM,    
   '"&amp; $J225 &amp;"' AS COL_NM, 
	COUNT(*) AS ERR_CNT   
FROM "&amp;$C225&amp;"."&amp; $G225 &amp;" A
WHERE "&amp; $J225 &amp;" IS NOT NULL AND LENGTH(TO_CHAR("&amp; $J225 &amp;")) &gt; 0 
AND REGEXP_LIKE("&amp; $J225 &amp;", '[^\d.-]+')
 "</f>
        <v xml:space="preserve">SELECT 'ID1223' AS RULE_ID,  
   'MEASUREMENT' AS TB_NM,    
   'RANGE_HIGH' AS COL_NM, 
	COUNT(*) AS ERR_CNT   
FROM YourSchemaName.MEASUREMENT A
WHERE RANGE_HIGH IS NOT NULL AND LENGTH(TO_CHAR(RANGE_HIGH)) &gt; 0 
AND REGEXP_LIKE(RANGE_HIGH, '[^\d.-]+')
 </v>
      </c>
      <c r="CD225" s="164" t="s">
        <v>1860</v>
      </c>
      <c r="CE225" s="164" t="str">
        <f t="shared" si="200"/>
        <v xml:space="preserve">    -- 프로시저 본문
    BEGIN
        WITH query_result AS (
            -- 쿼리 결과를 변수에 저장
         SELECT 'ID1223' AS RULE_ID,  
   'MEASUREMENT' AS TB_NM,    
   'RANGE_HIGH' AS COL_NM, 
	COUNT(*) AS ERR_CNT   
FROM YourSchemaName.MEASUREMENT A
WHERE RANGE_HIGH IS NOT NULL AND LENGTH(TO_CHAR(RANGE_HIGH)) &gt; 0 
AND REGEXP_LIKE(RANGE_HIGH,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5" s="166" t="str">
        <f>"SELECT ERR_VALUE, RULE_ID, TB_NM, COL_NM FROM (
 SELECT DISTINCT SUBSTR(TO_CHAR("&amp; $J225 &amp;"),1,30) AS ERR_VALUE, 'ID"&amp; $U225 &amp;"' AS RULE_ID,  
   '"&amp; $G225 &amp;"' AS TB_NM,    
   '"&amp; $J225 &amp;"' AS COL_NM 
FROM "&amp;$C225&amp;"."&amp; $G225 &amp;" A
WHERE  "&amp; $J225 &amp;" IS NOT NULL AND LENGTH(TO_CHAR("&amp; $J225 &amp;")) &gt; 0 
AND REGEXP_LIKE("&amp; $J225 &amp;", '[^\d.-]+')
AND ROWNUM &lt; 4
) XX
"</f>
        <v xml:space="preserve">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REGEXP_LIKE(RANGE_HIGH, '[^\d.-]+')
AND ROWNUM &lt; 4
) XX
</v>
      </c>
      <c r="CG225" s="164" t="s">
        <v>1860</v>
      </c>
      <c r="CH225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REGEXP_LIKE(RANGE_HIGH,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CJ225" s="164" t="s">
        <v>1860</v>
      </c>
      <c r="CK225" s="164" t="str">
        <f t="shared" si="202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225" s="164" t="s">
        <v>1860</v>
      </c>
      <c r="CN225" s="164" t="str">
        <f t="shared" si="205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CP225" s="164" t="s">
        <v>1860</v>
      </c>
      <c r="CQ225" s="164" t="str">
        <f t="shared" si="203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5" s="216">
        <f>IFERROR(VLOOKUP("ID"&amp;U225,V.진단결과!$A$2:$E$99558,4,0),0)</f>
        <v>0</v>
      </c>
      <c r="CS225" s="217">
        <f>IFERROR(VLOOKUP("ID"&amp;U225,V.진단결과!$A$2:$E$99558,5,0),0)</f>
        <v>0</v>
      </c>
      <c r="CT225" s="218">
        <f t="shared" si="186"/>
        <v>0</v>
      </c>
      <c r="CU225" s="219" t="str">
        <f>SUBSTITUTE(IFERROR(VLOOKUP("ID"&amp;U225,V.진단결과!$A$2:$F$99558,6,0),""),$AO225,"")</f>
        <v/>
      </c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</row>
    <row r="226" spans="1:120" s="220" customFormat="1" ht="16.5" hidden="1" customHeight="1">
      <c r="A226" s="164" t="s">
        <v>2242</v>
      </c>
      <c r="B226" s="164" t="s">
        <v>2240</v>
      </c>
      <c r="C226" s="164" t="s">
        <v>2887</v>
      </c>
      <c r="D226" s="164">
        <v>9</v>
      </c>
      <c r="E226" s="175" t="s">
        <v>2243</v>
      </c>
      <c r="F226" s="177" t="s">
        <v>2260</v>
      </c>
      <c r="G226" s="177" t="s">
        <v>2252</v>
      </c>
      <c r="H226" s="177">
        <v>14</v>
      </c>
      <c r="I226" s="221" t="s">
        <v>2498</v>
      </c>
      <c r="J226" s="177" t="s">
        <v>2281</v>
      </c>
      <c r="K226" s="177" t="s">
        <v>2435</v>
      </c>
      <c r="L226" s="175"/>
      <c r="M226" s="165"/>
      <c r="N226" s="221" t="s">
        <v>2498</v>
      </c>
      <c r="O226" s="183" t="s">
        <v>2508</v>
      </c>
      <c r="P226" s="166"/>
      <c r="Q226" s="175" t="s">
        <v>2449</v>
      </c>
      <c r="R226" s="175"/>
      <c r="S226" s="166"/>
      <c r="T226" s="166"/>
      <c r="U226" s="166"/>
      <c r="V226" s="164" t="s">
        <v>1965</v>
      </c>
      <c r="W226" s="166" t="s">
        <v>2809</v>
      </c>
      <c r="X226" s="166"/>
      <c r="Y226" s="166"/>
      <c r="Z226" s="166"/>
      <c r="AA226" s="166"/>
      <c r="AB226" s="166"/>
      <c r="AC226" s="166"/>
      <c r="AD226" s="165"/>
      <c r="AE226" s="166"/>
      <c r="AF226" s="166"/>
      <c r="AG226" s="166"/>
      <c r="AH226" s="165"/>
      <c r="AI226" s="166"/>
      <c r="AJ226" s="166"/>
      <c r="AK226" s="166"/>
      <c r="AL226" s="166"/>
      <c r="AM226" s="166"/>
      <c r="AN226" s="166"/>
      <c r="AO226" s="166"/>
      <c r="AP226" s="166"/>
      <c r="AQ226" s="164"/>
      <c r="AR226" s="164"/>
      <c r="AS226" s="167"/>
      <c r="AT226" s="164"/>
      <c r="AU226" s="164"/>
      <c r="AV226" s="164"/>
      <c r="AW226" s="164"/>
      <c r="AX226" s="164"/>
      <c r="AY226" s="166"/>
      <c r="AZ226" s="164"/>
      <c r="BA226" s="164"/>
      <c r="BB226" s="167"/>
      <c r="BC226" s="164"/>
      <c r="BD226" s="164"/>
      <c r="BE226" s="164"/>
      <c r="BF226" s="164"/>
      <c r="BG226" s="164"/>
      <c r="BH226" s="166"/>
      <c r="BI226" s="164"/>
      <c r="BJ226" s="164"/>
      <c r="BK226" s="167"/>
      <c r="BL226" s="164"/>
      <c r="BM226" s="164"/>
      <c r="BN226" s="164"/>
      <c r="BO226" s="164"/>
      <c r="BP226" s="164"/>
      <c r="BQ226" s="166"/>
      <c r="BR226" s="164"/>
      <c r="BS226" s="164"/>
      <c r="BT226" s="167"/>
      <c r="BU226" s="164"/>
      <c r="BV226" s="164"/>
      <c r="BW226" s="164"/>
      <c r="BX226" s="164"/>
      <c r="BY226" s="164"/>
      <c r="BZ226" s="166"/>
      <c r="CA226" s="164"/>
      <c r="CB226" s="164"/>
      <c r="CC226" s="167"/>
      <c r="CD226" s="164"/>
      <c r="CE226" s="164"/>
      <c r="CF226" s="164"/>
      <c r="CG226" s="164"/>
      <c r="CH226" s="164"/>
      <c r="CI226" s="166"/>
      <c r="CJ226" s="164"/>
      <c r="CK226" s="164"/>
      <c r="CL226" s="167"/>
      <c r="CM226" s="164"/>
      <c r="CN226" s="164"/>
      <c r="CO226" s="164"/>
      <c r="CP226" s="164"/>
      <c r="CQ226" s="164"/>
      <c r="CR226" s="216">
        <f>IFERROR(VLOOKUP("ID"&amp;U226,V.진단결과!$A$2:$E$99558,4,0),0)</f>
        <v>0</v>
      </c>
      <c r="CS226" s="217">
        <f>IFERROR(VLOOKUP("ID"&amp;U226,V.진단결과!$A$2:$E$99558,5,0),0)</f>
        <v>0</v>
      </c>
      <c r="CT226" s="218">
        <f t="shared" si="186"/>
        <v>0</v>
      </c>
      <c r="CU226" s="219" t="str">
        <f>SUBSTITUTE(IFERROR(VLOOKUP("ID"&amp;U226,V.진단결과!$A$2:$F$99558,6,0),""),$AO226,"")</f>
        <v/>
      </c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</row>
    <row r="227" spans="1:120" s="220" customFormat="1" ht="16.5" hidden="1" customHeight="1">
      <c r="A227" s="164" t="s">
        <v>2242</v>
      </c>
      <c r="B227" s="164" t="s">
        <v>2240</v>
      </c>
      <c r="C227" s="164" t="s">
        <v>2887</v>
      </c>
      <c r="D227" s="164">
        <v>9</v>
      </c>
      <c r="E227" s="175" t="s">
        <v>2243</v>
      </c>
      <c r="F227" s="177" t="s">
        <v>2260</v>
      </c>
      <c r="G227" s="177" t="s">
        <v>2252</v>
      </c>
      <c r="H227" s="177">
        <v>15</v>
      </c>
      <c r="I227" s="221" t="s">
        <v>2518</v>
      </c>
      <c r="J227" s="177" t="s">
        <v>2294</v>
      </c>
      <c r="K227" s="177" t="s">
        <v>2435</v>
      </c>
      <c r="L227" s="175"/>
      <c r="M227" s="165"/>
      <c r="N227" s="221" t="s">
        <v>2499</v>
      </c>
      <c r="O227" s="183">
        <v>11833561</v>
      </c>
      <c r="P227" s="4"/>
      <c r="Q227" s="175" t="s">
        <v>2449</v>
      </c>
      <c r="R227" s="175"/>
      <c r="S227" s="166"/>
      <c r="T227" s="166"/>
      <c r="U227" s="166">
        <v>1225</v>
      </c>
      <c r="V227" s="164" t="s">
        <v>1869</v>
      </c>
      <c r="W227" s="166"/>
      <c r="X227" s="166"/>
      <c r="Y227" s="166"/>
      <c r="Z227" s="164" t="s">
        <v>2482</v>
      </c>
      <c r="AA227" s="168" t="s">
        <v>2472</v>
      </c>
      <c r="AB227" s="164"/>
      <c r="AC227" s="166"/>
      <c r="AD227" s="165"/>
      <c r="AE227" s="166"/>
      <c r="AF227" s="166"/>
      <c r="AG227" s="165"/>
      <c r="AH227" s="165"/>
      <c r="AI227" s="166"/>
      <c r="AJ227" s="166" t="s">
        <v>2246</v>
      </c>
      <c r="AK227" s="166" t="s">
        <v>2294</v>
      </c>
      <c r="AL227" s="166"/>
      <c r="AM227" s="166"/>
      <c r="AN227" s="166" t="str">
        <f>F227 &amp;"["&amp;G227&amp;"]의 "&amp; I227 &amp;"["&amp; J227 &amp;"]는 환자["&amp;AJ227&amp;"]의 "&amp;I227&amp;"["&amp;AK227&amp;"]에 존재하여야 한다."</f>
        <v>검사정보[MEASUREMENT]의 내원 유형 ID[VISIT_OCCURRENCE_ID]는 환자[VISIT_OCCURRENCE]의 내원 유형 ID[VISIT_OCCURRENCE_ID]에 존재하여야 한다.</v>
      </c>
      <c r="AO227" s="166"/>
      <c r="AP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AQ227" s="164" t="s">
        <v>1860</v>
      </c>
      <c r="AR227" s="164" t="str">
        <f>"WITH query_result AS (" &amp; CHAR(10) &amp;
"    -- 쿼리 결과를 변수에 저장" &amp; CHAR(10) &amp;
"    " &amp; AP227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27" s="164" t="s">
        <v>1860</v>
      </c>
      <c r="AU227" s="164" t="str">
        <f>"    WITH query_result AS (" &amp; CHAR(10) &amp;
"        -- 쿼리 결과를 변수에 저장" &amp; CHAR(10) &amp;
"        " &amp; AS227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27" s="164" t="s">
        <v>1860</v>
      </c>
      <c r="AX227" s="164" t="str">
        <f>"    WITH query_result AS (" &amp; CHAR(10) &amp;
"        -- 쿼리 결과를 변수에 저장" &amp; CHAR(10) &amp;
"        " &amp; AV227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AZ227" s="164" t="s">
        <v>1860</v>
      </c>
      <c r="BA227" s="164" t="str">
        <f>"BEGIN TRY" &amp; CHAR(10) &amp;
"    WITH query_result AS (" &amp; CHAR(10) &amp;
"        "&amp;AY227&amp;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27" s="164" t="s">
        <v>1860</v>
      </c>
      <c r="BD227" s="164" t="str">
        <f>"BEGIN TRY" &amp; CHAR(10) &amp;
"    WITH query_result AS (" &amp; CHAR(10) &amp;
"        "&amp;BB227&amp;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27" s="164" t="s">
        <v>1860</v>
      </c>
      <c r="BG227" s="164" t="str">
        <f>"BEGIN TRY" &amp; CHAR(10) &amp;
"    WITH query_result AS (" &amp; CHAR(10) &amp;
"        "&amp;BE227&amp;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7" s="166" t="str">
        <f>"SELECT 'ID"&amp; $U227 &amp;"' AS RULE_ID,  
   '"&amp; $G227 &amp;"' AS TB_NM,    
   '"&amp; $J227 &amp;"' AS COL_NM, 
   COUNT(*) AS TOT_CNT   
   FROM "&amp;$C227&amp;"."&amp; $G227 &amp;"
WHERE "&amp; $J227 &amp;" IS NOT NULL AND LENGTH(CAST("&amp; $J227 &amp;" AS VARCHAR))&gt;0 "</f>
        <v xml:space="preserve">SELECT 'ID1225' AS RULE_ID,  
   'MEASUREMENT' AS TB_NM,    
   'VISIT_OCCURRENCE_ID' AS COL_NM, 
   COUNT(*) AS TOT_CNT   
   FROM YourSchemaName.MEASUREMENT
WHERE VISIT_OCCURRENCE_ID IS NOT NULL AND LENGTH(CAST(VISIT_OCCURRENCE_ID AS VARCHAR))&gt;0 </v>
      </c>
      <c r="BI227" s="164" t="s">
        <v>1860</v>
      </c>
      <c r="BJ227" s="166" t="str">
        <f>"BEGIN" &amp; CHAR(10) &amp;
"    -- 쿼리 결과를 변수에 저장" &amp; CHAR(10) &amp;
"    " &amp; BH227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'ID1225'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27" s="164" t="s">
        <v>1860</v>
      </c>
      <c r="BM227" s="166" t="str">
        <f>"BEGIN" &amp; CHAR(10) &amp;
"    -- 쿼리 결과를 변수에 저장" &amp; CHAR(10) &amp;
"    " &amp; BK227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27" s="164" t="s">
        <v>1860</v>
      </c>
      <c r="BP227" s="166" t="str">
        <f>"BEGIN" &amp; CHAR(10) &amp;
"    -- 쿼리 결과를 변수에 저장" &amp; CHAR(10) &amp;
"    " &amp; BN227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BR227" s="164" t="s">
        <v>1860</v>
      </c>
      <c r="BS2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LENGTH("&amp; $J227 &amp;")&gt;0 )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227" s="164" t="s">
        <v>1860</v>
      </c>
      <c r="BV2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27" s="166" t="str">
        <f>"SELECT ERR_VALUE, RULE_ID, TB_NM, COL_NM FROM (
 SELECT DISTINCT SUBSTRING(CAST("&amp; $J227 &amp;" AS VARCHAR(50)),1,30)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LENGTH("&amp; $J227 &amp;")&gt;0 ) 
LIMIT 3
) XX
"</f>
        <v xml:space="preserve">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27" s="164" t="s">
        <v>1860</v>
      </c>
      <c r="BY2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CA227" s="164" t="s">
        <v>1860</v>
      </c>
      <c r="CB227" s="164" t="str">
        <f>"    -- 프로시저 본문" &amp; CHAR(10) &amp;
"    BEGIN" &amp; CHAR(10) &amp;
"        WITH query_result AS (" &amp; CHAR(10) &amp;
"            -- 쿼리 결과를 변수에 저장" &amp; CHAR(10) &amp;
"            "&amp;BZ227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'ID1225'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LENGTH(TO_CHAR("&amp; $J227 &amp;"))&gt;0 )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27" s="164" t="s">
        <v>1860</v>
      </c>
      <c r="CE227" s="164" t="str">
        <f>"    -- 프로시저 본문" &amp; CHAR(10) &amp;
"    BEGIN" &amp; CHAR(10) &amp;
"        WITH query_result AS (" &amp; CHAR(10) &amp;
"            -- 쿼리 결과를 변수에 저장" &amp; CHAR(10) &amp;
"         "&amp;CC227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7" s="166" t="str">
        <f>"SELECT ERR_VALUE, RULE_ID, TB_NM, COL_NM FROM (
 SELECT DISTINCT SUBSTR(TO_CHAR("&amp; $J227 &amp;"),1,30)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LENGTH(TO_CHAR("&amp; $J227 &amp;"))&gt;0 ) 
AND ROWNUM &lt; 4
) XX
"</f>
        <v xml:space="preserve">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27" s="164" t="s">
        <v>1860</v>
      </c>
      <c r="CH227" s="164" t="str">
        <f>"    -- 프로시저 본문" &amp; CHAR(10) &amp;
"    BEGIN" &amp; CHAR(10) &amp;
"        WITH query_result AS (" &amp; CHAR(10) &amp;
"            -- 쿼리 결과를 변수에 저장" &amp; CHAR(10) &amp;
"            "&amp;CF227&amp;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CJ227" s="164" t="s">
        <v>1860</v>
      </c>
      <c r="CK227" s="164" t="str">
        <f>"BEGIN TRY" &amp; CHAR(10) &amp;
"    WITH query_result AS (" &amp; CHAR(10) &amp;
"        "&amp;CI227&amp;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27" s="164" t="s">
        <v>1860</v>
      </c>
      <c r="CN227" s="164" t="str">
        <f>"BEGIN TRY" &amp; CHAR(10) &amp;
"    WITH query_result AS (" &amp; CHAR(10) &amp;
"        "&amp;CL227&amp;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27" s="164" t="s">
        <v>1860</v>
      </c>
      <c r="CQ227" s="164" t="str">
        <f>"BEGIN TRY" &amp; CHAR(10) &amp;
"    WITH query_result AS (" &amp; CHAR(10) &amp;
"        "&amp;CO227&amp;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7" s="216">
        <f>IFERROR(VLOOKUP("ID"&amp;U227,V.진단결과!$A$2:$E$99558,4,0),0)</f>
        <v>0</v>
      </c>
      <c r="CS227" s="217">
        <f>IFERROR(VLOOKUP("ID"&amp;U227,V.진단결과!$A$2:$E$99558,5,0),0)</f>
        <v>0</v>
      </c>
      <c r="CT227" s="218">
        <f t="shared" si="186"/>
        <v>0</v>
      </c>
      <c r="CU227" s="219" t="str">
        <f>SUBSTITUTE(IFERROR(VLOOKUP("ID"&amp;U227,V.진단결과!$A$2:$F$99558,6,0),""),$AO227,"")</f>
        <v/>
      </c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</row>
    <row r="228" spans="1:120" s="220" customFormat="1" ht="16.5" hidden="1" customHeight="1">
      <c r="A228" s="164" t="s">
        <v>2242</v>
      </c>
      <c r="B228" s="164" t="s">
        <v>2240</v>
      </c>
      <c r="C228" s="164" t="s">
        <v>2887</v>
      </c>
      <c r="D228" s="164">
        <v>9</v>
      </c>
      <c r="E228" s="175" t="s">
        <v>2243</v>
      </c>
      <c r="F228" s="177" t="s">
        <v>2260</v>
      </c>
      <c r="G228" s="177" t="s">
        <v>2252</v>
      </c>
      <c r="H228" s="177">
        <v>16</v>
      </c>
      <c r="I228" s="221" t="s">
        <v>2500</v>
      </c>
      <c r="J228" s="177" t="s">
        <v>2307</v>
      </c>
      <c r="K228" s="177" t="s">
        <v>2435</v>
      </c>
      <c r="L228" s="175"/>
      <c r="M228" s="165"/>
      <c r="N228" s="221" t="s">
        <v>2500</v>
      </c>
      <c r="O228" s="183">
        <v>11833562</v>
      </c>
      <c r="P228" s="4"/>
      <c r="Q228" s="175" t="s">
        <v>2449</v>
      </c>
      <c r="R228" s="175"/>
      <c r="S228" s="166"/>
      <c r="T228" s="166"/>
      <c r="U228" s="166"/>
      <c r="V228" s="164" t="s">
        <v>1965</v>
      </c>
      <c r="W228" s="167" t="s">
        <v>2876</v>
      </c>
      <c r="X228" s="166"/>
      <c r="Y228" s="166"/>
      <c r="Z228" s="164"/>
      <c r="AA228" s="168"/>
      <c r="AB228" s="164"/>
      <c r="AC228" s="166"/>
      <c r="AD228" s="165"/>
      <c r="AE228" s="166"/>
      <c r="AF228" s="166"/>
      <c r="AG228" s="165"/>
      <c r="AH228" s="165"/>
      <c r="AI228" s="166"/>
      <c r="AJ228" s="166"/>
      <c r="AK228" s="166"/>
      <c r="AL228" s="166"/>
      <c r="AM228" s="166"/>
      <c r="AN228" s="166"/>
      <c r="AO228" s="166"/>
      <c r="AP228" s="166"/>
      <c r="AQ228" s="164"/>
      <c r="AR228" s="164"/>
      <c r="AS228" s="167"/>
      <c r="AT228" s="164"/>
      <c r="AU228" s="164"/>
      <c r="AV228" s="166"/>
      <c r="AW228" s="164"/>
      <c r="AX228" s="164"/>
      <c r="AY228" s="166"/>
      <c r="AZ228" s="164"/>
      <c r="BA228" s="164"/>
      <c r="BB228" s="167"/>
      <c r="BC228" s="164"/>
      <c r="BD228" s="164"/>
      <c r="BE228" s="166"/>
      <c r="BF228" s="164"/>
      <c r="BG228" s="164"/>
      <c r="BH228" s="166"/>
      <c r="BI228" s="164"/>
      <c r="BJ228" s="164"/>
      <c r="BK228" s="167"/>
      <c r="BL228" s="164"/>
      <c r="BM228" s="164"/>
      <c r="BN228" s="166"/>
      <c r="BO228" s="164"/>
      <c r="BP228" s="164"/>
      <c r="BQ228" s="166"/>
      <c r="BR228" s="164"/>
      <c r="BS228" s="164"/>
      <c r="BT228" s="167"/>
      <c r="BU228" s="164"/>
      <c r="BV228" s="164"/>
      <c r="BW228" s="166"/>
      <c r="BX228" s="164"/>
      <c r="BY228" s="164"/>
      <c r="BZ228" s="166"/>
      <c r="CA228" s="164"/>
      <c r="CB228" s="164"/>
      <c r="CC228" s="167"/>
      <c r="CD228" s="164"/>
      <c r="CE228" s="164"/>
      <c r="CF228" s="166"/>
      <c r="CG228" s="164"/>
      <c r="CH228" s="164"/>
      <c r="CI228" s="166"/>
      <c r="CJ228" s="164"/>
      <c r="CK228" s="164"/>
      <c r="CL228" s="167"/>
      <c r="CM228" s="164"/>
      <c r="CN228" s="164"/>
      <c r="CO228" s="166"/>
      <c r="CP228" s="164"/>
      <c r="CQ228" s="164"/>
      <c r="CR228" s="216">
        <f>IFERROR(VLOOKUP("ID"&amp;U228,V.진단결과!$A$2:$E$99558,4,0),0)</f>
        <v>0</v>
      </c>
      <c r="CS228" s="217">
        <f>IFERROR(VLOOKUP("ID"&amp;U228,V.진단결과!$A$2:$E$99558,5,0),0)</f>
        <v>0</v>
      </c>
      <c r="CT228" s="218">
        <f t="shared" si="186"/>
        <v>0</v>
      </c>
      <c r="CU228" s="219" t="str">
        <f>SUBSTITUTE(IFERROR(VLOOKUP("ID"&amp;U228,V.진단결과!$A$2:$F$99558,6,0),""),$AO228,"")</f>
        <v/>
      </c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</row>
    <row r="229" spans="1:120" s="220" customFormat="1" ht="16.5" hidden="1" customHeight="1">
      <c r="A229" s="164" t="s">
        <v>2242</v>
      </c>
      <c r="B229" s="164" t="s">
        <v>2240</v>
      </c>
      <c r="C229" s="164" t="s">
        <v>2887</v>
      </c>
      <c r="D229" s="164">
        <v>9</v>
      </c>
      <c r="E229" s="175" t="s">
        <v>2243</v>
      </c>
      <c r="F229" s="177" t="s">
        <v>2260</v>
      </c>
      <c r="G229" s="177" t="s">
        <v>2252</v>
      </c>
      <c r="H229" s="177">
        <v>17</v>
      </c>
      <c r="I229" s="221" t="s">
        <v>2519</v>
      </c>
      <c r="J229" s="177" t="s">
        <v>2380</v>
      </c>
      <c r="K229" s="227" t="s">
        <v>2526</v>
      </c>
      <c r="L229" s="175"/>
      <c r="M229" s="165"/>
      <c r="N229" s="221" t="s">
        <v>2501</v>
      </c>
      <c r="O229" s="183" t="s">
        <v>2509</v>
      </c>
      <c r="P229" s="4"/>
      <c r="Q229" s="175" t="s">
        <v>2449</v>
      </c>
      <c r="R229" s="175"/>
      <c r="S229" s="166"/>
      <c r="T229" s="166"/>
      <c r="U229" s="166"/>
      <c r="V229" s="164" t="s">
        <v>1965</v>
      </c>
      <c r="W229" s="166" t="s">
        <v>1875</v>
      </c>
      <c r="X229" s="166"/>
      <c r="Y229" s="166"/>
      <c r="Z229" s="166"/>
      <c r="AA229" s="166"/>
      <c r="AB229" s="166"/>
      <c r="AC229" s="166"/>
      <c r="AD229" s="165"/>
      <c r="AE229" s="166"/>
      <c r="AF229" s="166"/>
      <c r="AG229" s="166"/>
      <c r="AH229" s="165"/>
      <c r="AI229" s="166"/>
      <c r="AJ229" s="166"/>
      <c r="AK229" s="166"/>
      <c r="AL229" s="166"/>
      <c r="AM229" s="166"/>
      <c r="AN229" s="166"/>
      <c r="AO229" s="166"/>
      <c r="AP229" s="166"/>
      <c r="AQ229" s="164"/>
      <c r="AR229" s="164"/>
      <c r="AS229" s="167"/>
      <c r="AT229" s="164"/>
      <c r="AU229" s="164"/>
      <c r="AV229" s="166"/>
      <c r="AW229" s="164"/>
      <c r="AX229" s="164"/>
      <c r="AY229" s="166"/>
      <c r="AZ229" s="164"/>
      <c r="BA229" s="164"/>
      <c r="BB229" s="167"/>
      <c r="BC229" s="164"/>
      <c r="BD229" s="164"/>
      <c r="BE229" s="166"/>
      <c r="BF229" s="164"/>
      <c r="BG229" s="164"/>
      <c r="BH229" s="166"/>
      <c r="BI229" s="164"/>
      <c r="BJ229" s="164"/>
      <c r="BK229" s="167"/>
      <c r="BL229" s="164"/>
      <c r="BM229" s="164"/>
      <c r="BN229" s="166"/>
      <c r="BO229" s="164"/>
      <c r="BP229" s="164"/>
      <c r="BQ229" s="166"/>
      <c r="BR229" s="164"/>
      <c r="BS229" s="164"/>
      <c r="BT229" s="167"/>
      <c r="BU229" s="164"/>
      <c r="BV229" s="164"/>
      <c r="BW229" s="166"/>
      <c r="BX229" s="164"/>
      <c r="BY229" s="164"/>
      <c r="BZ229" s="166"/>
      <c r="CA229" s="164"/>
      <c r="CB229" s="164"/>
      <c r="CC229" s="167"/>
      <c r="CD229" s="164"/>
      <c r="CE229" s="164"/>
      <c r="CF229" s="166"/>
      <c r="CG229" s="164"/>
      <c r="CH229" s="164"/>
      <c r="CI229" s="166"/>
      <c r="CJ229" s="164"/>
      <c r="CK229" s="164"/>
      <c r="CL229" s="167"/>
      <c r="CM229" s="164"/>
      <c r="CN229" s="164"/>
      <c r="CO229" s="166"/>
      <c r="CP229" s="164"/>
      <c r="CQ229" s="164"/>
      <c r="CR229" s="216">
        <f>IFERROR(VLOOKUP("ID"&amp;U229,V.진단결과!$A$2:$E$99558,4,0),0)</f>
        <v>0</v>
      </c>
      <c r="CS229" s="217">
        <f>IFERROR(VLOOKUP("ID"&amp;U229,V.진단결과!$A$2:$E$99558,5,0),0)</f>
        <v>0</v>
      </c>
      <c r="CT229" s="218">
        <f t="shared" si="186"/>
        <v>0</v>
      </c>
      <c r="CU229" s="219" t="str">
        <f>SUBSTITUTE(IFERROR(VLOOKUP("ID"&amp;U229,V.진단결과!$A$2:$F$99558,6,0),""),$AO229,"")</f>
        <v/>
      </c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</row>
    <row r="230" spans="1:120" s="220" customFormat="1" ht="16.5" hidden="1" customHeight="1">
      <c r="A230" s="164" t="s">
        <v>2242</v>
      </c>
      <c r="B230" s="164" t="s">
        <v>2240</v>
      </c>
      <c r="C230" s="164" t="s">
        <v>2887</v>
      </c>
      <c r="D230" s="164">
        <v>9</v>
      </c>
      <c r="E230" s="175" t="s">
        <v>2243</v>
      </c>
      <c r="F230" s="177" t="s">
        <v>2260</v>
      </c>
      <c r="G230" s="177" t="s">
        <v>2252</v>
      </c>
      <c r="H230" s="177">
        <v>18</v>
      </c>
      <c r="I230" s="221" t="s">
        <v>2520</v>
      </c>
      <c r="J230" s="177" t="s">
        <v>2381</v>
      </c>
      <c r="K230" s="177" t="s">
        <v>2435</v>
      </c>
      <c r="L230" s="175"/>
      <c r="M230" s="165"/>
      <c r="N230" s="221" t="s">
        <v>2502</v>
      </c>
      <c r="O230" s="183" t="s">
        <v>2508</v>
      </c>
      <c r="P230" s="4"/>
      <c r="Q230" s="175" t="s">
        <v>2449</v>
      </c>
      <c r="R230" s="175"/>
      <c r="S230" s="166"/>
      <c r="T230" s="166"/>
      <c r="U230" s="166"/>
      <c r="V230" s="164" t="s">
        <v>1965</v>
      </c>
      <c r="W230" s="166" t="s">
        <v>2528</v>
      </c>
      <c r="X230" s="166"/>
      <c r="Y230" s="166"/>
      <c r="Z230" s="166"/>
      <c r="AA230" s="166"/>
      <c r="AB230" s="164"/>
      <c r="AC230" s="166"/>
      <c r="AD230" s="165"/>
      <c r="AE230" s="166"/>
      <c r="AF230" s="166"/>
      <c r="AG230" s="165"/>
      <c r="AH230" s="165"/>
      <c r="AI230" s="166"/>
      <c r="AJ230" s="166"/>
      <c r="AK230" s="166"/>
      <c r="AL230" s="166"/>
      <c r="AM230" s="166"/>
      <c r="AN230" s="166"/>
      <c r="AO230" s="166"/>
      <c r="AP230" s="166"/>
      <c r="AQ230" s="164"/>
      <c r="AR230" s="164"/>
      <c r="AS230" s="167"/>
      <c r="AT230" s="164"/>
      <c r="AU230" s="164"/>
      <c r="AV230" s="166"/>
      <c r="AW230" s="164"/>
      <c r="AX230" s="164"/>
      <c r="AY230" s="166"/>
      <c r="AZ230" s="164"/>
      <c r="BA230" s="164"/>
      <c r="BB230" s="167"/>
      <c r="BC230" s="164"/>
      <c r="BD230" s="164"/>
      <c r="BE230" s="166"/>
      <c r="BF230" s="164"/>
      <c r="BG230" s="164"/>
      <c r="BH230" s="166"/>
      <c r="BI230" s="164"/>
      <c r="BJ230" s="164"/>
      <c r="BK230" s="167"/>
      <c r="BL230" s="164"/>
      <c r="BM230" s="164"/>
      <c r="BN230" s="166"/>
      <c r="BO230" s="164"/>
      <c r="BP230" s="164"/>
      <c r="BQ230" s="166"/>
      <c r="BR230" s="164"/>
      <c r="BS230" s="164"/>
      <c r="BT230" s="167"/>
      <c r="BU230" s="164"/>
      <c r="BV230" s="164"/>
      <c r="BW230" s="166"/>
      <c r="BX230" s="164"/>
      <c r="BY230" s="164"/>
      <c r="BZ230" s="166"/>
      <c r="CA230" s="164"/>
      <c r="CB230" s="164"/>
      <c r="CC230" s="167"/>
      <c r="CD230" s="164"/>
      <c r="CE230" s="164"/>
      <c r="CF230" s="166"/>
      <c r="CG230" s="164"/>
      <c r="CH230" s="164"/>
      <c r="CI230" s="166"/>
      <c r="CJ230" s="164"/>
      <c r="CK230" s="164"/>
      <c r="CL230" s="167"/>
      <c r="CM230" s="164"/>
      <c r="CN230" s="164"/>
      <c r="CO230" s="166"/>
      <c r="CP230" s="164"/>
      <c r="CQ230" s="164"/>
      <c r="CR230" s="216">
        <f>IFERROR(VLOOKUP("ID"&amp;U230,V.진단결과!$A$2:$E$99558,4,0),0)</f>
        <v>0</v>
      </c>
      <c r="CS230" s="217">
        <f>IFERROR(VLOOKUP("ID"&amp;U230,V.진단결과!$A$2:$E$99558,5,0),0)</f>
        <v>0</v>
      </c>
      <c r="CT230" s="218">
        <f t="shared" si="186"/>
        <v>0</v>
      </c>
      <c r="CU230" s="219" t="str">
        <f>SUBSTITUTE(IFERROR(VLOOKUP("ID"&amp;U230,V.진단결과!$A$2:$F$99558,6,0),""),$AO230,"")</f>
        <v/>
      </c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</row>
    <row r="231" spans="1:120" s="220" customFormat="1" ht="16.5" hidden="1" customHeight="1">
      <c r="A231" s="164" t="s">
        <v>2242</v>
      </c>
      <c r="B231" s="164" t="s">
        <v>2240</v>
      </c>
      <c r="C231" s="164" t="s">
        <v>2887</v>
      </c>
      <c r="D231" s="164">
        <v>9</v>
      </c>
      <c r="E231" s="175" t="s">
        <v>2243</v>
      </c>
      <c r="F231" s="177" t="s">
        <v>2260</v>
      </c>
      <c r="G231" s="177" t="s">
        <v>2252</v>
      </c>
      <c r="H231" s="177">
        <v>19</v>
      </c>
      <c r="I231" s="221" t="s">
        <v>2503</v>
      </c>
      <c r="J231" s="177" t="s">
        <v>2382</v>
      </c>
      <c r="K231" s="227" t="s">
        <v>2526</v>
      </c>
      <c r="L231" s="175"/>
      <c r="M231" s="165"/>
      <c r="N231" s="221" t="s">
        <v>2503</v>
      </c>
      <c r="O231" s="183" t="s">
        <v>2510</v>
      </c>
      <c r="P231" s="4"/>
      <c r="Q231" s="175" t="s">
        <v>2449</v>
      </c>
      <c r="R231" s="175"/>
      <c r="S231" s="166"/>
      <c r="T231" s="166"/>
      <c r="U231" s="166"/>
      <c r="V231" s="164" t="s">
        <v>1965</v>
      </c>
      <c r="W231" s="166" t="s">
        <v>1875</v>
      </c>
      <c r="X231" s="166"/>
      <c r="Y231" s="166"/>
      <c r="Z231" s="166"/>
      <c r="AA231" s="166"/>
      <c r="AB231" s="164"/>
      <c r="AC231" s="166"/>
      <c r="AD231" s="165"/>
      <c r="AE231" s="166"/>
      <c r="AF231" s="166"/>
      <c r="AG231" s="165"/>
      <c r="AH231" s="165"/>
      <c r="AI231" s="166"/>
      <c r="AJ231" s="166"/>
      <c r="AK231" s="166"/>
      <c r="AL231" s="166"/>
      <c r="AM231" s="166"/>
      <c r="AN231" s="166"/>
      <c r="AO231" s="166"/>
      <c r="AP231" s="166"/>
      <c r="AQ231" s="164"/>
      <c r="AR231" s="164"/>
      <c r="AS231" s="167"/>
      <c r="AT231" s="164"/>
      <c r="AU231" s="164"/>
      <c r="AV231" s="166"/>
      <c r="AW231" s="164"/>
      <c r="AX231" s="164"/>
      <c r="AY231" s="166"/>
      <c r="AZ231" s="164"/>
      <c r="BA231" s="164"/>
      <c r="BB231" s="167"/>
      <c r="BC231" s="164"/>
      <c r="BD231" s="164"/>
      <c r="BE231" s="166"/>
      <c r="BF231" s="164"/>
      <c r="BG231" s="164"/>
      <c r="BH231" s="166"/>
      <c r="BI231" s="164"/>
      <c r="BJ231" s="164"/>
      <c r="BK231" s="167"/>
      <c r="BL231" s="164"/>
      <c r="BM231" s="164"/>
      <c r="BN231" s="166"/>
      <c r="BO231" s="164"/>
      <c r="BP231" s="164"/>
      <c r="BQ231" s="166"/>
      <c r="BR231" s="164"/>
      <c r="BS231" s="164"/>
      <c r="BT231" s="167"/>
      <c r="BU231" s="164"/>
      <c r="BV231" s="164"/>
      <c r="BW231" s="166"/>
      <c r="BX231" s="164"/>
      <c r="BY231" s="164"/>
      <c r="BZ231" s="166"/>
      <c r="CA231" s="164"/>
      <c r="CB231" s="164"/>
      <c r="CC231" s="167"/>
      <c r="CD231" s="164"/>
      <c r="CE231" s="164"/>
      <c r="CF231" s="166"/>
      <c r="CG231" s="164"/>
      <c r="CH231" s="164"/>
      <c r="CI231" s="166"/>
      <c r="CJ231" s="164"/>
      <c r="CK231" s="164"/>
      <c r="CL231" s="167"/>
      <c r="CM231" s="164"/>
      <c r="CN231" s="164"/>
      <c r="CO231" s="166"/>
      <c r="CP231" s="164"/>
      <c r="CQ231" s="164"/>
      <c r="CR231" s="216">
        <f>IFERROR(VLOOKUP("ID"&amp;U231,V.진단결과!$A$2:$E$99558,4,0),0)</f>
        <v>0</v>
      </c>
      <c r="CS231" s="217">
        <f>IFERROR(VLOOKUP("ID"&amp;U231,V.진단결과!$A$2:$E$99558,5,0),0)</f>
        <v>0</v>
      </c>
      <c r="CT231" s="218">
        <f t="shared" si="186"/>
        <v>0</v>
      </c>
      <c r="CU231" s="219" t="str">
        <f>SUBSTITUTE(IFERROR(VLOOKUP("ID"&amp;U231,V.진단결과!$A$2:$F$99558,6,0),""),$AO231,"")</f>
        <v/>
      </c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</row>
    <row r="232" spans="1:120" s="220" customFormat="1" ht="16.5" hidden="1" customHeight="1">
      <c r="A232" s="164" t="s">
        <v>2242</v>
      </c>
      <c r="B232" s="164" t="s">
        <v>2240</v>
      </c>
      <c r="C232" s="164" t="s">
        <v>2887</v>
      </c>
      <c r="D232" s="164">
        <v>9</v>
      </c>
      <c r="E232" s="175" t="s">
        <v>2243</v>
      </c>
      <c r="F232" s="177" t="s">
        <v>2260</v>
      </c>
      <c r="G232" s="177" t="s">
        <v>2252</v>
      </c>
      <c r="H232" s="177">
        <v>20</v>
      </c>
      <c r="I232" s="221" t="s">
        <v>2522</v>
      </c>
      <c r="J232" s="177" t="s">
        <v>2383</v>
      </c>
      <c r="K232" s="227" t="s">
        <v>2526</v>
      </c>
      <c r="L232" s="175"/>
      <c r="M232" s="165"/>
      <c r="N232" s="221" t="s">
        <v>2505</v>
      </c>
      <c r="O232" s="186">
        <v>785131</v>
      </c>
      <c r="P232" s="222"/>
      <c r="Q232" s="175" t="s">
        <v>2449</v>
      </c>
      <c r="R232" s="175"/>
      <c r="S232" s="166"/>
      <c r="T232" s="166"/>
      <c r="U232" s="166"/>
      <c r="V232" s="164" t="s">
        <v>1965</v>
      </c>
      <c r="W232" s="166" t="s">
        <v>1875</v>
      </c>
      <c r="X232" s="166"/>
      <c r="Y232" s="166"/>
      <c r="Z232" s="166"/>
      <c r="AA232" s="166"/>
      <c r="AB232" s="166"/>
      <c r="AC232" s="166"/>
      <c r="AD232" s="165"/>
      <c r="AE232" s="166"/>
      <c r="AF232" s="166"/>
      <c r="AG232" s="166"/>
      <c r="AH232" s="165"/>
      <c r="AI232" s="166"/>
      <c r="AJ232" s="166"/>
      <c r="AK232" s="166"/>
      <c r="AL232" s="166"/>
      <c r="AM232" s="166"/>
      <c r="AN232" s="166"/>
      <c r="AO232" s="166"/>
      <c r="AP232" s="166"/>
      <c r="AQ232" s="164"/>
      <c r="AR232" s="164"/>
      <c r="AS232" s="167"/>
      <c r="AT232" s="164"/>
      <c r="AU232" s="164"/>
      <c r="AV232" s="166"/>
      <c r="AW232" s="166"/>
      <c r="AX232" s="166"/>
      <c r="AY232" s="166"/>
      <c r="AZ232" s="164"/>
      <c r="BA232" s="164"/>
      <c r="BB232" s="167"/>
      <c r="BC232" s="164"/>
      <c r="BD232" s="164"/>
      <c r="BE232" s="166"/>
      <c r="BF232" s="166"/>
      <c r="BG232" s="166"/>
      <c r="BH232" s="166"/>
      <c r="BI232" s="164"/>
      <c r="BJ232" s="164"/>
      <c r="BK232" s="167"/>
      <c r="BL232" s="164"/>
      <c r="BM232" s="164"/>
      <c r="BN232" s="166"/>
      <c r="BO232" s="166"/>
      <c r="BP232" s="166"/>
      <c r="BQ232" s="166"/>
      <c r="BR232" s="164"/>
      <c r="BS232" s="164"/>
      <c r="BT232" s="167"/>
      <c r="BU232" s="164"/>
      <c r="BV232" s="164"/>
      <c r="BW232" s="166"/>
      <c r="BX232" s="166"/>
      <c r="BY232" s="166"/>
      <c r="BZ232" s="166"/>
      <c r="CA232" s="164"/>
      <c r="CB232" s="164"/>
      <c r="CC232" s="167"/>
      <c r="CD232" s="164"/>
      <c r="CE232" s="164"/>
      <c r="CF232" s="166"/>
      <c r="CG232" s="166"/>
      <c r="CH232" s="166"/>
      <c r="CI232" s="166"/>
      <c r="CJ232" s="164"/>
      <c r="CK232" s="164"/>
      <c r="CL232" s="167"/>
      <c r="CM232" s="164"/>
      <c r="CN232" s="164"/>
      <c r="CO232" s="166"/>
      <c r="CP232" s="166"/>
      <c r="CQ232" s="166"/>
      <c r="CR232" s="216">
        <f>IFERROR(VLOOKUP("ID"&amp;U232,V.진단결과!$A$2:$E$99558,4,0),0)</f>
        <v>0</v>
      </c>
      <c r="CS232" s="217">
        <f>IFERROR(VLOOKUP("ID"&amp;U232,V.진단결과!$A$2:$E$99558,5,0),0)</f>
        <v>0</v>
      </c>
      <c r="CT232" s="218">
        <f t="shared" si="186"/>
        <v>0</v>
      </c>
      <c r="CU232" s="219" t="str">
        <f>SUBSTITUTE(IFERROR(VLOOKUP("ID"&amp;U232,V.진단결과!$A$2:$F$99558,6,0),""),$AO232,"")</f>
        <v/>
      </c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</row>
    <row r="233" spans="1:120" s="220" customFormat="1" ht="16.5" hidden="1" customHeight="1">
      <c r="A233" s="164" t="s">
        <v>2242</v>
      </c>
      <c r="B233" s="164" t="s">
        <v>2240</v>
      </c>
      <c r="C233" s="164" t="s">
        <v>2887</v>
      </c>
      <c r="D233" s="164">
        <v>10</v>
      </c>
      <c r="E233" s="175" t="s">
        <v>2243</v>
      </c>
      <c r="F233" s="177" t="s">
        <v>2261</v>
      </c>
      <c r="G233" s="177" t="s">
        <v>2253</v>
      </c>
      <c r="H233" s="177">
        <v>1</v>
      </c>
      <c r="I233" s="221" t="s">
        <v>2595</v>
      </c>
      <c r="J233" s="177" t="s">
        <v>2384</v>
      </c>
      <c r="K233" s="177" t="s">
        <v>2441</v>
      </c>
      <c r="L233" s="175" t="s">
        <v>9</v>
      </c>
      <c r="M233" s="165"/>
      <c r="N233" s="221" t="s">
        <v>2595</v>
      </c>
      <c r="O233" s="183">
        <v>11833601</v>
      </c>
      <c r="P233" s="222"/>
      <c r="Q233" s="175" t="s">
        <v>116</v>
      </c>
      <c r="R233" s="175" t="s">
        <v>2448</v>
      </c>
      <c r="S233" s="166"/>
      <c r="T233" s="166"/>
      <c r="U233" s="166"/>
      <c r="V233" s="164" t="s">
        <v>1873</v>
      </c>
      <c r="W233" s="167" t="s">
        <v>1874</v>
      </c>
      <c r="X233" s="166"/>
      <c r="Y233" s="166"/>
      <c r="Z233" s="166"/>
      <c r="AA233" s="166"/>
      <c r="AB233" s="166"/>
      <c r="AC233" s="166"/>
      <c r="AD233" s="165"/>
      <c r="AE233" s="166"/>
      <c r="AF233" s="166"/>
      <c r="AG233" s="166"/>
      <c r="AH233" s="165"/>
      <c r="AI233" s="166"/>
      <c r="AJ233" s="166"/>
      <c r="AK233" s="166"/>
      <c r="AL233" s="166"/>
      <c r="AM233" s="166"/>
      <c r="AN233" s="166"/>
      <c r="AO233" s="166"/>
      <c r="AP233" s="166"/>
      <c r="AQ233" s="164"/>
      <c r="AR233" s="164"/>
      <c r="AS233" s="167"/>
      <c r="AT233" s="164"/>
      <c r="AU233" s="164"/>
      <c r="AV233" s="164"/>
      <c r="AW233" s="164"/>
      <c r="AX233" s="164"/>
      <c r="AY233" s="166"/>
      <c r="AZ233" s="164"/>
      <c r="BA233" s="164"/>
      <c r="BB233" s="167"/>
      <c r="BC233" s="164"/>
      <c r="BD233" s="164"/>
      <c r="BE233" s="164"/>
      <c r="BF233" s="164"/>
      <c r="BG233" s="164"/>
      <c r="BH233" s="166"/>
      <c r="BI233" s="164"/>
      <c r="BJ233" s="164"/>
      <c r="BK233" s="167"/>
      <c r="BL233" s="164"/>
      <c r="BM233" s="164"/>
      <c r="BN233" s="164"/>
      <c r="BO233" s="164"/>
      <c r="BP233" s="164"/>
      <c r="BQ233" s="166"/>
      <c r="BR233" s="164"/>
      <c r="BS233" s="164"/>
      <c r="BT233" s="167"/>
      <c r="BU233" s="164"/>
      <c r="BV233" s="164"/>
      <c r="BW233" s="164"/>
      <c r="BX233" s="164"/>
      <c r="BY233" s="164"/>
      <c r="BZ233" s="166"/>
      <c r="CA233" s="164"/>
      <c r="CB233" s="164"/>
      <c r="CC233" s="167"/>
      <c r="CD233" s="164"/>
      <c r="CE233" s="164"/>
      <c r="CF233" s="164"/>
      <c r="CG233" s="164"/>
      <c r="CH233" s="164"/>
      <c r="CI233" s="166"/>
      <c r="CJ233" s="164"/>
      <c r="CK233" s="164"/>
      <c r="CL233" s="167"/>
      <c r="CM233" s="164"/>
      <c r="CN233" s="164"/>
      <c r="CO233" s="164"/>
      <c r="CP233" s="164"/>
      <c r="CQ233" s="164"/>
      <c r="CR233" s="216">
        <f>IFERROR(VLOOKUP("ID"&amp;U233,V.진단결과!$A$2:$E$99558,4,0),0)</f>
        <v>0</v>
      </c>
      <c r="CS233" s="217">
        <f>IFERROR(VLOOKUP("ID"&amp;U233,V.진단결과!$A$2:$E$99558,5,0),0)</f>
        <v>0</v>
      </c>
      <c r="CT233" s="218">
        <f t="shared" si="186"/>
        <v>0</v>
      </c>
      <c r="CU233" s="219" t="str">
        <f>SUBSTITUTE(IFERROR(VLOOKUP("ID"&amp;U233,V.진단결과!$A$2:$F$99558,6,0),""),$AO233,"")</f>
        <v/>
      </c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</row>
    <row r="234" spans="1:120" s="220" customFormat="1" ht="16.5" hidden="1" customHeight="1">
      <c r="A234" s="164" t="s">
        <v>2242</v>
      </c>
      <c r="B234" s="164" t="s">
        <v>2240</v>
      </c>
      <c r="C234" s="164" t="s">
        <v>2887</v>
      </c>
      <c r="D234" s="164">
        <v>10</v>
      </c>
      <c r="E234" s="175" t="s">
        <v>2243</v>
      </c>
      <c r="F234" s="177" t="s">
        <v>2261</v>
      </c>
      <c r="G234" s="177" t="s">
        <v>2253</v>
      </c>
      <c r="H234" s="177">
        <v>1</v>
      </c>
      <c r="I234" s="221" t="s">
        <v>2595</v>
      </c>
      <c r="J234" s="177" t="s">
        <v>2384</v>
      </c>
      <c r="K234" s="177" t="s">
        <v>2441</v>
      </c>
      <c r="L234" s="175" t="s">
        <v>9</v>
      </c>
      <c r="M234" s="165"/>
      <c r="N234" s="221" t="s">
        <v>2595</v>
      </c>
      <c r="O234" s="183">
        <v>11833601</v>
      </c>
      <c r="P234" s="222"/>
      <c r="Q234" s="175" t="s">
        <v>116</v>
      </c>
      <c r="R234" s="175" t="s">
        <v>2448</v>
      </c>
      <c r="S234" s="166"/>
      <c r="T234" s="166"/>
      <c r="U234" s="166">
        <v>1232</v>
      </c>
      <c r="V234" s="164" t="s">
        <v>1869</v>
      </c>
      <c r="W234" s="166"/>
      <c r="X234" s="166"/>
      <c r="Y234" s="166"/>
      <c r="Z234" s="168" t="s">
        <v>2892</v>
      </c>
      <c r="AA234" s="168" t="s">
        <v>2891</v>
      </c>
      <c r="AB234" s="166"/>
      <c r="AC234" s="166"/>
      <c r="AD234" s="165"/>
      <c r="AE234" s="166"/>
      <c r="AF234" s="166"/>
      <c r="AG234" s="166"/>
      <c r="AH234" s="165"/>
      <c r="AI234" s="166"/>
      <c r="AJ234" s="166"/>
      <c r="AK234" s="166"/>
      <c r="AL234" s="166"/>
      <c r="AM234" s="166"/>
      <c r="AN234" s="166" t="str">
        <f>F234 &amp;"["&amp;G234&amp;"]의 "&amp; I234 &amp;"["&amp; J234 &amp;"]는 필수적으로 존재하여만 한다."</f>
        <v>관찰정보[OBSERVATION]의 관찰 기록 ID[OBSERVATION_ID]는 필수적으로 존재하여만 한다.</v>
      </c>
      <c r="AO234" s="166"/>
      <c r="AP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Q234" s="164" t="s">
        <v>1860</v>
      </c>
      <c r="AR234" s="164" t="str">
        <f t="shared" ref="AR234:AR248" si="206">"WITH query_result AS (" &amp; CHAR(10) &amp;
"    -- 쿼리 결과를 변수에 저장" &amp; CHAR(10) &amp;
"    " &amp; AP234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'ID1232'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AT234" s="164" t="s">
        <v>1860</v>
      </c>
      <c r="AU234" s="164" t="str">
        <f t="shared" ref="AU234:AU248" si="207">"    WITH query_result AS (" &amp; CHAR(10) &amp;
"        -- 쿼리 결과를 변수에 저장" &amp; CHAR(10) &amp;
"        " &amp; AS234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'ID1232'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AW234" s="164" t="s">
        <v>1860</v>
      </c>
      <c r="AX234" s="164" t="str">
        <f t="shared" ref="AX234:AX248" si="208">"    WITH query_result AS (" &amp; CHAR(10) &amp;
"        -- 쿼리 결과를 변수에 저장" &amp; CHAR(10) &amp;
"        " &amp; AV234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Z234" s="164" t="s">
        <v>1860</v>
      </c>
      <c r="BA234" s="164" t="str">
        <f t="shared" ref="BA234:BA248" si="209">"BEGIN TRY" &amp; CHAR(10) &amp;
"    WITH query_result AS (" &amp; CHAR(10) &amp;
"        "&amp;AY234&amp;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C234" s="164" t="s">
        <v>1860</v>
      </c>
      <c r="BD234" s="164" t="str">
        <f>"BEGIN TRY" &amp; CHAR(10) &amp;
"    WITH query_result AS (" &amp; CHAR(10) &amp;
"        "&amp;BB234&amp;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BF234" s="164" t="s">
        <v>1860</v>
      </c>
      <c r="BG234" s="164" t="str">
        <f t="shared" ref="BG234:BG248" si="210">"BEGIN TRY" &amp; CHAR(10) &amp;
"    WITH query_result AS (" &amp; CHAR(10) &amp;
"        "&amp;BE234&amp;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4" s="166" t="str">
        <f>"SELECT 'ID"&amp; $U234 &amp;"' AS RULE_ID,  
   '"&amp; $G234 &amp;"' AS TB_NM,    
   '"&amp; $J234 &amp;"' AS COL_NM, 
   COUNT(*) AS TOT_CNT   
   FROM "&amp;$C234&amp;"."&amp; $G234 &amp;"
"</f>
        <v xml:space="preserve">SELECT 'ID1232' AS RULE_ID,  
   'OBSERVATION' AS TB_NM,    
   'OBSERVATION_ID' AS COL_NM, 
   COUNT(*) AS TOT_CNT   
   FROM YourSchemaName.OBSERVATION
</v>
      </c>
      <c r="BI234" s="164" t="s">
        <v>1860</v>
      </c>
      <c r="BJ234" s="166" t="str">
        <f t="shared" ref="BJ234:BJ248" si="211">"BEGIN" &amp; CHAR(10) &amp;
"    -- 쿼리 결과를 변수에 저장" &amp; CHAR(10) &amp;
"    " &amp; BH234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'ID1232'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L234" s="164" t="s">
        <v>1860</v>
      </c>
      <c r="BM234" s="166" t="str">
        <f t="shared" ref="BM234:BM248" si="212">"BEGIN" &amp; CHAR(10) &amp;
"    -- 쿼리 결과를 변수에 저장" &amp; CHAR(10) &amp;
"    " &amp; BK234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'ID1232'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BO234" s="164" t="s">
        <v>1860</v>
      </c>
      <c r="BP234" s="166" t="str">
        <f t="shared" ref="BP234:BP248" si="213">"BEGIN" &amp; CHAR(10) &amp;
"    -- 쿼리 결과를 변수에 저장" &amp; CHAR(10) &amp;
"    " &amp; BN234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BR234" s="164" t="s">
        <v>1860</v>
      </c>
      <c r="BS234" s="164" t="str">
        <f t="shared" ref="BS234:BS248" si="2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"&amp;BQ234&amp;CHAR(10)&amp;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U234" s="164" t="s">
        <v>1860</v>
      </c>
      <c r="BV234" s="164" t="str">
        <f t="shared" ref="BV234:BV248" si="2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"&amp;BT234&amp;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234" s="166" t="str">
        <f>"SELECT ERR_VALUE, RULE_ID, TB_NM, COL_NM FROM (
 SELECT DISTINCT SUBSTRING(CAST("&amp; $J234 &amp;" AS VARCHAR(50)),1,30) AS ERR_VALUE, 'ID"&amp; $U234 &amp;"' AS RULE_ID,  
   '"&amp; $G234 &amp;"' AS TB_NM,    
   '"&amp; $J234 &amp;"' AS COL_NM 
    FROM "&amp;$C234&amp;"."&amp; $G234 &amp;" A
    WHERE  "&amp; $J234 &amp;" IS NULL 
LIMIT 3
) XX
"</f>
        <v xml:space="preserve">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</v>
      </c>
      <c r="BX234" s="164" t="s">
        <v>1860</v>
      </c>
      <c r="BY234" s="164" t="str">
        <f t="shared" ref="BY234:BY248" si="2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"&amp;BW234&amp;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A234" s="164" t="s">
        <v>1860</v>
      </c>
      <c r="CB234" s="164" t="str">
        <f t="shared" ref="CB234:CB248" si="217">"    -- 프로시저 본문" &amp; CHAR(10) &amp;
"    BEGIN" &amp; CHAR(10) &amp;
"        WITH query_result AS (" &amp; CHAR(10) &amp;
"            -- 쿼리 결과를 변수에 저장" &amp; CHAR(10) &amp;
"            "&amp;BZ234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'ID1232'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D234" s="164" t="s">
        <v>1860</v>
      </c>
      <c r="CE234" s="164" t="str">
        <f t="shared" ref="CE234:CE248" si="218">"    -- 프로시저 본문" &amp; CHAR(10) &amp;
"    BEGIN" &amp; CHAR(10) &amp;
"        WITH query_result AS (" &amp; CHAR(10) &amp;
"            -- 쿼리 결과를 변수에 저장" &amp; CHAR(10) &amp;
"         "&amp;CC234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'ID1232'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4" s="166" t="str">
        <f>"SELECT ERR_VALUE, RULE_ID, TB_NM, COL_NM FROM (
 SELECT DISTINCT SUBSTR(TO_CHAR("&amp; $J234 &amp;"),1,30) AS ERR_VALUE, 'ID"&amp; $U234 &amp;"' AS RULE_ID,  
   '"&amp; $G234 &amp;"' AS TB_NM,    
   '"&amp; $J234 &amp;"' AS COL_NM 
    FROM "&amp;$C234&amp;"."&amp; $G234 &amp;" A
    WHERE  "&amp; $J234 &amp;" IS NULL
AND ROWNUM &lt; 4
) XX
"</f>
        <v xml:space="preserve">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</v>
      </c>
      <c r="CG234" s="164" t="s">
        <v>1860</v>
      </c>
      <c r="CH234" s="164" t="str">
        <f t="shared" ref="CH234:CH248" si="219">"    -- 프로시저 본문" &amp; CHAR(10) &amp;
"    BEGIN" &amp; CHAR(10) &amp;
"        WITH query_result AS (" &amp; CHAR(10) &amp;
"            -- 쿼리 결과를 변수에 저장" &amp; CHAR(10) &amp;
"            "&amp;CF234&amp;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J234" s="164" t="s">
        <v>1860</v>
      </c>
      <c r="CK234" s="164" t="str">
        <f t="shared" ref="CK234:CK248" si="220">"BEGIN TRY" &amp; CHAR(10) &amp;
"    WITH query_result AS (" &amp; CHAR(10) &amp;
"        "&amp;CI234&amp;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M234" s="164" t="s">
        <v>1860</v>
      </c>
      <c r="CN234" s="164" t="str">
        <f>"BEGIN TRY" &amp; CHAR(10) &amp;
"    WITH query_result AS (" &amp; CHAR(10) &amp;
"        "&amp;CL234&amp;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CP234" s="164" t="s">
        <v>1860</v>
      </c>
      <c r="CQ234" s="164" t="str">
        <f t="shared" ref="CQ234:CQ248" si="221">"BEGIN TRY" &amp; CHAR(10) &amp;
"    WITH query_result AS (" &amp; CHAR(10) &amp;
"        "&amp;CO234&amp;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4" s="216">
        <f>IFERROR(VLOOKUP("ID"&amp;U234,V.진단결과!$A$2:$E$99558,4,0),0)</f>
        <v>0</v>
      </c>
      <c r="CS234" s="217">
        <f>IFERROR(VLOOKUP("ID"&amp;U234,V.진단결과!$A$2:$E$99558,5,0),0)</f>
        <v>0</v>
      </c>
      <c r="CT234" s="218">
        <f t="shared" si="186"/>
        <v>0</v>
      </c>
      <c r="CU234" s="219" t="str">
        <f>SUBSTITUTE(IFERROR(VLOOKUP("ID"&amp;U234,V.진단결과!$A$2:$F$99558,6,0),""),$AO234,"")</f>
        <v/>
      </c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</row>
    <row r="235" spans="1:120" s="220" customFormat="1" ht="16.5" hidden="1" customHeight="1">
      <c r="A235" s="164" t="s">
        <v>2242</v>
      </c>
      <c r="B235" s="164" t="s">
        <v>2240</v>
      </c>
      <c r="C235" s="164" t="s">
        <v>2887</v>
      </c>
      <c r="D235" s="164">
        <v>10</v>
      </c>
      <c r="E235" s="175" t="s">
        <v>2243</v>
      </c>
      <c r="F235" s="177" t="s">
        <v>2261</v>
      </c>
      <c r="G235" s="177" t="s">
        <v>2253</v>
      </c>
      <c r="H235" s="177">
        <v>2</v>
      </c>
      <c r="I235" s="221" t="s">
        <v>2487</v>
      </c>
      <c r="J235" s="177" t="s">
        <v>2272</v>
      </c>
      <c r="K235" s="177" t="s">
        <v>2435</v>
      </c>
      <c r="L235" s="175"/>
      <c r="M235" s="165"/>
      <c r="N235" s="221" t="s">
        <v>2487</v>
      </c>
      <c r="O235" s="183">
        <v>100000001</v>
      </c>
      <c r="P235" s="222"/>
      <c r="Q235" s="175" t="s">
        <v>116</v>
      </c>
      <c r="R235" s="175" t="s">
        <v>2448</v>
      </c>
      <c r="S235" s="166"/>
      <c r="T235" s="166"/>
      <c r="U235" s="166">
        <v>1233</v>
      </c>
      <c r="V235" s="164" t="s">
        <v>1869</v>
      </c>
      <c r="W235" s="166"/>
      <c r="X235" s="166"/>
      <c r="Y235" s="166"/>
      <c r="Z235" s="164" t="s">
        <v>1871</v>
      </c>
      <c r="AA235" s="168" t="s">
        <v>1872</v>
      </c>
      <c r="AB235" s="166"/>
      <c r="AC235" s="166"/>
      <c r="AD235" s="165"/>
      <c r="AE235" s="166"/>
      <c r="AF235" s="166"/>
      <c r="AG235" s="166"/>
      <c r="AH235" s="165"/>
      <c r="AI235" s="166"/>
      <c r="AJ235" s="166" t="s">
        <v>2244</v>
      </c>
      <c r="AK235" s="166" t="s">
        <v>2272</v>
      </c>
      <c r="AL235" s="166"/>
      <c r="AM235" s="166"/>
      <c r="AN235" s="166" t="str">
        <f>F235 &amp;"["&amp;G235&amp;"]의 "&amp; I235 &amp;"["&amp; J235 &amp;"]는 환자["&amp;AJ235&amp;"]의 "&amp;I235&amp;"["&amp;AK235&amp;"]에 존재하여야 한다."</f>
        <v>관찰정보[OBSERVATION]의 CDM 환자ID[PERSON_ID]는 환자[PERSON]의 CDM 환자ID[PERSON_ID]에 존재하여야 한다.</v>
      </c>
      <c r="AO235" s="166"/>
      <c r="AP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AQ235" s="164" t="s">
        <v>1860</v>
      </c>
      <c r="AR235" s="164" t="str">
        <f t="shared" si="206"/>
        <v xml:space="preserve">WITH query_result AS (
    -- 쿼리 결과를 변수에 저장
    SELECT 'ID1233'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235" s="164" t="s">
        <v>1860</v>
      </c>
      <c r="AU235" s="164" t="str">
        <f t="shared" si="207"/>
        <v xml:space="preserve">    WITH query_result AS (
        -- 쿼리 결과를 변수에 저장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235" s="164" t="s">
        <v>1860</v>
      </c>
      <c r="AX235" s="164" t="str">
        <f t="shared" si="208"/>
        <v xml:space="preserve">    WITH query_result AS (
        -- 쿼리 결과를 변수에 저장
    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AZ235" s="164" t="s">
        <v>1860</v>
      </c>
      <c r="BA235" s="164" t="str">
        <f t="shared" si="209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235" s="164" t="s">
        <v>1860</v>
      </c>
      <c r="BD235" s="164" t="str">
        <f>"BEGIN TRY" &amp; CHAR(10) &amp;
"    WITH query_result AS (" &amp; CHAR(10) &amp;
"        "&amp;BB235&amp;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235" s="164" t="s">
        <v>1860</v>
      </c>
      <c r="BG235" s="164" t="str">
        <f t="shared" si="210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5" s="166" t="str">
        <f>"SELECT 'ID"&amp; $U235 &amp;"' AS RULE_ID,  
   '"&amp; $G235 &amp;"' AS TB_NM,    
   '"&amp; $J235 &amp;"' AS COL_NM, 
   COUNT(*) AS TOT_CNT   
   FROM "&amp;$C235&amp;"."&amp; $G235 &amp;"
WHERE "&amp; $J235 &amp;" IS NOT NULL AND LENGTH(CAST("&amp; $J235 &amp;" AS VARCHAR))&gt;0 "</f>
        <v xml:space="preserve">SELECT 'ID1233' AS RULE_ID,  
   'OBSERVATION' AS TB_NM,    
   'PERSON_ID' AS COL_NM, 
   COUNT(*) AS TOT_CNT   
   FROM YourSchemaName.OBSERVATION
WHERE PERSON_ID IS NOT NULL AND LENGTH(CAST(PERSON_ID AS VARCHAR))&gt;0 </v>
      </c>
      <c r="BI235" s="164" t="s">
        <v>1860</v>
      </c>
      <c r="BJ235" s="166" t="str">
        <f t="shared" si="211"/>
        <v xml:space="preserve">BEGIN
    -- 쿼리 결과를 변수에 저장
    SELECT 'ID1233'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235" s="164" t="s">
        <v>1860</v>
      </c>
      <c r="BM235" s="166" t="str">
        <f t="shared" si="212"/>
        <v xml:space="preserve">BEGIN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235" s="164" t="s">
        <v>1860</v>
      </c>
      <c r="BP235" s="166" t="str">
        <f t="shared" si="213"/>
        <v xml:space="preserve">BEGIN
    -- 쿼리 결과를 변수에 저장
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BR235" s="164" t="s">
        <v>1860</v>
      </c>
      <c r="BS23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LENGTH("&amp; $J235 &amp;")&gt;0 )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235" s="164" t="s">
        <v>1860</v>
      </c>
      <c r="BV23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35" s="166" t="str">
        <f>"SELECT ERR_VALUE, RULE_ID, TB_NM, COL_NM FROM (
 SELECT DISTINCT SUBSTRING(CAST("&amp; $J235 &amp;" AS VARCHAR(50)),1,30)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LENGTH("&amp; $J235 &amp;")&gt;0 ) 
LIMIT 3
) XX
"</f>
        <v xml:space="preserve">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235" s="164" t="s">
        <v>1860</v>
      </c>
      <c r="BY23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CA235" s="164" t="s">
        <v>1860</v>
      </c>
      <c r="CB235" s="164" t="str">
        <f t="shared" si="217"/>
        <v xml:space="preserve">    -- 프로시저 본문
    BEGIN
        WITH query_result AS (
            -- 쿼리 결과를 변수에 저장
            SELECT 'ID1233'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LENGTH(TO_CHAR("&amp; $J235 &amp;"))&gt;0 )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235" s="164" t="s">
        <v>1860</v>
      </c>
      <c r="CE235" s="164" t="str">
        <f t="shared" si="218"/>
        <v xml:space="preserve">    -- 프로시저 본문
    BEGIN
        WITH query_result AS (
            -- 쿼리 결과를 변수에 저장
 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5" s="166" t="str">
        <f>"SELECT ERR_VALUE, RULE_ID, TB_NM, COL_NM FROM (
 SELECT DISTINCT SUBSTR(TO_CHAR("&amp; $J235 &amp;"),1,30)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LENGTH(TO_CHAR("&amp; $J235 &amp;"))&gt;0 ) 
AND ROWNUM &lt; 4
) XX
"</f>
        <v xml:space="preserve">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235" s="164" t="s">
        <v>1860</v>
      </c>
      <c r="CH23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CJ235" s="164" t="s">
        <v>1860</v>
      </c>
      <c r="CK235" s="164" t="str">
        <f t="shared" si="220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235" s="164" t="s">
        <v>1860</v>
      </c>
      <c r="CN235" s="164" t="str">
        <f>"BEGIN TRY" &amp; CHAR(10) &amp;
"    WITH query_result AS (" &amp; CHAR(10) &amp;
"        "&amp;CL235&amp;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235" s="164" t="s">
        <v>1860</v>
      </c>
      <c r="CQ235" s="164" t="str">
        <f t="shared" si="221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5" s="216">
        <f>IFERROR(VLOOKUP("ID"&amp;U235,V.진단결과!$A$2:$E$99558,4,0),0)</f>
        <v>0</v>
      </c>
      <c r="CS235" s="217">
        <f>IFERROR(VLOOKUP("ID"&amp;U235,V.진단결과!$A$2:$E$99558,5,0),0)</f>
        <v>0</v>
      </c>
      <c r="CT235" s="218">
        <f t="shared" si="186"/>
        <v>0</v>
      </c>
      <c r="CU235" s="219" t="str">
        <f>SUBSTITUTE(IFERROR(VLOOKUP("ID"&amp;U235,V.진단결과!$A$2:$F$99558,6,0),""),$AO235,"")</f>
        <v/>
      </c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</row>
    <row r="236" spans="1:120" s="220" customFormat="1" ht="16.5" hidden="1" customHeight="1">
      <c r="A236" s="164" t="s">
        <v>2242</v>
      </c>
      <c r="B236" s="164" t="s">
        <v>2240</v>
      </c>
      <c r="C236" s="164" t="s">
        <v>2887</v>
      </c>
      <c r="D236" s="164">
        <v>10</v>
      </c>
      <c r="E236" s="175" t="s">
        <v>2243</v>
      </c>
      <c r="F236" s="177" t="s">
        <v>2261</v>
      </c>
      <c r="G236" s="177" t="s">
        <v>2253</v>
      </c>
      <c r="H236" s="177">
        <v>2</v>
      </c>
      <c r="I236" s="221" t="s">
        <v>2487</v>
      </c>
      <c r="J236" s="177" t="s">
        <v>2272</v>
      </c>
      <c r="K236" s="177" t="s">
        <v>2435</v>
      </c>
      <c r="L236" s="175"/>
      <c r="M236" s="165"/>
      <c r="N236" s="221" t="s">
        <v>2487</v>
      </c>
      <c r="O236" s="183">
        <v>100000001</v>
      </c>
      <c r="P236" s="222"/>
      <c r="Q236" s="175" t="s">
        <v>116</v>
      </c>
      <c r="R236" s="175" t="s">
        <v>2448</v>
      </c>
      <c r="S236" s="166"/>
      <c r="T236" s="166"/>
      <c r="U236" s="166">
        <v>1234</v>
      </c>
      <c r="V236" s="164" t="s">
        <v>1869</v>
      </c>
      <c r="W236" s="166"/>
      <c r="X236" s="166"/>
      <c r="Y236" s="166"/>
      <c r="Z236" s="168" t="s">
        <v>2892</v>
      </c>
      <c r="AA236" s="168" t="s">
        <v>2891</v>
      </c>
      <c r="AB236" s="166"/>
      <c r="AC236" s="166"/>
      <c r="AD236" s="165"/>
      <c r="AE236" s="166"/>
      <c r="AF236" s="166"/>
      <c r="AG236" s="166"/>
      <c r="AH236" s="165"/>
      <c r="AI236" s="166"/>
      <c r="AJ236" s="166"/>
      <c r="AK236" s="166"/>
      <c r="AL236" s="166"/>
      <c r="AM236" s="166"/>
      <c r="AN236" s="166" t="str">
        <f>F236 &amp;"["&amp;G236&amp;"]의 "&amp; I236 &amp;"["&amp; J236 &amp;"]는 필수적으로 존재하여만 한다."</f>
        <v>관찰정보[OBSERVATION]의 CDM 환자ID[PERSON_ID]는 필수적으로 존재하여만 한다.</v>
      </c>
      <c r="AO236" s="166"/>
      <c r="AP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Q236" s="164" t="s">
        <v>1860</v>
      </c>
      <c r="AR236" s="164" t="str">
        <f t="shared" si="206"/>
        <v xml:space="preserve">WITH query_result AS (
    -- 쿼리 결과를 변수에 저장
    SELECT 'ID1234'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AT236" s="164" t="s">
        <v>1860</v>
      </c>
      <c r="AU236" s="164" t="str">
        <f t="shared" si="207"/>
        <v xml:space="preserve">    WITH query_result AS (
        -- 쿼리 결과를 변수에 저장
        SELECT 'ID1234'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AW236" s="164" t="s">
        <v>1860</v>
      </c>
      <c r="AX236" s="164" t="str">
        <f t="shared" si="208"/>
        <v xml:space="preserve">    WITH query_result AS (
        -- 쿼리 결과를 변수에 저장
    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Z236" s="164" t="s">
        <v>1860</v>
      </c>
      <c r="BA236" s="164" t="str">
        <f t="shared" si="209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C236" s="164" t="s">
        <v>1860</v>
      </c>
      <c r="BD236" s="164" t="str">
        <f>"BEGIN TRY" &amp; CHAR(10) &amp;
"    WITH query_result AS (" &amp; CHAR(10) &amp;
"        "&amp;BB236&amp;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BF236" s="164" t="s">
        <v>1860</v>
      </c>
      <c r="BG236" s="164" t="str">
        <f t="shared" si="210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6" s="166" t="str">
        <f>"SELECT 'ID"&amp; $U236 &amp;"' AS RULE_ID,  
   '"&amp; $G236 &amp;"' AS TB_NM,    
   '"&amp; $J236 &amp;"' AS COL_NM, 
   COUNT(*) AS TOT_CNT   
   FROM "&amp;$C236&amp;"."&amp; $G236 &amp;"
"</f>
        <v xml:space="preserve">SELECT 'ID1234' AS RULE_ID,  
   'OBSERVATION' AS TB_NM,    
   'PERSON_ID' AS COL_NM, 
   COUNT(*) AS TOT_CNT   
   FROM YourSchemaName.OBSERVATION
</v>
      </c>
      <c r="BI236" s="164" t="s">
        <v>1860</v>
      </c>
      <c r="BJ236" s="166" t="str">
        <f t="shared" si="211"/>
        <v xml:space="preserve">BEGIN
    -- 쿼리 결과를 변수에 저장
    SELECT 'ID1234'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L236" s="164" t="s">
        <v>1860</v>
      </c>
      <c r="BM236" s="166" t="str">
        <f t="shared" si="212"/>
        <v xml:space="preserve">BEGIN
    -- 쿼리 결과를 변수에 저장
    SELECT 'ID1234'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BO236" s="164" t="s">
        <v>1860</v>
      </c>
      <c r="BP236" s="166" t="str">
        <f t="shared" si="213"/>
        <v xml:space="preserve">BEGIN
    -- 쿼리 결과를 변수에 저장
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BR236" s="164" t="s">
        <v>1860</v>
      </c>
      <c r="BS236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U236" s="164" t="s">
        <v>1860</v>
      </c>
      <c r="BV236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236" s="166" t="str">
        <f>"SELECT ERR_VALUE, RULE_ID, TB_NM, COL_NM FROM (
 SELECT DISTINCT SUBSTRING(CAST("&amp; $J236 &amp;" AS VARCHAR(50)),1,30) AS ERR_VALUE, 'ID"&amp; $U236 &amp;"' AS RULE_ID,  
   '"&amp; $G236 &amp;"' AS TB_NM,    
   '"&amp; $J236 &amp;"' AS COL_NM 
    FROM "&amp;$C236&amp;"."&amp; $G236 &amp;" A
    WHERE  "&amp; $J236 &amp;" IS NULL 
LIMIT 3
) XX
"</f>
        <v xml:space="preserve">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</v>
      </c>
      <c r="BX236" s="164" t="s">
        <v>1860</v>
      </c>
      <c r="BY236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A236" s="164" t="s">
        <v>1860</v>
      </c>
      <c r="CB236" s="164" t="str">
        <f t="shared" si="217"/>
        <v xml:space="preserve">    -- 프로시저 본문
    BEGIN
        WITH query_result AS (
            -- 쿼리 결과를 변수에 저장
            SELECT 'ID1234'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D236" s="164" t="s">
        <v>1860</v>
      </c>
      <c r="CE236" s="164" t="str">
        <f t="shared" si="218"/>
        <v xml:space="preserve">    -- 프로시저 본문
    BEGIN
        WITH query_result AS (
            -- 쿼리 결과를 변수에 저장
         SELECT 'ID1234'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6" s="166" t="str">
        <f>"SELECT ERR_VALUE, RULE_ID, TB_NM, COL_NM FROM (
 SELECT DISTINCT SUBSTR(TO_CHAR("&amp; $J236 &amp;"),1,30) AS ERR_VALUE, 'ID"&amp; $U236 &amp;"' AS RULE_ID,  
   '"&amp; $G236 &amp;"' AS TB_NM,    
   '"&amp; $J236 &amp;"' AS COL_NM 
    FROM "&amp;$C236&amp;"."&amp; $G236 &amp;" A
    WHERE  "&amp; $J236 &amp;" IS NULL
AND ROWNUM &lt; 4
) XX
"</f>
        <v xml:space="preserve">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</v>
      </c>
      <c r="CG236" s="164" t="s">
        <v>1860</v>
      </c>
      <c r="CH236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J236" s="164" t="s">
        <v>1860</v>
      </c>
      <c r="CK236" s="164" t="str">
        <f t="shared" si="220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M236" s="164" t="s">
        <v>1860</v>
      </c>
      <c r="CN236" s="164" t="str">
        <f>"BEGIN TRY" &amp; CHAR(10) &amp;
"    WITH query_result AS (" &amp; CHAR(10) &amp;
"        "&amp;CL236&amp;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CP236" s="164" t="s">
        <v>1860</v>
      </c>
      <c r="CQ236" s="164" t="str">
        <f t="shared" si="221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6" s="216">
        <f>IFERROR(VLOOKUP("ID"&amp;U236,V.진단결과!$A$2:$E$99558,4,0),0)</f>
        <v>0</v>
      </c>
      <c r="CS236" s="217">
        <f>IFERROR(VLOOKUP("ID"&amp;U236,V.진단결과!$A$2:$E$99558,5,0),0)</f>
        <v>0</v>
      </c>
      <c r="CT236" s="218">
        <f t="shared" si="186"/>
        <v>0</v>
      </c>
      <c r="CU236" s="219" t="str">
        <f>SUBSTITUTE(IFERROR(VLOOKUP("ID"&amp;U236,V.진단결과!$A$2:$F$99558,6,0),""),$AO236,"")</f>
        <v/>
      </c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</row>
    <row r="237" spans="1:120" s="220" customFormat="1" ht="16.5" hidden="1" customHeight="1">
      <c r="A237" s="164" t="s">
        <v>2242</v>
      </c>
      <c r="B237" s="164" t="s">
        <v>2240</v>
      </c>
      <c r="C237" s="164" t="s">
        <v>2887</v>
      </c>
      <c r="D237" s="164">
        <v>10</v>
      </c>
      <c r="E237" s="175" t="s">
        <v>2243</v>
      </c>
      <c r="F237" s="177" t="s">
        <v>2261</v>
      </c>
      <c r="G237" s="177" t="s">
        <v>2253</v>
      </c>
      <c r="H237" s="177">
        <v>3</v>
      </c>
      <c r="I237" s="221" t="s">
        <v>2697</v>
      </c>
      <c r="J237" s="177" t="s">
        <v>2385</v>
      </c>
      <c r="K237" s="177" t="s">
        <v>2441</v>
      </c>
      <c r="L237" s="175"/>
      <c r="M237" s="165"/>
      <c r="N237" s="221" t="s">
        <v>2713</v>
      </c>
      <c r="O237" s="192">
        <v>4171594</v>
      </c>
      <c r="P237" s="222"/>
      <c r="Q237" s="175" t="s">
        <v>116</v>
      </c>
      <c r="R237" s="175" t="s">
        <v>2448</v>
      </c>
      <c r="S237" s="166"/>
      <c r="T237" s="166"/>
      <c r="U237" s="166">
        <v>1235</v>
      </c>
      <c r="V237" s="164" t="s">
        <v>1869</v>
      </c>
      <c r="W237" s="166"/>
      <c r="X237" s="166"/>
      <c r="Y237" s="166"/>
      <c r="Z237" s="164" t="s">
        <v>1868</v>
      </c>
      <c r="AA237" s="164" t="s">
        <v>2466</v>
      </c>
      <c r="AB237" s="166"/>
      <c r="AC237" s="166"/>
      <c r="AD237" s="165"/>
      <c r="AE237" s="166"/>
      <c r="AF237" s="166" t="s">
        <v>2886</v>
      </c>
      <c r="AG237" s="165" t="s">
        <v>2258</v>
      </c>
      <c r="AH237" s="165" t="s">
        <v>2434</v>
      </c>
      <c r="AI237" s="166"/>
      <c r="AJ237" s="166"/>
      <c r="AK237" s="166"/>
      <c r="AL237" s="166"/>
      <c r="AM237" s="166"/>
      <c r="AN237" s="166" t="str">
        <f>F237 &amp;"["&amp;G237&amp;"]의 "&amp; I237 &amp;"["&amp; J237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237" s="166"/>
      <c r="AP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AQ237" s="164" t="s">
        <v>1860</v>
      </c>
      <c r="AR237" s="164" t="str">
        <f t="shared" si="206"/>
        <v xml:space="preserve">WITH query_result AS (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237" s="164" t="s">
        <v>1860</v>
      </c>
      <c r="AU237" s="164" t="str">
        <f t="shared" si="207"/>
        <v xml:space="preserve">    WITH query_result AS (
        -- 쿼리 결과를 변수에 저장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237" s="164" t="s">
        <v>1860</v>
      </c>
      <c r="AX237" s="164" t="str">
        <f t="shared" si="208"/>
        <v xml:space="preserve">    WITH query_result AS (
        -- 쿼리 결과를 변수에 저장
    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AZ237" s="164" t="s">
        <v>1860</v>
      </c>
      <c r="BA237" s="164" t="str">
        <f t="shared" si="209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237" s="164" t="s">
        <v>1860</v>
      </c>
      <c r="BD237" s="164" t="str">
        <f>"BEGIN TRY" &amp; CHAR(10) &amp;
"    WITH query_result AS (" &amp; CHAR(10) &amp;
"        "&amp;BB237&amp;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237" s="164" t="s">
        <v>1860</v>
      </c>
      <c r="BG237" s="164" t="str">
        <f t="shared" si="210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7" s="166" t="str">
        <f>"SELECT 'ID"&amp; $U237 &amp;"' AS RULE_ID,  
   '"&amp; $G237 &amp;"' AS TB_NM,    
   '"&amp; $J237 &amp;"' AS COL_NM, 
   COUNT(*) AS TOT_CNT   
   FROM "&amp;$C237&amp;"."&amp; $G237 &amp;"
WHERE "&amp; $J237 &amp;" IS NOT NULL AND LENGTH(CAST("&amp; $J237 &amp;" AS VARCHAR))&gt;0 "</f>
        <v xml:space="preserve">SELECT 'ID1235' AS RULE_ID,  
   'OBSERVATION' AS TB_NM,    
   'OBSERVATION_CONCEPT_ID' AS COL_NM, 
   COUNT(*) AS TOT_CNT   
   FROM YourSchemaName.OBSERVATION
WHERE OBSERVATION_CONCEPT_ID IS NOT NULL AND LENGTH(CAST(OBSERVATION_CONCEPT_ID AS VARCHAR))&gt;0 </v>
      </c>
      <c r="BI237" s="164" t="s">
        <v>1860</v>
      </c>
      <c r="BJ237" s="166" t="str">
        <f t="shared" si="211"/>
        <v xml:space="preserve">BEGIN
    -- 쿼리 결과를 변수에 저장
    SELECT 'ID1235'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237" s="164" t="s">
        <v>1860</v>
      </c>
      <c r="BM237" s="166" t="str">
        <f t="shared" si="212"/>
        <v xml:space="preserve">BEGIN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237" s="164" t="s">
        <v>1860</v>
      </c>
      <c r="BP237" s="166" t="str">
        <f t="shared" si="213"/>
        <v xml:space="preserve">BEGIN
    -- 쿼리 결과를 변수에 저장
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BR237" s="164" t="s">
        <v>1860</v>
      </c>
      <c r="BS237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LENGTH("&amp; $J237 &amp;")&gt;0 )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237" s="164" t="s">
        <v>1860</v>
      </c>
      <c r="BV237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237" s="166" t="str">
        <f>"SELECT ERR_VALUE, RULE_ID, TB_NM, COL_NM FROM (
 SELECT DISTINCT SUBSTRING(CAST("&amp; $J237 &amp;" AS VARCHAR(50)),1,30)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LENGTH("&amp; $J237 &amp;")&gt;0 ) 
AND "&amp; $J237 &amp;" != 0
LIMIT 3
) XX
"</f>
        <v xml:space="preserve">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237" s="164" t="s">
        <v>1860</v>
      </c>
      <c r="BY237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CA237" s="164" t="s">
        <v>1860</v>
      </c>
      <c r="CB237" s="164" t="str">
        <f t="shared" si="217"/>
        <v xml:space="preserve">    -- 프로시저 본문
    BEGIN
        WITH query_result AS (
            -- 쿼리 결과를 변수에 저장
            SELECT 'ID1235'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LENGTH(TO_CHAR("&amp; $J237 &amp;"))&gt;0 )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237" s="164" t="s">
        <v>1860</v>
      </c>
      <c r="CE237" s="164" t="str">
        <f t="shared" si="218"/>
        <v xml:space="preserve">    -- 프로시저 본문
    BEGIN
        WITH query_result AS (
            -- 쿼리 결과를 변수에 저장
 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7" s="166" t="str">
        <f>"SELECT ERR_VALUE, RULE_ID, TB_NM, COL_NM FROM (
 SELECT DISTINCT SUBSTR(TO_CHAR("&amp; $J237 &amp;"),1,30)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LENGTH(TO_CHAR("&amp; $J237 &amp;"))&gt;0 ) 
AND "&amp; $J237 &amp;" != 0
AND ROWNUM &lt; 4
) XX
"</f>
        <v xml:space="preserve">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237" s="164" t="s">
        <v>1860</v>
      </c>
      <c r="CH237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CJ237" s="164" t="s">
        <v>1860</v>
      </c>
      <c r="CK237" s="164" t="str">
        <f t="shared" si="220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237" s="164" t="s">
        <v>1860</v>
      </c>
      <c r="CN237" s="164" t="str">
        <f>"BEGIN TRY" &amp; CHAR(10) &amp;
"    WITH query_result AS (" &amp; CHAR(10) &amp;
"        "&amp;CL237&amp;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237" s="164" t="s">
        <v>1860</v>
      </c>
      <c r="CQ237" s="164" t="str">
        <f t="shared" si="221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7" s="216">
        <f>IFERROR(VLOOKUP("ID"&amp;U237,V.진단결과!$A$2:$E$99558,4,0),0)</f>
        <v>0</v>
      </c>
      <c r="CS237" s="217">
        <f>IFERROR(VLOOKUP("ID"&amp;U237,V.진단결과!$A$2:$E$99558,5,0),0)</f>
        <v>0</v>
      </c>
      <c r="CT237" s="218">
        <f t="shared" si="186"/>
        <v>0</v>
      </c>
      <c r="CU237" s="219" t="str">
        <f>SUBSTITUTE(IFERROR(VLOOKUP("ID"&amp;U237,V.진단결과!$A$2:$F$99558,6,0),""),$AO237,"")</f>
        <v/>
      </c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</row>
    <row r="238" spans="1:120" s="220" customFormat="1" ht="16.5" hidden="1" customHeight="1">
      <c r="A238" s="164" t="s">
        <v>2242</v>
      </c>
      <c r="B238" s="164" t="s">
        <v>2240</v>
      </c>
      <c r="C238" s="164" t="s">
        <v>2887</v>
      </c>
      <c r="D238" s="164">
        <v>10</v>
      </c>
      <c r="E238" s="175" t="s">
        <v>2243</v>
      </c>
      <c r="F238" s="177" t="s">
        <v>2261</v>
      </c>
      <c r="G238" s="177" t="s">
        <v>2253</v>
      </c>
      <c r="H238" s="177">
        <v>3</v>
      </c>
      <c r="I238" s="221" t="s">
        <v>2697</v>
      </c>
      <c r="J238" s="177" t="s">
        <v>2385</v>
      </c>
      <c r="K238" s="177" t="s">
        <v>2441</v>
      </c>
      <c r="L238" s="175"/>
      <c r="M238" s="165"/>
      <c r="N238" s="221" t="s">
        <v>2713</v>
      </c>
      <c r="O238" s="192">
        <v>4171594</v>
      </c>
      <c r="P238" s="222"/>
      <c r="Q238" s="175" t="s">
        <v>116</v>
      </c>
      <c r="R238" s="175" t="s">
        <v>2448</v>
      </c>
      <c r="S238" s="166"/>
      <c r="T238" s="166"/>
      <c r="U238" s="166">
        <v>1236</v>
      </c>
      <c r="V238" s="164" t="s">
        <v>1869</v>
      </c>
      <c r="W238" s="166"/>
      <c r="X238" s="166"/>
      <c r="Y238" s="166"/>
      <c r="Z238" s="168" t="s">
        <v>2892</v>
      </c>
      <c r="AA238" s="168" t="s">
        <v>2891</v>
      </c>
      <c r="AB238" s="166"/>
      <c r="AC238" s="166"/>
      <c r="AD238" s="165"/>
      <c r="AE238" s="166"/>
      <c r="AF238" s="166"/>
      <c r="AG238" s="166"/>
      <c r="AH238" s="165"/>
      <c r="AI238" s="166"/>
      <c r="AJ238" s="166"/>
      <c r="AK238" s="166"/>
      <c r="AL238" s="166"/>
      <c r="AM238" s="166"/>
      <c r="AN238" s="166" t="str">
        <f>F238 &amp;"["&amp;G238&amp;"]의 "&amp; I238 &amp;"["&amp; J238 &amp;"]는 필수적으로 존재하여만 한다."</f>
        <v>관찰정보[OBSERVATION]의 관찰 정보 concept ID[OBSERVATION_CONCEPT_ID]는 필수적으로 존재하여만 한다.</v>
      </c>
      <c r="AO238" s="166"/>
      <c r="AP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Q238" s="164" t="s">
        <v>1860</v>
      </c>
      <c r="AR238" s="164" t="str">
        <f t="shared" si="206"/>
        <v xml:space="preserve">WITH query_result AS (
    -- 쿼리 결과를 변수에 저장
    SELECT 'ID1236'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AT238" s="164" t="s">
        <v>1860</v>
      </c>
      <c r="AU238" s="164" t="str">
        <f t="shared" si="207"/>
        <v xml:space="preserve">    WITH query_result AS (
        -- 쿼리 결과를 변수에 저장
        SELECT 'ID1236'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AW238" s="164" t="s">
        <v>1860</v>
      </c>
      <c r="AX238" s="164" t="str">
        <f t="shared" si="208"/>
        <v xml:space="preserve">    WITH query_result AS (
        -- 쿼리 결과를 변수에 저장
    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Z238" s="164" t="s">
        <v>1860</v>
      </c>
      <c r="BA238" s="164" t="str">
        <f t="shared" si="209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C238" s="164" t="s">
        <v>1860</v>
      </c>
      <c r="BD238" s="164" t="str">
        <f>"BEGIN TRY" &amp; CHAR(10) &amp;
"    WITH query_result AS (" &amp; CHAR(10) &amp;
"        "&amp;BB238&amp;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BF238" s="164" t="s">
        <v>1860</v>
      </c>
      <c r="BG238" s="164" t="str">
        <f t="shared" si="210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8" s="166" t="str">
        <f>"SELECT 'ID"&amp; $U238 &amp;"' AS RULE_ID,  
   '"&amp; $G238 &amp;"' AS TB_NM,    
   '"&amp; $J238 &amp;"' AS COL_NM, 
   COUNT(*) AS TOT_CNT   
   FROM "&amp;$C238&amp;"."&amp; $G238 &amp;"
"</f>
        <v xml:space="preserve">SELECT 'ID1236' AS RULE_ID,  
   'OBSERVATION' AS TB_NM,    
   'OBSERVATION_CONCEPT_ID' AS COL_NM, 
   COUNT(*) AS TOT_CNT   
   FROM YourSchemaName.OBSERVATION
</v>
      </c>
      <c r="BI238" s="164" t="s">
        <v>1860</v>
      </c>
      <c r="BJ238" s="166" t="str">
        <f t="shared" si="211"/>
        <v xml:space="preserve">BEGIN
    -- 쿼리 결과를 변수에 저장
    SELECT 'ID1236'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L238" s="164" t="s">
        <v>1860</v>
      </c>
      <c r="BM238" s="166" t="str">
        <f t="shared" si="212"/>
        <v xml:space="preserve">BEGIN
    -- 쿼리 결과를 변수에 저장
    SELECT 'ID1236'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BO238" s="164" t="s">
        <v>1860</v>
      </c>
      <c r="BP238" s="166" t="str">
        <f t="shared" si="213"/>
        <v xml:space="preserve">BEGIN
    -- 쿼리 결과를 변수에 저장
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BR238" s="164" t="s">
        <v>1860</v>
      </c>
      <c r="BS23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U238" s="164" t="s">
        <v>1860</v>
      </c>
      <c r="BV23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238" s="166" t="str">
        <f>"SELECT ERR_VALUE, RULE_ID, TB_NM, COL_NM FROM (
 SELECT DISTINCT SUBSTRING(CAST("&amp; $J238 &amp;" AS VARCHAR(50)),1,30) AS ERR_VALUE, 'ID"&amp; $U238 &amp;"' AS RULE_ID,  
   '"&amp; $G238 &amp;"' AS TB_NM,    
   '"&amp; $J238 &amp;"' AS COL_NM 
    FROM "&amp;$C238&amp;"."&amp; $G238 &amp;" A
    WHERE  "&amp; $J238 &amp;" IS NULL 
LIMIT 3
) XX
"</f>
        <v xml:space="preserve">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</v>
      </c>
      <c r="BX238" s="164" t="s">
        <v>1860</v>
      </c>
      <c r="BY23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A238" s="164" t="s">
        <v>1860</v>
      </c>
      <c r="CB238" s="164" t="str">
        <f t="shared" si="217"/>
        <v xml:space="preserve">    -- 프로시저 본문
    BEGIN
        WITH query_result AS (
            -- 쿼리 결과를 변수에 저장
            SELECT 'ID1236'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D238" s="164" t="s">
        <v>1860</v>
      </c>
      <c r="CE238" s="164" t="str">
        <f t="shared" si="218"/>
        <v xml:space="preserve">    -- 프로시저 본문
    BEGIN
        WITH query_result AS (
            -- 쿼리 결과를 변수에 저장
         SELECT 'ID1236'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8" s="166" t="str">
        <f>"SELECT ERR_VALUE, RULE_ID, TB_NM, COL_NM FROM (
 SELECT DISTINCT SUBSTR(TO_CHAR("&amp; $J238 &amp;"),1,30) AS ERR_VALUE, 'ID"&amp; $U238 &amp;"' AS RULE_ID,  
   '"&amp; $G238 &amp;"' AS TB_NM,    
   '"&amp; $J238 &amp;"' AS COL_NM 
    FROM "&amp;$C238&amp;"."&amp; $G238 &amp;" A
    WHERE  "&amp; $J238 &amp;" IS NULL
AND ROWNUM &lt; 4
) XX
"</f>
        <v xml:space="preserve">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</v>
      </c>
      <c r="CG238" s="164" t="s">
        <v>1860</v>
      </c>
      <c r="CH23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J238" s="164" t="s">
        <v>1860</v>
      </c>
      <c r="CK238" s="164" t="str">
        <f t="shared" si="220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M238" s="164" t="s">
        <v>1860</v>
      </c>
      <c r="CN238" s="164" t="str">
        <f>"BEGIN TRY" &amp; CHAR(10) &amp;
"    WITH query_result AS (" &amp; CHAR(10) &amp;
"        "&amp;CL238&amp;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CP238" s="164" t="s">
        <v>1860</v>
      </c>
      <c r="CQ238" s="164" t="str">
        <f t="shared" si="221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8" s="216">
        <f>IFERROR(VLOOKUP("ID"&amp;U238,V.진단결과!$A$2:$E$99558,4,0),0)</f>
        <v>0</v>
      </c>
      <c r="CS238" s="217">
        <f>IFERROR(VLOOKUP("ID"&amp;U238,V.진단결과!$A$2:$E$99558,5,0),0)</f>
        <v>0</v>
      </c>
      <c r="CT238" s="218">
        <f t="shared" si="186"/>
        <v>0</v>
      </c>
      <c r="CU238" s="219" t="str">
        <f>SUBSTITUTE(IFERROR(VLOOKUP("ID"&amp;U238,V.진단결과!$A$2:$F$99558,6,0),""),$AO238,"")</f>
        <v/>
      </c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</row>
    <row r="239" spans="1:120" s="220" customFormat="1" ht="16.5" hidden="1" customHeight="1">
      <c r="A239" s="164" t="s">
        <v>2242</v>
      </c>
      <c r="B239" s="164" t="s">
        <v>2240</v>
      </c>
      <c r="C239" s="164" t="s">
        <v>2887</v>
      </c>
      <c r="D239" s="164">
        <v>10</v>
      </c>
      <c r="E239" s="175" t="s">
        <v>2243</v>
      </c>
      <c r="F239" s="177" t="s">
        <v>2261</v>
      </c>
      <c r="G239" s="177" t="s">
        <v>2253</v>
      </c>
      <c r="H239" s="177">
        <v>4</v>
      </c>
      <c r="I239" s="221" t="s">
        <v>2698</v>
      </c>
      <c r="J239" s="177" t="s">
        <v>2386</v>
      </c>
      <c r="K239" s="177" t="s">
        <v>2438</v>
      </c>
      <c r="L239" s="175"/>
      <c r="M239" s="165"/>
      <c r="N239" s="221" t="s">
        <v>2698</v>
      </c>
      <c r="O239" s="184">
        <v>44743</v>
      </c>
      <c r="P239" s="166"/>
      <c r="Q239" s="175" t="s">
        <v>116</v>
      </c>
      <c r="R239" s="175" t="s">
        <v>2448</v>
      </c>
      <c r="S239" s="166"/>
      <c r="T239" s="166"/>
      <c r="U239" s="166">
        <v>1237</v>
      </c>
      <c r="V239" s="164" t="s">
        <v>1869</v>
      </c>
      <c r="W239" s="167"/>
      <c r="X239" s="166"/>
      <c r="Y239" s="166"/>
      <c r="Z239" s="168" t="s">
        <v>1966</v>
      </c>
      <c r="AA239" s="168" t="s">
        <v>1967</v>
      </c>
      <c r="AB239" s="166"/>
      <c r="AC239" s="166"/>
      <c r="AD239" s="165"/>
      <c r="AE239" s="166"/>
      <c r="AF239" s="166"/>
      <c r="AG239" s="166"/>
      <c r="AH239" s="165"/>
      <c r="AI239" s="166"/>
      <c r="AJ239" s="166"/>
      <c r="AK239" s="166"/>
      <c r="AL239" s="166"/>
      <c r="AM239" s="166"/>
      <c r="AN239" s="167" t="str">
        <f>F239 &amp;"["&amp;G239&amp;"]의 "&amp; I239 &amp;"["&amp; J239 &amp;"]는 'YYYY-MM-DD'의 날짜 형식을 준수해야 한다."</f>
        <v>관찰정보[OBSERVATION]의 관찰 일자[OBSERVATION_DATE]는 'YYYY-MM-DD'의 날짜 형식을 준수해야 한다.</v>
      </c>
      <c r="AO239" s="166"/>
      <c r="AP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AQ239" s="164" t="s">
        <v>1860</v>
      </c>
      <c r="AR239" s="164" t="str">
        <f t="shared" si="206"/>
        <v xml:space="preserve">WITH query_result AS (
    -- 쿼리 결과를 변수에 저장
    SELECT 'ID1237'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9" s="166" t="str">
        <f>"SELECT 'ID"&amp; $U239 &amp;"' AS RULE_ID,  
   '"&amp; $G239 &amp;"' AS TB_NM,    
   '"&amp; $J239 &amp;"' AS COL_NM, 
	COUNT(*) AS ERR_CNT   
FROM "&amp;$C239&amp;"."&amp; $G239 &amp;"
WHERE CASE WHEN "&amp; $J239 &amp;" LIKE_REGEXPR '^[0-9]{4}-[0-9]{2}-[0-9]{2}$'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239" s="164" t="s">
        <v>1860</v>
      </c>
      <c r="AU239" s="164" t="str">
        <f t="shared" si="207"/>
        <v xml:space="preserve">    WITH query_result AS (
        -- 쿼리 결과를 변수에 저장
        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LIKE_REGEXPR '^[0-9]{4}-[0-9]{2}-[0-9]{2}$'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239" s="164" t="s">
        <v>1860</v>
      </c>
      <c r="AX239" s="164" t="str">
        <f t="shared" si="208"/>
        <v xml:space="preserve">    WITH query_result AS (
        -- 쿼리 결과를 변수에 저장
        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AZ239" s="164" t="s">
        <v>1860</v>
      </c>
      <c r="BA239" s="164" t="str">
        <f t="shared" si="209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239" s="164" t="s">
        <v>1860</v>
      </c>
      <c r="BD239" s="164" t="str">
        <f>"BEGIN TRY" &amp; CHAR(10) &amp;
"    WITH query_result AS (" &amp; CHAR(10) &amp;
"        "&amp;BB239&amp;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239" s="164" t="s">
        <v>1860</v>
      </c>
      <c r="BG239" s="164" t="str">
        <f t="shared" si="210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9" s="166" t="str">
        <f>"SELECT 'ID"&amp; $U239 &amp;"' AS RULE_ID,  
   '"&amp; $G239 &amp;"' AS TB_NM,    
   '"&amp; $J239 &amp;"' AS COL_NM, 
   COUNT(*) AS TOT_CNT   
   FROM "&amp;$C239&amp;"."&amp; $G239 &amp;"
WHERE "&amp; $J239 &amp;" IS NOT NULL AND LENGTH(CAST("&amp; $J239 &amp;" AS VARCHAR))&gt;0 "</f>
        <v xml:space="preserve">SELECT 'ID1237' AS RULE_ID,  
   'OBSERVATION' AS TB_NM,    
   'OBSERVATION_DATE' AS COL_NM, 
   COUNT(*) AS TOT_CNT   
   FROM YourSchemaName.OBSERVATION
WHERE OBSERVATION_DATE IS NOT NULL AND LENGTH(CAST(OBSERVATION_DATE AS VARCHAR))&gt;0 </v>
      </c>
      <c r="BI239" s="164" t="s">
        <v>1860</v>
      </c>
      <c r="BJ239" s="166" t="str">
        <f t="shared" si="211"/>
        <v xml:space="preserve">BEGIN
    -- 쿼리 결과를 변수에 저장
    SELECT 'ID1237'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9" s="166" t="str">
        <f>"SELECT 'ID"&amp; $U239 &amp;"' AS RULE_ID,  
   '"&amp; $G239 &amp;"' AS TB_NM,    
   '"&amp; $J239 &amp;"' AS COL_NM, 
	COUNT(*) AS ERR_CNT   
FROM "&amp;$C239&amp;"."&amp; $G239 &amp;"
WHERE CASE WHEN REGEXP_MATCH(CAST("&amp; $J239 &amp;" AS VARCHAR), '^[0-9]{4}-[0-9]{2}-[0-9]{2}$') IS NULL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239" s="164" t="s">
        <v>1860</v>
      </c>
      <c r="BM239" s="166" t="str">
        <f t="shared" si="212"/>
        <v xml:space="preserve">BEGIN
    -- 쿼리 결과를 변수에 저장
    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REGEXP_MATCH(CAST("&amp; $J239 &amp;" AS VARCHAR), '^[0-9]{4}-[0-9]{2}-[0-9]{2}$') IS NULL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239" s="164" t="s">
        <v>1860</v>
      </c>
      <c r="BP239" s="166" t="str">
        <f t="shared" si="213"/>
        <v xml:space="preserve">BEGIN
    -- 쿼리 결과를 변수에 저장
    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BR239" s="164" t="s">
        <v>1860</v>
      </c>
      <c r="BS239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9" s="166" t="str">
        <f>"SELECT 'ID"&amp; $U239 &amp;"' AS RULE_ID,  
   '"&amp; $G239 &amp;"' AS TB_NM,    
   '"&amp; $J239 &amp;"' AS COL_NM, 
	COUNT(*) AS ERR_CNT   
FROM "&amp;$C239&amp;"."&amp; $G239 &amp;"
WHERE CASE WHEN "&amp; $J239 &amp;" REGEXP '^[0-9]{4}-[0-9]{2}-[0-9]{2}$'
THEN 'Y' ELSE 'N' END = 'Y' 
AND ( "&amp; $J239 &amp;" IS NOT NULL AND LENGTH("&amp; $J239 &amp;")&gt;0 )
"</f>
        <v xml:space="preserve">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239" s="164" t="s">
        <v>1860</v>
      </c>
      <c r="BV239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239" s="166" t="str">
        <f>"SELECT ERR_VALUE, RULE_ID, TB_NM, COL_NM FROM (
SELECT DISTINCT SUBSTRING(CAST("&amp; $J239 &amp;" AS VARCHAR(50)),1,30) AS ERR_VALUE, 'ID"&amp; $U239 &amp;"' AS RULE_ID,  
   '"&amp; $G239 &amp;"' AS TB_NM,    
   '"&amp; $J239 &amp;"' AS COL_NM 
FROM "&amp;$C239&amp;"."&amp; $G239 &amp;"
WHERE CASE WHEN "&amp; $J239 &amp;" REGEXP '^[0-9]{4}-[0-9]{2}-[0-9]{2}$'
 THEN 'Y' 
 ELSE 'N' 
 END = 'Y' 
AND ("&amp; $J239 &amp;" IS NOT NULL AND LENGTH("&amp; $J239 &amp;")&gt;0 )
limit 3
) XX
"</f>
        <v xml:space="preserve">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239" s="164" t="s">
        <v>1860</v>
      </c>
      <c r="BY239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CA239" s="164" t="s">
        <v>1860</v>
      </c>
      <c r="CB239" s="164" t="str">
        <f t="shared" si="217"/>
        <v xml:space="preserve">    -- 프로시저 본문
    BEGIN
        WITH query_result AS (
            -- 쿼리 결과를 변수에 저장
            SELECT 'ID1237'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9" s="166" t="str">
        <f>"SELECT 'ID"&amp; $U239 &amp;"' AS RULE_ID,  
   '"&amp; $G239 &amp;"' AS TB_NM,    
   '"&amp; $J239 &amp;"' AS COL_NM, 
	COUNT(*) AS ERR_CNT   
FROM "&amp;$C239&amp;"."&amp; $G239 &amp;"
WHERE CASE WHEN REGEXP_LIKE("&amp; $J239 &amp;", '^[0-9]{4}-[0-9]{2}-[0-9]{2}$')
THEN 'Y' ELSE 'N' END = 'Y' 
AND ( "&amp; $J239 &amp;" IS NOT NULL AND LENGTH(TO_CHAR("&amp; $J239 &amp;"))&gt;0 )
"</f>
        <v xml:space="preserve">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239" s="164" t="s">
        <v>1860</v>
      </c>
      <c r="CE239" s="164" t="str">
        <f t="shared" si="218"/>
        <v xml:space="preserve">    -- 프로시저 본문
    BEGIN
        WITH query_result AS (
            -- 쿼리 결과를 변수에 저장
         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9" s="166" t="str">
        <f>"SELECT ERR_VALUE, RULE_ID, TB_NM, COL_NM FROM (
SELECT DISTINCT SUBSTR(TO_CHAR("&amp; $J239 &amp;"),1,30) AS ERR_VALUE, 'ID"&amp; $U239 &amp;"' AS RULE_ID,  
   '"&amp; $G239 &amp;"' AS TB_NM,    
   '"&amp; $J239 &amp;"' AS COL_NM 
FROM "&amp;$C239&amp;"."&amp; $G239 &amp;"
WHERE CASE WHEN REGEXP_LIKE("&amp; $J239 &amp;", '^[0-9]{4}-[0-9]{2}-[0-9]{2}$')
 THEN 'Y' 
 ELSE 'N' 
 END = 'Y' 
AND ("&amp; $J239 &amp;" IS NOT NULL AND LENGTH(TO_CHAR("&amp; $J239 &amp;"))&gt;0 )
AND ROWNUM &lt; 4
) XX
"</f>
        <v xml:space="preserve">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239" s="164" t="s">
        <v>1860</v>
      </c>
      <c r="CH239" s="164" t="str">
        <f t="shared" si="219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CJ239" s="164" t="s">
        <v>1860</v>
      </c>
      <c r="CK239" s="164" t="str">
        <f t="shared" si="220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239" s="164" t="s">
        <v>1860</v>
      </c>
      <c r="CN239" s="164" t="str">
        <f>"BEGIN TRY" &amp; CHAR(10) &amp;
"    WITH query_result AS (" &amp; CHAR(10) &amp;
"        "&amp;CL239&amp;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239" s="164" t="s">
        <v>1860</v>
      </c>
      <c r="CQ239" s="164" t="str">
        <f t="shared" si="221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9" s="216">
        <f>IFERROR(VLOOKUP("ID"&amp;U239,V.진단결과!$A$2:$E$99558,4,0),0)</f>
        <v>0</v>
      </c>
      <c r="CS239" s="217">
        <f>IFERROR(VLOOKUP("ID"&amp;U239,V.진단결과!$A$2:$E$99558,5,0),0)</f>
        <v>0</v>
      </c>
      <c r="CT239" s="218">
        <f t="shared" si="186"/>
        <v>0</v>
      </c>
      <c r="CU239" s="219" t="str">
        <f>SUBSTITUTE(IFERROR(VLOOKUP("ID"&amp;U239,V.진단결과!$A$2:$F$99558,6,0),""),$AO239,"")</f>
        <v/>
      </c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</row>
    <row r="240" spans="1:120" s="220" customFormat="1" ht="16.5" hidden="1" customHeight="1">
      <c r="A240" s="164" t="s">
        <v>2242</v>
      </c>
      <c r="B240" s="164" t="s">
        <v>2240</v>
      </c>
      <c r="C240" s="164" t="s">
        <v>2887</v>
      </c>
      <c r="D240" s="164">
        <v>10</v>
      </c>
      <c r="E240" s="175" t="s">
        <v>2243</v>
      </c>
      <c r="F240" s="177" t="s">
        <v>2261</v>
      </c>
      <c r="G240" s="177" t="s">
        <v>2253</v>
      </c>
      <c r="H240" s="177">
        <v>4</v>
      </c>
      <c r="I240" s="221" t="s">
        <v>2698</v>
      </c>
      <c r="J240" s="177" t="s">
        <v>2386</v>
      </c>
      <c r="K240" s="177" t="s">
        <v>2438</v>
      </c>
      <c r="L240" s="175"/>
      <c r="M240" s="165"/>
      <c r="N240" s="221" t="s">
        <v>2698</v>
      </c>
      <c r="O240" s="184">
        <v>44743</v>
      </c>
      <c r="P240" s="166"/>
      <c r="Q240" s="175" t="s">
        <v>116</v>
      </c>
      <c r="R240" s="175" t="s">
        <v>2448</v>
      </c>
      <c r="S240" s="166"/>
      <c r="T240" s="166"/>
      <c r="U240" s="166">
        <v>1238</v>
      </c>
      <c r="V240" s="164" t="s">
        <v>1869</v>
      </c>
      <c r="W240" s="166"/>
      <c r="X240" s="166"/>
      <c r="Y240" s="166"/>
      <c r="Z240" s="168" t="s">
        <v>2892</v>
      </c>
      <c r="AA240" s="168" t="s">
        <v>2891</v>
      </c>
      <c r="AB240" s="166"/>
      <c r="AC240" s="166"/>
      <c r="AD240" s="165"/>
      <c r="AE240" s="166"/>
      <c r="AF240" s="166"/>
      <c r="AG240" s="166"/>
      <c r="AH240" s="165"/>
      <c r="AI240" s="166"/>
      <c r="AJ240" s="166"/>
      <c r="AK240" s="166"/>
      <c r="AL240" s="166"/>
      <c r="AM240" s="166"/>
      <c r="AN240" s="166" t="str">
        <f>F240 &amp;"["&amp;G240&amp;"]의 "&amp; I240 &amp;"["&amp; J240 &amp;"]는 필수적으로 존재하여만 한다."</f>
        <v>관찰정보[OBSERVATION]의 관찰 일자[OBSERVATION_DATE]는 필수적으로 존재하여만 한다.</v>
      </c>
      <c r="AO240" s="166"/>
      <c r="AP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Q240" s="164" t="s">
        <v>1860</v>
      </c>
      <c r="AR240" s="164" t="str">
        <f t="shared" si="206"/>
        <v xml:space="preserve">WITH query_result AS (
    -- 쿼리 결과를 변수에 저장
    SELECT 'ID1238'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AT240" s="164" t="s">
        <v>1860</v>
      </c>
      <c r="AU240" s="164" t="str">
        <f t="shared" si="207"/>
        <v xml:space="preserve">    WITH query_result AS (
        -- 쿼리 결과를 변수에 저장
        SELECT 'ID1238'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AW240" s="164" t="s">
        <v>1860</v>
      </c>
      <c r="AX240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Z240" s="164" t="s">
        <v>1860</v>
      </c>
      <c r="BA240" s="164" t="str">
        <f t="shared" si="209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C240" s="164" t="s">
        <v>1860</v>
      </c>
      <c r="BD240" s="164" t="str">
        <f>"BEGIN TRY" &amp; CHAR(10) &amp;
"    WITH query_result AS (" &amp; CHAR(10) &amp;
"        "&amp;BB240&amp;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BF240" s="164" t="s">
        <v>1860</v>
      </c>
      <c r="BG240" s="164" t="str">
        <f t="shared" si="210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0" s="166" t="str">
        <f>"SELECT 'ID"&amp; $U240 &amp;"' AS RULE_ID,  
   '"&amp; $G240 &amp;"' AS TB_NM,    
   '"&amp; $J240 &amp;"' AS COL_NM, 
   COUNT(*) AS TOT_CNT   
   FROM "&amp;$C240&amp;"."&amp; $G240 &amp;"
"</f>
        <v xml:space="preserve">SELECT 'ID1238' AS RULE_ID,  
   'OBSERVATION' AS TB_NM,    
   'OBSERVATION_DATE' AS COL_NM, 
   COUNT(*) AS TOT_CNT   
   FROM YourSchemaName.OBSERVATION
</v>
      </c>
      <c r="BI240" s="164" t="s">
        <v>1860</v>
      </c>
      <c r="BJ240" s="166" t="str">
        <f t="shared" si="211"/>
        <v xml:space="preserve">BEGIN
    -- 쿼리 결과를 변수에 저장
    SELECT 'ID1238'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L240" s="164" t="s">
        <v>1860</v>
      </c>
      <c r="BM240" s="166" t="str">
        <f t="shared" si="212"/>
        <v xml:space="preserve">BEGIN
    -- 쿼리 결과를 변수에 저장
    SELECT 'ID1238'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BO240" s="164" t="s">
        <v>1860</v>
      </c>
      <c r="BP240" s="166" t="str">
        <f t="shared" si="213"/>
        <v xml:space="preserve">BEGIN
    -- 쿼리 결과를 변수에 저장
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BR240" s="164" t="s">
        <v>1860</v>
      </c>
      <c r="BS240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U240" s="164" t="s">
        <v>1860</v>
      </c>
      <c r="BV240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240" s="166" t="str">
        <f>"SELECT ERR_VALUE, RULE_ID, TB_NM, COL_NM FROM (
 SELECT DISTINCT SUBSTRING(CAST("&amp; $J240 &amp;" AS VARCHAR(50)),1,30) AS ERR_VALUE, 'ID"&amp; $U240 &amp;"' AS RULE_ID,  
   '"&amp; $G240 &amp;"' AS TB_NM,    
   '"&amp; $J240 &amp;"' AS COL_NM 
    FROM "&amp;$C240&amp;"."&amp; $G240 &amp;" A
    WHERE  "&amp; $J240 &amp;" IS NULL 
LIMIT 3
) XX
"</f>
        <v xml:space="preserve">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</v>
      </c>
      <c r="BX240" s="164" t="s">
        <v>1860</v>
      </c>
      <c r="BY240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A240" s="164" t="s">
        <v>1860</v>
      </c>
      <c r="CB240" s="164" t="str">
        <f t="shared" si="217"/>
        <v xml:space="preserve">    -- 프로시저 본문
    BEGIN
        WITH query_result AS (
            -- 쿼리 결과를 변수에 저장
            SELECT 'ID1238'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D240" s="164" t="s">
        <v>1860</v>
      </c>
      <c r="CE240" s="164" t="str">
        <f t="shared" si="218"/>
        <v xml:space="preserve">    -- 프로시저 본문
    BEGIN
        WITH query_result AS (
            -- 쿼리 결과를 변수에 저장
         SELECT 'ID1238'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0" s="166" t="str">
        <f>"SELECT ERR_VALUE, RULE_ID, TB_NM, COL_NM FROM (
 SELECT DISTINCT SUBSTR(TO_CHAR("&amp; $J240 &amp;"),1,30) AS ERR_VALUE, 'ID"&amp; $U240 &amp;"' AS RULE_ID,  
   '"&amp; $G240 &amp;"' AS TB_NM,    
   '"&amp; $J240 &amp;"' AS COL_NM 
    FROM "&amp;$C240&amp;"."&amp; $G240 &amp;" A
    WHERE  "&amp; $J240 &amp;" IS NULL
AND ROWNUM &lt; 4
) XX
"</f>
        <v xml:space="preserve">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</v>
      </c>
      <c r="CG240" s="164" t="s">
        <v>1860</v>
      </c>
      <c r="CH240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J240" s="164" t="s">
        <v>1860</v>
      </c>
      <c r="CK240" s="164" t="str">
        <f t="shared" si="220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M240" s="164" t="s">
        <v>1860</v>
      </c>
      <c r="CN240" s="164" t="str">
        <f>"BEGIN TRY" &amp; CHAR(10) &amp;
"    WITH query_result AS (" &amp; CHAR(10) &amp;
"        "&amp;CL240&amp;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CP240" s="164" t="s">
        <v>1860</v>
      </c>
      <c r="CQ240" s="164" t="str">
        <f t="shared" si="221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0" s="216">
        <f>IFERROR(VLOOKUP("ID"&amp;U240,V.진단결과!$A$2:$E$99558,4,0),0)</f>
        <v>0</v>
      </c>
      <c r="CS240" s="217">
        <f>IFERROR(VLOOKUP("ID"&amp;U240,V.진단결과!$A$2:$E$99558,5,0),0)</f>
        <v>0</v>
      </c>
      <c r="CT240" s="218">
        <f t="shared" si="186"/>
        <v>0</v>
      </c>
      <c r="CU240" s="219" t="str">
        <f>SUBSTITUTE(IFERROR(VLOOKUP("ID"&amp;U240,V.진단결과!$A$2:$F$99558,6,0),""),$AO240,"")</f>
        <v/>
      </c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</row>
    <row r="241" spans="1:120" s="220" customFormat="1" ht="16.5" hidden="1" customHeight="1">
      <c r="A241" s="164" t="s">
        <v>2242</v>
      </c>
      <c r="B241" s="164" t="s">
        <v>2240</v>
      </c>
      <c r="C241" s="164" t="s">
        <v>2887</v>
      </c>
      <c r="D241" s="164">
        <v>10</v>
      </c>
      <c r="E241" s="175" t="s">
        <v>2243</v>
      </c>
      <c r="F241" s="177" t="s">
        <v>2261</v>
      </c>
      <c r="G241" s="177" t="s">
        <v>2253</v>
      </c>
      <c r="H241" s="177">
        <v>4</v>
      </c>
      <c r="I241" s="221" t="s">
        <v>2698</v>
      </c>
      <c r="J241" s="177" t="s">
        <v>2386</v>
      </c>
      <c r="K241" s="177" t="s">
        <v>2438</v>
      </c>
      <c r="L241" s="175"/>
      <c r="M241" s="165"/>
      <c r="N241" s="221" t="s">
        <v>2698</v>
      </c>
      <c r="O241" s="184">
        <v>44743</v>
      </c>
      <c r="P241" s="166"/>
      <c r="Q241" s="175" t="s">
        <v>116</v>
      </c>
      <c r="R241" s="175" t="s">
        <v>2448</v>
      </c>
      <c r="S241" s="166"/>
      <c r="T241" s="166"/>
      <c r="U241" s="166">
        <v>1239</v>
      </c>
      <c r="V241" s="164" t="s">
        <v>1869</v>
      </c>
      <c r="W241" s="166"/>
      <c r="X241" s="166"/>
      <c r="Y241" s="166"/>
      <c r="Z241" s="168" t="s">
        <v>2801</v>
      </c>
      <c r="AA241" s="168" t="s">
        <v>2799</v>
      </c>
      <c r="AB241" s="166"/>
      <c r="AC241" s="166"/>
      <c r="AD241" s="165"/>
      <c r="AE241" s="166"/>
      <c r="AF241" s="166"/>
      <c r="AG241" s="166"/>
      <c r="AH241" s="165"/>
      <c r="AI241" s="166"/>
      <c r="AJ241" s="166"/>
      <c r="AK241" s="166"/>
      <c r="AL241" s="223" t="s">
        <v>2897</v>
      </c>
      <c r="AM241" s="166" t="s">
        <v>2893</v>
      </c>
      <c r="AN241" s="166" t="str">
        <f>F241 &amp;"["&amp;G241&amp;"]의 "&amp; I241 &amp;"["&amp; J241 &amp;"]는 "&amp;AL241&amp;"와 "&amp;AM241&amp;" 사이에 존재해야만 한다."</f>
        <v>관찰정보[OBSERVATION]의 관찰 일자[OBSERVATION_DATE]는 '1950-01-01'와 현재날짜 사이에 존재해야만 한다.</v>
      </c>
      <c r="AO241" s="166"/>
      <c r="AP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AQ241" s="164" t="s">
        <v>1860</v>
      </c>
      <c r="AR241" s="164" t="str">
        <f t="shared" si="206"/>
        <v xml:space="preserve">WITH query_result AS (
    -- 쿼리 결과를 변수에 저장
    SELECT 'ID1239'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TO_CHAR(CURRENT_DATE, 'YYYY-MM-DD')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241" s="164" t="s">
        <v>1860</v>
      </c>
      <c r="AU241" s="164" t="str">
        <f t="shared" si="207"/>
        <v xml:space="preserve">    WITH query_result AS (
        -- 쿼리 결과를 변수에 저장
    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TO_CHAR(CURRENT_DATE, 'YYYY-MM-DD')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241" s="164" t="s">
        <v>1860</v>
      </c>
      <c r="AX241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AZ241" s="164" t="s">
        <v>1860</v>
      </c>
      <c r="BA241" s="164" t="str">
        <f t="shared" si="209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241" s="164" t="s">
        <v>1860</v>
      </c>
      <c r="BD241" s="164" t="str">
        <f>"BEGIN TRY" &amp; CHAR(10) &amp;
"    WITH query_result AS (" &amp; CHAR(10) &amp;
"        "&amp;BB241&amp;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241" s="164" t="s">
        <v>1860</v>
      </c>
      <c r="BG241" s="164" t="str">
        <f t="shared" si="210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1" s="166" t="str">
        <f>"SELECT 'ID"&amp; $U241 &amp;"' AS RULE_ID,  
   '"&amp; $G241 &amp;"' AS TB_NM,    
   '"&amp; $J241 &amp;"' AS COL_NM, 
   COUNT(*) AS TOT_CNT   
   FROM "&amp;$C241&amp;"."&amp; $G241 &amp;"
WHERE "&amp; $J241 &amp;" IS NOT NULL AND LENGTH(CAST("&amp; $J241 &amp;" AS VARCHAR))&gt;0 "</f>
        <v xml:space="preserve">SELECT 'ID1239' AS RULE_ID,  
   'OBSERVATION' AS TB_NM,    
   'OBSERVATION_DATE' AS COL_NM, 
   COUNT(*) AS TOT_CNT   
   FROM YourSchemaName.OBSERVATION
WHERE OBSERVATION_DATE IS NOT NULL AND LENGTH(CAST(OBSERVATION_DATE AS VARCHAR))&gt;0 </v>
      </c>
      <c r="BI241" s="164" t="s">
        <v>1860</v>
      </c>
      <c r="BJ241" s="166" t="str">
        <f t="shared" si="211"/>
        <v xml:space="preserve">BEGIN
    -- 쿼리 결과를 변수에 저장
    SELECT 'ID1239'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CURRENT_DATE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241" s="164" t="s">
        <v>1860</v>
      </c>
      <c r="BM241" s="166" t="str">
        <f t="shared" si="212"/>
        <v xml:space="preserve">BEGIN
    -- 쿼리 결과를 변수에 저장
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CURRENT_DATE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241" s="164" t="s">
        <v>1860</v>
      </c>
      <c r="BP241" s="166" t="str">
        <f t="shared" si="213"/>
        <v xml:space="preserve">BEGIN
    -- 쿼리 결과를 변수에 저장
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BR241" s="164" t="s">
        <v>1860</v>
      </c>
      <c r="BS241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1" s="166" t="str">
        <f>"SELECT 'ID"&amp; $U241 &amp;"' AS RULE_ID,  
   '"&amp; $G241 &amp;"' AS TB_NM,    
   '"&amp; $J241 &amp;"' AS COL_NM, 
	COUNT(*) AS ERR_CNT   
FROM "&amp;$C241&amp;"."&amp; $G241 &amp;" A
WHERE "&amp; $J241 &amp;" IS NOT NULL AND LENGTH("&amp; $J241 &amp;") &gt; 0 
AND "&amp;$J241&amp;" NOT BETWEEN "&amp;$AL241&amp;" AND CURDATE()
 "</f>
        <v xml:space="preserve">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241" s="164" t="s">
        <v>1860</v>
      </c>
      <c r="BV241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241" s="166" t="str">
        <f>"SELECT ERR_VALUE, RULE_ID, TB_NM, COL_NM FROM (
 SELECT DISTINCT SUBSTRING(CAST("&amp; $J241 &amp;" AS VARCHAR(50)),1,30) AS ERR_VALUE, 'ID"&amp; $U241 &amp;"' AS RULE_ID,  
   '"&amp; $G241 &amp;"' AS TB_NM,    
   '"&amp; $J241 &amp;"' AS COL_NM 
FROM "&amp;$C241&amp;"."&amp; $G241 &amp;" A
WHERE  "&amp; $J241 &amp;" IS NOT NULL AND LENGTH("&amp; $J241 &amp;") &gt; 0 
AND "&amp;$J241&amp;" NOT BETWEEN "&amp;$AL241&amp;" AND CURDATE()
LIMIT 3
) XX
"</f>
        <v xml:space="preserve">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241" s="164" t="s">
        <v>1860</v>
      </c>
      <c r="BY241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CA241" s="164" t="s">
        <v>1860</v>
      </c>
      <c r="CB241" s="164" t="str">
        <f t="shared" si="217"/>
        <v xml:space="preserve">    -- 프로시저 본문
    BEGIN
        WITH query_result AS (
            -- 쿼리 결과를 변수에 저장
            SELECT 'ID1239'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1" s="166" t="str">
        <f>"SELECT 'ID"&amp; $U241 &amp;"' AS RULE_ID,  
   '"&amp; $G241 &amp;"' AS TB_NM,    
   '"&amp; $J241 &amp;"' AS COL_NM, 
	COUNT(*) AS ERR_CNT   
FROM "&amp;$C241&amp;"."&amp; $G241 &amp;" A
WHERE "&amp; $J241 &amp;" IS NOT NULL AND LENGTH(TO_CHAR("&amp; $J241 &amp;")) &gt; 0 
AND "&amp;$J241&amp;" NOT BETWEEN "&amp;$AL241&amp;" AND TO_CHAR(SYSDATE, 'YYYY-MM-DD')
 "</f>
        <v xml:space="preserve">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241" s="164" t="s">
        <v>1860</v>
      </c>
      <c r="CE241" s="164" t="str">
        <f t="shared" si="218"/>
        <v xml:space="preserve">    -- 프로시저 본문
    BEGIN
        WITH query_result AS (
            -- 쿼리 결과를 변수에 저장
         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1" s="166" t="str">
        <f>"SELECT ERR_VALUE, RULE_ID, TB_NM, COL_NM FROM (
 SELECT DISTINCT SUBSTR(TO_CHAR("&amp; $J241 &amp;"),1,30) AS ERR_VALUE, 'ID"&amp; $U241 &amp;"' AS RULE_ID,  
   '"&amp; $G241 &amp;"' AS TB_NM,    
   '"&amp; $J241 &amp;"' AS COL_NM 
FROM "&amp;$C241&amp;"."&amp; $G241 &amp;" A
WHERE  "&amp; $J241 &amp;" IS NOT NULL AND LENGTH(TO_CHAR("&amp; $J241 &amp;")) &gt; 0 
AND "&amp;$J241&amp;" NOT BETWEEN "&amp;$AL241&amp;" AND TO_CHAR(SYSDATE, 'YYYY-MM-DD')
AND ROWNUM &lt; 4
) XX
"</f>
        <v xml:space="preserve">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241" s="164" t="s">
        <v>1860</v>
      </c>
      <c r="CH241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CJ241" s="164" t="s">
        <v>1860</v>
      </c>
      <c r="CK241" s="164" t="str">
        <f t="shared" si="220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241" s="164" t="s">
        <v>1860</v>
      </c>
      <c r="CN241" s="164" t="str">
        <f>"BEGIN TRY" &amp; CHAR(10) &amp;
"    WITH query_result AS (" &amp; CHAR(10) &amp;
"        "&amp;CL241&amp;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241" s="164" t="s">
        <v>1860</v>
      </c>
      <c r="CQ241" s="164" t="str">
        <f t="shared" si="221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1" s="216">
        <f>IFERROR(VLOOKUP("ID"&amp;U241,V.진단결과!$A$2:$E$99558,4,0),0)</f>
        <v>0</v>
      </c>
      <c r="CS241" s="217">
        <f>IFERROR(VLOOKUP("ID"&amp;U241,V.진단결과!$A$2:$E$99558,5,0),0)</f>
        <v>0</v>
      </c>
      <c r="CT241" s="218">
        <f t="shared" si="186"/>
        <v>0</v>
      </c>
      <c r="CU241" s="219" t="str">
        <f>SUBSTITUTE(IFERROR(VLOOKUP("ID"&amp;U241,V.진단결과!$A$2:$F$99558,6,0),""),$AO241,"")</f>
        <v/>
      </c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</row>
    <row r="242" spans="1:120" s="220" customFormat="1" ht="16.5" hidden="1" customHeight="1">
      <c r="A242" s="164" t="s">
        <v>2242</v>
      </c>
      <c r="B242" s="164" t="s">
        <v>2240</v>
      </c>
      <c r="C242" s="164" t="s">
        <v>2887</v>
      </c>
      <c r="D242" s="164">
        <v>10</v>
      </c>
      <c r="E242" s="175" t="s">
        <v>2243</v>
      </c>
      <c r="F242" s="177" t="s">
        <v>2261</v>
      </c>
      <c r="G242" s="177" t="s">
        <v>2253</v>
      </c>
      <c r="H242" s="177">
        <v>4</v>
      </c>
      <c r="I242" s="221" t="s">
        <v>2698</v>
      </c>
      <c r="J242" s="177" t="s">
        <v>2386</v>
      </c>
      <c r="K242" s="177" t="s">
        <v>2438</v>
      </c>
      <c r="L242" s="175"/>
      <c r="M242" s="165"/>
      <c r="N242" s="221" t="s">
        <v>2698</v>
      </c>
      <c r="O242" s="184">
        <v>44743</v>
      </c>
      <c r="P242" s="166"/>
      <c r="Q242" s="175" t="s">
        <v>116</v>
      </c>
      <c r="R242" s="175" t="s">
        <v>2448</v>
      </c>
      <c r="S242" s="166"/>
      <c r="T242" s="166"/>
      <c r="U242" s="166">
        <v>1240</v>
      </c>
      <c r="V242" s="164" t="s">
        <v>1869</v>
      </c>
      <c r="W242" s="166"/>
      <c r="X242" s="166"/>
      <c r="Y242" s="166"/>
      <c r="Z242" s="168" t="s">
        <v>2564</v>
      </c>
      <c r="AA242" s="168" t="s">
        <v>2565</v>
      </c>
      <c r="AB242" s="166"/>
      <c r="AC242" s="166"/>
      <c r="AD242" s="165"/>
      <c r="AE242" s="166"/>
      <c r="AF242" s="166"/>
      <c r="AG242" s="166"/>
      <c r="AH242" s="165"/>
      <c r="AI242" s="166"/>
      <c r="AJ242" s="166" t="s">
        <v>2254</v>
      </c>
      <c r="AK242" s="166" t="s">
        <v>2272</v>
      </c>
      <c r="AL242" s="223"/>
      <c r="AM242" s="166" t="s">
        <v>2394</v>
      </c>
      <c r="AN242" s="166" t="str">
        <f>F242 &amp;"["&amp;G242&amp;"]의 "&amp; I242 &amp;"["&amp; J242 &amp;"]는 사망["&amp;AJ242&amp;"]의 사망일자 이후 데이터가 존재할 수 없다."</f>
        <v>관찰정보[OBSERVATION]의 관찰 일자[OBSERVATION_DATE]는 사망[DEATH]의 사망일자 이후 데이터가 존재할 수 없다.</v>
      </c>
      <c r="AO242" s="166"/>
      <c r="AP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AQ242" s="164" t="s">
        <v>1860</v>
      </c>
      <c r="AR242" s="164" t="str">
        <f t="shared" si="206"/>
        <v xml:space="preserve">WITH query_result AS (
    -- 쿼리 결과를 변수에 저장
    SELECT 'ID1240'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 
AND A."&amp; $J242 &amp;" &lt; B."&amp;$AM242&amp;"
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242" s="164" t="s">
        <v>1860</v>
      </c>
      <c r="AU242" s="164" t="str">
        <f t="shared" si="207"/>
        <v xml:space="preserve">    WITH query_result AS (
        -- 쿼리 결과를 변수에 저장
    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TO_VARCHAR(B."&amp;$AM242&amp;", 'YYYY-MM-DD')
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242" s="164" t="s">
        <v>1860</v>
      </c>
      <c r="AX242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AZ242" s="164" t="s">
        <v>1860</v>
      </c>
      <c r="BA242" s="164" t="str">
        <f t="shared" si="209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242" s="164" t="s">
        <v>1860</v>
      </c>
      <c r="BD242" s="164" t="str">
        <f>"BEGIN TRY" &amp; CHAR(10) &amp;
"    WITH query_result AS (" &amp; CHAR(10) &amp;
"        "&amp;BB242&amp;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242" s="164" t="s">
        <v>1860</v>
      </c>
      <c r="BG242" s="164" t="str">
        <f t="shared" si="210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2" s="166" t="str">
        <f>"SELECT 'ID"&amp; $U242 &amp;"' AS RULE_ID,  
   '"&amp; $G242 &amp;"' AS TB_NM,    
   '"&amp; $J242 &amp;"' AS COL_NM, 
   COUNT(*) AS TOT_CNT   
   FROM "&amp;$C242&amp;"."&amp; $G242 &amp;"
WHERE "&amp; $J242 &amp;" IS NOT NULL AND LENGTH(CAST("&amp; $J242 &amp;" AS VARCHAR))&gt;0 "</f>
        <v xml:space="preserve">SELECT 'ID1240' AS RULE_ID,  
   'OBSERVATION' AS TB_NM,    
   'OBSERVATION_DATE' AS COL_NM, 
   COUNT(*) AS TOT_CNT   
   FROM YourSchemaName.OBSERVATION
WHERE OBSERVATION_DATE IS NOT NULL AND LENGTH(CAST(OBSERVATION_DATE AS VARCHAR))&gt;0 </v>
      </c>
      <c r="BI242" s="164" t="s">
        <v>1860</v>
      </c>
      <c r="BJ242" s="166" t="str">
        <f t="shared" si="211"/>
        <v xml:space="preserve">BEGIN
    -- 쿼리 결과를 변수에 저장
    SELECT 'ID1240'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B."&amp;$AM211&amp;" 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</v>
      </c>
      <c r="BL242" s="164" t="s">
        <v>1860</v>
      </c>
      <c r="BM242" s="166" t="str">
        <f t="shared" si="212"/>
        <v xml:space="preserve">BEGIN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=A."&amp;$AK242&amp;" 
AND A."&amp; $J242 &amp;" &lt; B."&amp;$AM211&amp;" 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</v>
      </c>
      <c r="BO242" s="164" t="s">
        <v>1860</v>
      </c>
      <c r="BP242" s="166" t="str">
        <f t="shared" si="213"/>
        <v xml:space="preserve">BEGIN
    -- 쿼리 결과를 변수에 저장
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BR242" s="164" t="s">
        <v>1860</v>
      </c>
      <c r="BS242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B."&amp;$AM211&amp;" )  
THEN 'Y' ELSE 'N' END = 'Y' 
AND ( "&amp; $J242 &amp;" IS NOT NULL AND LENGTH("&amp; $J242 &amp;")&gt;0 )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</v>
      </c>
      <c r="BU242" s="164" t="s">
        <v>1860</v>
      </c>
      <c r="BV242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2" s="166" t="str">
        <f>"SELECT ERR_VALUE, RULE_ID, TB_NM, COL_NM FROM (
 SELECT DISTINCT SUBSTRING(CAST("&amp; $J242 &amp;" AS VARCHAR(50)),1,30)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B."&amp;$AM211&amp;"
)  
THEN 'Y' ELSE 'N' END = 'Y' 
AND ( "&amp; $J242 &amp;" IS NOT NULL AND LENGTH("&amp; $J242 &amp;")&gt;0 ) 
LIMIT 3
) XX
"</f>
        <v xml:space="preserve">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</v>
      </c>
      <c r="BX242" s="164" t="s">
        <v>1860</v>
      </c>
      <c r="BY242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CA242" s="164" t="s">
        <v>1860</v>
      </c>
      <c r="CB242" s="164" t="str">
        <f t="shared" si="217"/>
        <v xml:space="preserve">    -- 프로시저 본문
    BEGIN
        WITH query_result AS (
            -- 쿼리 결과를 변수에 저장
            SELECT 'ID1240'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B."&amp;$AM211&amp;"
 )  
THEN 'Y' ELSE 'N' END = 'Y' 
AND ( "&amp; $J242 &amp;" IS NOT NULL AND LENGTH(TO_CHAR("&amp; $J242 &amp;"))&gt;0 )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</v>
      </c>
      <c r="CD242" s="164" t="s">
        <v>1860</v>
      </c>
      <c r="CE242" s="164" t="str">
        <f t="shared" si="218"/>
        <v xml:space="preserve">    -- 프로시저 본문
    BEGIN
        WITH query_result AS (
            -- 쿼리 결과를 변수에 저장
 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2" s="166" t="str">
        <f>"SELECT ERR_VALUE, RULE_ID, TB_NM, COL_NM FROM (
 SELECT DISTINCT SUBSTR(TO_CHAR("&amp; $J242 &amp;"),1,30)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B."&amp;$AM211&amp;"
)  
THEN 'Y' ELSE 'N' END = 'Y' 
AND ( "&amp; $J242 &amp;" IS NOT NULL AND LENGTH(TO_CHAR("&amp; $J242 &amp;"))&gt;0 ) 
AND ROWNUM &lt; 4
) XX
"</f>
        <v xml:space="preserve">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</v>
      </c>
      <c r="CG242" s="164" t="s">
        <v>1860</v>
      </c>
      <c r="CH242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CJ242" s="164" t="s">
        <v>1860</v>
      </c>
      <c r="CK242" s="164" t="str">
        <f t="shared" si="220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242" s="164" t="s">
        <v>1860</v>
      </c>
      <c r="CN242" s="164" t="str">
        <f>"BEGIN TRY" &amp; CHAR(10) &amp;
"    WITH query_result AS (" &amp; CHAR(10) &amp;
"        "&amp;CL242&amp;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242" s="164" t="s">
        <v>1860</v>
      </c>
      <c r="CQ242" s="164" t="str">
        <f t="shared" si="221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2" s="216">
        <f>IFERROR(VLOOKUP("ID"&amp;U242,V.진단결과!$A$2:$E$99558,4,0),0)</f>
        <v>0</v>
      </c>
      <c r="CS242" s="217">
        <f>IFERROR(VLOOKUP("ID"&amp;U242,V.진단결과!$A$2:$E$99558,5,0),0)</f>
        <v>0</v>
      </c>
      <c r="CT242" s="218">
        <f t="shared" si="186"/>
        <v>0</v>
      </c>
      <c r="CU242" s="219" t="str">
        <f>SUBSTITUTE(IFERROR(VLOOKUP("ID"&amp;U242,V.진단결과!$A$2:$F$99558,6,0),""),$AO242,"")</f>
        <v/>
      </c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</row>
    <row r="243" spans="1:120" s="220" customFormat="1" ht="16.5" hidden="1" customHeight="1">
      <c r="A243" s="164" t="s">
        <v>2242</v>
      </c>
      <c r="B243" s="164" t="s">
        <v>2240</v>
      </c>
      <c r="C243" s="164" t="s">
        <v>2887</v>
      </c>
      <c r="D243" s="164">
        <v>10</v>
      </c>
      <c r="E243" s="175" t="s">
        <v>2243</v>
      </c>
      <c r="F243" s="177" t="s">
        <v>2261</v>
      </c>
      <c r="G243" s="177" t="s">
        <v>2253</v>
      </c>
      <c r="H243" s="177">
        <v>4</v>
      </c>
      <c r="I243" s="221" t="s">
        <v>2698</v>
      </c>
      <c r="J243" s="177" t="s">
        <v>2386</v>
      </c>
      <c r="K243" s="177" t="s">
        <v>2438</v>
      </c>
      <c r="L243" s="175"/>
      <c r="M243" s="165"/>
      <c r="N243" s="221" t="s">
        <v>2698</v>
      </c>
      <c r="O243" s="184">
        <v>44743</v>
      </c>
      <c r="P243" s="166"/>
      <c r="Q243" s="175" t="s">
        <v>116</v>
      </c>
      <c r="R243" s="175" t="s">
        <v>2448</v>
      </c>
      <c r="S243" s="166"/>
      <c r="T243" s="166"/>
      <c r="U243" s="166">
        <v>1241</v>
      </c>
      <c r="V243" s="164" t="s">
        <v>1869</v>
      </c>
      <c r="W243" s="166"/>
      <c r="X243" s="166"/>
      <c r="Y243" s="166"/>
      <c r="Z243" s="168" t="s">
        <v>2564</v>
      </c>
      <c r="AA243" s="168" t="s">
        <v>2565</v>
      </c>
      <c r="AB243" s="166"/>
      <c r="AC243" s="166"/>
      <c r="AD243" s="165"/>
      <c r="AE243" s="166"/>
      <c r="AF243" s="166"/>
      <c r="AG243" s="166"/>
      <c r="AH243" s="165"/>
      <c r="AI243" s="166"/>
      <c r="AJ243" s="166" t="s">
        <v>2246</v>
      </c>
      <c r="AK243" s="166" t="s">
        <v>2294</v>
      </c>
      <c r="AL243" s="223"/>
      <c r="AM243" s="166"/>
      <c r="AN243" s="166" t="str">
        <f>F243 &amp;"["&amp;G243&amp;"]의 "&amp; I243 &amp;"["&amp; J243 &amp;"]는 방문["&amp;AJ243&amp;"]의 방문일자+-7일 이후 데이터가 존재할 수 없다."</f>
        <v>관찰정보[OBSERVATION]의 관찰 일자[OBSERVATION_DATE]는 방문[VISIT_OCCURRENCE]의 방문일자+-7일 이후 데이터가 존재할 수 없다.</v>
      </c>
      <c r="AO243" s="166"/>
      <c r="AP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AQ243" s="164" t="s">
        <v>1860</v>
      </c>
      <c r="AR243" s="164" t="str">
        <f t="shared" si="206"/>
        <v xml:space="preserve">WITH query_result AS (
    -- 쿼리 결과를 변수에 저장
    SELECT 'ID1241'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 
AND A."&amp; $J243 &amp;" BETWEEN ADD_DAYS(B.VISIT_START_DATE, -7) 
                                  AND ADD_DAYS(B.VISIT_START_DATE, 7)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243" s="164" t="s">
        <v>1860</v>
      </c>
      <c r="AU243" s="164" t="str">
        <f t="shared" si="207"/>
        <v xml:space="preserve">    WITH query_result AS (
        -- 쿼리 결과를 변수에 저장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ADD_DAYS(B.VISIT_START_DATE, -7) 
                                  AND ADD_DAYS(B.VISIT_START_DATE, 7)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243" s="164" t="s">
        <v>1860</v>
      </c>
      <c r="AX243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AZ243" s="164" t="s">
        <v>1860</v>
      </c>
      <c r="BA243" s="164" t="str">
        <f t="shared" si="209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243" s="164" t="s">
        <v>1860</v>
      </c>
      <c r="BD243" s="164" t="str">
        <f>"BEGIN TRY" &amp; CHAR(10) &amp;
"    WITH query_result AS (" &amp; CHAR(10) &amp;
"        "&amp;BB243&amp;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243" s="164" t="s">
        <v>1860</v>
      </c>
      <c r="BG243" s="164" t="str">
        <f t="shared" si="210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3" s="166" t="str">
        <f>"SELECT 'ID"&amp; $U243 &amp;"' AS RULE_ID,  
   '"&amp; $G243 &amp;"' AS TB_NM,    
   '"&amp; $J243 &amp;"' AS COL_NM, 
   COUNT(*) AS TOT_CNT   
   FROM "&amp;$C243&amp;"."&amp; $G243 &amp;"
WHERE "&amp; $J243 &amp;" IS NOT NULL AND LENGTH(CAST("&amp; $J243 &amp;" AS VARCHAR))&gt;0 "</f>
        <v xml:space="preserve">SELECT 'ID1241' AS RULE_ID,  
   'OBSERVATION' AS TB_NM,    
   'OBSERVATION_DATE' AS COL_NM, 
   COUNT(*) AS TOT_CNT   
   FROM YourSchemaName.OBSERVATION
WHERE OBSERVATION_DATE IS NOT NULL AND LENGTH(CAST(OBSERVATION_DATE AS VARCHAR))&gt;0 </v>
      </c>
      <c r="BI243" s="164" t="s">
        <v>1860</v>
      </c>
      <c r="BJ243" s="166" t="str">
        <f t="shared" si="211"/>
        <v xml:space="preserve">BEGIN
    -- 쿼리 결과를 변수에 저장
    SELECT 'ID1241'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(B.VISIT_START_DATE - INTERVAL '7 DAY') 
                                  AND (B.VISIT_START_DATE + INTERVAL '7 DAY') 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243" s="164" t="s">
        <v>1860</v>
      </c>
      <c r="BM243" s="166" t="str">
        <f t="shared" si="212"/>
        <v xml:space="preserve">BEGIN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=A."&amp;$AK243&amp;" 
AND A."&amp; $J243 &amp;" BETWEEN (B.VISIT_START_DATE - INTERVAL '7 DAY') 
                                  AND (B.VISIT_START_DATE + INTERVAL '7 DAY')  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243" s="164" t="s">
        <v>1860</v>
      </c>
      <c r="BP243" s="166" t="str">
        <f t="shared" si="213"/>
        <v xml:space="preserve">BEGIN
    -- 쿼리 결과를 변수에 저장
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BR243" s="164" t="s">
        <v>1860</v>
      </c>
      <c r="BS243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DATE_SUB(B.VISIT_START_DATE, INTERVAL 7 DAY) 
                                  AND DATE_ADD(B.VISIT_START_DATE, INTERVAL 7 DAY)
 )  
THEN 'Y' ELSE 'N' END = 'Y' 
AND ( "&amp; $J243 &amp;" IS NOT NULL AND LENGTH("&amp; $J243 &amp;")&gt;0 )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243" s="164" t="s">
        <v>1860</v>
      </c>
      <c r="BV243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3" s="166" t="str">
        <f>"SELECT ERR_VALUE, RULE_ID, TB_NM, COL_NM FROM (
 SELECT DISTINCT SUBSTRING(CAST("&amp; $J243 &amp;" AS VARCHAR(50)),1,30)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DATE_SUB(B.VISIT_START_DATE, INTERVAL 7 DAY) 
                                  AND DATE_ADD(B.VISIT_START_DATE, INTERVAL 7 DAY)
)  
THEN 'Y' ELSE 'N' END = 'Y' 
AND ( "&amp; $J243 &amp;" IS NOT NULL AND LENGTH("&amp; $J243 &amp;")&gt;0 ) 
LIMIT 3
) XX
"</f>
        <v xml:space="preserve">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243" s="164" t="s">
        <v>1860</v>
      </c>
      <c r="BY243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CA243" s="164" t="s">
        <v>1860</v>
      </c>
      <c r="CB243" s="164" t="str">
        <f t="shared" si="217"/>
        <v xml:space="preserve">    -- 프로시저 본문
    BEGIN
        WITH query_result AS (
            -- 쿼리 결과를 변수에 저장
            SELECT 'ID1241'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(B.VISIT_START_DATE - 7) 
                                  AND (B.VISIT_START_DATE + 7)
 )  
THEN 'Y' ELSE 'N' END = 'Y' 
AND ( "&amp; $J243 &amp;" IS NOT NULL AND LENGTH(TO_CHAR("&amp; $J243 &amp;"))&gt;0 )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243" s="164" t="s">
        <v>1860</v>
      </c>
      <c r="CE243" s="164" t="str">
        <f t="shared" si="218"/>
        <v xml:space="preserve">    -- 프로시저 본문
    BEGIN
        WITH query_result AS (
            -- 쿼리 결과를 변수에 저장
 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3" s="166" t="str">
        <f>"SELECT ERR_VALUE, RULE_ID, TB_NM, COL_NM FROM (
 SELECT DISTINCT SUBSTR(TO_CHAR("&amp; $J243 &amp;"),1,30)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(B.VISIT_START_DATE - 7) 
                                  AND (B.VISIT_START_DATE + 7)
)  
THEN 'Y' ELSE 'N' END = 'Y' 
AND ( "&amp; $J243 &amp;" IS NOT NULL AND LENGTH(TO_CHAR("&amp; $J243 &amp;"))&gt;0 ) 
AND ROWNUM &lt; 4
) XX
"</f>
        <v xml:space="preserve">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243" s="164" t="s">
        <v>1860</v>
      </c>
      <c r="CH243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CJ243" s="164" t="s">
        <v>1860</v>
      </c>
      <c r="CK243" s="164" t="str">
        <f t="shared" si="220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243" s="164" t="s">
        <v>1860</v>
      </c>
      <c r="CN243" s="164" t="str">
        <f>"BEGIN TRY" &amp; CHAR(10) &amp;
"    WITH query_result AS (" &amp; CHAR(10) &amp;
"        "&amp;CL243&amp;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243" s="164" t="s">
        <v>1860</v>
      </c>
      <c r="CQ243" s="164" t="str">
        <f t="shared" si="221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3" s="216">
        <f>IFERROR(VLOOKUP("ID"&amp;U243,V.진단결과!$A$2:$E$99558,4,0),0)</f>
        <v>0</v>
      </c>
      <c r="CS243" s="217">
        <f>IFERROR(VLOOKUP("ID"&amp;U243,V.진단결과!$A$2:$E$99558,5,0),0)</f>
        <v>0</v>
      </c>
      <c r="CT243" s="218">
        <f t="shared" ref="CT243" si="222">IFERROR(CS243/CR243,0)</f>
        <v>0</v>
      </c>
      <c r="CU243" s="219" t="str">
        <f>SUBSTITUTE(IFERROR(VLOOKUP("ID"&amp;U243,V.진단결과!$A$2:$F$99558,6,0),""),$AO243,"")</f>
        <v/>
      </c>
    </row>
    <row r="244" spans="1:120" s="220" customFormat="1" ht="16.5" hidden="1" customHeight="1">
      <c r="A244" s="164" t="s">
        <v>2242</v>
      </c>
      <c r="B244" s="164" t="s">
        <v>2240</v>
      </c>
      <c r="C244" s="164" t="s">
        <v>2887</v>
      </c>
      <c r="D244" s="164">
        <v>10</v>
      </c>
      <c r="E244" s="175" t="s">
        <v>2243</v>
      </c>
      <c r="F244" s="177" t="s">
        <v>2261</v>
      </c>
      <c r="G244" s="177" t="s">
        <v>2253</v>
      </c>
      <c r="H244" s="177">
        <v>5</v>
      </c>
      <c r="I244" s="221" t="s">
        <v>2699</v>
      </c>
      <c r="J244" s="177" t="s">
        <v>2387</v>
      </c>
      <c r="K244" s="177" t="s">
        <v>2436</v>
      </c>
      <c r="L244" s="175"/>
      <c r="M244" s="165"/>
      <c r="N244" s="221" t="s">
        <v>2699</v>
      </c>
      <c r="O244" s="193">
        <v>44743.407777777778</v>
      </c>
      <c r="P244" s="166"/>
      <c r="Q244" s="175" t="s">
        <v>2449</v>
      </c>
      <c r="R244" s="175"/>
      <c r="S244" s="166"/>
      <c r="T244" s="166"/>
      <c r="U244" s="166">
        <v>1242</v>
      </c>
      <c r="V244" s="164" t="s">
        <v>1869</v>
      </c>
      <c r="W244" s="166"/>
      <c r="X244" s="166"/>
      <c r="Y244" s="166"/>
      <c r="Z244" s="168" t="s">
        <v>2801</v>
      </c>
      <c r="AA244" s="168" t="s">
        <v>2799</v>
      </c>
      <c r="AB244" s="164"/>
      <c r="AC244" s="164"/>
      <c r="AD244" s="165"/>
      <c r="AE244" s="166"/>
      <c r="AF244" s="166"/>
      <c r="AG244" s="165"/>
      <c r="AH244" s="165"/>
      <c r="AI244" s="166"/>
      <c r="AJ244" s="177" t="s">
        <v>2253</v>
      </c>
      <c r="AK244" s="177" t="s">
        <v>2386</v>
      </c>
      <c r="AL244" s="166"/>
      <c r="AM244" s="166"/>
      <c r="AN244" s="167" t="str">
        <f>F244 &amp;"["&amp;G244&amp;"]의 "&amp; I244 &amp;"["&amp; J244 &amp;"]는 "&amp;AJ244&amp;" 테이블의 "&amp;AK244&amp;"값을 포함해야 한다."</f>
        <v>관찰정보[OBSERVATION]의 관찰 시간[OBSERVATION_DATETIME]는 OBSERVATION 테이블의 OBSERVATION_DATE값을 포함해야 한다.</v>
      </c>
      <c r="AO244" s="166"/>
      <c r="AP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AQ244" s="164" t="s">
        <v>1860</v>
      </c>
      <c r="AR244" s="164" t="str">
        <f t="shared" si="206"/>
        <v xml:space="preserve">WITH query_result AS (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4" s="166" t="str">
        <f>"SELECT 'ID"&amp; $U244 &amp;"' AS RULE_ID,  
   '"&amp; $G244 &amp;"' AS TB_NM,    
   '"&amp; $J244 &amp;"' AS COL_NM, 
	COUNT(*) AS ERR_CNT   
FROM "&amp;$C244&amp;"."&amp; $G244 &amp;"
WHERE CASE WHEN  "&amp; $J244 &amp;" NOT LIKE_REGEXPR "&amp; $AK244 &amp;"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244" s="164" t="s">
        <v>1860</v>
      </c>
      <c r="AU244" s="164" t="str">
        <f t="shared" si="207"/>
        <v xml:space="preserve">    WITH query_result AS (
        -- 쿼리 결과를 변수에 저장
        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"&amp; $J244 &amp;" NOT LIKE_REGEXPR "&amp; $AK244 &amp;"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244" s="164" t="s">
        <v>1860</v>
      </c>
      <c r="AX244" s="164" t="str">
        <f t="shared" si="208"/>
        <v xml:space="preserve">    WITH query_result AS (
        -- 쿼리 결과를 변수에 저장
        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AZ244" s="164" t="s">
        <v>1860</v>
      </c>
      <c r="BA244" s="164" t="str">
        <f t="shared" si="209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244" s="164" t="s">
        <v>1860</v>
      </c>
      <c r="BD244" s="164" t="str">
        <f>"BEGIN TRY" &amp; CHAR(10) &amp;
"    WITH query_result AS (" &amp; CHAR(10) &amp;
"        "&amp;BB244&amp;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244" s="164" t="s">
        <v>1860</v>
      </c>
      <c r="BG244" s="164" t="str">
        <f t="shared" si="210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4" s="166" t="str">
        <f>"SELECT 'ID"&amp; $U244 &amp;"' AS RULE_ID,  
   '"&amp; $G244 &amp;"' AS TB_NM,    
   '"&amp; $J244 &amp;"' AS COL_NM, 
   COUNT(*) AS TOT_CNT   
   FROM "&amp;$C244&amp;"."&amp; $G244 &amp;"
WHERE "&amp; $J244 &amp;" IS NOT NULL AND LENGTH(CAST("&amp; $J244 &amp;" AS VARCHAR))&gt;0 "</f>
        <v xml:space="preserve">SELECT 'ID1242' AS RULE_ID,  
   'OBSERVATION' AS TB_NM,    
   'OBSERVATION_DATETIME' AS COL_NM, 
   COUNT(*) AS TOT_CNT   
   FROM YourSchemaName.OBSERVATION
WHERE OBSERVATION_DATETIME IS NOT NULL AND LENGTH(CAST(OBSERVATION_DATETIME AS VARCHAR))&gt;0 </v>
      </c>
      <c r="BI244" s="164" t="s">
        <v>1860</v>
      </c>
      <c r="BJ244" s="166" t="str">
        <f t="shared" si="211"/>
        <v xml:space="preserve">BEGIN
    -- 쿼리 결과를 변수에 저장
    SELECT 'ID1242'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4" s="166" t="str">
        <f>"SELECT 'ID"&amp; $U244 &amp;"' AS RULE_ID,  
   '"&amp; $G244 &amp;"' AS TB_NM,    
   '"&amp; $J244 &amp;"' AS COL_NM, 
	COUNT(*) AS ERR_CNT   
FROM "&amp;$C244&amp;"."&amp; $G244 &amp;"
WHERE CASE WHEN REGEXP_MATCH(CAST("&amp; $J244 &amp;" AS VARCHAR), CAST("&amp; $AK244 &amp;" AS VARCHAR)) IS NULL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244" s="164" t="s">
        <v>1860</v>
      </c>
      <c r="BM244" s="166" t="str">
        <f t="shared" si="212"/>
        <v xml:space="preserve">BEGIN
    -- 쿼리 결과를 변수에 저장
    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REGEXP_MATCH(CAST("&amp; $J244 &amp;" AS VARCHAR), CAST("&amp; $AK244 &amp;" AS VARCHAR)) IS NULL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244" s="164" t="s">
        <v>1860</v>
      </c>
      <c r="BP244" s="166" t="str">
        <f t="shared" si="213"/>
        <v xml:space="preserve">BEGIN
    -- 쿼리 결과를 변수에 저장
    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BR244" s="164" t="s">
        <v>1860</v>
      </c>
      <c r="BS244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4" s="166" t="str">
        <f>"SELECT 'ID"&amp; $U244 &amp;"' AS RULE_ID,  
   '"&amp; $G244 &amp;"' AS TB_NM,    
   '"&amp; $J244 &amp;"' AS COL_NM, 
	COUNT(*) AS ERR_CNT   
FROM "&amp;$C244&amp;"."&amp; $G244 &amp;"
WHERE CASE WHEN  "&amp; $J244 &amp;" NOT REGEXP "&amp; $AK244 &amp;"
THEN 'Y' ELSE 'N' END = 'Y' 
AND ( "&amp; $J244 &amp;" IS NOT NULL AND LENGTH("&amp; $J244 &amp;")&gt;0 )
"</f>
        <v xml:space="preserve">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244" s="164" t="s">
        <v>1860</v>
      </c>
      <c r="BV244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244" s="166" t="str">
        <f>"SELECT ERR_VALUE, RULE_ID, TB_NM, COL_NM FROM (
SELECT DISTINCT SUBSTRING(CAST("&amp; $J244 &amp;" AS VARCHAR(50)),1,30) AS ERR_VALUE, 'ID"&amp; $U244 &amp;"' AS RULE_ID,  
   '"&amp; $G244 &amp;"' AS TB_NM,    
   '"&amp; $J244 &amp;"' AS COL_NM 
FROM "&amp;$C244&amp;"."&amp; $G244 &amp;"
WHERE CASE WHEN "&amp; $J244 &amp;" NOT REGEXP "&amp; $AK244 &amp;"
 THEN 'Y' 
 ELSE 'N' 
 END = 'Y' 
AND ("&amp; $J244 &amp;" IS NOT NULL AND LENGTH("&amp; $J244 &amp;")&gt;0 )
limit 3
) XX
"</f>
        <v xml:space="preserve">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244" s="164" t="s">
        <v>1860</v>
      </c>
      <c r="BY244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CA244" s="164" t="s">
        <v>1860</v>
      </c>
      <c r="CB244" s="164" t="str">
        <f t="shared" si="217"/>
        <v xml:space="preserve">    -- 프로시저 본문
    BEGIN
        WITH query_result AS (
            -- 쿼리 결과를 변수에 저장
            SELECT 'ID1242'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4" s="166" t="str">
        <f>"SELECT 'ID"&amp; $U244 &amp;"' AS RULE_ID,  
   '"&amp; $G244 &amp;"' AS TB_NM,    
   '"&amp; $J244 &amp;"' AS COL_NM, 
	COUNT(*) AS ERR_CNT   
FROM "&amp;$C244&amp;"."&amp; $G244 &amp;"
WHERE CASE WHEN NOT REGEXP_LIKE("&amp; $J244 &amp;", "&amp; $AK244 &amp;")
THEN 'Y' ELSE 'N' END = 'Y' 
AND ( "&amp; $J244 &amp;" IS NOT NULL AND LENGTH(TO_CHAR("&amp; $J244 &amp;"))&gt;0 )
"</f>
        <v xml:space="preserve">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244" s="164" t="s">
        <v>1860</v>
      </c>
      <c r="CE244" s="164" t="str">
        <f t="shared" si="218"/>
        <v xml:space="preserve">    -- 프로시저 본문
    BEGIN
        WITH query_result AS (
            -- 쿼리 결과를 변수에 저장
         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4" s="166" t="str">
        <f>"SELECT ERR_VALUE, RULE_ID, TB_NM, COL_NM FROM (
SELECT DISTINCT SUBSTR(TO_CHAR("&amp; $J244 &amp;"),1,30) AS ERR_VALUE, 'ID"&amp; $U244 &amp;"' AS RULE_ID,  
   '"&amp; $G244 &amp;"' AS TB_NM,    
   '"&amp; $J244 &amp;"' AS COL_NM 
FROM "&amp;$C244&amp;"."&amp; $G244 &amp;"
WHERE CASE WHEN NOT REGEXP_LIKE("&amp; $J244 &amp;", "&amp; $AK244 &amp;")
 THEN 'Y' 
 ELSE 'N' 
 END = 'Y' 
AND ("&amp; $J244 &amp;" IS NOT NULL AND LENGTH(TO_CHAR("&amp; $J244 &amp;"))&gt;0 )
AND ROWNUM &lt; 4
) XX
"</f>
        <v xml:space="preserve">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244" s="164" t="s">
        <v>1860</v>
      </c>
      <c r="CH244" s="164" t="str">
        <f t="shared" si="219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CJ244" s="164" t="s">
        <v>1860</v>
      </c>
      <c r="CK244" s="164" t="str">
        <f t="shared" si="220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244" s="164" t="s">
        <v>1860</v>
      </c>
      <c r="CN244" s="164" t="str">
        <f>"BEGIN TRY" &amp; CHAR(10) &amp;
"    WITH query_result AS (" &amp; CHAR(10) &amp;
"        "&amp;CL244&amp;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244" s="164" t="s">
        <v>1860</v>
      </c>
      <c r="CQ244" s="164" t="str">
        <f t="shared" si="221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4" s="216">
        <f>IFERROR(VLOOKUP("ID"&amp;U244,V.진단결과!$A$2:$E$99558,4,0),0)</f>
        <v>0</v>
      </c>
      <c r="CS244" s="217">
        <f>IFERROR(VLOOKUP("ID"&amp;U244,V.진단결과!$A$2:$E$99558,5,0),0)</f>
        <v>0</v>
      </c>
      <c r="CT244" s="218">
        <f t="shared" si="186"/>
        <v>0</v>
      </c>
      <c r="CU244" s="219" t="str">
        <f>SUBSTITUTE(IFERROR(VLOOKUP("ID"&amp;U244,V.진단결과!$A$2:$F$99558,6,0),""),$AO244,"")</f>
        <v/>
      </c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</row>
    <row r="245" spans="1:120" s="220" customFormat="1" ht="16.5" hidden="1" customHeight="1">
      <c r="A245" s="164" t="s">
        <v>2242</v>
      </c>
      <c r="B245" s="164" t="s">
        <v>2240</v>
      </c>
      <c r="C245" s="164" t="s">
        <v>2887</v>
      </c>
      <c r="D245" s="164">
        <v>10</v>
      </c>
      <c r="E245" s="175" t="s">
        <v>2243</v>
      </c>
      <c r="F245" s="177" t="s">
        <v>2261</v>
      </c>
      <c r="G245" s="177" t="s">
        <v>2253</v>
      </c>
      <c r="H245" s="177">
        <v>6</v>
      </c>
      <c r="I245" s="221" t="s">
        <v>2700</v>
      </c>
      <c r="J245" s="177" t="s">
        <v>2388</v>
      </c>
      <c r="K245" s="177" t="s">
        <v>2441</v>
      </c>
      <c r="L245" s="175"/>
      <c r="M245" s="165"/>
      <c r="N245" s="221" t="s">
        <v>2714</v>
      </c>
      <c r="O245" s="192">
        <v>44814721</v>
      </c>
      <c r="P245" s="166"/>
      <c r="Q245" s="175" t="s">
        <v>116</v>
      </c>
      <c r="R245" s="175" t="s">
        <v>2448</v>
      </c>
      <c r="S245" s="166"/>
      <c r="T245" s="166"/>
      <c r="U245" s="166">
        <v>1243</v>
      </c>
      <c r="V245" s="164" t="s">
        <v>1870</v>
      </c>
      <c r="W245" s="167"/>
      <c r="X245" s="167"/>
      <c r="Y245" s="167"/>
      <c r="Z245" s="164" t="s">
        <v>1868</v>
      </c>
      <c r="AA245" s="164" t="s">
        <v>2466</v>
      </c>
      <c r="AB245" s="166"/>
      <c r="AC245" s="166"/>
      <c r="AD245" s="165"/>
      <c r="AE245" s="166"/>
      <c r="AF245" s="166" t="s">
        <v>2886</v>
      </c>
      <c r="AG245" s="165" t="s">
        <v>2258</v>
      </c>
      <c r="AH245" s="165" t="s">
        <v>2434</v>
      </c>
      <c r="AI245" s="166" t="s">
        <v>2825</v>
      </c>
      <c r="AJ245" s="168"/>
      <c r="AK245" s="168"/>
      <c r="AL245" s="166"/>
      <c r="AM245" s="166"/>
      <c r="AN245" s="166" t="str">
        <f>F245 &amp;"["&amp;G245&amp;"]의 "&amp; I245 &amp;"["&amp; J245 &amp;"]는 표준코드[CONCEPT]의 표준코드아이디[CONCEPT_ID]에 존재하며 해당 조건["&amp;AI245&amp;"]을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45" s="166"/>
      <c r="AP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AQ245" s="164" t="s">
        <v>1860</v>
      </c>
      <c r="AR245" s="164" t="str">
        <f t="shared" si="206"/>
        <v xml:space="preserve">WITH query_result AS (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245" s="164" t="s">
        <v>1860</v>
      </c>
      <c r="AU245" s="164" t="str">
        <f t="shared" si="207"/>
        <v xml:space="preserve">    WITH query_result AS (
        -- 쿼리 결과를 변수에 저장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245" s="164" t="s">
        <v>1860</v>
      </c>
      <c r="AX245" s="164" t="str">
        <f t="shared" si="208"/>
        <v xml:space="preserve">    WITH query_result AS (
        -- 쿼리 결과를 변수에 저장
    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AZ245" s="164" t="s">
        <v>1860</v>
      </c>
      <c r="BA245" s="164" t="str">
        <f t="shared" si="209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245" s="164" t="s">
        <v>1860</v>
      </c>
      <c r="BD245" s="164" t="str">
        <f>"BEGIN TRY" &amp; CHAR(10) &amp;
"    WITH query_result AS (" &amp; CHAR(10) &amp;
"        "&amp;BB245&amp;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245" s="164" t="s">
        <v>1860</v>
      </c>
      <c r="BG245" s="164" t="str">
        <f t="shared" si="210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5" s="166" t="str">
        <f>"SELECT 'ID"&amp; $U245 &amp;"' AS RULE_ID,  
   '"&amp; $G245 &amp;"' AS TB_NM,    
   '"&amp; $J245 &amp;"' AS COL_NM, 
   COUNT(*) AS TOT_CNT   
   FROM "&amp;$C245&amp;"."&amp; $G245 &amp;"
WHERE "&amp; $J245 &amp;" IS NOT NULL AND LENGTH(CAST("&amp; $J245 &amp;" AS VARCHAR))&gt;0 "</f>
        <v xml:space="preserve">SELECT 'ID1243'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245" s="164" t="s">
        <v>1860</v>
      </c>
      <c r="BJ245" s="166" t="str">
        <f t="shared" si="211"/>
        <v xml:space="preserve">BEGIN
    -- 쿼리 결과를 변수에 저장
    SELECT 'ID1243'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245" s="164" t="s">
        <v>1860</v>
      </c>
      <c r="BM245" s="166" t="str">
        <f t="shared" si="212"/>
        <v xml:space="preserve">BEGIN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245" s="164" t="s">
        <v>1860</v>
      </c>
      <c r="BP245" s="166" t="str">
        <f t="shared" si="213"/>
        <v xml:space="preserve">BEGIN
    -- 쿼리 결과를 변수에 저장
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BR245" s="164" t="s">
        <v>1860</v>
      </c>
      <c r="BS24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LENGTH("&amp; $J245 &amp;")&gt;0 )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245" s="164" t="s">
        <v>1860</v>
      </c>
      <c r="BV24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245" s="166" t="str">
        <f>"SELECT ERR_VALUE, RULE_ID, TB_NM, COL_NM FROM (
 SELECT DISTINCT SUBSTRING(CAST("&amp; $J245 &amp;" AS VARCHAR(50)),1,30)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 $AI245 &amp;")  
THEN 'Y' ELSE 'N' END = 'Y' 
AND ( "&amp; $J245 &amp;" IS NOT NULL AND LENGTH("&amp; $J245 &amp;")&gt;0 ) 
LIMIT 3
) XX
"</f>
        <v xml:space="preserve">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245" s="164" t="s">
        <v>1860</v>
      </c>
      <c r="BY24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CA245" s="164" t="s">
        <v>1860</v>
      </c>
      <c r="CB245" s="164" t="str">
        <f t="shared" si="217"/>
        <v xml:space="preserve">    -- 프로시저 본문
    BEGIN
        WITH query_result AS (
            -- 쿼리 결과를 변수에 저장
            SELECT 'ID1243'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LENGTH(TO_CHAR("&amp; $J245 &amp;"))&gt;0 )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245" s="164" t="s">
        <v>1860</v>
      </c>
      <c r="CE245" s="164" t="str">
        <f t="shared" si="218"/>
        <v xml:space="preserve">    -- 프로시저 본문
    BEGIN
        WITH query_result AS (
            -- 쿼리 결과를 변수에 저장
 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5" s="166" t="str">
        <f>"SELECT ERR_VALUE, RULE_ID, TB_NM, COL_NM FROM (
 SELECT DISTINCT SUBSTR(TO_CHAR("&amp; $J245 &amp;"),1,30)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LENGTH(TO_CHAR("&amp; $J245 &amp;"))&gt;0 ) 
AND ROWNUM &lt; 4
) XX
"</f>
        <v xml:space="preserve">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245" s="164" t="s">
        <v>1860</v>
      </c>
      <c r="CH24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CJ245" s="164" t="s">
        <v>1860</v>
      </c>
      <c r="CK245" s="164" t="str">
        <f t="shared" si="220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245" s="164" t="s">
        <v>1860</v>
      </c>
      <c r="CN245" s="164" t="str">
        <f>"BEGIN TRY" &amp; CHAR(10) &amp;
"    WITH query_result AS (" &amp; CHAR(10) &amp;
"        "&amp;CL245&amp;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245" s="164" t="s">
        <v>1860</v>
      </c>
      <c r="CQ245" s="164" t="str">
        <f t="shared" si="221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5" s="216">
        <f>IFERROR(VLOOKUP("ID"&amp;U245,V.진단결과!$A$2:$E$99558,4,0),0)</f>
        <v>0</v>
      </c>
      <c r="CS245" s="217">
        <f>IFERROR(VLOOKUP("ID"&amp;U245,V.진단결과!$A$2:$E$99558,5,0),0)</f>
        <v>0</v>
      </c>
      <c r="CT245" s="218">
        <f t="shared" si="186"/>
        <v>0</v>
      </c>
      <c r="CU245" s="219" t="str">
        <f>SUBSTITUTE(IFERROR(VLOOKUP("ID"&amp;U245,V.진단결과!$A$2:$F$99558,6,0),""),$AO245,"")</f>
        <v/>
      </c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</row>
    <row r="246" spans="1:120" s="220" customFormat="1" ht="16.5" hidden="1" customHeight="1">
      <c r="A246" s="164" t="s">
        <v>2242</v>
      </c>
      <c r="B246" s="164" t="s">
        <v>2240</v>
      </c>
      <c r="C246" s="164" t="s">
        <v>2887</v>
      </c>
      <c r="D246" s="164">
        <v>10</v>
      </c>
      <c r="E246" s="175" t="s">
        <v>2243</v>
      </c>
      <c r="F246" s="177" t="s">
        <v>2261</v>
      </c>
      <c r="G246" s="177" t="s">
        <v>2253</v>
      </c>
      <c r="H246" s="177">
        <v>6</v>
      </c>
      <c r="I246" s="221" t="s">
        <v>2700</v>
      </c>
      <c r="J246" s="177" t="s">
        <v>2388</v>
      </c>
      <c r="K246" s="177" t="s">
        <v>2441</v>
      </c>
      <c r="L246" s="175"/>
      <c r="M246" s="165"/>
      <c r="N246" s="221" t="s">
        <v>2714</v>
      </c>
      <c r="O246" s="192">
        <v>44814721</v>
      </c>
      <c r="P246" s="166"/>
      <c r="Q246" s="175" t="s">
        <v>116</v>
      </c>
      <c r="R246" s="175" t="s">
        <v>2448</v>
      </c>
      <c r="S246" s="166"/>
      <c r="T246" s="166"/>
      <c r="U246" s="166">
        <v>1244</v>
      </c>
      <c r="V246" s="164" t="s">
        <v>1869</v>
      </c>
      <c r="W246" s="166"/>
      <c r="X246" s="166"/>
      <c r="Y246" s="166"/>
      <c r="Z246" s="168" t="s">
        <v>2892</v>
      </c>
      <c r="AA246" s="168" t="s">
        <v>2891</v>
      </c>
      <c r="AB246" s="166"/>
      <c r="AC246" s="166"/>
      <c r="AD246" s="165"/>
      <c r="AE246" s="166"/>
      <c r="AF246" s="166"/>
      <c r="AG246" s="166"/>
      <c r="AH246" s="165"/>
      <c r="AI246" s="166"/>
      <c r="AJ246" s="166"/>
      <c r="AK246" s="166"/>
      <c r="AL246" s="166"/>
      <c r="AM246" s="166"/>
      <c r="AN246" s="166" t="str">
        <f>F246 &amp;"["&amp;G246&amp;"]의 "&amp; I246 &amp;"["&amp; J246 &amp;"]는 필수적으로 존재하여만 한다."</f>
        <v>관찰정보[OBSERVATION]의 관찰 정보 출처 concept ID[OBSERVATION_TYPE_CONCEPT_ID]는 필수적으로 존재하여만 한다.</v>
      </c>
      <c r="AO246" s="166"/>
      <c r="AP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Q246" s="164" t="s">
        <v>1860</v>
      </c>
      <c r="AR246" s="164" t="str">
        <f t="shared" si="206"/>
        <v xml:space="preserve">WITH query_result AS (
    -- 쿼리 결과를 변수에 저장
    SELECT 'ID1244'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AT246" s="164" t="s">
        <v>1860</v>
      </c>
      <c r="AU246" s="164" t="str">
        <f t="shared" si="207"/>
        <v xml:space="preserve">    WITH query_result AS (
        -- 쿼리 결과를 변수에 저장
        SELECT 'ID1244'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AW246" s="164" t="s">
        <v>1860</v>
      </c>
      <c r="AX246" s="164" t="str">
        <f t="shared" si="208"/>
        <v xml:space="preserve">    WITH query_result AS (
        -- 쿼리 결과를 변수에 저장
    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Z246" s="164" t="s">
        <v>1860</v>
      </c>
      <c r="BA246" s="164" t="str">
        <f t="shared" si="209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C246" s="164" t="s">
        <v>1860</v>
      </c>
      <c r="BD246" s="164" t="str">
        <f>"BEGIN TRY" &amp; CHAR(10) &amp;
"    WITH query_result AS (" &amp; CHAR(10) &amp;
"        "&amp;BB246&amp;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BF246" s="164" t="s">
        <v>1860</v>
      </c>
      <c r="BG246" s="164" t="str">
        <f t="shared" si="210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6" s="166" t="str">
        <f>"SELECT 'ID"&amp; $U246 &amp;"' AS RULE_ID,  
   '"&amp; $G246 &amp;"' AS TB_NM,    
   '"&amp; $J246 &amp;"' AS COL_NM, 
   COUNT(*) AS TOT_CNT   
   FROM "&amp;$C246&amp;"."&amp; $G246 &amp;"
"</f>
        <v xml:space="preserve">SELECT 'ID1244' AS RULE_ID,  
   'OBSERVATION' AS TB_NM,    
   'OBSERVATION_TYPE_CONCEPT_ID' AS COL_NM, 
   COUNT(*) AS TOT_CNT   
   FROM YourSchemaName.OBSERVATION
</v>
      </c>
      <c r="BI246" s="164" t="s">
        <v>1860</v>
      </c>
      <c r="BJ246" s="166" t="str">
        <f t="shared" si="211"/>
        <v xml:space="preserve">BEGIN
    -- 쿼리 결과를 변수에 저장
    SELECT 'ID1244'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L246" s="164" t="s">
        <v>1860</v>
      </c>
      <c r="BM246" s="166" t="str">
        <f t="shared" si="212"/>
        <v xml:space="preserve">BEGIN
    -- 쿼리 결과를 변수에 저장
    SELECT 'ID1244'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BO246" s="164" t="s">
        <v>1860</v>
      </c>
      <c r="BP246" s="166" t="str">
        <f t="shared" si="213"/>
        <v xml:space="preserve">BEGIN
    -- 쿼리 결과를 변수에 저장
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BR246" s="164" t="s">
        <v>1860</v>
      </c>
      <c r="BS246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U246" s="164" t="s">
        <v>1860</v>
      </c>
      <c r="BV246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246" s="166" t="str">
        <f>"SELECT ERR_VALUE, RULE_ID, TB_NM, COL_NM FROM (
 SELECT DISTINCT SUBSTRING(CAST("&amp; $J246 &amp;" AS VARCHAR(50)),1,30) AS ERR_VALUE, 'ID"&amp; $U246 &amp;"' AS RULE_ID,  
   '"&amp; $G246 &amp;"' AS TB_NM,    
   '"&amp; $J246 &amp;"' AS COL_NM 
    FROM "&amp;$C246&amp;"."&amp; $G246 &amp;" A
    WHERE  "&amp; $J246 &amp;" IS NULL 
LIMIT 3
) XX
"</f>
        <v xml:space="preserve">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</v>
      </c>
      <c r="BX246" s="164" t="s">
        <v>1860</v>
      </c>
      <c r="BY246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A246" s="164" t="s">
        <v>1860</v>
      </c>
      <c r="CB246" s="164" t="str">
        <f t="shared" si="217"/>
        <v xml:space="preserve">    -- 프로시저 본문
    BEGIN
        WITH query_result AS (
            -- 쿼리 결과를 변수에 저장
            SELECT 'ID1244'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D246" s="164" t="s">
        <v>1860</v>
      </c>
      <c r="CE246" s="164" t="str">
        <f t="shared" si="218"/>
        <v xml:space="preserve">    -- 프로시저 본문
    BEGIN
        WITH query_result AS (
            -- 쿼리 결과를 변수에 저장
         SELECT 'ID1244'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6" s="166" t="str">
        <f>"SELECT ERR_VALUE, RULE_ID, TB_NM, COL_NM FROM (
 SELECT DISTINCT SUBSTR(TO_CHAR("&amp; $J246 &amp;"),1,30) AS ERR_VALUE, 'ID"&amp; $U246 &amp;"' AS RULE_ID,  
   '"&amp; $G246 &amp;"' AS TB_NM,    
   '"&amp; $J246 &amp;"' AS COL_NM 
    FROM "&amp;$C246&amp;"."&amp; $G246 &amp;" A
    WHERE  "&amp; $J246 &amp;" IS NULL
AND ROWNUM &lt; 4
) XX
"</f>
        <v xml:space="preserve">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</v>
      </c>
      <c r="CG246" s="164" t="s">
        <v>1860</v>
      </c>
      <c r="CH246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J246" s="164" t="s">
        <v>1860</v>
      </c>
      <c r="CK246" s="164" t="str">
        <f t="shared" si="220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M246" s="164" t="s">
        <v>1860</v>
      </c>
      <c r="CN246" s="164" t="str">
        <f>"BEGIN TRY" &amp; CHAR(10) &amp;
"    WITH query_result AS (" &amp; CHAR(10) &amp;
"        "&amp;CL246&amp;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CP246" s="164" t="s">
        <v>1860</v>
      </c>
      <c r="CQ246" s="164" t="str">
        <f t="shared" si="221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6" s="216">
        <f>IFERROR(VLOOKUP("ID"&amp;U246,V.진단결과!$A$2:$E$99558,4,0),0)</f>
        <v>0</v>
      </c>
      <c r="CS246" s="217">
        <f>IFERROR(VLOOKUP("ID"&amp;U246,V.진단결과!$A$2:$E$99558,5,0),0)</f>
        <v>0</v>
      </c>
      <c r="CT246" s="218">
        <f t="shared" si="186"/>
        <v>0</v>
      </c>
      <c r="CU246" s="219" t="str">
        <f>SUBSTITUTE(IFERROR(VLOOKUP("ID"&amp;U246,V.진단결과!$A$2:$F$99558,6,0),""),$AO246,"")</f>
        <v/>
      </c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</row>
    <row r="247" spans="1:120" s="220" customFormat="1" ht="16.5" hidden="1" customHeight="1">
      <c r="A247" s="164" t="s">
        <v>2242</v>
      </c>
      <c r="B247" s="164" t="s">
        <v>2240</v>
      </c>
      <c r="C247" s="164" t="s">
        <v>2887</v>
      </c>
      <c r="D247" s="164">
        <v>10</v>
      </c>
      <c r="E247" s="175" t="s">
        <v>2243</v>
      </c>
      <c r="F247" s="177" t="s">
        <v>2261</v>
      </c>
      <c r="G247" s="177" t="s">
        <v>2253</v>
      </c>
      <c r="H247" s="177">
        <v>7</v>
      </c>
      <c r="I247" s="221" t="s">
        <v>2701</v>
      </c>
      <c r="J247" s="177" t="s">
        <v>2375</v>
      </c>
      <c r="K247" s="177" t="s">
        <v>2439</v>
      </c>
      <c r="L247" s="175"/>
      <c r="M247" s="165"/>
      <c r="N247" s="221" t="s">
        <v>2715</v>
      </c>
      <c r="O247" s="183">
        <v>57</v>
      </c>
      <c r="P247" s="222"/>
      <c r="Q247" s="175" t="s">
        <v>2449</v>
      </c>
      <c r="R247" s="175"/>
      <c r="S247" s="166"/>
      <c r="T247" s="166"/>
      <c r="U247" s="166">
        <v>1245</v>
      </c>
      <c r="V247" s="164" t="s">
        <v>1869</v>
      </c>
      <c r="W247" s="166"/>
      <c r="X247" s="166"/>
      <c r="Y247" s="166"/>
      <c r="Z247" s="164" t="s">
        <v>2469</v>
      </c>
      <c r="AA247" s="168" t="s">
        <v>2471</v>
      </c>
      <c r="AB247" s="166"/>
      <c r="AC247" s="166"/>
      <c r="AD247" s="165"/>
      <c r="AE247" s="166"/>
      <c r="AF247" s="166"/>
      <c r="AG247" s="166"/>
      <c r="AH247" s="165"/>
      <c r="AI247" s="166"/>
      <c r="AJ247" s="166"/>
      <c r="AK247" s="166"/>
      <c r="AL247" s="166"/>
      <c r="AM247" s="166"/>
      <c r="AN247" s="166" t="str">
        <f>F247 &amp;"["&amp;G247&amp;"]의 "&amp; I247 &amp;"["&amp; J247 &amp;"]는 정수 또는 소수점을 가진 숫자여야만 한다."</f>
        <v>관찰정보[OBSERVATION]의 관찰 결과값_수치[VALUE_AS_NUMBER]는 정수 또는 소수점을 가진 숫자여야만 한다.</v>
      </c>
      <c r="AO247" s="166"/>
      <c r="AP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AQ247" s="164" t="s">
        <v>1860</v>
      </c>
      <c r="AR247" s="164" t="str">
        <f t="shared" si="206"/>
        <v xml:space="preserve">WITH query_result AS (
    -- 쿼리 결과를 변수에 저장
    SELECT 'ID1245'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"&amp; $J247 &amp;" LIKE_REGEXPR '[^\d.-]+'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VALUE_AS_NUMBER LIKE_REGEXPR '[^\d.-]+'
 </v>
      </c>
      <c r="AT247" s="164" t="s">
        <v>1860</v>
      </c>
      <c r="AU247" s="164" t="str">
        <f t="shared" si="207"/>
        <v xml:space="preserve">    WITH query_result AS (
        -- 쿼리 결과를 변수에 저장
        SELECT 'ID1245' AS RULE_ID,  
   'OBSERVATION' AS TB_NM,    
   'VALUE_AS_NUMBER' AS COL_NM, 
	COUNT(*) AS ERR_CNT   
FROM YourSchemaName.OBSERVATION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"&amp; $J247 &amp;" LIKE_REGEXPR '[^\d.-]+'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LIKE_REGEXPR '[^\d.-]+'
LIMIT 3
) XX
</v>
      </c>
      <c r="AW247" s="164" t="s">
        <v>1860</v>
      </c>
      <c r="AX247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AZ247" s="164" t="s">
        <v>1860</v>
      </c>
      <c r="BA247" s="164" t="str">
        <f t="shared" si="209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247" s="164" t="s">
        <v>1860</v>
      </c>
      <c r="BD247" s="164" t="str">
        <f>"BEGIN TRY" &amp; CHAR(10) &amp;
"    WITH query_result AS (" &amp; CHAR(10) &amp;
"        "&amp;BB247&amp;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247" s="164" t="s">
        <v>1860</v>
      </c>
      <c r="BG247" s="164" t="str">
        <f t="shared" si="210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7" s="166" t="str">
        <f>"SELECT 'ID"&amp; $U247 &amp;"' AS RULE_ID,  
   '"&amp; $G247 &amp;"' AS TB_NM,    
   '"&amp; $J247 &amp;"' AS COL_NM, 
   COUNT(*) AS TOT_CNT   
   FROM "&amp;$C247&amp;"."&amp; $G247 &amp;"
WHERE "&amp; $J247 &amp;" IS NOT NULL AND LENGTH(CAST("&amp; $J247 &amp;" AS VARCHAR))&gt;0 "</f>
        <v xml:space="preserve">SELECT 'ID1245' AS RULE_ID,  
   'OBSERVATION' AS TB_NM,    
   'VALUE_AS_NUMBER' AS COL_NM, 
   COUNT(*) AS TOT_CNT   
   FROM YourSchemaName.OBSERVATION
WHERE VALUE_AS_NUMBER IS NOT NULL AND LENGTH(CAST(VALUE_AS_NUMBER AS VARCHAR))&gt;0 </v>
      </c>
      <c r="BI247" s="164" t="s">
        <v>1860</v>
      </c>
      <c r="BJ247" s="166" t="str">
        <f t="shared" si="211"/>
        <v xml:space="preserve">BEGIN
    -- 쿼리 결과를 변수에 저장
    SELECT 'ID1245'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REGEXP_MATCH(CAST("&amp; $J247 &amp;" AS VARCHAR), '[^\d.-]+') IS NOT NULL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</v>
      </c>
      <c r="BL247" s="164" t="s">
        <v>1860</v>
      </c>
      <c r="BM247" s="166" t="str">
        <f t="shared" si="212"/>
        <v xml:space="preserve">BEGIN
    -- 쿼리 결과를 변수에 저장
    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REGEXP_MATCH(CAST("&amp; $J247 &amp;" AS VARCHAR), '[^\d.-]+') IS NOT NULL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</v>
      </c>
      <c r="BO247" s="164" t="s">
        <v>1860</v>
      </c>
      <c r="BP247" s="166" t="str">
        <f t="shared" si="213"/>
        <v xml:space="preserve">BEGIN
    -- 쿼리 결과를 변수에 저장
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BR247" s="164" t="s">
        <v>1860</v>
      </c>
      <c r="BS247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7" s="166" t="str">
        <f>"SELECT 'ID"&amp; $U247 &amp;"' AS RULE_ID,  
   '"&amp; $G247 &amp;"' AS TB_NM,    
   '"&amp; $J247 &amp;"' AS COL_NM, 
	COUNT(*) AS ERR_CNT   
FROM "&amp;$C247&amp;"."&amp; $G247 &amp;" A
WHERE "&amp; $J247 &amp;" IS NOT NULL AND LENGTH("&amp; $J247 &amp;") &gt; 0 
AND "&amp; $J247 &amp;" REGEXP '[^\d.-]+'
 "</f>
        <v xml:space="preserve">SELECT 'ID1245' AS RULE_ID,  
   'OBSERVATION' AS TB_NM,    
   'VALUE_AS_NUMBER' AS COL_NM, 
	COUNT(*) AS ERR_CNT   
FROM YourSchemaName.OBSERVATION A
WHERE VALUE_AS_NUMBER IS NOT NULL AND LENGTH(VALUE_AS_NUMBER) &gt; 0 
AND VALUE_AS_NUMBER REGEXP '[^\d.-]+'
 </v>
      </c>
      <c r="BU247" s="164" t="s">
        <v>1860</v>
      </c>
      <c r="BV247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	COUNT(*) AS ERR_CNT   
FROM YourSchemaName.OBSERVATION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247" s="166" t="str">
        <f>"SELECT ERR_VALUE, RULE_ID, TB_NM, COL_NM FROM (
 SELECT DISTINCT SUBSTRING(CAST("&amp; $J247 &amp;" AS VARCHAR(50)),1,30) AS ERR_VALUE, 'ID"&amp; $U247 &amp;"' AS RULE_ID,  
   '"&amp; $G247 &amp;"' AS TB_NM,    
   '"&amp; $J247 &amp;"' AS COL_NM 
FROM "&amp;$C247&amp;"."&amp; $G247 &amp;" A
WHERE  "&amp; $J247 &amp;" IS NOT NULL AND LENGTH("&amp; $J247 &amp;") &gt; 0 
AND "&amp; $J247 &amp;" REGEXP '[^\d.-]+'
LIMIT 3
) XX
"</f>
        <v xml:space="preserve">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REGEXP '[^\d.-]+'
LIMIT 3
) XX
</v>
      </c>
      <c r="BX247" s="164" t="s">
        <v>1860</v>
      </c>
      <c r="BY247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CA247" s="164" t="s">
        <v>1860</v>
      </c>
      <c r="CB247" s="164" t="str">
        <f t="shared" si="217"/>
        <v xml:space="preserve">    -- 프로시저 본문
    BEGIN
        WITH query_result AS (
            -- 쿼리 결과를 변수에 저장
            SELECT 'ID1245'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7" s="166" t="str">
        <f>"SELECT 'ID"&amp; $U247 &amp;"' AS RULE_ID,  
   '"&amp; $G247 &amp;"' AS TB_NM,    
   '"&amp; $J247 &amp;"' AS COL_NM, 
	COUNT(*) AS ERR_CNT   
FROM "&amp;$C247&amp;"."&amp; $G247 &amp;" A
WHERE "&amp; $J247 &amp;" IS NOT NULL AND LENGTH(TO_CHAR("&amp; $J247 &amp;")) &gt; 0 
AND REGEXP_LIKE("&amp; $J247 &amp;", '[^\d.-]+')
 "</f>
        <v xml:space="preserve">SELECT 'ID1245' AS RULE_ID,  
   'OBSERVATION' AS TB_NM,    
   'VALUE_AS_NUMBER' AS COL_NM, 
	COUNT(*) AS ERR_CNT   
FROM YourSchemaName.OBSERVATION A
WHERE VALUE_AS_NUMBER IS NOT NULL AND LENGTH(TO_CHAR(VALUE_AS_NUMBER)) &gt; 0 
AND REGEXP_LIKE(VALUE_AS_NUMBER, '[^\d.-]+')
 </v>
      </c>
      <c r="CD247" s="164" t="s">
        <v>1860</v>
      </c>
      <c r="CE247" s="164" t="str">
        <f t="shared" si="218"/>
        <v xml:space="preserve">    -- 프로시저 본문
    BEGIN
        WITH query_result AS (
            -- 쿼리 결과를 변수에 저장
         SELECT 'ID1245' AS RULE_ID,  
   'OBSERVATION' AS TB_NM,    
   'VALUE_AS_NUMBER' AS COL_NM, 
	COUNT(*) AS ERR_CNT   
FROM YourSchemaName.OBSERVATION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7" s="166" t="str">
        <f>"SELECT ERR_VALUE, RULE_ID, TB_NM, COL_NM FROM (
 SELECT DISTINCT SUBSTR(TO_CHAR("&amp; $J247 &amp;"),1,30) AS ERR_VALUE, 'ID"&amp; $U247 &amp;"' AS RULE_ID,  
   '"&amp; $G247 &amp;"' AS TB_NM,    
   '"&amp; $J247 &amp;"' AS COL_NM 
FROM "&amp;$C247&amp;"."&amp; $G247 &amp;" A
WHERE  "&amp; $J247 &amp;" IS NOT NULL AND LENGTH(TO_CHAR("&amp; $J247 &amp;")) &gt; 0 
AND REGEXP_LIKE("&amp; $J247 &amp;", '[^\d.-]+')
AND ROWNUM &lt; 4
) XX
"</f>
        <v xml:space="preserve">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REGEXP_LIKE(VALUE_AS_NUMBER, '[^\d.-]+')
AND ROWNUM &lt; 4
) XX
</v>
      </c>
      <c r="CG247" s="164" t="s">
        <v>1860</v>
      </c>
      <c r="CH247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CJ247" s="164" t="s">
        <v>1860</v>
      </c>
      <c r="CK247" s="164" t="str">
        <f t="shared" si="220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247" s="164" t="s">
        <v>1860</v>
      </c>
      <c r="CN247" s="164" t="str">
        <f>"BEGIN TRY" &amp; CHAR(10) &amp;
"    WITH query_result AS (" &amp; CHAR(10) &amp;
"        "&amp;CL247&amp;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247" s="164" t="s">
        <v>1860</v>
      </c>
      <c r="CQ247" s="164" t="str">
        <f t="shared" si="221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7" s="216">
        <f>IFERROR(VLOOKUP("ID"&amp;U247,V.진단결과!$A$2:$E$99558,4,0),0)</f>
        <v>0</v>
      </c>
      <c r="CS247" s="217">
        <f>IFERROR(VLOOKUP("ID"&amp;U247,V.진단결과!$A$2:$E$99558,5,0),0)</f>
        <v>0</v>
      </c>
      <c r="CT247" s="218">
        <f t="shared" si="186"/>
        <v>0</v>
      </c>
      <c r="CU247" s="219" t="str">
        <f>SUBSTITUTE(IFERROR(VLOOKUP("ID"&amp;U247,V.진단결과!$A$2:$F$99558,6,0),""),$AO247,"")</f>
        <v/>
      </c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</row>
    <row r="248" spans="1:120" s="220" customFormat="1" ht="16.5" hidden="1" customHeight="1">
      <c r="A248" s="164" t="s">
        <v>2242</v>
      </c>
      <c r="B248" s="164" t="s">
        <v>2240</v>
      </c>
      <c r="C248" s="164" t="s">
        <v>2887</v>
      </c>
      <c r="D248" s="164">
        <v>10</v>
      </c>
      <c r="E248" s="175" t="s">
        <v>2243</v>
      </c>
      <c r="F248" s="177" t="s">
        <v>2261</v>
      </c>
      <c r="G248" s="177" t="s">
        <v>2253</v>
      </c>
      <c r="H248" s="177">
        <v>7</v>
      </c>
      <c r="I248" s="221" t="s">
        <v>2701</v>
      </c>
      <c r="J248" s="177" t="s">
        <v>2375</v>
      </c>
      <c r="K248" s="177" t="s">
        <v>2439</v>
      </c>
      <c r="L248" s="175"/>
      <c r="M248" s="165"/>
      <c r="N248" s="221" t="s">
        <v>2715</v>
      </c>
      <c r="O248" s="183">
        <v>57</v>
      </c>
      <c r="P248" s="222"/>
      <c r="Q248" s="175" t="s">
        <v>2449</v>
      </c>
      <c r="R248" s="175"/>
      <c r="S248" s="166"/>
      <c r="T248" s="166"/>
      <c r="U248" s="166">
        <v>1246</v>
      </c>
      <c r="V248" s="164" t="s">
        <v>1869</v>
      </c>
      <c r="W248" s="166"/>
      <c r="X248" s="166"/>
      <c r="Y248" s="166"/>
      <c r="Z248" s="164" t="s">
        <v>2895</v>
      </c>
      <c r="AA248" s="168" t="s">
        <v>2896</v>
      </c>
      <c r="AB248" s="166"/>
      <c r="AC248" s="166"/>
      <c r="AD248" s="165"/>
      <c r="AE248" s="166"/>
      <c r="AF248" s="166"/>
      <c r="AG248" s="166"/>
      <c r="AH248" s="165"/>
      <c r="AI248" s="166"/>
      <c r="AJ248" s="177" t="s">
        <v>2253</v>
      </c>
      <c r="AK248" s="166" t="s">
        <v>2377</v>
      </c>
      <c r="AL248" s="166"/>
      <c r="AM248" s="166"/>
      <c r="AN248" s="166" t="str">
        <f>F248 &amp;"["&amp;G248&amp;"]의 "&amp; I248 &amp;"["&amp; J248 &amp;"]는 "&amp;AJ248&amp;" 테이블의 "&amp;AK248&amp;"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248" s="166"/>
      <c r="AP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Q248" s="164" t="s">
        <v>1860</v>
      </c>
      <c r="AR248" s="164" t="str">
        <f t="shared" si="206"/>
        <v xml:space="preserve">WITH query_result AS (
    -- 쿼리 결과를 변수에 저장
    SELECT 'ID1246'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
 "</f>
        <v xml:space="preserve">SELECT 'ID1246' AS RULE_ID,  
   'OBSERVATION' AS TB_NM,    
   'VALUE_AS_NUMBER' AS COL_NM, 
	COUNT(*) AS ERR_CNT   
FROM YourSchemaName.OBSERVATION A
WHERE VALUE_AS_NUMBER IS NULL
AND UNIT_CONCEPT_ID IS NOT NULL
AND UNIT_CONCEPT_ID != 0
 </v>
      </c>
      <c r="AT248" s="164" t="s">
        <v>1860</v>
      </c>
      <c r="AU248" s="164" t="str">
        <f t="shared" si="207"/>
        <v xml:space="preserve">    WITH query_result AS (
        -- 쿼리 결과를 변수에 저장
        SELECT 'ID1246'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AW248" s="164" t="s">
        <v>1860</v>
      </c>
      <c r="AX248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Z248" s="164" t="s">
        <v>1860</v>
      </c>
      <c r="BA248" s="164" t="str">
        <f t="shared" si="209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C248" s="164" t="s">
        <v>1860</v>
      </c>
      <c r="BD248" s="164" t="str">
        <f>"BEGIN TRY" &amp; CHAR(10) &amp;
"    WITH query_result AS (" &amp; CHAR(10) &amp;
"        "&amp;BB248&amp;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BF248" s="164" t="s">
        <v>1860</v>
      </c>
      <c r="BG248" s="164" t="str">
        <f t="shared" si="210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I248" s="164" t="s">
        <v>1860</v>
      </c>
      <c r="BJ248" s="166" t="str">
        <f t="shared" si="211"/>
        <v xml:space="preserve">BEGIN
    -- 쿼리 결과를 변수에 저장
    SELECT 'ID1246'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 "</f>
        <v xml:space="preserve">SELECT 'ID1246' AS RULE_ID,  
   'OBSERVATION' AS TB_NM,    
   'VALUE_AS_NUMBER' AS COL_NM, 
	COUNT(*) AS ERR_CNT   
FROM YourSchemaName.OBSERVATION A
WHERE VALUE_AS_NUMBER IS NULL
AND UNIT_CONCEPT_ID IS NOT NULL
AND UNIT_CONCEPT_ID != 0 
 </v>
      </c>
      <c r="BL248" s="164" t="s">
        <v>1860</v>
      </c>
      <c r="BM248" s="166" t="str">
        <f t="shared" si="212"/>
        <v xml:space="preserve">BEGIN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BO248" s="164" t="s">
        <v>1860</v>
      </c>
      <c r="BP248" s="166" t="str">
        <f t="shared" si="213"/>
        <v xml:space="preserve">BEGIN
    -- 쿼리 결과를 변수에 저장
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R248" s="164" t="s">
        <v>1860</v>
      </c>
      <c r="BS24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U248" s="164" t="s">
        <v>1860</v>
      </c>
      <c r="BV24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48" s="166" t="str">
        <f>"SELECT ERR_VALUE, RULE_ID, TB_NM, COL_NM FROM (
 SELECT DISTINCT SUBSTRING(CAST("&amp; $J248 &amp;" AS VARCHAR(50)),1,30)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</v>
      </c>
      <c r="BX248" s="164" t="s">
        <v>1860</v>
      </c>
      <c r="BY24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A248" s="164" t="s">
        <v>1860</v>
      </c>
      <c r="CB248" s="164" t="str">
        <f t="shared" si="217"/>
        <v xml:space="preserve">    -- 프로시저 본문
    BEGIN
        WITH query_result AS (
            -- 쿼리 결과를 변수에 저장
            SELECT 'ID1246'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D248" s="164" t="s">
        <v>1860</v>
      </c>
      <c r="CE248" s="164" t="str">
        <f t="shared" si="218"/>
        <v xml:space="preserve">    -- 프로시저 본문
    BEGIN
        WITH query_result AS (
            -- 쿼리 결과를 변수에 저장
         SELECT 'ID1246'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8" s="166" t="str">
        <f>"SELECT ERR_VALUE, RULE_ID, TB_NM, COL_NM FROM (
 SELECT DISTINCT SUBSTR(TO_CHAR("&amp; $J248 &amp;"),1,30) AS ERR_VALUE, 'ID"&amp; $U248 &amp;"' AS RULE_ID,  
   '"&amp; $G248 &amp;"' AS TB_NM,    
   '"&amp; $J248 &amp;"' AS COL_NM 
FROM "&amp;$C248&amp;"."&amp; $G248 &amp;" A
WHERE "&amp; $J248 &amp;" IS NULL
AND "&amp;$AK248&amp;" IS NOT NULL
AND "&amp;$AK248&amp;" != 0
AND ROWNUM &lt; 4
) XX
"</f>
        <v xml:space="preserve">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</v>
      </c>
      <c r="CG248" s="164" t="s">
        <v>1860</v>
      </c>
      <c r="CH24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J248" s="164" t="s">
        <v>1860</v>
      </c>
      <c r="CK248" s="164" t="str">
        <f t="shared" si="220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M248" s="164" t="s">
        <v>1860</v>
      </c>
      <c r="CN248" s="164" t="str">
        <f>"BEGIN TRY" &amp; CHAR(10) &amp;
"    WITH query_result AS (" &amp; CHAR(10) &amp;
"        "&amp;CL248&amp;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CP248" s="164" t="s">
        <v>1860</v>
      </c>
      <c r="CQ248" s="164" t="str">
        <f t="shared" si="221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8" s="216">
        <f>IFERROR(VLOOKUP("ID"&amp;U248,V.진단결과!$A$2:$E$99558,4,0),0)</f>
        <v>0</v>
      </c>
      <c r="CS248" s="217">
        <f>IFERROR(VLOOKUP("ID"&amp;U248,V.진단결과!$A$2:$E$99558,5,0),0)</f>
        <v>0</v>
      </c>
      <c r="CT248" s="218">
        <f t="shared" si="186"/>
        <v>0</v>
      </c>
      <c r="CU248" s="219" t="str">
        <f>SUBSTITUTE(IFERROR(VLOOKUP("ID"&amp;U248,V.진단결과!$A$2:$F$99558,6,0),""),$AO248,"")</f>
        <v/>
      </c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</row>
    <row r="249" spans="1:120" s="220" customFormat="1" ht="16.5" hidden="1" customHeight="1">
      <c r="A249" s="164" t="s">
        <v>2242</v>
      </c>
      <c r="B249" s="164" t="s">
        <v>2240</v>
      </c>
      <c r="C249" s="164" t="s">
        <v>2887</v>
      </c>
      <c r="D249" s="164">
        <v>10</v>
      </c>
      <c r="E249" s="175" t="s">
        <v>2243</v>
      </c>
      <c r="F249" s="177" t="s">
        <v>2261</v>
      </c>
      <c r="G249" s="177" t="s">
        <v>2253</v>
      </c>
      <c r="H249" s="177">
        <v>8</v>
      </c>
      <c r="I249" s="221" t="s">
        <v>2702</v>
      </c>
      <c r="J249" s="177" t="s">
        <v>2389</v>
      </c>
      <c r="K249" s="177" t="s">
        <v>2442</v>
      </c>
      <c r="L249" s="175"/>
      <c r="M249" s="165"/>
      <c r="N249" s="221" t="s">
        <v>2716</v>
      </c>
      <c r="O249" s="192"/>
      <c r="P249" s="166"/>
      <c r="Q249" s="175" t="s">
        <v>2449</v>
      </c>
      <c r="R249" s="175"/>
      <c r="S249" s="166"/>
      <c r="T249" s="166"/>
      <c r="U249" s="166"/>
      <c r="V249" s="164" t="s">
        <v>1965</v>
      </c>
      <c r="W249" s="166" t="s">
        <v>1875</v>
      </c>
      <c r="X249" s="166"/>
      <c r="Y249" s="166"/>
      <c r="Z249" s="166"/>
      <c r="AA249" s="166"/>
      <c r="AB249" s="166"/>
      <c r="AC249" s="166"/>
      <c r="AD249" s="165"/>
      <c r="AE249" s="166"/>
      <c r="AF249" s="166"/>
      <c r="AG249" s="166"/>
      <c r="AH249" s="165"/>
      <c r="AI249" s="166"/>
      <c r="AJ249" s="166"/>
      <c r="AK249" s="166"/>
      <c r="AL249" s="166"/>
      <c r="AM249" s="166"/>
      <c r="AN249" s="166"/>
      <c r="AO249" s="166"/>
      <c r="AP249" s="166"/>
      <c r="AQ249" s="164"/>
      <c r="AR249" s="164"/>
      <c r="AS249" s="167"/>
      <c r="AT249" s="164"/>
      <c r="AU249" s="164"/>
      <c r="AV249" s="166"/>
      <c r="AW249" s="166"/>
      <c r="AX249" s="166"/>
      <c r="AY249" s="166"/>
      <c r="AZ249" s="164"/>
      <c r="BA249" s="164"/>
      <c r="BB249" s="167"/>
      <c r="BC249" s="164"/>
      <c r="BD249" s="164"/>
      <c r="BE249" s="166"/>
      <c r="BF249" s="166"/>
      <c r="BG249" s="166"/>
      <c r="BH249" s="166"/>
      <c r="BI249" s="164"/>
      <c r="BJ249" s="164"/>
      <c r="BK249" s="167"/>
      <c r="BL249" s="164"/>
      <c r="BM249" s="164"/>
      <c r="BN249" s="166"/>
      <c r="BO249" s="166"/>
      <c r="BP249" s="166"/>
      <c r="BQ249" s="166"/>
      <c r="BR249" s="164"/>
      <c r="BS249" s="164"/>
      <c r="BT249" s="167"/>
      <c r="BU249" s="164"/>
      <c r="BV249" s="164"/>
      <c r="BW249" s="166"/>
      <c r="BX249" s="166"/>
      <c r="BY249" s="166"/>
      <c r="BZ249" s="166"/>
      <c r="CA249" s="164"/>
      <c r="CB249" s="164"/>
      <c r="CC249" s="167"/>
      <c r="CD249" s="164"/>
      <c r="CE249" s="164"/>
      <c r="CF249" s="166"/>
      <c r="CG249" s="166"/>
      <c r="CH249" s="166"/>
      <c r="CI249" s="166"/>
      <c r="CJ249" s="164"/>
      <c r="CK249" s="164"/>
      <c r="CL249" s="167"/>
      <c r="CM249" s="164"/>
      <c r="CN249" s="164"/>
      <c r="CO249" s="166"/>
      <c r="CP249" s="166"/>
      <c r="CQ249" s="166"/>
      <c r="CR249" s="216">
        <f>IFERROR(VLOOKUP("ID"&amp;U249,V.진단결과!$A$2:$E$99558,4,0),0)</f>
        <v>0</v>
      </c>
      <c r="CS249" s="217">
        <f>IFERROR(VLOOKUP("ID"&amp;U249,V.진단결과!$A$2:$E$99558,5,0),0)</f>
        <v>0</v>
      </c>
      <c r="CT249" s="218">
        <f t="shared" si="186"/>
        <v>0</v>
      </c>
      <c r="CU249" s="219" t="str">
        <f>SUBSTITUTE(IFERROR(VLOOKUP("ID"&amp;U249,V.진단결과!$A$2:$F$99558,6,0),""),$AO249,"")</f>
        <v/>
      </c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</row>
    <row r="250" spans="1:120" s="220" customFormat="1" ht="16.5" hidden="1" customHeight="1">
      <c r="A250" s="164" t="s">
        <v>2242</v>
      </c>
      <c r="B250" s="164" t="s">
        <v>2240</v>
      </c>
      <c r="C250" s="164" t="s">
        <v>2887</v>
      </c>
      <c r="D250" s="164">
        <v>10</v>
      </c>
      <c r="E250" s="175" t="s">
        <v>2243</v>
      </c>
      <c r="F250" s="177" t="s">
        <v>2261</v>
      </c>
      <c r="G250" s="177" t="s">
        <v>2253</v>
      </c>
      <c r="H250" s="177">
        <v>9</v>
      </c>
      <c r="I250" s="221" t="s">
        <v>2703</v>
      </c>
      <c r="J250" s="177" t="s">
        <v>2376</v>
      </c>
      <c r="K250" s="177" t="s">
        <v>2441</v>
      </c>
      <c r="L250" s="175"/>
      <c r="M250" s="165"/>
      <c r="N250" s="221" t="s">
        <v>2703</v>
      </c>
      <c r="O250" s="192"/>
      <c r="P250" s="222"/>
      <c r="Q250" s="175" t="s">
        <v>2449</v>
      </c>
      <c r="R250" s="175"/>
      <c r="S250" s="166"/>
      <c r="T250" s="166"/>
      <c r="U250" s="166">
        <v>1248</v>
      </c>
      <c r="V250" s="164" t="s">
        <v>1869</v>
      </c>
      <c r="W250" s="166"/>
      <c r="X250" s="166"/>
      <c r="Y250" s="166"/>
      <c r="Z250" s="164" t="s">
        <v>1868</v>
      </c>
      <c r="AA250" s="164" t="s">
        <v>2466</v>
      </c>
      <c r="AB250" s="164"/>
      <c r="AC250" s="166"/>
      <c r="AD250" s="165"/>
      <c r="AE250" s="166"/>
      <c r="AF250" s="166" t="s">
        <v>2886</v>
      </c>
      <c r="AG250" s="165" t="s">
        <v>2258</v>
      </c>
      <c r="AH250" s="165" t="s">
        <v>2434</v>
      </c>
      <c r="AI250" s="166"/>
      <c r="AJ250" s="166"/>
      <c r="AK250" s="166"/>
      <c r="AL250" s="166"/>
      <c r="AM250" s="166"/>
      <c r="AN250" s="166" t="str">
        <f>F250 &amp;"["&amp;G250&amp;"]의 "&amp; I250 &amp;"["&amp; J250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250" s="166"/>
      <c r="AP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AQ250" s="164" t="s">
        <v>1860</v>
      </c>
      <c r="AR250" s="164" t="str">
        <f>"WITH query_result AS (" &amp; CHAR(10) &amp;
"    -- 쿼리 결과를 변수에 저장" &amp; CHAR(10) &amp;
"    " &amp; AP250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50" s="164" t="s">
        <v>1860</v>
      </c>
      <c r="AU250" s="164" t="str">
        <f>"    WITH query_result AS (" &amp; CHAR(10) &amp;
"        -- 쿼리 결과를 변수에 저장" &amp; CHAR(10) &amp;
"        " &amp; AS250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50" s="164" t="s">
        <v>1860</v>
      </c>
      <c r="AX250" s="164" t="str">
        <f>"    WITH query_result AS (" &amp; CHAR(10) &amp;
"        -- 쿼리 결과를 변수에 저장" &amp; CHAR(10) &amp;
"        " &amp; AV250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AZ250" s="164" t="s">
        <v>1860</v>
      </c>
      <c r="BA250" s="164" t="str">
        <f>"BEGIN TRY" &amp; CHAR(10) &amp;
"    WITH query_result AS (" &amp; CHAR(10) &amp;
"        "&amp;AY250&amp;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50" s="164" t="s">
        <v>1860</v>
      </c>
      <c r="BD250" s="164" t="str">
        <f>"BEGIN TRY" &amp; CHAR(10) &amp;
"    WITH query_result AS (" &amp; CHAR(10) &amp;
"        "&amp;BB250&amp;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50" s="164" t="s">
        <v>1860</v>
      </c>
      <c r="BG250" s="164" t="str">
        <f>"BEGIN TRY" &amp; CHAR(10) &amp;
"    WITH query_result AS (" &amp; CHAR(10) &amp;
"        "&amp;BE250&amp;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0" s="166" t="str">
        <f>"SELECT 'ID"&amp; $U250 &amp;"' AS RULE_ID,  
   '"&amp; $G250 &amp;"' AS TB_NM,    
   '"&amp; $J250 &amp;"' AS COL_NM, 
   COUNT(*) AS TOT_CNT   
   FROM "&amp;$C250&amp;"."&amp; $G250 &amp;"
WHERE "&amp; $J250 &amp;" IS NOT NULL AND LENGTH(CAST("&amp; $J250 &amp;" AS VARCHAR))&gt;0 "</f>
        <v xml:space="preserve">SELECT 'ID1248' AS RULE_ID,  
   'OBSERVATION' AS TB_NM,    
   'VALUE_AS_CONCEPT_ID' AS COL_NM, 
   COUNT(*) AS TOT_CNT   
   FROM YourSchemaName.OBSERVATION
WHERE VALUE_AS_CONCEPT_ID IS NOT NULL AND LENGTH(CAST(VALUE_AS_CONCEPT_ID AS VARCHAR))&gt;0 </v>
      </c>
      <c r="BI250" s="164" t="s">
        <v>1860</v>
      </c>
      <c r="BJ250" s="166" t="str">
        <f>"BEGIN" &amp; CHAR(10) &amp;
"    -- 쿼리 결과를 변수에 저장" &amp; CHAR(10) &amp;
"    " &amp; BH250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'ID1248'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50" s="164" t="s">
        <v>1860</v>
      </c>
      <c r="BM250" s="166" t="str">
        <f>"BEGIN" &amp; CHAR(10) &amp;
"    -- 쿼리 결과를 변수에 저장" &amp; CHAR(10) &amp;
"    " &amp; BK250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50" s="164" t="s">
        <v>1860</v>
      </c>
      <c r="BP250" s="166" t="str">
        <f>"BEGIN" &amp; CHAR(10) &amp;
"    -- 쿼리 결과를 변수에 저장" &amp; CHAR(10) &amp;
"    " &amp; BN250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BR250" s="164" t="s">
        <v>1860</v>
      </c>
      <c r="BS2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LENGTH("&amp; $J250 &amp;")&gt;0 )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50" s="164" t="s">
        <v>1860</v>
      </c>
      <c r="BV2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50" s="166" t="str">
        <f>"SELECT ERR_VALUE, RULE_ID, TB_NM, COL_NM FROM (
 SELECT DISTINCT SUBSTRING(CAST("&amp; $J250 &amp;" AS VARCHAR(50)),1,30)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LENGTH("&amp; $J250 &amp;")&gt;0 ) 
AND "&amp; $J250 &amp;" != 0
LIMIT 3
) XX
"</f>
        <v xml:space="preserve">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50" s="164" t="s">
        <v>1860</v>
      </c>
      <c r="BY2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CA250" s="164" t="s">
        <v>1860</v>
      </c>
      <c r="CB250" s="164" t="str">
        <f>"    -- 프로시저 본문" &amp; CHAR(10) &amp;
"    BEGIN" &amp; CHAR(10) &amp;
"        WITH query_result AS (" &amp; CHAR(10) &amp;
"            -- 쿼리 결과를 변수에 저장" &amp; CHAR(10) &amp;
"            "&amp;BZ250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'ID1248'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LENGTH(TO_CHAR("&amp; $J250 &amp;"))&gt;0 )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50" s="164" t="s">
        <v>1860</v>
      </c>
      <c r="CE250" s="164" t="str">
        <f>"    -- 프로시저 본문" &amp; CHAR(10) &amp;
"    BEGIN" &amp; CHAR(10) &amp;
"        WITH query_result AS (" &amp; CHAR(10) &amp;
"            -- 쿼리 결과를 변수에 저장" &amp; CHAR(10) &amp;
"         "&amp;CC250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0" s="166" t="str">
        <f>"SELECT ERR_VALUE, RULE_ID, TB_NM, COL_NM FROM (
 SELECT DISTINCT SUBSTR(TO_CHAR("&amp; $J250 &amp;"),1,30)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LENGTH(TO_CHAR("&amp; $J250 &amp;"))&gt;0 ) 
AND "&amp; $J250 &amp;" != 0
AND ROWNUM &lt; 4
) XX
"</f>
        <v xml:space="preserve">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50" s="164" t="s">
        <v>1860</v>
      </c>
      <c r="CH250" s="164" t="str">
        <f>"    -- 프로시저 본문" &amp; CHAR(10) &amp;
"    BEGIN" &amp; CHAR(10) &amp;
"        WITH query_result AS (" &amp; CHAR(10) &amp;
"            -- 쿼리 결과를 변수에 저장" &amp; CHAR(10) &amp;
"            "&amp;CF250&amp;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CJ250" s="164" t="s">
        <v>1860</v>
      </c>
      <c r="CK250" s="164" t="str">
        <f>"BEGIN TRY" &amp; CHAR(10) &amp;
"    WITH query_result AS (" &amp; CHAR(10) &amp;
"        "&amp;CI250&amp;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50" s="164" t="s">
        <v>1860</v>
      </c>
      <c r="CN250" s="164" t="str">
        <f>"BEGIN TRY" &amp; CHAR(10) &amp;
"    WITH query_result AS (" &amp; CHAR(10) &amp;
"        "&amp;CL250&amp;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50" s="164" t="s">
        <v>1860</v>
      </c>
      <c r="CQ250" s="164" t="str">
        <f>"BEGIN TRY" &amp; CHAR(10) &amp;
"    WITH query_result AS (" &amp; CHAR(10) &amp;
"        "&amp;CO250&amp;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0" s="216">
        <f>IFERROR(VLOOKUP("ID"&amp;U250,V.진단결과!$A$2:$E$99558,4,0),0)</f>
        <v>0</v>
      </c>
      <c r="CS250" s="217">
        <f>IFERROR(VLOOKUP("ID"&amp;U250,V.진단결과!$A$2:$E$99558,5,0),0)</f>
        <v>0</v>
      </c>
      <c r="CT250" s="218">
        <f t="shared" si="186"/>
        <v>0</v>
      </c>
      <c r="CU250" s="219" t="str">
        <f>SUBSTITUTE(IFERROR(VLOOKUP("ID"&amp;U250,V.진단결과!$A$2:$F$99558,6,0),""),$AO250,"")</f>
        <v/>
      </c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</row>
    <row r="251" spans="1:120" s="220" customFormat="1" ht="16.5" hidden="1" customHeight="1">
      <c r="A251" s="164" t="s">
        <v>2242</v>
      </c>
      <c r="B251" s="164" t="s">
        <v>2240</v>
      </c>
      <c r="C251" s="164" t="s">
        <v>2887</v>
      </c>
      <c r="D251" s="164">
        <v>10</v>
      </c>
      <c r="E251" s="175" t="s">
        <v>2243</v>
      </c>
      <c r="F251" s="177" t="s">
        <v>2261</v>
      </c>
      <c r="G251" s="177" t="s">
        <v>2253</v>
      </c>
      <c r="H251" s="177">
        <v>10</v>
      </c>
      <c r="I251" s="221" t="s">
        <v>2704</v>
      </c>
      <c r="J251" s="177" t="s">
        <v>2390</v>
      </c>
      <c r="K251" s="177" t="s">
        <v>2441</v>
      </c>
      <c r="L251" s="175"/>
      <c r="M251" s="165"/>
      <c r="N251" s="221" t="s">
        <v>2717</v>
      </c>
      <c r="O251" s="192"/>
      <c r="P251" s="222"/>
      <c r="Q251" s="175" t="s">
        <v>2449</v>
      </c>
      <c r="R251" s="175"/>
      <c r="S251" s="166"/>
      <c r="T251" s="166"/>
      <c r="U251" s="166">
        <v>1249</v>
      </c>
      <c r="V251" s="164" t="s">
        <v>1869</v>
      </c>
      <c r="W251" s="166"/>
      <c r="X251" s="166"/>
      <c r="Y251" s="166"/>
      <c r="Z251" s="164" t="s">
        <v>1868</v>
      </c>
      <c r="AA251" s="164" t="s">
        <v>2466</v>
      </c>
      <c r="AB251" s="164"/>
      <c r="AC251" s="166"/>
      <c r="AD251" s="165"/>
      <c r="AE251" s="166"/>
      <c r="AF251" s="166" t="s">
        <v>2886</v>
      </c>
      <c r="AG251" s="165" t="s">
        <v>2258</v>
      </c>
      <c r="AH251" s="165" t="s">
        <v>2434</v>
      </c>
      <c r="AI251" s="166"/>
      <c r="AJ251" s="166"/>
      <c r="AK251" s="166"/>
      <c r="AL251" s="166"/>
      <c r="AM251" s="166"/>
      <c r="AN251" s="166" t="str">
        <f>F251 &amp;"["&amp;G251&amp;"]의 "&amp; I251 &amp;"["&amp; J251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251" s="166"/>
      <c r="AP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AQ251" s="164" t="s">
        <v>1860</v>
      </c>
      <c r="AR251" s="164" t="str">
        <f>"WITH query_result AS (" &amp; CHAR(10) &amp;
"    -- 쿼리 결과를 변수에 저장" &amp; CHAR(10) &amp;
"    " &amp; AP251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251" s="164" t="s">
        <v>1860</v>
      </c>
      <c r="AU251" s="164" t="str">
        <f>"    WITH query_result AS (" &amp; CHAR(10) &amp;
"        -- 쿼리 결과를 변수에 저장" &amp; CHAR(10) &amp;
"        " &amp; AS251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251" s="164" t="s">
        <v>1860</v>
      </c>
      <c r="AX251" s="164" t="str">
        <f>"    WITH query_result AS (" &amp; CHAR(10) &amp;
"        -- 쿼리 결과를 변수에 저장" &amp; CHAR(10) &amp;
"        " &amp; AV251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AZ251" s="164" t="s">
        <v>1860</v>
      </c>
      <c r="BA251" s="164" t="str">
        <f>"BEGIN TRY" &amp; CHAR(10) &amp;
"    WITH query_result AS (" &amp; CHAR(10) &amp;
"        "&amp;AY251&amp;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251" s="164" t="s">
        <v>1860</v>
      </c>
      <c r="BD251" s="164" t="str">
        <f>"BEGIN TRY" &amp; CHAR(10) &amp;
"    WITH query_result AS (" &amp; CHAR(10) &amp;
"        "&amp;BB251&amp;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251" s="164" t="s">
        <v>1860</v>
      </c>
      <c r="BG251" s="164" t="str">
        <f>"BEGIN TRY" &amp; CHAR(10) &amp;
"    WITH query_result AS (" &amp; CHAR(10) &amp;
"        "&amp;BE251&amp;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1" s="166" t="str">
        <f>"SELECT 'ID"&amp; $U251 &amp;"' AS RULE_ID,  
   '"&amp; $G251 &amp;"' AS TB_NM,    
   '"&amp; $J251 &amp;"' AS COL_NM, 
   COUNT(*) AS TOT_CNT   
   FROM "&amp;$C251&amp;"."&amp; $G251 &amp;"
WHERE "&amp; $J251 &amp;" IS NOT NULL AND LENGTH(CAST("&amp; $J251 &amp;" AS VARCHAR))&gt;0 "</f>
        <v xml:space="preserve">SELECT 'ID1249' AS RULE_ID,  
   'OBSERVATION' AS TB_NM,    
   'QUALIFIER_CONCEPT_ID' AS COL_NM, 
   COUNT(*) AS TOT_CNT   
   FROM YourSchemaName.OBSERVATION
WHERE QUALIFIER_CONCEPT_ID IS NOT NULL AND LENGTH(CAST(QUALIFIER_CONCEPT_ID AS VARCHAR))&gt;0 </v>
      </c>
      <c r="BI251" s="164" t="s">
        <v>1860</v>
      </c>
      <c r="BJ251" s="166" t="str">
        <f>"BEGIN" &amp; CHAR(10) &amp;
"    -- 쿼리 결과를 변수에 저장" &amp; CHAR(10) &amp;
"    " &amp; BH251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'ID1249'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251" s="164" t="s">
        <v>1860</v>
      </c>
      <c r="BM251" s="166" t="str">
        <f>"BEGIN" &amp; CHAR(10) &amp;
"    -- 쿼리 결과를 변수에 저장" &amp; CHAR(10) &amp;
"    " &amp; BK251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251" s="164" t="s">
        <v>1860</v>
      </c>
      <c r="BP251" s="166" t="str">
        <f>"BEGIN" &amp; CHAR(10) &amp;
"    -- 쿼리 결과를 변수에 저장" &amp; CHAR(10) &amp;
"    " &amp; BN251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BR251" s="164" t="s">
        <v>1860</v>
      </c>
      <c r="BS2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LENGTH("&amp; $J251 &amp;")&gt;0 )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251" s="164" t="s">
        <v>1860</v>
      </c>
      <c r="BV2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251" s="166" t="str">
        <f>"SELECT ERR_VALUE, RULE_ID, TB_NM, COL_NM FROM (
 SELECT DISTINCT SUBSTRING(CAST("&amp; $J251 &amp;" AS VARCHAR(50)),1,30)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LENGTH("&amp; $J251 &amp;")&gt;0 ) 
AND "&amp; $J251 &amp;" != 0
LIMIT 3
) XX
"</f>
        <v xml:space="preserve">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251" s="164" t="s">
        <v>1860</v>
      </c>
      <c r="BY2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CA251" s="164" t="s">
        <v>1860</v>
      </c>
      <c r="CB251" s="164" t="str">
        <f>"    -- 프로시저 본문" &amp; CHAR(10) &amp;
"    BEGIN" &amp; CHAR(10) &amp;
"        WITH query_result AS (" &amp; CHAR(10) &amp;
"            -- 쿼리 결과를 변수에 저장" &amp; CHAR(10) &amp;
"            "&amp;BZ251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'ID1249'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LENGTH(TO_CHAR("&amp; $J251 &amp;"))&gt;0 )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251" s="164" t="s">
        <v>1860</v>
      </c>
      <c r="CE251" s="164" t="str">
        <f>"    -- 프로시저 본문" &amp; CHAR(10) &amp;
"    BEGIN" &amp; CHAR(10) &amp;
"        WITH query_result AS (" &amp; CHAR(10) &amp;
"            -- 쿼리 결과를 변수에 저장" &amp; CHAR(10) &amp;
"         "&amp;CC251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1" s="166" t="str">
        <f>"SELECT ERR_VALUE, RULE_ID, TB_NM, COL_NM FROM (
 SELECT DISTINCT SUBSTR(TO_CHAR("&amp; $J251 &amp;"),1,30)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LENGTH(TO_CHAR("&amp; $J251 &amp;"))&gt;0 ) 
AND "&amp; $J251 &amp;" != 0
AND ROWNUM &lt; 4
) XX
"</f>
        <v xml:space="preserve">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251" s="164" t="s">
        <v>1860</v>
      </c>
      <c r="CH251" s="164" t="str">
        <f>"    -- 프로시저 본문" &amp; CHAR(10) &amp;
"    BEGIN" &amp; CHAR(10) &amp;
"        WITH query_result AS (" &amp; CHAR(10) &amp;
"            -- 쿼리 결과를 변수에 저장" &amp; CHAR(10) &amp;
"            "&amp;CF251&amp;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CJ251" s="164" t="s">
        <v>1860</v>
      </c>
      <c r="CK251" s="164" t="str">
        <f>"BEGIN TRY" &amp; CHAR(10) &amp;
"    WITH query_result AS (" &amp; CHAR(10) &amp;
"        "&amp;CI251&amp;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251" s="164" t="s">
        <v>1860</v>
      </c>
      <c r="CN251" s="164" t="str">
        <f>"BEGIN TRY" &amp; CHAR(10) &amp;
"    WITH query_result AS (" &amp; CHAR(10) &amp;
"        "&amp;CL251&amp;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251" s="164" t="s">
        <v>1860</v>
      </c>
      <c r="CQ251" s="164" t="str">
        <f>"BEGIN TRY" &amp; CHAR(10) &amp;
"    WITH query_result AS (" &amp; CHAR(10) &amp;
"        "&amp;CO251&amp;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1" s="216">
        <f>IFERROR(VLOOKUP("ID"&amp;U251,V.진단결과!$A$2:$E$99558,4,0),0)</f>
        <v>0</v>
      </c>
      <c r="CS251" s="217">
        <f>IFERROR(VLOOKUP("ID"&amp;U251,V.진단결과!$A$2:$E$99558,5,0),0)</f>
        <v>0</v>
      </c>
      <c r="CT251" s="218">
        <f t="shared" si="186"/>
        <v>0</v>
      </c>
      <c r="CU251" s="219" t="str">
        <f>SUBSTITUTE(IFERROR(VLOOKUP("ID"&amp;U251,V.진단결과!$A$2:$F$99558,6,0),""),$AO251,"")</f>
        <v/>
      </c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</row>
    <row r="252" spans="1:120" s="220" customFormat="1" ht="16.5" hidden="1" customHeight="1">
      <c r="A252" s="164" t="s">
        <v>2242</v>
      </c>
      <c r="B252" s="164" t="s">
        <v>2240</v>
      </c>
      <c r="C252" s="164" t="s">
        <v>2887</v>
      </c>
      <c r="D252" s="164">
        <v>10</v>
      </c>
      <c r="E252" s="175" t="s">
        <v>2243</v>
      </c>
      <c r="F252" s="177" t="s">
        <v>2261</v>
      </c>
      <c r="G252" s="177" t="s">
        <v>2253</v>
      </c>
      <c r="H252" s="177">
        <v>11</v>
      </c>
      <c r="I252" s="221" t="s">
        <v>2705</v>
      </c>
      <c r="J252" s="177" t="s">
        <v>2377</v>
      </c>
      <c r="K252" s="177" t="s">
        <v>2441</v>
      </c>
      <c r="L252" s="175"/>
      <c r="M252" s="165"/>
      <c r="N252" s="221" t="s">
        <v>2705</v>
      </c>
      <c r="O252" s="192"/>
      <c r="P252" s="166"/>
      <c r="Q252" s="175" t="s">
        <v>2449</v>
      </c>
      <c r="R252" s="175"/>
      <c r="S252" s="166"/>
      <c r="T252" s="166"/>
      <c r="U252" s="166">
        <v>1250</v>
      </c>
      <c r="V252" s="164" t="s">
        <v>1869</v>
      </c>
      <c r="W252" s="166"/>
      <c r="X252" s="166"/>
      <c r="Y252" s="166"/>
      <c r="Z252" s="164" t="s">
        <v>1868</v>
      </c>
      <c r="AA252" s="164" t="s">
        <v>2466</v>
      </c>
      <c r="AB252" s="166"/>
      <c r="AC252" s="166"/>
      <c r="AD252" s="165"/>
      <c r="AE252" s="166"/>
      <c r="AF252" s="166" t="s">
        <v>2886</v>
      </c>
      <c r="AG252" s="165" t="s">
        <v>2258</v>
      </c>
      <c r="AH252" s="165" t="s">
        <v>2434</v>
      </c>
      <c r="AI252" s="166" t="s">
        <v>2835</v>
      </c>
      <c r="AJ252" s="166"/>
      <c r="AK252" s="166"/>
      <c r="AL252" s="166"/>
      <c r="AM252" s="166"/>
      <c r="AN252" s="166" t="str">
        <f>F252 &amp;"["&amp;G252&amp;"]의 "&amp; I252 &amp;"["&amp; J252 &amp;"]는 표준코드[CONCEPT]의 표준코드아이디[CONCEPT_ID]에 존재하며 해당 조건["&amp;AI252&amp;"]을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252" s="166"/>
      <c r="AP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AQ252" s="164" t="s">
        <v>1860</v>
      </c>
      <c r="AR252" s="164" t="str">
        <f>"WITH query_result AS (" &amp; CHAR(10) &amp;
"    -- 쿼리 결과를 변수에 저장" &amp; CHAR(10) &amp;
"    " &amp; AP252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'ID1250'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252" s="164" t="s">
        <v>1860</v>
      </c>
      <c r="AU252" s="164" t="str">
        <f>"    WITH query_result AS (" &amp; CHAR(10) &amp;
"        -- 쿼리 결과를 변수에 저장" &amp; CHAR(10) &amp;
"        " &amp; AS252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252" s="164" t="s">
        <v>1860</v>
      </c>
      <c r="AX252" s="164" t="str">
        <f>"    WITH query_result AS (" &amp; CHAR(10) &amp;
"        -- 쿼리 결과를 변수에 저장" &amp; CHAR(10) &amp;
"        " &amp; AV252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AZ252" s="164" t="s">
        <v>1860</v>
      </c>
      <c r="BA252" s="164" t="str">
        <f>"BEGIN TRY" &amp; CHAR(10) &amp;
"    WITH query_result AS (" &amp; CHAR(10) &amp;
"        "&amp;AY252&amp;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252" s="164" t="s">
        <v>1860</v>
      </c>
      <c r="BD252" s="164" t="str">
        <f>"BEGIN TRY" &amp; CHAR(10) &amp;
"    WITH query_result AS (" &amp; CHAR(10) &amp;
"        "&amp;BB252&amp;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252" s="164" t="s">
        <v>1860</v>
      </c>
      <c r="BG252" s="164" t="str">
        <f>"BEGIN TRY" &amp; CHAR(10) &amp;
"    WITH query_result AS (" &amp; CHAR(10) &amp;
"        "&amp;BE252&amp;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2" s="166" t="str">
        <f>"SELECT 'ID"&amp; $U252 &amp;"' AS RULE_ID,  
   '"&amp; $G252 &amp;"' AS TB_NM,    
   '"&amp; $J252 &amp;"' AS COL_NM, 
   COUNT(*) AS TOT_CNT   
   FROM "&amp;$C252&amp;"."&amp; $G252 &amp;"
WHERE "&amp; $J252 &amp;" IS NOT NULL AND LENGTH(CAST("&amp; $J252 &amp;" AS VARCHAR))&gt;0 "</f>
        <v xml:space="preserve">SELECT 'ID1250' AS RULE_ID,  
   'OBSERVATION' AS TB_NM,    
   'UNIT_CONCEPT_ID' AS COL_NM, 
   COUNT(*) AS TOT_CNT   
   FROM YourSchemaName.OBSERVATION
WHERE UNIT_CONCEPT_ID IS NOT NULL AND LENGTH(CAST(UNIT_CONCEPT_ID AS VARCHAR))&gt;0 </v>
      </c>
      <c r="BI252" s="164" t="s">
        <v>1860</v>
      </c>
      <c r="BJ252" s="166" t="str">
        <f>"BEGIN" &amp; CHAR(10) &amp;
"    -- 쿼리 결과를 변수에 저장" &amp; CHAR(10) &amp;
"    " &amp; BH252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'ID1250'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252" s="164" t="s">
        <v>1860</v>
      </c>
      <c r="BM252" s="166" t="str">
        <f>"BEGIN" &amp; CHAR(10) &amp;
"    -- 쿼리 결과를 변수에 저장" &amp; CHAR(10) &amp;
"    " &amp; BK252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252" s="164" t="s">
        <v>1860</v>
      </c>
      <c r="BP252" s="166" t="str">
        <f>"BEGIN" &amp; CHAR(10) &amp;
"    -- 쿼리 결과를 변수에 저장" &amp; CHAR(10) &amp;
"    " &amp; BN252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BR252" s="164" t="s">
        <v>1860</v>
      </c>
      <c r="BS2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LENGTH("&amp; $J252 &amp;")&gt;0 )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252" s="164" t="s">
        <v>1860</v>
      </c>
      <c r="BV2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52" s="166" t="str">
        <f>"SELECT ERR_VALUE, RULE_ID, TB_NM, COL_NM FROM (
 SELECT DISTINCT SUBSTRING(CAST("&amp; $J252 &amp;" AS VARCHAR(50)),1,30)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 $AI252 &amp;")  
THEN 'Y' ELSE 'N' END = 'Y' 
AND ( "&amp; $J252 &amp;" IS NOT NULL AND LENGTH("&amp; $J252 &amp;")&gt;0 ) 
LIMIT 3
) XX
"</f>
        <v xml:space="preserve">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252" s="164" t="s">
        <v>1860</v>
      </c>
      <c r="BY2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CA252" s="164" t="s">
        <v>1860</v>
      </c>
      <c r="CB252" s="164" t="str">
        <f>"    -- 프로시저 본문" &amp; CHAR(10) &amp;
"    BEGIN" &amp; CHAR(10) &amp;
"        WITH query_result AS (" &amp; CHAR(10) &amp;
"            -- 쿼리 결과를 변수에 저장" &amp; CHAR(10) &amp;
"            "&amp;BZ252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'ID1250'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LENGTH(TO_CHAR("&amp; $J252 &amp;"))&gt;0 )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252" s="164" t="s">
        <v>1860</v>
      </c>
      <c r="CE252" s="164" t="str">
        <f>"    -- 프로시저 본문" &amp; CHAR(10) &amp;
"    BEGIN" &amp; CHAR(10) &amp;
"        WITH query_result AS (" &amp; CHAR(10) &amp;
"            -- 쿼리 결과를 변수에 저장" &amp; CHAR(10) &amp;
"         "&amp;CC252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2" s="166" t="str">
        <f>"SELECT ERR_VALUE, RULE_ID, TB_NM, COL_NM FROM (
 SELECT DISTINCT SUBSTR(TO_CHAR("&amp; $J252 &amp;"),1,30)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LENGTH(TO_CHAR("&amp; $J252 &amp;"))&gt;0 ) 
AND ROWNUM &lt; 4
) XX
"</f>
        <v xml:space="preserve">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252" s="164" t="s">
        <v>1860</v>
      </c>
      <c r="CH252" s="164" t="str">
        <f>"    -- 프로시저 본문" &amp; CHAR(10) &amp;
"    BEGIN" &amp; CHAR(10) &amp;
"        WITH query_result AS (" &amp; CHAR(10) &amp;
"            -- 쿼리 결과를 변수에 저장" &amp; CHAR(10) &amp;
"            "&amp;CF252&amp;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CJ252" s="164" t="s">
        <v>1860</v>
      </c>
      <c r="CK252" s="164" t="str">
        <f>"BEGIN TRY" &amp; CHAR(10) &amp;
"    WITH query_result AS (" &amp; CHAR(10) &amp;
"        "&amp;CI252&amp;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252" s="164" t="s">
        <v>1860</v>
      </c>
      <c r="CN252" s="164" t="str">
        <f>"BEGIN TRY" &amp; CHAR(10) &amp;
"    WITH query_result AS (" &amp; CHAR(10) &amp;
"        "&amp;CL252&amp;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252" s="164" t="s">
        <v>1860</v>
      </c>
      <c r="CQ252" s="164" t="str">
        <f>"BEGIN TRY" &amp; CHAR(10) &amp;
"    WITH query_result AS (" &amp; CHAR(10) &amp;
"        "&amp;CO252&amp;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2" s="216">
        <f>IFERROR(VLOOKUP("ID"&amp;U252,V.진단결과!$A$2:$E$99558,4,0),0)</f>
        <v>0</v>
      </c>
      <c r="CS252" s="217">
        <f>IFERROR(VLOOKUP("ID"&amp;U252,V.진단결과!$A$2:$E$99558,5,0),0)</f>
        <v>0</v>
      </c>
      <c r="CT252" s="218">
        <f t="shared" si="186"/>
        <v>0</v>
      </c>
      <c r="CU252" s="219" t="str">
        <f>SUBSTITUTE(IFERROR(VLOOKUP("ID"&amp;U252,V.진단결과!$A$2:$F$99558,6,0),""),$AO252,"")</f>
        <v/>
      </c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</row>
    <row r="253" spans="1:120" s="220" customFormat="1" ht="16.5" hidden="1" customHeight="1">
      <c r="A253" s="164" t="s">
        <v>2242</v>
      </c>
      <c r="B253" s="164" t="s">
        <v>2240</v>
      </c>
      <c r="C253" s="164" t="s">
        <v>2887</v>
      </c>
      <c r="D253" s="164">
        <v>10</v>
      </c>
      <c r="E253" s="175" t="s">
        <v>2243</v>
      </c>
      <c r="F253" s="177" t="s">
        <v>2261</v>
      </c>
      <c r="G253" s="177" t="s">
        <v>2253</v>
      </c>
      <c r="H253" s="177">
        <v>12</v>
      </c>
      <c r="I253" s="221" t="s">
        <v>2498</v>
      </c>
      <c r="J253" s="177" t="s">
        <v>2281</v>
      </c>
      <c r="K253" s="177" t="s">
        <v>2435</v>
      </c>
      <c r="L253" s="175"/>
      <c r="M253" s="165"/>
      <c r="N253" s="221" t="s">
        <v>2498</v>
      </c>
      <c r="O253" s="192"/>
      <c r="P253" s="166"/>
      <c r="Q253" s="175" t="s">
        <v>2449</v>
      </c>
      <c r="R253" s="175"/>
      <c r="S253" s="166"/>
      <c r="T253" s="166"/>
      <c r="U253" s="166"/>
      <c r="V253" s="164" t="s">
        <v>1965</v>
      </c>
      <c r="W253" s="166" t="s">
        <v>2809</v>
      </c>
      <c r="X253" s="166"/>
      <c r="Y253" s="166"/>
      <c r="Z253" s="166"/>
      <c r="AA253" s="166"/>
      <c r="AB253" s="166"/>
      <c r="AC253" s="166"/>
      <c r="AD253" s="165"/>
      <c r="AE253" s="166"/>
      <c r="AF253" s="166"/>
      <c r="AG253" s="165"/>
      <c r="AH253" s="165"/>
      <c r="AI253" s="166"/>
      <c r="AJ253" s="166"/>
      <c r="AK253" s="166"/>
      <c r="AL253" s="166"/>
      <c r="AM253" s="166"/>
      <c r="AN253" s="166"/>
      <c r="AO253" s="166"/>
      <c r="AP253" s="166"/>
      <c r="AQ253" s="164"/>
      <c r="AR253" s="164"/>
      <c r="AS253" s="167"/>
      <c r="AT253" s="164"/>
      <c r="AU253" s="164"/>
      <c r="AV253" s="164"/>
      <c r="AW253" s="164"/>
      <c r="AX253" s="164"/>
      <c r="AY253" s="166"/>
      <c r="AZ253" s="164"/>
      <c r="BA253" s="164"/>
      <c r="BB253" s="167"/>
      <c r="BC253" s="164"/>
      <c r="BD253" s="164"/>
      <c r="BE253" s="164"/>
      <c r="BF253" s="164"/>
      <c r="BG253" s="164"/>
      <c r="BH253" s="166"/>
      <c r="BI253" s="164"/>
      <c r="BJ253" s="164"/>
      <c r="BK253" s="167"/>
      <c r="BL253" s="164"/>
      <c r="BM253" s="164"/>
      <c r="BN253" s="164"/>
      <c r="BO253" s="164"/>
      <c r="BP253" s="164"/>
      <c r="BQ253" s="166"/>
      <c r="BR253" s="164"/>
      <c r="BS253" s="164"/>
      <c r="BT253" s="167"/>
      <c r="BU253" s="164"/>
      <c r="BV253" s="164"/>
      <c r="BW253" s="164"/>
      <c r="BX253" s="164"/>
      <c r="BY253" s="164"/>
      <c r="BZ253" s="166"/>
      <c r="CA253" s="164"/>
      <c r="CB253" s="164"/>
      <c r="CC253" s="167"/>
      <c r="CD253" s="164"/>
      <c r="CE253" s="164"/>
      <c r="CF253" s="164"/>
      <c r="CG253" s="164"/>
      <c r="CH253" s="164"/>
      <c r="CI253" s="166"/>
      <c r="CJ253" s="164"/>
      <c r="CK253" s="164"/>
      <c r="CL253" s="167"/>
      <c r="CM253" s="164"/>
      <c r="CN253" s="164"/>
      <c r="CO253" s="164"/>
      <c r="CP253" s="164"/>
      <c r="CQ253" s="164"/>
      <c r="CR253" s="216">
        <f>IFERROR(VLOOKUP("ID"&amp;U253,V.진단결과!$A$2:$E$99558,4,0),0)</f>
        <v>0</v>
      </c>
      <c r="CS253" s="217">
        <f>IFERROR(VLOOKUP("ID"&amp;U253,V.진단결과!$A$2:$E$99558,5,0),0)</f>
        <v>0</v>
      </c>
      <c r="CT253" s="218">
        <f t="shared" si="186"/>
        <v>0</v>
      </c>
      <c r="CU253" s="219" t="str">
        <f>SUBSTITUTE(IFERROR(VLOOKUP("ID"&amp;U253,V.진단결과!$A$2:$F$99558,6,0),""),$AO253,"")</f>
        <v/>
      </c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</row>
    <row r="254" spans="1:120" s="220" customFormat="1" ht="16.5" hidden="1" customHeight="1">
      <c r="A254" s="164" t="s">
        <v>2242</v>
      </c>
      <c r="B254" s="164" t="s">
        <v>2240</v>
      </c>
      <c r="C254" s="164" t="s">
        <v>2887</v>
      </c>
      <c r="D254" s="164">
        <v>10</v>
      </c>
      <c r="E254" s="175" t="s">
        <v>2243</v>
      </c>
      <c r="F254" s="177" t="s">
        <v>2261</v>
      </c>
      <c r="G254" s="177" t="s">
        <v>2253</v>
      </c>
      <c r="H254" s="177">
        <v>13</v>
      </c>
      <c r="I254" s="221" t="s">
        <v>2518</v>
      </c>
      <c r="J254" s="177" t="s">
        <v>2294</v>
      </c>
      <c r="K254" s="177" t="s">
        <v>2435</v>
      </c>
      <c r="L254" s="175"/>
      <c r="M254" s="165"/>
      <c r="N254" s="221" t="s">
        <v>2718</v>
      </c>
      <c r="O254" s="183">
        <v>11833561</v>
      </c>
      <c r="P254" s="166"/>
      <c r="Q254" s="175" t="s">
        <v>2449</v>
      </c>
      <c r="R254" s="175"/>
      <c r="S254" s="166"/>
      <c r="T254" s="166"/>
      <c r="U254" s="166">
        <v>1252</v>
      </c>
      <c r="V254" s="164" t="s">
        <v>1869</v>
      </c>
      <c r="W254" s="166"/>
      <c r="X254" s="166"/>
      <c r="Y254" s="166"/>
      <c r="Z254" s="164" t="s">
        <v>1871</v>
      </c>
      <c r="AA254" s="164" t="s">
        <v>2472</v>
      </c>
      <c r="AB254" s="166"/>
      <c r="AC254" s="166"/>
      <c r="AD254" s="165"/>
      <c r="AE254" s="166"/>
      <c r="AF254" s="166"/>
      <c r="AG254" s="165"/>
      <c r="AH254" s="165"/>
      <c r="AI254" s="166"/>
      <c r="AJ254" s="166" t="s">
        <v>2246</v>
      </c>
      <c r="AK254" s="166" t="s">
        <v>2294</v>
      </c>
      <c r="AL254" s="166"/>
      <c r="AM254" s="166"/>
      <c r="AN254" s="166" t="str">
        <f>F254 &amp;"["&amp;G254&amp;"]의 "&amp; I254 &amp;"["&amp; J254 &amp;"]는 환자["&amp;AJ254&amp;"]의 "&amp;I254&amp;"["&amp;AK254&amp;"]에 존재하여야 한다."</f>
        <v>관찰정보[OBSERVATION]의 내원 유형 ID[VISIT_OCCURRENCE_ID]는 환자[VISIT_OCCURRENCE]의 내원 유형 ID[VISIT_OCCURRENCE_ID]에 존재하여야 한다.</v>
      </c>
      <c r="AO254" s="166"/>
      <c r="AP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AQ254" s="164" t="s">
        <v>1860</v>
      </c>
      <c r="AR254" s="164" t="str">
        <f>"WITH query_result AS (" &amp; CHAR(10) &amp;
"    -- 쿼리 결과를 변수에 저장" &amp; CHAR(10) &amp;
"    " &amp; AP254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54" s="164" t="s">
        <v>1860</v>
      </c>
      <c r="AU254" s="164" t="str">
        <f>"    WITH query_result AS (" &amp; CHAR(10) &amp;
"        -- 쿼리 결과를 변수에 저장" &amp; CHAR(10) &amp;
"        " &amp; AS254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54" s="164" t="s">
        <v>1860</v>
      </c>
      <c r="AX254" s="164" t="str">
        <f>"    WITH query_result AS (" &amp; CHAR(10) &amp;
"        -- 쿼리 결과를 변수에 저장" &amp; CHAR(10) &amp;
"        " &amp; AV254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AZ254" s="164" t="s">
        <v>1860</v>
      </c>
      <c r="BA254" s="164" t="str">
        <f>"BEGIN TRY" &amp; CHAR(10) &amp;
"    WITH query_result AS (" &amp; CHAR(10) &amp;
"        "&amp;AY254&amp;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54" s="164" t="s">
        <v>1860</v>
      </c>
      <c r="BD254" s="164" t="str">
        <f>"BEGIN TRY" &amp; CHAR(10) &amp;
"    WITH query_result AS (" &amp; CHAR(10) &amp;
"        "&amp;BB254&amp;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54" s="164" t="s">
        <v>1860</v>
      </c>
      <c r="BG254" s="164" t="str">
        <f>"BEGIN TRY" &amp; CHAR(10) &amp;
"    WITH query_result AS (" &amp; CHAR(10) &amp;
"        "&amp;BE254&amp;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4" s="166" t="str">
        <f>"SELECT 'ID"&amp; $U254 &amp;"' AS RULE_ID,  
   '"&amp; $G254 &amp;"' AS TB_NM,    
   '"&amp; $J254 &amp;"' AS COL_NM, 
   COUNT(*) AS TOT_CNT   
   FROM "&amp;$C254&amp;"."&amp; $G254 &amp;"
WHERE "&amp; $J254 &amp;" IS NOT NULL AND LENGTH(CAST("&amp; $J254 &amp;" AS VARCHAR))&gt;0 "</f>
        <v xml:space="preserve">SELECT 'ID1252' AS RULE_ID,  
   'OBSERVATION' AS TB_NM,    
   'VISIT_OCCURRENCE_ID' AS COL_NM, 
   COUNT(*) AS TOT_CNT   
   FROM YourSchemaName.OBSERVATION
WHERE VISIT_OCCURRENCE_ID IS NOT NULL AND LENGTH(CAST(VISIT_OCCURRENCE_ID AS VARCHAR))&gt;0 </v>
      </c>
      <c r="BI254" s="164" t="s">
        <v>1860</v>
      </c>
      <c r="BJ254" s="166" t="str">
        <f>"BEGIN" &amp; CHAR(10) &amp;
"    -- 쿼리 결과를 변수에 저장" &amp; CHAR(10) &amp;
"    " &amp; BH254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'ID1252'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54" s="164" t="s">
        <v>1860</v>
      </c>
      <c r="BM254" s="166" t="str">
        <f>"BEGIN" &amp; CHAR(10) &amp;
"    -- 쿼리 결과를 변수에 저장" &amp; CHAR(10) &amp;
"    " &amp; BK254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54" s="164" t="s">
        <v>1860</v>
      </c>
      <c r="BP254" s="166" t="str">
        <f>"BEGIN" &amp; CHAR(10) &amp;
"    -- 쿼리 결과를 변수에 저장" &amp; CHAR(10) &amp;
"    " &amp; BN254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BR254" s="164" t="s">
        <v>1860</v>
      </c>
      <c r="BS25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LENGTH("&amp; $J254 &amp;")&gt;0 )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254" s="164" t="s">
        <v>1860</v>
      </c>
      <c r="BV25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54" s="166" t="str">
        <f>"SELECT ERR_VALUE, RULE_ID, TB_NM, COL_NM FROM (
 SELECT DISTINCT SUBSTRING(CAST("&amp; $J254 &amp;" AS VARCHAR(50)),1,30)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LENGTH("&amp; $J254 &amp;")&gt;0 ) 
LIMIT 3
) XX
"</f>
        <v xml:space="preserve">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54" s="164" t="s">
        <v>1860</v>
      </c>
      <c r="BY25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CA254" s="164" t="s">
        <v>1860</v>
      </c>
      <c r="CB254" s="164" t="str">
        <f>"    -- 프로시저 본문" &amp; CHAR(10) &amp;
"    BEGIN" &amp; CHAR(10) &amp;
"        WITH query_result AS (" &amp; CHAR(10) &amp;
"            -- 쿼리 결과를 변수에 저장" &amp; CHAR(10) &amp;
"            "&amp;BZ254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'ID1252'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LENGTH(TO_CHAR("&amp; $J254 &amp;"))&gt;0 )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54" s="164" t="s">
        <v>1860</v>
      </c>
      <c r="CE254" s="164" t="str">
        <f>"    -- 프로시저 본문" &amp; CHAR(10) &amp;
"    BEGIN" &amp; CHAR(10) &amp;
"        WITH query_result AS (" &amp; CHAR(10) &amp;
"            -- 쿼리 결과를 변수에 저장" &amp; CHAR(10) &amp;
"         "&amp;CC254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4" s="166" t="str">
        <f>"SELECT ERR_VALUE, RULE_ID, TB_NM, COL_NM FROM (
 SELECT DISTINCT SUBSTR(TO_CHAR("&amp; $J254 &amp;"),1,30)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LENGTH(TO_CHAR("&amp; $J254 &amp;"))&gt;0 ) 
AND ROWNUM &lt; 4
) XX
"</f>
        <v xml:space="preserve">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54" s="164" t="s">
        <v>1860</v>
      </c>
      <c r="CH254" s="164" t="str">
        <f>"    -- 프로시저 본문" &amp; CHAR(10) &amp;
"    BEGIN" &amp; CHAR(10) &amp;
"        WITH query_result AS (" &amp; CHAR(10) &amp;
"            -- 쿼리 결과를 변수에 저장" &amp; CHAR(10) &amp;
"            "&amp;CF254&amp;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CJ254" s="164" t="s">
        <v>1860</v>
      </c>
      <c r="CK254" s="164" t="str">
        <f>"BEGIN TRY" &amp; CHAR(10) &amp;
"    WITH query_result AS (" &amp; CHAR(10) &amp;
"        "&amp;CI254&amp;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54" s="164" t="s">
        <v>1860</v>
      </c>
      <c r="CN254" s="164" t="str">
        <f>"BEGIN TRY" &amp; CHAR(10) &amp;
"    WITH query_result AS (" &amp; CHAR(10) &amp;
"        "&amp;CL254&amp;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54" s="164" t="s">
        <v>1860</v>
      </c>
      <c r="CQ254" s="164" t="str">
        <f>"BEGIN TRY" &amp; CHAR(10) &amp;
"    WITH query_result AS (" &amp; CHAR(10) &amp;
"        "&amp;CO254&amp;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4" s="216">
        <f>IFERROR(VLOOKUP("ID"&amp;U254,V.진단결과!$A$2:$E$99558,4,0),0)</f>
        <v>0</v>
      </c>
      <c r="CS254" s="217">
        <f>IFERROR(VLOOKUP("ID"&amp;U254,V.진단결과!$A$2:$E$99558,5,0),0)</f>
        <v>0</v>
      </c>
      <c r="CT254" s="218">
        <f t="shared" si="186"/>
        <v>0</v>
      </c>
      <c r="CU254" s="219" t="str">
        <f>SUBSTITUTE(IFERROR(VLOOKUP("ID"&amp;U254,V.진단결과!$A$2:$F$99558,6,0),""),$AO254,"")</f>
        <v/>
      </c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</row>
    <row r="255" spans="1:120" s="220" customFormat="1" ht="16.5" hidden="1" customHeight="1">
      <c r="A255" s="164" t="s">
        <v>2242</v>
      </c>
      <c r="B255" s="164" t="s">
        <v>2240</v>
      </c>
      <c r="C255" s="164" t="s">
        <v>2887</v>
      </c>
      <c r="D255" s="164">
        <v>10</v>
      </c>
      <c r="E255" s="175" t="s">
        <v>2243</v>
      </c>
      <c r="F255" s="177" t="s">
        <v>2261</v>
      </c>
      <c r="G255" s="177" t="s">
        <v>2253</v>
      </c>
      <c r="H255" s="177">
        <v>14</v>
      </c>
      <c r="I255" s="221" t="s">
        <v>2500</v>
      </c>
      <c r="J255" s="177" t="s">
        <v>2307</v>
      </c>
      <c r="K255" s="177" t="s">
        <v>2435</v>
      </c>
      <c r="L255" s="175"/>
      <c r="M255" s="165"/>
      <c r="N255" s="221" t="s">
        <v>2500</v>
      </c>
      <c r="O255" s="183">
        <v>11833562</v>
      </c>
      <c r="P255" s="166"/>
      <c r="Q255" s="175" t="s">
        <v>2449</v>
      </c>
      <c r="R255" s="175"/>
      <c r="S255" s="166"/>
      <c r="T255" s="166"/>
      <c r="U255" s="166"/>
      <c r="V255" s="164" t="s">
        <v>1965</v>
      </c>
      <c r="W255" s="167" t="s">
        <v>2876</v>
      </c>
      <c r="X255" s="166"/>
      <c r="Y255" s="166"/>
      <c r="Z255" s="164"/>
      <c r="AA255" s="164"/>
      <c r="AB255" s="166"/>
      <c r="AC255" s="166"/>
      <c r="AD255" s="165"/>
      <c r="AE255" s="166"/>
      <c r="AF255" s="166"/>
      <c r="AG255" s="165"/>
      <c r="AH255" s="165"/>
      <c r="AI255" s="166"/>
      <c r="AJ255" s="166"/>
      <c r="AK255" s="166"/>
      <c r="AL255" s="166"/>
      <c r="AM255" s="166"/>
      <c r="AN255" s="166"/>
      <c r="AO255" s="166"/>
      <c r="AP255" s="166"/>
      <c r="AQ255" s="164"/>
      <c r="AR255" s="164"/>
      <c r="AS255" s="167"/>
      <c r="AT255" s="164"/>
      <c r="AU255" s="164"/>
      <c r="AV255" s="166"/>
      <c r="AW255" s="164"/>
      <c r="AX255" s="164"/>
      <c r="AY255" s="166"/>
      <c r="AZ255" s="164"/>
      <c r="BA255" s="164"/>
      <c r="BB255" s="167"/>
      <c r="BC255" s="164"/>
      <c r="BD255" s="164"/>
      <c r="BE255" s="166"/>
      <c r="BF255" s="164"/>
      <c r="BG255" s="164"/>
      <c r="BH255" s="166"/>
      <c r="BI255" s="164"/>
      <c r="BJ255" s="164"/>
      <c r="BK255" s="167"/>
      <c r="BL255" s="164"/>
      <c r="BM255" s="164"/>
      <c r="BN255" s="166"/>
      <c r="BO255" s="164"/>
      <c r="BP255" s="164"/>
      <c r="BQ255" s="166"/>
      <c r="BR255" s="164"/>
      <c r="BS255" s="164"/>
      <c r="BT255" s="167"/>
      <c r="BU255" s="164"/>
      <c r="BV255" s="164"/>
      <c r="BW255" s="166"/>
      <c r="BX255" s="164"/>
      <c r="BY255" s="164"/>
      <c r="BZ255" s="166"/>
      <c r="CA255" s="164"/>
      <c r="CB255" s="164"/>
      <c r="CC255" s="167"/>
      <c r="CD255" s="164"/>
      <c r="CE255" s="164"/>
      <c r="CF255" s="166"/>
      <c r="CG255" s="164"/>
      <c r="CH255" s="164"/>
      <c r="CI255" s="166"/>
      <c r="CJ255" s="164"/>
      <c r="CK255" s="164"/>
      <c r="CL255" s="167"/>
      <c r="CM255" s="164"/>
      <c r="CN255" s="164"/>
      <c r="CO255" s="166"/>
      <c r="CP255" s="164"/>
      <c r="CQ255" s="164"/>
      <c r="CR255" s="216">
        <f>IFERROR(VLOOKUP("ID"&amp;U255,V.진단결과!$A$2:$E$99558,4,0),0)</f>
        <v>0</v>
      </c>
      <c r="CS255" s="217">
        <f>IFERROR(VLOOKUP("ID"&amp;U255,V.진단결과!$A$2:$E$99558,5,0),0)</f>
        <v>0</v>
      </c>
      <c r="CT255" s="218">
        <f t="shared" si="186"/>
        <v>0</v>
      </c>
      <c r="CU255" s="219" t="str">
        <f>SUBSTITUTE(IFERROR(VLOOKUP("ID"&amp;U255,V.진단결과!$A$2:$F$99558,6,0),""),$AO255,"")</f>
        <v/>
      </c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</row>
    <row r="256" spans="1:120" s="220" customFormat="1" ht="16.5" hidden="1" customHeight="1">
      <c r="A256" s="164" t="s">
        <v>2242</v>
      </c>
      <c r="B256" s="164" t="s">
        <v>2240</v>
      </c>
      <c r="C256" s="164" t="s">
        <v>2887</v>
      </c>
      <c r="D256" s="164">
        <v>10</v>
      </c>
      <c r="E256" s="175" t="s">
        <v>2243</v>
      </c>
      <c r="F256" s="177" t="s">
        <v>2261</v>
      </c>
      <c r="G256" s="177" t="s">
        <v>2253</v>
      </c>
      <c r="H256" s="177">
        <v>15</v>
      </c>
      <c r="I256" s="221" t="s">
        <v>2706</v>
      </c>
      <c r="J256" s="177" t="s">
        <v>2391</v>
      </c>
      <c r="K256" s="177" t="s">
        <v>2437</v>
      </c>
      <c r="L256" s="175"/>
      <c r="M256" s="165"/>
      <c r="N256" s="221" t="s">
        <v>2719</v>
      </c>
      <c r="O256" s="192"/>
      <c r="P256" s="166"/>
      <c r="Q256" s="175" t="s">
        <v>2449</v>
      </c>
      <c r="R256" s="175"/>
      <c r="S256" s="166"/>
      <c r="T256" s="166"/>
      <c r="U256" s="166"/>
      <c r="V256" s="164" t="s">
        <v>1965</v>
      </c>
      <c r="W256" s="166" t="s">
        <v>1875</v>
      </c>
      <c r="X256" s="166"/>
      <c r="Y256" s="166"/>
      <c r="Z256" s="166"/>
      <c r="AA256" s="166"/>
      <c r="AB256" s="166"/>
      <c r="AC256" s="166"/>
      <c r="AD256" s="165"/>
      <c r="AE256" s="166"/>
      <c r="AF256" s="166"/>
      <c r="AG256" s="165"/>
      <c r="AH256" s="165"/>
      <c r="AI256" s="166"/>
      <c r="AJ256" s="166"/>
      <c r="AK256" s="166"/>
      <c r="AL256" s="166"/>
      <c r="AM256" s="166"/>
      <c r="AN256" s="166"/>
      <c r="AO256" s="166"/>
      <c r="AP256" s="166"/>
      <c r="AQ256" s="164"/>
      <c r="AR256" s="164"/>
      <c r="AS256" s="167"/>
      <c r="AT256" s="164"/>
      <c r="AU256" s="164"/>
      <c r="AV256" s="166"/>
      <c r="AW256" s="164"/>
      <c r="AX256" s="164"/>
      <c r="AY256" s="166"/>
      <c r="AZ256" s="164"/>
      <c r="BA256" s="164"/>
      <c r="BB256" s="167"/>
      <c r="BC256" s="164"/>
      <c r="BD256" s="164"/>
      <c r="BE256" s="166"/>
      <c r="BF256" s="164"/>
      <c r="BG256" s="164"/>
      <c r="BH256" s="166"/>
      <c r="BI256" s="164"/>
      <c r="BJ256" s="164"/>
      <c r="BK256" s="167"/>
      <c r="BL256" s="164"/>
      <c r="BM256" s="164"/>
      <c r="BN256" s="166"/>
      <c r="BO256" s="164"/>
      <c r="BP256" s="164"/>
      <c r="BQ256" s="166"/>
      <c r="BR256" s="164"/>
      <c r="BS256" s="164"/>
      <c r="BT256" s="167"/>
      <c r="BU256" s="164"/>
      <c r="BV256" s="164"/>
      <c r="BW256" s="166"/>
      <c r="BX256" s="164"/>
      <c r="BY256" s="164"/>
      <c r="BZ256" s="166"/>
      <c r="CA256" s="164"/>
      <c r="CB256" s="164"/>
      <c r="CC256" s="167"/>
      <c r="CD256" s="164"/>
      <c r="CE256" s="164"/>
      <c r="CF256" s="166"/>
      <c r="CG256" s="164"/>
      <c r="CH256" s="164"/>
      <c r="CI256" s="166"/>
      <c r="CJ256" s="164"/>
      <c r="CK256" s="164"/>
      <c r="CL256" s="167"/>
      <c r="CM256" s="164"/>
      <c r="CN256" s="164"/>
      <c r="CO256" s="166"/>
      <c r="CP256" s="164"/>
      <c r="CQ256" s="164"/>
      <c r="CR256" s="216">
        <f>IFERROR(VLOOKUP("ID"&amp;U256,V.진단결과!$A$2:$E$99558,4,0),0)</f>
        <v>0</v>
      </c>
      <c r="CS256" s="217">
        <f>IFERROR(VLOOKUP("ID"&amp;U256,V.진단결과!$A$2:$E$99558,5,0),0)</f>
        <v>0</v>
      </c>
      <c r="CT256" s="218">
        <f t="shared" si="186"/>
        <v>0</v>
      </c>
      <c r="CU256" s="219" t="str">
        <f>SUBSTITUTE(IFERROR(VLOOKUP("ID"&amp;U256,V.진단결과!$A$2:$F$99558,6,0),""),$AO256,"")</f>
        <v/>
      </c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</row>
    <row r="257" spans="1:120" s="220" customFormat="1" ht="16.5" hidden="1" customHeight="1">
      <c r="A257" s="164" t="s">
        <v>2242</v>
      </c>
      <c r="B257" s="164" t="s">
        <v>2240</v>
      </c>
      <c r="C257" s="164" t="s">
        <v>2887</v>
      </c>
      <c r="D257" s="164">
        <v>10</v>
      </c>
      <c r="E257" s="175" t="s">
        <v>2243</v>
      </c>
      <c r="F257" s="177" t="s">
        <v>2261</v>
      </c>
      <c r="G257" s="177" t="s">
        <v>2253</v>
      </c>
      <c r="H257" s="177">
        <v>16</v>
      </c>
      <c r="I257" s="221" t="s">
        <v>2707</v>
      </c>
      <c r="J257" s="177" t="s">
        <v>2392</v>
      </c>
      <c r="K257" s="177" t="s">
        <v>2441</v>
      </c>
      <c r="L257" s="175"/>
      <c r="M257" s="165"/>
      <c r="N257" s="221" t="s">
        <v>2720</v>
      </c>
      <c r="O257" s="192"/>
      <c r="P257" s="166"/>
      <c r="Q257" s="175" t="s">
        <v>2449</v>
      </c>
      <c r="R257" s="175"/>
      <c r="S257" s="166"/>
      <c r="T257" s="166"/>
      <c r="U257" s="166">
        <v>1255</v>
      </c>
      <c r="V257" s="164" t="s">
        <v>1869</v>
      </c>
      <c r="W257" s="166"/>
      <c r="X257" s="166"/>
      <c r="Y257" s="166"/>
      <c r="Z257" s="164" t="s">
        <v>1868</v>
      </c>
      <c r="AA257" s="164" t="s">
        <v>2568</v>
      </c>
      <c r="AB257" s="166"/>
      <c r="AC257" s="166"/>
      <c r="AD257" s="165"/>
      <c r="AE257" s="166"/>
      <c r="AF257" s="166" t="s">
        <v>2886</v>
      </c>
      <c r="AG257" s="165" t="s">
        <v>2258</v>
      </c>
      <c r="AH257" s="165" t="s">
        <v>2434</v>
      </c>
      <c r="AI257" s="166"/>
      <c r="AJ257" s="166"/>
      <c r="AK257" s="166"/>
      <c r="AL257" s="166"/>
      <c r="AM257" s="166"/>
      <c r="AN257" s="166" t="str">
        <f>F257 &amp;"["&amp;G257&amp;"]의 "&amp; I257 &amp;"["&amp; J257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257" s="166"/>
      <c r="AP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257" s="164" t="s">
        <v>1860</v>
      </c>
      <c r="AR257" s="164" t="str">
        <f>"WITH query_result AS (" &amp; CHAR(10) &amp;
"    -- 쿼리 결과를 변수에 저장" &amp; CHAR(10) &amp;
"    " &amp; AP257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257" s="164" t="s">
        <v>1860</v>
      </c>
      <c r="AU257" s="164" t="str">
        <f>"    WITH query_result AS (" &amp; CHAR(10) &amp;
"        -- 쿼리 결과를 변수에 저장" &amp; CHAR(10) &amp;
"        " &amp; AS257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257" s="164" t="s">
        <v>1860</v>
      </c>
      <c r="AX257" s="164" t="str">
        <f>"    WITH query_result AS (" &amp; CHAR(10) &amp;
"        -- 쿼리 결과를 변수에 저장" &amp; CHAR(10) &amp;
"        " &amp; AV257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257" s="164" t="s">
        <v>1860</v>
      </c>
      <c r="BA257" s="164" t="str">
        <f>"BEGIN TRY" &amp; CHAR(10) &amp;
"    WITH query_result AS (" &amp; CHAR(10) &amp;
"        "&amp;AY257&amp;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257" s="164" t="s">
        <v>1860</v>
      </c>
      <c r="BD257" s="164" t="str">
        <f>"BEGIN TRY" &amp; CHAR(10) &amp;
"    WITH query_result AS (" &amp; CHAR(10) &amp;
"        "&amp;BB257&amp;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257" s="164" t="s">
        <v>1860</v>
      </c>
      <c r="BG257" s="164" t="str">
        <f>"BEGIN TRY" &amp; CHAR(10) &amp;
"    WITH query_result AS (" &amp; CHAR(10) &amp;
"        "&amp;BE257&amp;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7" s="166" t="str">
        <f>"SELECT 'ID"&amp; $U257 &amp;"' AS RULE_ID,  
   '"&amp; $G257 &amp;"' AS TB_NM,    
   '"&amp; $J257 &amp;"' AS COL_NM, 
   COUNT(*) AS TOT_CNT   
   FROM "&amp;$C257&amp;"."&amp; $G257 &amp;"
WHERE "&amp; $J257 &amp;" IS NOT NULL AND LENGTH(CAST("&amp; $J257 &amp;" AS VARCHAR))&gt;0 "</f>
        <v xml:space="preserve">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257" s="164" t="s">
        <v>1860</v>
      </c>
      <c r="BJ257" s="166" t="str">
        <f>"BEGIN" &amp; CHAR(10) &amp;
"    -- 쿼리 결과를 변수에 저장" &amp; CHAR(10) &amp;
"    " &amp; BH257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257" s="164" t="s">
        <v>1860</v>
      </c>
      <c r="BM257" s="166" t="str">
        <f>"BEGIN" &amp; CHAR(10) &amp;
"    -- 쿼리 결과를 변수에 저장" &amp; CHAR(10) &amp;
"    " &amp; BK257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257" s="164" t="s">
        <v>1860</v>
      </c>
      <c r="BP257" s="166" t="str">
        <f>"BEGIN" &amp; CHAR(10) &amp;
"    -- 쿼리 결과를 변수에 저장" &amp; CHAR(10) &amp;
"    " &amp; BN257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257" s="164" t="s">
        <v>1860</v>
      </c>
      <c r="BS2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LENGTH("&amp; $J257 &amp;")&gt;0 )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257" s="164" t="s">
        <v>1860</v>
      </c>
      <c r="BV2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257" s="166" t="str">
        <f>"SELECT ERR_VALUE, RULE_ID, TB_NM, COL_NM FROM (
 SELECT DISTINCT SUBSTRING(CAST("&amp; $J257 &amp;" AS VARCHAR(50)),1,30)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LENGTH("&amp; $J257 &amp;")&gt;0 ) 
AND "&amp; $J257 &amp;" != 0
LIMIT 3
) XX
"</f>
        <v xml:space="preserve">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257" s="164" t="s">
        <v>1860</v>
      </c>
      <c r="BY2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257" s="164" t="s">
        <v>1860</v>
      </c>
      <c r="CB257" s="164" t="str">
        <f>"    -- 프로시저 본문" &amp; CHAR(10) &amp;
"    BEGIN" &amp; CHAR(10) &amp;
"        WITH query_result AS (" &amp; CHAR(10) &amp;
"            -- 쿼리 결과를 변수에 저장" &amp; CHAR(10) &amp;
"            "&amp;BZ257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'ID1255'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LENGTH(TO_CHAR("&amp; $J257 &amp;"))&gt;0 )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257" s="164" t="s">
        <v>1860</v>
      </c>
      <c r="CE257" s="164" t="str">
        <f>"    -- 프로시저 본문" &amp; CHAR(10) &amp;
"    BEGIN" &amp; CHAR(10) &amp;
"        WITH query_result AS (" &amp; CHAR(10) &amp;
"            -- 쿼리 결과를 변수에 저장" &amp; CHAR(10) &amp;
"         "&amp;CC257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7" s="166" t="str">
        <f>"SELECT ERR_VALUE, RULE_ID, TB_NM, COL_NM FROM (
 SELECT DISTINCT SUBSTR(TO_CHAR("&amp; $J257 &amp;"),1,30)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LENGTH(TO_CHAR("&amp; $J257 &amp;"))&gt;0 ) 
AND "&amp; $J257 &amp;" != 0
AND ROWNUM &lt; 4
) XX
"</f>
        <v xml:space="preserve">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257" s="164" t="s">
        <v>1860</v>
      </c>
      <c r="CH257" s="164" t="str">
        <f>"    -- 프로시저 본문" &amp; CHAR(10) &amp;
"    BEGIN" &amp; CHAR(10) &amp;
"        WITH query_result AS (" &amp; CHAR(10) &amp;
"            -- 쿼리 결과를 변수에 저장" &amp; CHAR(10) &amp;
"            "&amp;CF257&amp;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257" s="164" t="s">
        <v>1860</v>
      </c>
      <c r="CK257" s="164" t="str">
        <f>"BEGIN TRY" &amp; CHAR(10) &amp;
"    WITH query_result AS (" &amp; CHAR(10) &amp;
"        "&amp;CI257&amp;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257" s="164" t="s">
        <v>1860</v>
      </c>
      <c r="CN257" s="164" t="str">
        <f>"BEGIN TRY" &amp; CHAR(10) &amp;
"    WITH query_result AS (" &amp; CHAR(10) &amp;
"        "&amp;CL257&amp;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257" s="164" t="s">
        <v>1860</v>
      </c>
      <c r="CQ257" s="164" t="str">
        <f>"BEGIN TRY" &amp; CHAR(10) &amp;
"    WITH query_result AS (" &amp; CHAR(10) &amp;
"        "&amp;CO257&amp;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7" s="216">
        <f>IFERROR(VLOOKUP("ID"&amp;U257,V.진단결과!$A$2:$E$99558,4,0),0)</f>
        <v>0</v>
      </c>
      <c r="CS257" s="217">
        <f>IFERROR(VLOOKUP("ID"&amp;U257,V.진단결과!$A$2:$E$99558,5,0),0)</f>
        <v>0</v>
      </c>
      <c r="CT257" s="218">
        <f t="shared" si="186"/>
        <v>0</v>
      </c>
      <c r="CU257" s="219" t="str">
        <f>SUBSTITUTE(IFERROR(VLOOKUP("ID"&amp;U257,V.진단결과!$A$2:$F$99558,6,0),""),$AO257,"")</f>
        <v/>
      </c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</row>
    <row r="258" spans="1:120" s="220" customFormat="1" ht="16.5" hidden="1" customHeight="1">
      <c r="A258" s="164" t="s">
        <v>2242</v>
      </c>
      <c r="B258" s="164" t="s">
        <v>2240</v>
      </c>
      <c r="C258" s="164" t="s">
        <v>2887</v>
      </c>
      <c r="D258" s="164">
        <v>10</v>
      </c>
      <c r="E258" s="175" t="s">
        <v>2243</v>
      </c>
      <c r="F258" s="177" t="s">
        <v>2261</v>
      </c>
      <c r="G258" s="177" t="s">
        <v>2253</v>
      </c>
      <c r="H258" s="177">
        <v>17</v>
      </c>
      <c r="I258" s="221" t="s">
        <v>2708</v>
      </c>
      <c r="J258" s="177" t="s">
        <v>2382</v>
      </c>
      <c r="K258" s="177" t="s">
        <v>2437</v>
      </c>
      <c r="L258" s="175"/>
      <c r="M258" s="165"/>
      <c r="N258" s="221" t="s">
        <v>2721</v>
      </c>
      <c r="O258" s="192" t="s">
        <v>2724</v>
      </c>
      <c r="P258" s="166"/>
      <c r="Q258" s="175" t="s">
        <v>2449</v>
      </c>
      <c r="R258" s="175"/>
      <c r="S258" s="166"/>
      <c r="T258" s="166"/>
      <c r="U258" s="166"/>
      <c r="V258" s="164" t="s">
        <v>1965</v>
      </c>
      <c r="W258" s="166" t="s">
        <v>1875</v>
      </c>
      <c r="X258" s="166"/>
      <c r="Y258" s="166"/>
      <c r="Z258" s="166"/>
      <c r="AA258" s="166"/>
      <c r="AB258" s="166"/>
      <c r="AC258" s="166"/>
      <c r="AD258" s="165"/>
      <c r="AE258" s="166"/>
      <c r="AF258" s="166"/>
      <c r="AG258" s="165"/>
      <c r="AH258" s="165"/>
      <c r="AI258" s="166"/>
      <c r="AJ258" s="166"/>
      <c r="AK258" s="166"/>
      <c r="AL258" s="166"/>
      <c r="AM258" s="166"/>
      <c r="AN258" s="166"/>
      <c r="AO258" s="166"/>
      <c r="AP258" s="166"/>
      <c r="AQ258" s="164"/>
      <c r="AR258" s="164"/>
      <c r="AS258" s="167"/>
      <c r="AT258" s="164"/>
      <c r="AU258" s="164"/>
      <c r="AV258" s="166"/>
      <c r="AW258" s="164"/>
      <c r="AX258" s="164"/>
      <c r="AY258" s="166"/>
      <c r="AZ258" s="164"/>
      <c r="BA258" s="164"/>
      <c r="BB258" s="167"/>
      <c r="BC258" s="164"/>
      <c r="BD258" s="164"/>
      <c r="BE258" s="166"/>
      <c r="BF258" s="164"/>
      <c r="BG258" s="164"/>
      <c r="BH258" s="166"/>
      <c r="BI258" s="164"/>
      <c r="BJ258" s="164"/>
      <c r="BK258" s="167"/>
      <c r="BL258" s="164"/>
      <c r="BM258" s="164"/>
      <c r="BN258" s="166"/>
      <c r="BO258" s="164"/>
      <c r="BP258" s="164"/>
      <c r="BQ258" s="166"/>
      <c r="BR258" s="164"/>
      <c r="BS258" s="164"/>
      <c r="BT258" s="167"/>
      <c r="BU258" s="164"/>
      <c r="BV258" s="164"/>
      <c r="BW258" s="166"/>
      <c r="BX258" s="164"/>
      <c r="BY258" s="164"/>
      <c r="BZ258" s="166"/>
      <c r="CA258" s="164"/>
      <c r="CB258" s="164"/>
      <c r="CC258" s="167"/>
      <c r="CD258" s="164"/>
      <c r="CE258" s="164"/>
      <c r="CF258" s="166"/>
      <c r="CG258" s="164"/>
      <c r="CH258" s="164"/>
      <c r="CI258" s="166"/>
      <c r="CJ258" s="164"/>
      <c r="CK258" s="164"/>
      <c r="CL258" s="167"/>
      <c r="CM258" s="164"/>
      <c r="CN258" s="164"/>
      <c r="CO258" s="166"/>
      <c r="CP258" s="164"/>
      <c r="CQ258" s="164"/>
      <c r="CR258" s="216">
        <f>IFERROR(VLOOKUP("ID"&amp;U258,V.진단결과!$A$2:$E$99558,4,0),0)</f>
        <v>0</v>
      </c>
      <c r="CS258" s="217">
        <f>IFERROR(VLOOKUP("ID"&amp;U258,V.진단결과!$A$2:$E$99558,5,0),0)</f>
        <v>0</v>
      </c>
      <c r="CT258" s="218">
        <f t="shared" si="186"/>
        <v>0</v>
      </c>
      <c r="CU258" s="219" t="str">
        <f>SUBSTITUTE(IFERROR(VLOOKUP("ID"&amp;U258,V.진단결과!$A$2:$F$99558,6,0),""),$AO258,"")</f>
        <v/>
      </c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</row>
    <row r="259" spans="1:120" s="220" customFormat="1" ht="16.5" hidden="1" customHeight="1">
      <c r="A259" s="164" t="s">
        <v>2242</v>
      </c>
      <c r="B259" s="164" t="s">
        <v>2240</v>
      </c>
      <c r="C259" s="164" t="s">
        <v>2887</v>
      </c>
      <c r="D259" s="164">
        <v>10</v>
      </c>
      <c r="E259" s="175" t="s">
        <v>2243</v>
      </c>
      <c r="F259" s="177" t="s">
        <v>2261</v>
      </c>
      <c r="G259" s="177" t="s">
        <v>2253</v>
      </c>
      <c r="H259" s="177">
        <v>18</v>
      </c>
      <c r="I259" s="221" t="s">
        <v>2709</v>
      </c>
      <c r="J259" s="177" t="s">
        <v>2393</v>
      </c>
      <c r="K259" s="177" t="s">
        <v>2437</v>
      </c>
      <c r="L259" s="175"/>
      <c r="M259" s="165"/>
      <c r="N259" s="221" t="s">
        <v>2722</v>
      </c>
      <c r="O259" s="192"/>
      <c r="P259" s="166"/>
      <c r="Q259" s="175" t="s">
        <v>2449</v>
      </c>
      <c r="R259" s="175"/>
      <c r="S259" s="166"/>
      <c r="T259" s="166"/>
      <c r="U259" s="166"/>
      <c r="V259" s="164" t="s">
        <v>1965</v>
      </c>
      <c r="W259" s="166" t="s">
        <v>1875</v>
      </c>
      <c r="X259" s="166"/>
      <c r="Y259" s="166"/>
      <c r="Z259" s="166"/>
      <c r="AA259" s="166"/>
      <c r="AB259" s="166"/>
      <c r="AC259" s="166"/>
      <c r="AD259" s="165"/>
      <c r="AE259" s="166"/>
      <c r="AF259" s="166"/>
      <c r="AG259" s="165"/>
      <c r="AH259" s="165"/>
      <c r="AI259" s="166"/>
      <c r="AJ259" s="166"/>
      <c r="AK259" s="166"/>
      <c r="AL259" s="166"/>
      <c r="AM259" s="166"/>
      <c r="AN259" s="166"/>
      <c r="AO259" s="166"/>
      <c r="AP259" s="166"/>
      <c r="AQ259" s="164"/>
      <c r="AR259" s="164"/>
      <c r="AS259" s="167"/>
      <c r="AT259" s="164"/>
      <c r="AU259" s="164"/>
      <c r="AV259" s="166"/>
      <c r="AW259" s="166"/>
      <c r="AX259" s="166"/>
      <c r="AY259" s="166"/>
      <c r="AZ259" s="164"/>
      <c r="BA259" s="164"/>
      <c r="BB259" s="167"/>
      <c r="BC259" s="164"/>
      <c r="BD259" s="164"/>
      <c r="BE259" s="166"/>
      <c r="BF259" s="166"/>
      <c r="BG259" s="166"/>
      <c r="BH259" s="166"/>
      <c r="BI259" s="164"/>
      <c r="BJ259" s="164"/>
      <c r="BK259" s="167"/>
      <c r="BL259" s="164"/>
      <c r="BM259" s="164"/>
      <c r="BN259" s="166"/>
      <c r="BO259" s="166"/>
      <c r="BP259" s="166"/>
      <c r="BQ259" s="166"/>
      <c r="BR259" s="164"/>
      <c r="BS259" s="164"/>
      <c r="BT259" s="167"/>
      <c r="BU259" s="164"/>
      <c r="BV259" s="164"/>
      <c r="BW259" s="166"/>
      <c r="BX259" s="166"/>
      <c r="BY259" s="166"/>
      <c r="BZ259" s="166"/>
      <c r="CA259" s="164"/>
      <c r="CB259" s="164"/>
      <c r="CC259" s="167"/>
      <c r="CD259" s="164"/>
      <c r="CE259" s="164"/>
      <c r="CF259" s="166"/>
      <c r="CG259" s="166"/>
      <c r="CH259" s="166"/>
      <c r="CI259" s="166"/>
      <c r="CJ259" s="164"/>
      <c r="CK259" s="164"/>
      <c r="CL259" s="167"/>
      <c r="CM259" s="164"/>
      <c r="CN259" s="164"/>
      <c r="CO259" s="166"/>
      <c r="CP259" s="166"/>
      <c r="CQ259" s="166"/>
      <c r="CR259" s="216">
        <f>IFERROR(VLOOKUP("ID"&amp;U259,V.진단결과!$A$2:$E$99558,4,0),0)</f>
        <v>0</v>
      </c>
      <c r="CS259" s="217">
        <f>IFERROR(VLOOKUP("ID"&amp;U259,V.진단결과!$A$2:$E$99558,5,0),0)</f>
        <v>0</v>
      </c>
      <c r="CT259" s="218">
        <f t="shared" si="186"/>
        <v>0</v>
      </c>
      <c r="CU259" s="219" t="str">
        <f>SUBSTITUTE(IFERROR(VLOOKUP("ID"&amp;U259,V.진단결과!$A$2:$F$99558,6,0),""),$AO259,"")</f>
        <v/>
      </c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</row>
    <row r="260" spans="1:120" s="220" customFormat="1" ht="16.5" hidden="1" customHeight="1">
      <c r="A260" s="164" t="s">
        <v>2242</v>
      </c>
      <c r="B260" s="164" t="s">
        <v>2240</v>
      </c>
      <c r="C260" s="164" t="s">
        <v>2887</v>
      </c>
      <c r="D260" s="164">
        <v>11</v>
      </c>
      <c r="E260" s="175" t="s">
        <v>2243</v>
      </c>
      <c r="F260" s="177" t="s">
        <v>2262</v>
      </c>
      <c r="G260" s="177" t="s">
        <v>2254</v>
      </c>
      <c r="H260" s="177">
        <v>1</v>
      </c>
      <c r="I260" s="221" t="s">
        <v>2487</v>
      </c>
      <c r="J260" s="177" t="s">
        <v>2272</v>
      </c>
      <c r="K260" s="177" t="s">
        <v>2435</v>
      </c>
      <c r="L260" s="175"/>
      <c r="M260" s="165"/>
      <c r="N260" s="221" t="s">
        <v>2487</v>
      </c>
      <c r="O260" s="183">
        <v>100000001</v>
      </c>
      <c r="P260" s="222"/>
      <c r="Q260" s="175" t="s">
        <v>116</v>
      </c>
      <c r="R260" s="175" t="s">
        <v>2448</v>
      </c>
      <c r="S260" s="166"/>
      <c r="T260" s="166"/>
      <c r="U260" s="166">
        <v>1258</v>
      </c>
      <c r="V260" s="164" t="s">
        <v>1869</v>
      </c>
      <c r="W260" s="167"/>
      <c r="X260" s="166"/>
      <c r="Y260" s="166"/>
      <c r="Z260" s="164" t="s">
        <v>2792</v>
      </c>
      <c r="AA260" s="164" t="s">
        <v>2791</v>
      </c>
      <c r="AB260" s="166"/>
      <c r="AC260" s="166"/>
      <c r="AD260" s="165"/>
      <c r="AE260" s="166"/>
      <c r="AF260" s="166"/>
      <c r="AG260" s="166"/>
      <c r="AH260" s="165"/>
      <c r="AI260" s="166"/>
      <c r="AJ260" s="166"/>
      <c r="AK260" s="166"/>
      <c r="AL260" s="166"/>
      <c r="AM260" s="166"/>
      <c r="AN260" s="166" t="str">
        <f>F260 &amp;"["&amp;G260&amp;"]의 "&amp; I260 &amp;"["&amp; J260 &amp;"]는 중복 데이터를 가지지 않아야만 한다."</f>
        <v>사망정보[DEATH]의 CDM 환자ID[PERSON_ID]는 중복 데이터를 가지지 않아야만 한다.</v>
      </c>
      <c r="AO260" s="166"/>
      <c r="AP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AQ260" s="164" t="s">
        <v>1860</v>
      </c>
      <c r="AR260" s="164" t="str">
        <f>"WITH query_result AS (" &amp; CHAR(10) &amp;
"    -- 쿼리 결과를 변수에 저장" &amp; CHAR(10) &amp;
"    " &amp; AP260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'ID1258'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260" s="164" t="s">
        <v>1860</v>
      </c>
      <c r="AU260" s="164" t="str">
        <f>"    WITH query_result AS (" &amp; CHAR(10) &amp;
"        -- 쿼리 결과를 변수에 저장" &amp; CHAR(10) &amp;
"        " &amp; AS260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260" s="164" t="s">
        <v>1860</v>
      </c>
      <c r="AX260" s="164" t="str">
        <f>"    WITH query_result AS (" &amp; CHAR(10) &amp;
"        -- 쿼리 결과를 변수에 저장" &amp; CHAR(10) &amp;
"        " &amp; AV260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AZ260" s="164" t="s">
        <v>1860</v>
      </c>
      <c r="BA260" s="164" t="str">
        <f>"BEGIN TRY" &amp; CHAR(10) &amp;
"    WITH query_result AS (" &amp; CHAR(10) &amp;
"        "&amp;AY260&amp;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260" s="164" t="s">
        <v>1860</v>
      </c>
      <c r="BD260" s="164" t="str">
        <f>"BEGIN TRY" &amp; CHAR(10) &amp;
"    WITH query_result AS (" &amp; CHAR(10) &amp;
"        "&amp;BB260&amp;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260" s="164" t="s">
        <v>1860</v>
      </c>
      <c r="BG260" s="164" t="str">
        <f>"BEGIN TRY" &amp; CHAR(10) &amp;
"    WITH query_result AS (" &amp; CHAR(10) &amp;
"        "&amp;BE260&amp;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0" s="166" t="str">
        <f>"SELECT 'ID"&amp; $U260 &amp;"' AS RULE_ID,  
   '"&amp; $G260 &amp;"' AS TB_NM,    
   '"&amp; $J260 &amp;"' AS COL_NM, 
   COUNT(*) AS TOT_CNT   
   FROM "&amp;$C260&amp;"."&amp; $G260 &amp;"
WHERE "&amp; $J260 &amp;" IS NOT NULL AND LENGTH(CAST("&amp; $J260 &amp;" AS VARCHAR))&gt;0 "</f>
        <v xml:space="preserve">SELECT 'ID1258' AS RULE_ID,  
   'DEATH' AS TB_NM,    
   'PERSON_ID' AS COL_NM, 
   COUNT(*) AS TOT_CNT   
   FROM YourSchemaName.DEATH
WHERE PERSON_ID IS NOT NULL AND LENGTH(CAST(PERSON_ID AS VARCHAR))&gt;0 </v>
      </c>
      <c r="BI260" s="164" t="s">
        <v>1860</v>
      </c>
      <c r="BJ260" s="166" t="str">
        <f>"BEGIN" &amp; CHAR(10) &amp;
"    -- 쿼리 결과를 변수에 저장" &amp; CHAR(10) &amp;
"    " &amp; BH260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'ID1258'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260" s="164" t="s">
        <v>1860</v>
      </c>
      <c r="BM260" s="166" t="str">
        <f>"BEGIN" &amp; CHAR(10) &amp;
"    -- 쿼리 결과를 변수에 저장" &amp; CHAR(10) &amp;
"    " &amp; BK260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260" s="164" t="s">
        <v>1860</v>
      </c>
      <c r="BP260" s="166" t="str">
        <f>"BEGIN" &amp; CHAR(10) &amp;
"    -- 쿼리 결과를 변수에 저장" &amp; CHAR(10) &amp;
"    " &amp; BN260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BR260" s="164" t="s">
        <v>1860</v>
      </c>
      <c r="BS26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LENGTH("&amp; $J260 &amp;")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260" s="164" t="s">
        <v>1860</v>
      </c>
      <c r="BV26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260" s="166" t="str">
        <f>"SELECT ERR_VALUE, RULE_ID, TB_NM, COL_NM FROM (
 SELECT DISTINCT SUBSTRING(CAST("&amp; $J260 &amp;" AS VARCHAR(50)),1,30)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LENGTH("&amp; $J260 &amp;") &gt; 0 
         ) subquery
WHERE CNT &gt; 1
LIMIT 3
) XX
"</f>
        <v xml:space="preserve">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260" s="164" t="s">
        <v>1860</v>
      </c>
      <c r="BY26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CA260" s="164" t="s">
        <v>1860</v>
      </c>
      <c r="CB260" s="164" t="str">
        <f>"    -- 프로시저 본문" &amp; CHAR(10) &amp;
"    BEGIN" &amp; CHAR(10) &amp;
"        WITH query_result AS (" &amp; CHAR(10) &amp;
"            -- 쿼리 결과를 변수에 저장" &amp; CHAR(10) &amp;
"            "&amp;BZ260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'ID1258'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LENGTH(TO_CHAR("&amp; $J260 &amp;"))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260" s="164" t="s">
        <v>1860</v>
      </c>
      <c r="CE260" s="164" t="str">
        <f>"    -- 프로시저 본문" &amp; CHAR(10) &amp;
"    BEGIN" &amp; CHAR(10) &amp;
"        WITH query_result AS (" &amp; CHAR(10) &amp;
"            -- 쿼리 결과를 변수에 저장" &amp; CHAR(10) &amp;
"         "&amp;CC260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0" s="166" t="str">
        <f>"SELECT ERR_VALUE, RULE_ID, TB_NM, COL_NM FROM (
 SELECT DISTINCT SUBSTR(TO_CHAR("&amp; $J260 &amp;"),1,30)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LENGTH(TO_CHAR("&amp; $J260 &amp;")) &gt; 0 
         ) subquery
WHERE CNT &gt; 1
AND ROWNUM &lt; 4
) XX
"</f>
        <v xml:space="preserve">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260" s="164" t="s">
        <v>1860</v>
      </c>
      <c r="CH260" s="164" t="str">
        <f>"    -- 프로시저 본문" &amp; CHAR(10) &amp;
"    BEGIN" &amp; CHAR(10) &amp;
"        WITH query_result AS (" &amp; CHAR(10) &amp;
"            -- 쿼리 결과를 변수에 저장" &amp; CHAR(10) &amp;
"            "&amp;CF260&amp;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CJ260" s="164" t="s">
        <v>1860</v>
      </c>
      <c r="CK260" s="164" t="str">
        <f>"BEGIN TRY" &amp; CHAR(10) &amp;
"    WITH query_result AS (" &amp; CHAR(10) &amp;
"        "&amp;CI260&amp;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260" s="164" t="s">
        <v>1860</v>
      </c>
      <c r="CN260" s="164" t="str">
        <f>"BEGIN TRY" &amp; CHAR(10) &amp;
"    WITH query_result AS (" &amp; CHAR(10) &amp;
"        "&amp;CL260&amp;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260" s="164" t="s">
        <v>1860</v>
      </c>
      <c r="CQ260" s="164" t="str">
        <f>"BEGIN TRY" &amp; CHAR(10) &amp;
"    WITH query_result AS (" &amp; CHAR(10) &amp;
"        "&amp;CO260&amp;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0" s="216">
        <f>IFERROR(VLOOKUP("ID"&amp;U260,V.진단결과!$A$2:$E$99558,4,0),0)</f>
        <v>0</v>
      </c>
      <c r="CS260" s="217">
        <f>IFERROR(VLOOKUP("ID"&amp;U260,V.진단결과!$A$2:$E$99558,5,0),0)</f>
        <v>0</v>
      </c>
      <c r="CT260" s="218">
        <f t="shared" si="186"/>
        <v>0</v>
      </c>
      <c r="CU260" s="219" t="str">
        <f>SUBSTITUTE(IFERROR(VLOOKUP("ID"&amp;U260,V.진단결과!$A$2:$F$99558,6,0),""),$AO260,"")</f>
        <v/>
      </c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</row>
    <row r="261" spans="1:120" s="220" customFormat="1" ht="16.5" hidden="1" customHeight="1">
      <c r="A261" s="164" t="s">
        <v>2242</v>
      </c>
      <c r="B261" s="164" t="s">
        <v>2240</v>
      </c>
      <c r="C261" s="164" t="s">
        <v>2887</v>
      </c>
      <c r="D261" s="164">
        <v>11</v>
      </c>
      <c r="E261" s="175" t="s">
        <v>2243</v>
      </c>
      <c r="F261" s="177" t="s">
        <v>2262</v>
      </c>
      <c r="G261" s="177" t="s">
        <v>2254</v>
      </c>
      <c r="H261" s="177">
        <v>1</v>
      </c>
      <c r="I261" s="221" t="s">
        <v>2487</v>
      </c>
      <c r="J261" s="177" t="s">
        <v>2272</v>
      </c>
      <c r="K261" s="177" t="s">
        <v>2435</v>
      </c>
      <c r="L261" s="175"/>
      <c r="M261" s="165"/>
      <c r="N261" s="221" t="s">
        <v>2487</v>
      </c>
      <c r="O261" s="183">
        <v>100000001</v>
      </c>
      <c r="P261" s="222"/>
      <c r="Q261" s="175" t="s">
        <v>116</v>
      </c>
      <c r="R261" s="175" t="s">
        <v>2448</v>
      </c>
      <c r="S261" s="166"/>
      <c r="T261" s="166"/>
      <c r="U261" s="166">
        <v>1259</v>
      </c>
      <c r="V261" s="164" t="s">
        <v>1869</v>
      </c>
      <c r="W261" s="166"/>
      <c r="X261" s="166"/>
      <c r="Y261" s="166"/>
      <c r="Z261" s="168" t="s">
        <v>2892</v>
      </c>
      <c r="AA261" s="168" t="s">
        <v>2891</v>
      </c>
      <c r="AB261" s="166"/>
      <c r="AC261" s="166"/>
      <c r="AD261" s="165"/>
      <c r="AE261" s="166"/>
      <c r="AF261" s="166"/>
      <c r="AG261" s="166"/>
      <c r="AH261" s="165"/>
      <c r="AI261" s="166"/>
      <c r="AJ261" s="166"/>
      <c r="AK261" s="166"/>
      <c r="AL261" s="166"/>
      <c r="AM261" s="166"/>
      <c r="AN261" s="166" t="str">
        <f>F261 &amp;"["&amp;G261&amp;"]의 "&amp; I261 &amp;"["&amp; J261 &amp;"]는 필수적으로 존재하여만 한다."</f>
        <v>사망정보[DEATH]의 CDM 환자ID[PERSON_ID]는 필수적으로 존재하여만 한다.</v>
      </c>
      <c r="AO261" s="166"/>
      <c r="AP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Q261" s="164" t="s">
        <v>1860</v>
      </c>
      <c r="AR261" s="164" t="str">
        <f>"WITH query_result AS (" &amp; CHAR(10) &amp;
"    -- 쿼리 결과를 변수에 저장" &amp; CHAR(10) &amp;
"    " &amp; AP261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'ID1259'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AT261" s="164" t="s">
        <v>1860</v>
      </c>
      <c r="AU261" s="164" t="str">
        <f>"    WITH query_result AS (" &amp; CHAR(10) &amp;
"        -- 쿼리 결과를 변수에 저장" &amp; CHAR(10) &amp;
"        " &amp; AS261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'ID1259'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AW261" s="164" t="s">
        <v>1860</v>
      </c>
      <c r="AX261" s="164" t="str">
        <f>"    WITH query_result AS (" &amp; CHAR(10) &amp;
"        -- 쿼리 결과를 변수에 저장" &amp; CHAR(10) &amp;
"        " &amp; AV261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'ID1259'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Z261" s="164" t="s">
        <v>1860</v>
      </c>
      <c r="BA261" s="164" t="str">
        <f>"BEGIN TRY" &amp; CHAR(10) &amp;
"    WITH query_result AS (" &amp; CHAR(10) &amp;
"        "&amp;AY261&amp;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C261" s="164" t="s">
        <v>1860</v>
      </c>
      <c r="BD261" s="164" t="str">
        <f>"BEGIN TRY" &amp; CHAR(10) &amp;
"    WITH query_result AS (" &amp; CHAR(10) &amp;
"        "&amp;BB261&amp;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BF261" s="164" t="s">
        <v>1860</v>
      </c>
      <c r="BG261" s="164" t="str">
        <f>"BEGIN TRY" &amp; CHAR(10) &amp;
"    WITH query_result AS (" &amp; CHAR(10) &amp;
"        "&amp;BE261&amp;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1" s="166" t="str">
        <f>"SELECT 'ID"&amp; $U261 &amp;"' AS RULE_ID,  
   '"&amp; $G261 &amp;"' AS TB_NM,    
   '"&amp; $J261 &amp;"' AS COL_NM, 
   COUNT(*) AS TOT_CNT   
   FROM "&amp;$C261&amp;"."&amp; $G261 &amp;"
"</f>
        <v xml:space="preserve">SELECT 'ID1259' AS RULE_ID,  
   'DEATH' AS TB_NM,    
   'PERSON_ID' AS COL_NM, 
   COUNT(*) AS TOT_CNT   
   FROM YourSchemaName.DEATH
</v>
      </c>
      <c r="BI261" s="164" t="s">
        <v>1860</v>
      </c>
      <c r="BJ261" s="166" t="str">
        <f>"BEGIN" &amp; CHAR(10) &amp;
"    -- 쿼리 결과를 변수에 저장" &amp; CHAR(10) &amp;
"    " &amp; BH261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'ID1259'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L261" s="164" t="s">
        <v>1860</v>
      </c>
      <c r="BM261" s="166" t="str">
        <f>"BEGIN" &amp; CHAR(10) &amp;
"    -- 쿼리 결과를 변수에 저장" &amp; CHAR(10) &amp;
"    " &amp; BK261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'ID1259'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BO261" s="164" t="s">
        <v>1860</v>
      </c>
      <c r="BP261" s="166" t="str">
        <f>"BEGIN" &amp; CHAR(10) &amp;
"    -- 쿼리 결과를 변수에 저장" &amp; CHAR(10) &amp;
"    " &amp; BN261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'ID1259'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BR261" s="164" t="s">
        <v>1860</v>
      </c>
      <c r="BS26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U261" s="164" t="s">
        <v>1860</v>
      </c>
      <c r="BV26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261" s="166" t="str">
        <f>"SELECT ERR_VALUE, RULE_ID, TB_NM, COL_NM FROM (
 SELECT DISTINCT SUBSTRING(CAST("&amp; $J261 &amp;" AS VARCHAR(50)),1,30) AS ERR_VALUE, 'ID"&amp; $U261 &amp;"' AS RULE_ID,  
   '"&amp; $G261 &amp;"' AS TB_NM,    
   '"&amp; $J261 &amp;"' AS COL_NM 
    FROM "&amp;$C261&amp;"."&amp; $G261 &amp;" A
    WHERE  "&amp; $J261 &amp;" IS NULL 
LIMIT 3
) XX
"</f>
        <v xml:space="preserve">SELECT ERR_VALUE, RULE_ID, TB_NM, COL_NM FROM (
 SELECT DISTINCT SUBSTRING(CAST(PERSON_ID AS VARCHAR(50)),1,30) AS ERR_VALUE, 'ID1259' AS RULE_ID,  
   'DEATH' AS TB_NM,    
   'PERSON_ID' AS COL_NM 
    FROM YourSchemaName.DEATH A
    WHERE  PERSON_ID IS NULL 
LIMIT 3
) XX
</v>
      </c>
      <c r="BX261" s="164" t="s">
        <v>1860</v>
      </c>
      <c r="BY26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'ID1259'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A261" s="164" t="s">
        <v>1860</v>
      </c>
      <c r="CB261" s="164" t="str">
        <f>"    -- 프로시저 본문" &amp; CHAR(10) &amp;
"    BEGIN" &amp; CHAR(10) &amp;
"        WITH query_result AS (" &amp; CHAR(10) &amp;
"            -- 쿼리 결과를 변수에 저장" &amp; CHAR(10) &amp;
"            "&amp;BZ261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'ID1259'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D261" s="164" t="s">
        <v>1860</v>
      </c>
      <c r="CE261" s="164" t="str">
        <f>"    -- 프로시저 본문" &amp; CHAR(10) &amp;
"    BEGIN" &amp; CHAR(10) &amp;
"        WITH query_result AS (" &amp; CHAR(10) &amp;
"            -- 쿼리 결과를 변수에 저장" &amp; CHAR(10) &amp;
"         "&amp;CC261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'ID1259'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1" s="166" t="str">
        <f>"SELECT ERR_VALUE, RULE_ID, TB_NM, COL_NM FROM (
 SELECT DISTINCT SUBSTR(TO_CHAR("&amp; $J261 &amp;"),1,30) AS ERR_VALUE, 'ID"&amp; $U261 &amp;"' AS RULE_ID,  
   '"&amp; $G261 &amp;"' AS TB_NM,    
   '"&amp; $J261 &amp;"' AS COL_NM 
    FROM "&amp;$C261&amp;"."&amp; $G261 &amp;" A
    WHERE  "&amp; $J261 &amp;" IS NULL
AND ROWNUM &lt; 4
) XX
"</f>
        <v xml:space="preserve">SELECT ERR_VALUE, RULE_ID, TB_NM, COL_NM FROM (
 SELECT DISTINCT SUBSTR(TO_CHAR(PERSON_ID),1,30) AS ERR_VALUE, 'ID1259' AS RULE_ID,  
   'DEATH' AS TB_NM,    
   'PERSON_ID' AS COL_NM 
    FROM YourSchemaName.DEATH A
    WHERE  PERSON_ID IS NULL
AND ROWNUM &lt; 4
) XX
</v>
      </c>
      <c r="CG261" s="164" t="s">
        <v>1860</v>
      </c>
      <c r="CH261" s="164" t="str">
        <f>"    -- 프로시저 본문" &amp; CHAR(10) &amp;
"    BEGIN" &amp; CHAR(10) &amp;
"        WITH query_result AS (" &amp; CHAR(10) &amp;
"            -- 쿼리 결과를 변수에 저장" &amp; CHAR(10) &amp;
"            "&amp;CF261&amp;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'ID1259'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J261" s="164" t="s">
        <v>1860</v>
      </c>
      <c r="CK261" s="164" t="str">
        <f>"BEGIN TRY" &amp; CHAR(10) &amp;
"    WITH query_result AS (" &amp; CHAR(10) &amp;
"        "&amp;CI261&amp;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M261" s="164" t="s">
        <v>1860</v>
      </c>
      <c r="CN261" s="164" t="str">
        <f>"BEGIN TRY" &amp; CHAR(10) &amp;
"    WITH query_result AS (" &amp; CHAR(10) &amp;
"        "&amp;CL261&amp;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CP261" s="164" t="s">
        <v>1860</v>
      </c>
      <c r="CQ261" s="164" t="str">
        <f>"BEGIN TRY" &amp; CHAR(10) &amp;
"    WITH query_result AS (" &amp; CHAR(10) &amp;
"        "&amp;CO261&amp;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1" s="216">
        <f>IFERROR(VLOOKUP("ID"&amp;U261,V.진단결과!$A$2:$E$99558,4,0),0)</f>
        <v>0</v>
      </c>
      <c r="CS261" s="217">
        <f>IFERROR(VLOOKUP("ID"&amp;U261,V.진단결과!$A$2:$E$99558,5,0),0)</f>
        <v>0</v>
      </c>
      <c r="CT261" s="218">
        <f t="shared" si="186"/>
        <v>0</v>
      </c>
      <c r="CU261" s="219" t="str">
        <f>SUBSTITUTE(IFERROR(VLOOKUP("ID"&amp;U261,V.진단결과!$A$2:$F$99558,6,0),""),$AO261,"")</f>
        <v/>
      </c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</row>
    <row r="262" spans="1:120" s="220" customFormat="1" ht="16.5" hidden="1" customHeight="1">
      <c r="A262" s="164" t="s">
        <v>2242</v>
      </c>
      <c r="B262" s="164" t="s">
        <v>2240</v>
      </c>
      <c r="C262" s="164" t="s">
        <v>2887</v>
      </c>
      <c r="D262" s="164">
        <v>11</v>
      </c>
      <c r="E262" s="175" t="s">
        <v>2243</v>
      </c>
      <c r="F262" s="177" t="s">
        <v>2262</v>
      </c>
      <c r="G262" s="177" t="s">
        <v>2254</v>
      </c>
      <c r="H262" s="177">
        <v>1</v>
      </c>
      <c r="I262" s="221" t="s">
        <v>2487</v>
      </c>
      <c r="J262" s="177" t="s">
        <v>2272</v>
      </c>
      <c r="K262" s="177" t="s">
        <v>2435</v>
      </c>
      <c r="L262" s="175"/>
      <c r="M262" s="165"/>
      <c r="N262" s="221" t="s">
        <v>2487</v>
      </c>
      <c r="O262" s="183">
        <v>100000001</v>
      </c>
      <c r="P262" s="222"/>
      <c r="Q262" s="175" t="s">
        <v>116</v>
      </c>
      <c r="R262" s="175" t="s">
        <v>2448</v>
      </c>
      <c r="S262" s="166"/>
      <c r="T262" s="166"/>
      <c r="U262" s="166">
        <v>1260</v>
      </c>
      <c r="V262" s="164" t="s">
        <v>1869</v>
      </c>
      <c r="W262" s="166"/>
      <c r="X262" s="166"/>
      <c r="Y262" s="166"/>
      <c r="Z262" s="168" t="s">
        <v>2564</v>
      </c>
      <c r="AA262" s="168" t="s">
        <v>2565</v>
      </c>
      <c r="AB262" s="166"/>
      <c r="AC262" s="166"/>
      <c r="AD262" s="165"/>
      <c r="AE262" s="166"/>
      <c r="AF262" s="166"/>
      <c r="AG262" s="166"/>
      <c r="AH262" s="165"/>
      <c r="AI262" s="166"/>
      <c r="AJ262" s="166" t="s">
        <v>2244</v>
      </c>
      <c r="AK262" s="166" t="s">
        <v>2272</v>
      </c>
      <c r="AL262" s="166"/>
      <c r="AM262" s="166" t="s">
        <v>2394</v>
      </c>
      <c r="AN262" s="166" t="str">
        <f>F262 &amp;"["&amp;G262&amp;"]의 "&amp; I262 &amp;"["&amp; J262 &amp;"]는 사망["&amp;AJ262&amp;"]의 사망일자 이후 환자의 데이터가 존재할 수 없다."</f>
        <v>사망정보[DEATH]의 CDM 환자ID[PERSON_ID]는 사망[PERSON]의 사망일자 이후 환자의 데이터가 존재할 수 없다.</v>
      </c>
      <c r="AO262" s="166"/>
      <c r="AP262" s="166" t="str">
        <f>"SELECT 'ID"&amp; $U262 &amp;"' AS RULE_ID,  
   '"&amp; $G262 &amp;"' AS TB_NM,    
   '"&amp; $J262 &amp;"' AS COL_NM, 
   COUNT(*) AS TOT_CNT   
   FROM "&amp;$C262&amp;"."&amp; $G262 &amp;"
WHERE "&amp; $J262 &amp;" IS NOT NULL AND LENGTH("&amp; $J262 &amp;")&gt;0 "</f>
        <v xml:space="preserve">SELECT 'ID1260' AS RULE_ID,  
   'DEATH' AS TB_NM,    
   'PERSON_ID' AS COL_NM, 
   COUNT(*) AS TOT_CNT   
   FROM YourSchemaName.DEATH
WHERE PERSON_ID IS NOT NULL AND LENGTH(PERSON_ID)&gt;0 </v>
      </c>
      <c r="AQ262" s="164" t="s">
        <v>1860</v>
      </c>
      <c r="AR262" s="164" t="str">
        <f>"WITH query_result AS (" &amp; CHAR(10) &amp;
"    -- 쿼리 결과를 변수에 저장" &amp; CHAR(10) &amp;
"    " &amp; AP262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'ID1260'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262" s="164" t="s">
        <v>1860</v>
      </c>
      <c r="AU262" s="164" t="str">
        <f>"    WITH query_result AS (" &amp; CHAR(10) &amp;
"        -- 쿼리 결과를 변수에 저장" &amp; CHAR(10) &amp;
"        " &amp; AS262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262" s="164" t="s">
        <v>1860</v>
      </c>
      <c r="AX262" s="164" t="str">
        <f>"    WITH query_result AS (" &amp; CHAR(10) &amp;
"        -- 쿼리 결과를 변수에 저장" &amp; CHAR(10) &amp;
"        " &amp; AV262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AZ262" s="164" t="s">
        <v>1860</v>
      </c>
      <c r="BA262" s="164" t="str">
        <f>"BEGIN TRY" &amp; CHAR(10) &amp;
"    WITH query_result AS (" &amp; CHAR(10) &amp;
"        "&amp;AY262&amp;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262" s="164" t="s">
        <v>1860</v>
      </c>
      <c r="BD262" s="164" t="str">
        <f>"BEGIN TRY" &amp; CHAR(10) &amp;
"    WITH query_result AS (" &amp; CHAR(10) &amp;
"        "&amp;BB262&amp;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262" s="164" t="s">
        <v>1860</v>
      </c>
      <c r="BG262" s="164" t="str">
        <f>"BEGIN TRY" &amp; CHAR(10) &amp;
"    WITH query_result AS (" &amp; CHAR(10) &amp;
"        "&amp;BE262&amp;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2" s="166" t="str">
        <f>"SELECT 'ID"&amp; $U262 &amp;"' AS RULE_ID,  
   '"&amp; $G262 &amp;"' AS TB_NM,    
   '"&amp; $J262 &amp;"' AS COL_NM, 
   COUNT(*) AS TOT_CNT   
   FROM "&amp;$C262&amp;"."&amp; $G262 &amp;"
"</f>
        <v xml:space="preserve">SELECT 'ID1260' AS RULE_ID,  
   'DEATH' AS TB_NM,    
   'PERSON_ID' AS COL_NM, 
   COUNT(*) AS TOT_CNT   
   FROM YourSchemaName.DEATH
</v>
      </c>
      <c r="BI262" s="164" t="s">
        <v>1860</v>
      </c>
      <c r="BJ262" s="166" t="str">
        <f>"BEGIN" &amp; CHAR(10) &amp;
"    -- 쿼리 결과를 변수에 저장" &amp; CHAR(10) &amp;
"    " &amp; BH262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MAKE_DATE(B.YEAR_OF_BIRTH,B.MONTH_OF_BIRTH,B.DAY_OF_BIRTH) &lt; A."&amp;$AM262&amp;" 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262" s="164" t="s">
        <v>1860</v>
      </c>
      <c r="BM262" s="166" t="str">
        <f>"BEGIN" &amp; CHAR(10) &amp;
"    -- 쿼리 결과를 변수에 저장" &amp; CHAR(10) &amp;
"    " &amp; BK262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MAKE_DATE(B.YEAR_OF_BIRTH,B.MONTH_OF_BIRTH,B.DAY_OF_BIRTH) &lt; A."&amp;$AM262&amp;" 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262" s="164" t="s">
        <v>1860</v>
      </c>
      <c r="BP262" s="166" t="str">
        <f>"BEGIN" &amp; CHAR(10) &amp;
"    -- 쿼리 결과를 변수에 저장" &amp; CHAR(10) &amp;
"    " &amp; BN262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BR262" s="164" t="s">
        <v>1860</v>
      </c>
      <c r="BS26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DATE(B.YEAR_OF_BIRTH * 10000 + B.MONTH_OF_BIRTH * 100 + B.DAY_OF_BIRTH) &lt; A.DEATH_DATE 
)  
THEN 'Y' ELSE 'N' END = 'Y' 
AND ( "&amp; $J262 &amp;" IS NOT NULL AND LENGTH("&amp; $J262 &amp;")&gt;0 )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262" s="164" t="s">
        <v>1860</v>
      </c>
      <c r="BV26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62" s="166" t="str">
        <f>"SELECT ERR_VALUE, RULE_ID, TB_NM, COL_NM FROM (
 SELECT DISTINCT SUBSTRING(CAST("&amp; $J262 &amp;" AS VARCHAR(50)),1,30)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DATE(B.YEAR_OF_BIRTH * 10000 + B.MONTH_OF_BIRTH * 100 + B.DAY_OF_BIRTH) &lt; A.DEATH_DATE 
)  
THEN 'Y' ELSE 'N' END = 'Y' 
AND ( "&amp; $J262 &amp;" IS NOT NULL AND LENGTH("&amp; $J262 &amp;")&gt;0 ) 
LIMIT 3
) XX
"</f>
        <v xml:space="preserve">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262" s="164" t="s">
        <v>1860</v>
      </c>
      <c r="BY26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A262" s="164" t="s">
        <v>1860</v>
      </c>
      <c r="CB262" s="164" t="str">
        <f>"    -- 프로시저 본문" &amp; CHAR(10) &amp;
"    BEGIN" &amp; CHAR(10) &amp;
"        WITH query_result AS (" &amp; CHAR(10) &amp;
"            -- 쿼리 결과를 변수에 저장" &amp; CHAR(10) &amp;
"            "&amp;BZ262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262" s="164" t="s">
        <v>1860</v>
      </c>
      <c r="CE262" s="164" t="str">
        <f>"    -- 프로시저 본문" &amp; CHAR(10) &amp;
"    BEGIN" &amp; CHAR(10) &amp;
"        WITH query_result AS (" &amp; CHAR(10) &amp;
"            -- 쿼리 결과를 변수에 저장" &amp; CHAR(10) &amp;
"         "&amp;CC262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2" s="166" t="str">
        <f>"SELECT ERR_VALUE, RULE_ID, TB_NM, COL_NM FROM (
 SELECT DISTINCT SUBSTR(TO_CHAR("&amp; $J262 &amp;"),1,30)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
AND ROWNUM &lt; 4
) XX
"</f>
        <v xml:space="preserve">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262" s="164" t="s">
        <v>1860</v>
      </c>
      <c r="CH262" s="164" t="str">
        <f>"    -- 프로시저 본문" &amp; CHAR(10) &amp;
"    BEGIN" &amp; CHAR(10) &amp;
"        WITH query_result AS (" &amp; CHAR(10) &amp;
"            -- 쿼리 결과를 변수에 저장" &amp; CHAR(10) &amp;
"            "&amp;CF262&amp;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J262" s="164" t="s">
        <v>1860</v>
      </c>
      <c r="CK262" s="164" t="str">
        <f>"BEGIN TRY" &amp; CHAR(10) &amp;
"    WITH query_result AS (" &amp; CHAR(10) &amp;
"        "&amp;CI262&amp;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262" s="164" t="s">
        <v>1860</v>
      </c>
      <c r="CN262" s="164" t="str">
        <f>"BEGIN TRY" &amp; CHAR(10) &amp;
"    WITH query_result AS (" &amp; CHAR(10) &amp;
"        "&amp;CL262&amp;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262" s="164" t="s">
        <v>1860</v>
      </c>
      <c r="CQ262" s="164" t="str">
        <f>"BEGIN TRY" &amp; CHAR(10) &amp;
"    WITH query_result AS (" &amp; CHAR(10) &amp;
"        "&amp;CO262&amp;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2" s="216">
        <f>IFERROR(VLOOKUP("ID"&amp;U262,V.진단결과!$A$2:$E$99558,4,0),0)</f>
        <v>0</v>
      </c>
      <c r="CS262" s="217">
        <f>IFERROR(VLOOKUP("ID"&amp;U262,V.진단결과!$A$2:$E$99558,5,0),0)</f>
        <v>0</v>
      </c>
      <c r="CT262" s="218">
        <f t="shared" si="186"/>
        <v>0</v>
      </c>
      <c r="CU262" s="219" t="str">
        <f>SUBSTITUTE(IFERROR(VLOOKUP("ID"&amp;U262,V.진단결과!$A$2:$F$99558,6,0),""),$AO262,"")</f>
        <v/>
      </c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</row>
    <row r="263" spans="1:120" s="220" customFormat="1" ht="16.5" hidden="1" customHeight="1">
      <c r="A263" s="164" t="s">
        <v>2242</v>
      </c>
      <c r="B263" s="164" t="s">
        <v>2240</v>
      </c>
      <c r="C263" s="164" t="s">
        <v>2887</v>
      </c>
      <c r="D263" s="164">
        <v>11</v>
      </c>
      <c r="E263" s="175" t="s">
        <v>2243</v>
      </c>
      <c r="F263" s="177" t="s">
        <v>2262</v>
      </c>
      <c r="G263" s="177" t="s">
        <v>2254</v>
      </c>
      <c r="H263" s="177">
        <v>2</v>
      </c>
      <c r="I263" s="221" t="s">
        <v>2726</v>
      </c>
      <c r="J263" s="177" t="s">
        <v>2394</v>
      </c>
      <c r="K263" s="177" t="s">
        <v>2438</v>
      </c>
      <c r="L263" s="175"/>
      <c r="M263" s="165"/>
      <c r="N263" s="221" t="s">
        <v>2726</v>
      </c>
      <c r="O263" s="184">
        <v>44852</v>
      </c>
      <c r="P263" s="222"/>
      <c r="Q263" s="175" t="s">
        <v>116</v>
      </c>
      <c r="R263" s="175" t="s">
        <v>2448</v>
      </c>
      <c r="S263" s="166"/>
      <c r="T263" s="166"/>
      <c r="U263" s="166">
        <v>1261</v>
      </c>
      <c r="V263" s="164" t="s">
        <v>1870</v>
      </c>
      <c r="W263" s="167"/>
      <c r="X263" s="166"/>
      <c r="Y263" s="166"/>
      <c r="Z263" s="168" t="s">
        <v>2802</v>
      </c>
      <c r="AA263" s="168" t="s">
        <v>1967</v>
      </c>
      <c r="AB263" s="166"/>
      <c r="AC263" s="166"/>
      <c r="AD263" s="165"/>
      <c r="AE263" s="166"/>
      <c r="AF263" s="166"/>
      <c r="AG263" s="166"/>
      <c r="AH263" s="165"/>
      <c r="AI263" s="166"/>
      <c r="AJ263" s="166"/>
      <c r="AK263" s="166"/>
      <c r="AL263" s="166"/>
      <c r="AM263" s="166"/>
      <c r="AN263" s="167" t="str">
        <f>F263 &amp;"["&amp;G263&amp;"]의 "&amp; I263 &amp;"["&amp; J263 &amp;"]는 'YYYY-MM-DD'의 날짜 형식을 준수해야 한다."</f>
        <v>사망정보[DEATH]의 사망 일자[DEATH_DATE]는 'YYYY-MM-DD'의 날짜 형식을 준수해야 한다.</v>
      </c>
      <c r="AO263" s="166"/>
      <c r="AP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AQ263" s="164" t="s">
        <v>1860</v>
      </c>
      <c r="AR263" s="164" t="str">
        <f>"WITH query_result AS (" &amp; CHAR(10) &amp;
"    -- 쿼리 결과를 변수에 저장" &amp; CHAR(10) &amp;
"    " &amp; AP263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'ID1261'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3" s="166" t="str">
        <f>"SELECT 'ID"&amp; $U263 &amp;"' AS RULE_ID,  
   '"&amp; $G263 &amp;"' AS TB_NM,    
   '"&amp; $J263 &amp;"' AS COL_NM, 
	COUNT(*) AS ERR_CNT   
FROM "&amp;$C263&amp;"."&amp; $G263 &amp;"
WHERE CASE WHEN "&amp; $J263 &amp;" LIKE_REGEXPR '^[0-9]{4}-[0-9]{2}-[0-9]{2}$'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263" s="164" t="s">
        <v>1860</v>
      </c>
      <c r="AU263" s="164" t="str">
        <f>"    WITH query_result AS (" &amp; CHAR(10) &amp;
"        -- 쿼리 결과를 변수에 저장" &amp; CHAR(10) &amp;
"        " &amp; AS263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LIKE_REGEXPR '^[0-9]{4}-[0-9]{2}-[0-9]{2}$'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263" s="164" t="s">
        <v>1860</v>
      </c>
      <c r="AX263" s="164" t="str">
        <f>"    WITH query_result AS (" &amp; CHAR(10) &amp;
"        -- 쿼리 결과를 변수에 저장" &amp; CHAR(10) &amp;
"        " &amp; AV263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AZ263" s="164" t="s">
        <v>1860</v>
      </c>
      <c r="BA263" s="164" t="str">
        <f>"BEGIN TRY" &amp; CHAR(10) &amp;
"    WITH query_result AS (" &amp; CHAR(10) &amp;
"        "&amp;AY263&amp;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263" s="164" t="s">
        <v>1860</v>
      </c>
      <c r="BD263" s="164" t="str">
        <f>"BEGIN TRY" &amp; CHAR(10) &amp;
"    WITH query_result AS (" &amp; CHAR(10) &amp;
"        "&amp;BB263&amp;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263" s="164" t="s">
        <v>1860</v>
      </c>
      <c r="BG263" s="164" t="str">
        <f>"BEGIN TRY" &amp; CHAR(10) &amp;
"    WITH query_result AS (" &amp; CHAR(10) &amp;
"        "&amp;BE263&amp;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3" s="166" t="str">
        <f>"SELECT 'ID"&amp; $U263 &amp;"' AS RULE_ID,  
   '"&amp; $G263 &amp;"' AS TB_NM,    
   '"&amp; $J263 &amp;"' AS COL_NM, 
   COUNT(*) AS TOT_CNT   
   FROM "&amp;$C263&amp;"."&amp; $G263 &amp;"
WHERE "&amp; $J263 &amp;" IS NOT NULL AND LENGTH(CAST("&amp; $J263 &amp;" AS VARCHAR))&gt;0 "</f>
        <v xml:space="preserve">SELECT 'ID1261' AS RULE_ID,  
   'DEATH' AS TB_NM,    
   'DEATH_DATE' AS COL_NM, 
   COUNT(*) AS TOT_CNT   
   FROM YourSchemaName.DEATH
WHERE DEATH_DATE IS NOT NULL AND LENGTH(CAST(DEATH_DATE AS VARCHAR))&gt;0 </v>
      </c>
      <c r="BI263" s="164" t="s">
        <v>1860</v>
      </c>
      <c r="BJ263" s="166" t="str">
        <f>"BEGIN" &amp; CHAR(10) &amp;
"    -- 쿼리 결과를 변수에 저장" &amp; CHAR(10) &amp;
"    " &amp; BH263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'ID1261'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3" s="166" t="str">
        <f>"SELECT 'ID"&amp; $U263 &amp;"' AS RULE_ID,  
   '"&amp; $G263 &amp;"' AS TB_NM,    
   '"&amp; $J263 &amp;"' AS COL_NM, 
	COUNT(*) AS ERR_CNT   
FROM "&amp;$C263&amp;"."&amp; $G263 &amp;"
WHERE CASE WHEN REGEXP_MATCH(CAST("&amp; $J263 &amp;" AS VARCHAR), '^[0-9]{4}-[0-9]{2}-[0-9]{2}$') IS NULL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263" s="164" t="s">
        <v>1860</v>
      </c>
      <c r="BM263" s="166" t="str">
        <f>"BEGIN" &amp; CHAR(10) &amp;
"    -- 쿼리 결과를 변수에 저장" &amp; CHAR(10) &amp;
"    " &amp; BK263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REGEXP_MATCH(CAST("&amp; $J263 &amp;" AS VARCHAR), '^[0-9]{4}-[0-9]{2}-[0-9]{2}$') IS NULL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263" s="164" t="s">
        <v>1860</v>
      </c>
      <c r="BP263" s="166" t="str">
        <f>"BEGIN" &amp; CHAR(10) &amp;
"    -- 쿼리 결과를 변수에 저장" &amp; CHAR(10) &amp;
"    " &amp; BN263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BR263" s="164" t="s">
        <v>1860</v>
      </c>
      <c r="BS2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3" s="166" t="str">
        <f>"SELECT 'ID"&amp; $U263 &amp;"' AS RULE_ID,  
   '"&amp; $G263 &amp;"' AS TB_NM,    
   '"&amp; $J263 &amp;"' AS COL_NM, 
	COUNT(*) AS ERR_CNT   
FROM "&amp;$C263&amp;"."&amp; $G263 &amp;"
WHERE CASE WHEN "&amp; $J263 &amp;" REGEXP '^[0-9]{4}-[0-9]{2}-[0-9]{2}$'
THEN 'Y' ELSE 'N' END = 'Y' 
AND ( "&amp; $J263 &amp;" IS NOT NULL AND LENGTH("&amp; $J263 &amp;")&gt;0 )
"</f>
        <v xml:space="preserve">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263" s="164" t="s">
        <v>1860</v>
      </c>
      <c r="BV2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263" s="166" t="str">
        <f>"SELECT ERR_VALUE, RULE_ID, TB_NM, COL_NM FROM (
SELECT DISTINCT SUBSTRING(CAST("&amp; $J263 &amp;" AS VARCHAR(50)),1,30) AS ERR_VALUE, 'ID"&amp; $U263 &amp;"' AS RULE_ID,  
   '"&amp; $G263 &amp;"' AS TB_NM,    
   '"&amp; $J263 &amp;"' AS COL_NM 
FROM "&amp;$C263&amp;"."&amp; $G263 &amp;"
WHERE CASE WHEN "&amp; $J263 &amp;" REGEXP '^[0-9]{4}-[0-9]{2}-[0-9]{2}$'
 THEN 'Y' 
 ELSE 'N' 
 END = 'Y' 
AND ("&amp; $J263 &amp;" IS NOT NULL AND LENGTH("&amp; $J263 &amp;")&gt;0 )
limit 3
) XX
"</f>
        <v xml:space="preserve">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263" s="164" t="s">
        <v>1860</v>
      </c>
      <c r="BY2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CA263" s="164" t="s">
        <v>1860</v>
      </c>
      <c r="CB263" s="164" t="str">
        <f>"    -- 프로시저 본문" &amp; CHAR(10) &amp;
"    BEGIN" &amp; CHAR(10) &amp;
"        WITH query_result AS (" &amp; CHAR(10) &amp;
"            -- 쿼리 결과를 변수에 저장" &amp; CHAR(10) &amp;
"            "&amp;BZ263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'ID1261'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3" s="166" t="str">
        <f>"SELECT 'ID"&amp; $U263 &amp;"' AS RULE_ID,  
   '"&amp; $G263 &amp;"' AS TB_NM,    
   '"&amp; $J263 &amp;"' AS COL_NM, 
	COUNT(*) AS ERR_CNT   
FROM "&amp;$C263&amp;"."&amp; $G263 &amp;"
WHERE CASE WHEN REGEXP_LIKE("&amp; $J263 &amp;", '^[0-9]{4}-[0-9]{2}-[0-9]{2}$')
THEN 'Y' ELSE 'N' END = 'Y' 
AND ( "&amp; $J263 &amp;" IS NOT NULL AND LENGTH(TO_CHAR("&amp; $J263 &amp;"))&gt;0 )
"</f>
        <v xml:space="preserve">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263" s="164" t="s">
        <v>1860</v>
      </c>
      <c r="CE263" s="164" t="str">
        <f>"    -- 프로시저 본문" &amp; CHAR(10) &amp;
"    BEGIN" &amp; CHAR(10) &amp;
"        WITH query_result AS (" &amp; CHAR(10) &amp;
"            -- 쿼리 결과를 변수에 저장" &amp; CHAR(10) &amp;
"         "&amp;CC263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3" s="166" t="str">
        <f>"SELECT ERR_VALUE, RULE_ID, TB_NM, COL_NM FROM (
SELECT DISTINCT SUBSTR(TO_CHAR("&amp; $J263 &amp;"),1,30) AS ERR_VALUE, 'ID"&amp; $U263 &amp;"' AS RULE_ID,  
   '"&amp; $G263 &amp;"' AS TB_NM,    
   '"&amp; $J263 &amp;"' AS COL_NM 
FROM "&amp;$C263&amp;"."&amp; $G263 &amp;"
WHERE CASE WHEN REGEXP_LIKE("&amp; $J263 &amp;", '^[0-9]{4}-[0-9]{2}-[0-9]{2}$')
 THEN 'Y' 
 ELSE 'N' 
 END = 'Y' 
AND ("&amp; $J263 &amp;" IS NOT NULL AND LENGTH(TO_CHAR("&amp; $J263 &amp;"))&gt;0 )
AND ROWNUM &lt; 4
) XX
"</f>
        <v xml:space="preserve">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263" s="164" t="s">
        <v>1860</v>
      </c>
      <c r="CH263" s="164" t="str">
        <f>"    -- 프로시저 본문" &amp; CHAR(10) &amp;
"    BEGIN" &amp; CHAR(10) &amp;
"        WITH query_result AS (" &amp; CHAR(10) &amp;
"            -- 쿼리 결과를 변수에 저장" &amp; CHAR(10) &amp;
"            "&amp;CF263&amp;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CJ263" s="164" t="s">
        <v>1860</v>
      </c>
      <c r="CK263" s="164" t="str">
        <f>"BEGIN TRY" &amp; CHAR(10) &amp;
"    WITH query_result AS (" &amp; CHAR(10) &amp;
"        "&amp;CI263&amp;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263" s="164" t="s">
        <v>1860</v>
      </c>
      <c r="CN263" s="164" t="str">
        <f>"BEGIN TRY" &amp; CHAR(10) &amp;
"    WITH query_result AS (" &amp; CHAR(10) &amp;
"        "&amp;CL263&amp;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263" s="164" t="s">
        <v>1860</v>
      </c>
      <c r="CQ263" s="164" t="str">
        <f>"BEGIN TRY" &amp; CHAR(10) &amp;
"    WITH query_result AS (" &amp; CHAR(10) &amp;
"        "&amp;CO263&amp;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3" s="216">
        <f>IFERROR(VLOOKUP("ID"&amp;U263,V.진단결과!$A$2:$E$99558,4,0),0)</f>
        <v>0</v>
      </c>
      <c r="CS263" s="217">
        <f>IFERROR(VLOOKUP("ID"&amp;U263,V.진단결과!$A$2:$E$99558,5,0),0)</f>
        <v>0</v>
      </c>
      <c r="CT263" s="218">
        <f t="shared" si="186"/>
        <v>0</v>
      </c>
      <c r="CU263" s="219" t="str">
        <f>SUBSTITUTE(IFERROR(VLOOKUP("ID"&amp;U263,V.진단결과!$A$2:$F$99558,6,0),""),$AO263,"")</f>
        <v/>
      </c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</row>
    <row r="264" spans="1:120" s="220" customFormat="1" ht="16.5" hidden="1" customHeight="1">
      <c r="A264" s="164" t="s">
        <v>2242</v>
      </c>
      <c r="B264" s="164" t="s">
        <v>2240</v>
      </c>
      <c r="C264" s="164" t="s">
        <v>2887</v>
      </c>
      <c r="D264" s="164">
        <v>11</v>
      </c>
      <c r="E264" s="175" t="s">
        <v>2243</v>
      </c>
      <c r="F264" s="177" t="s">
        <v>2262</v>
      </c>
      <c r="G264" s="177" t="s">
        <v>2254</v>
      </c>
      <c r="H264" s="177">
        <v>2</v>
      </c>
      <c r="I264" s="221" t="s">
        <v>2726</v>
      </c>
      <c r="J264" s="177" t="s">
        <v>2394</v>
      </c>
      <c r="K264" s="177" t="s">
        <v>2438</v>
      </c>
      <c r="L264" s="175"/>
      <c r="M264" s="165"/>
      <c r="N264" s="221" t="s">
        <v>2726</v>
      </c>
      <c r="O264" s="184">
        <v>44852</v>
      </c>
      <c r="P264" s="222"/>
      <c r="Q264" s="175" t="s">
        <v>116</v>
      </c>
      <c r="R264" s="175" t="s">
        <v>2448</v>
      </c>
      <c r="S264" s="166"/>
      <c r="T264" s="166"/>
      <c r="U264" s="166">
        <v>1262</v>
      </c>
      <c r="V264" s="164" t="s">
        <v>1869</v>
      </c>
      <c r="W264" s="166"/>
      <c r="X264" s="166"/>
      <c r="Y264" s="166"/>
      <c r="Z264" s="168" t="s">
        <v>2892</v>
      </c>
      <c r="AA264" s="168" t="s">
        <v>2891</v>
      </c>
      <c r="AB264" s="166"/>
      <c r="AC264" s="166"/>
      <c r="AD264" s="165"/>
      <c r="AE264" s="166"/>
      <c r="AF264" s="166"/>
      <c r="AG264" s="166"/>
      <c r="AH264" s="165"/>
      <c r="AI264" s="166"/>
      <c r="AJ264" s="166"/>
      <c r="AK264" s="166"/>
      <c r="AL264" s="166"/>
      <c r="AM264" s="166"/>
      <c r="AN264" s="166" t="str">
        <f>F264 &amp;"["&amp;G264&amp;"]의 "&amp; I264 &amp;"["&amp; J264 &amp;"]는 필수적으로 존재하여만 한다."</f>
        <v>사망정보[DEATH]의 사망 일자[DEATH_DATE]는 필수적으로 존재하여만 한다.</v>
      </c>
      <c r="AO264" s="166"/>
      <c r="AP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Q264" s="164" t="s">
        <v>1860</v>
      </c>
      <c r="AR264" s="164" t="str">
        <f>"WITH query_result AS (" &amp; CHAR(10) &amp;
"    -- 쿼리 결과를 변수에 저장" &amp; CHAR(10) &amp;
"    " &amp; AP264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'ID1262'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AT264" s="164" t="s">
        <v>1860</v>
      </c>
      <c r="AU264" s="164" t="str">
        <f>"    WITH query_result AS (" &amp; CHAR(10) &amp;
"        -- 쿼리 결과를 변수에 저장" &amp; CHAR(10) &amp;
"        " &amp; AS264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'ID1262'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AW264" s="164" t="s">
        <v>1860</v>
      </c>
      <c r="AX264" s="164" t="str">
        <f>"    WITH query_result AS (" &amp; CHAR(10) &amp;
"        -- 쿼리 결과를 변수에 저장" &amp; CHAR(10) &amp;
"        " &amp; AV264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'ID1262'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Z264" s="164" t="s">
        <v>1860</v>
      </c>
      <c r="BA264" s="164" t="str">
        <f>"BEGIN TRY" &amp; CHAR(10) &amp;
"    WITH query_result AS (" &amp; CHAR(10) &amp;
"        "&amp;AY264&amp;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C264" s="164" t="s">
        <v>1860</v>
      </c>
      <c r="BD264" s="164" t="str">
        <f>"BEGIN TRY" &amp; CHAR(10) &amp;
"    WITH query_result AS (" &amp; CHAR(10) &amp;
"        "&amp;BB264&amp;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BF264" s="164" t="s">
        <v>1860</v>
      </c>
      <c r="BG264" s="164" t="str">
        <f>"BEGIN TRY" &amp; CHAR(10) &amp;
"    WITH query_result AS (" &amp; CHAR(10) &amp;
"        "&amp;BE264&amp;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4" s="166" t="str">
        <f>"SELECT 'ID"&amp; $U264 &amp;"' AS RULE_ID,  
   '"&amp; $G264 &amp;"' AS TB_NM,    
   '"&amp; $J264 &amp;"' AS COL_NM, 
   COUNT(*) AS TOT_CNT   
   FROM "&amp;$C264&amp;"."&amp; $G264 &amp;"
"</f>
        <v xml:space="preserve">SELECT 'ID1262' AS RULE_ID,  
   'DEATH' AS TB_NM,    
   'DEATH_DATE' AS COL_NM, 
   COUNT(*) AS TOT_CNT   
   FROM YourSchemaName.DEATH
</v>
      </c>
      <c r="BI264" s="164" t="s">
        <v>1860</v>
      </c>
      <c r="BJ264" s="166" t="str">
        <f>"BEGIN" &amp; CHAR(10) &amp;
"    -- 쿼리 결과를 변수에 저장" &amp; CHAR(10) &amp;
"    " &amp; BH264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'ID1262'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L264" s="164" t="s">
        <v>1860</v>
      </c>
      <c r="BM264" s="166" t="str">
        <f>"BEGIN" &amp; CHAR(10) &amp;
"    -- 쿼리 결과를 변수에 저장" &amp; CHAR(10) &amp;
"    " &amp; BK264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'ID1262'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BO264" s="164" t="s">
        <v>1860</v>
      </c>
      <c r="BP264" s="166" t="str">
        <f>"BEGIN" &amp; CHAR(10) &amp;
"    -- 쿼리 결과를 변수에 저장" &amp; CHAR(10) &amp;
"    " &amp; BN264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'ID1262'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BR264" s="164" t="s">
        <v>1860</v>
      </c>
      <c r="BS2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U264" s="164" t="s">
        <v>1860</v>
      </c>
      <c r="BV2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264" s="166" t="str">
        <f>"SELECT ERR_VALUE, RULE_ID, TB_NM, COL_NM FROM (
 SELECT DISTINCT SUBSTRING(CAST("&amp; $J264 &amp;" AS VARCHAR(50)),1,30) AS ERR_VALUE, 'ID"&amp; $U264 &amp;"' AS RULE_ID,  
   '"&amp; $G264 &amp;"' AS TB_NM,    
   '"&amp; $J264 &amp;"' AS COL_NM 
    FROM "&amp;$C264&amp;"."&amp; $G264 &amp;" A
    WHERE  "&amp; $J264 &amp;" IS NULL 
LIMIT 3
) XX
"</f>
        <v xml:space="preserve">SELECT ERR_VALUE, RULE_ID, TB_NM, COL_NM FROM (
 SELECT DISTINCT SUBSTRING(CAST(DEATH_DATE AS VARCHAR(50)),1,30) AS ERR_VALUE, 'ID1262' AS RULE_ID,  
   'DEATH' AS TB_NM,    
   'DEATH_DATE' AS COL_NM 
    FROM YourSchemaName.DEATH A
    WHERE  DEATH_DATE IS NULL 
LIMIT 3
) XX
</v>
      </c>
      <c r="BX264" s="164" t="s">
        <v>1860</v>
      </c>
      <c r="BY2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'ID1262'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A264" s="164" t="s">
        <v>1860</v>
      </c>
      <c r="CB264" s="164" t="str">
        <f>"    -- 프로시저 본문" &amp; CHAR(10) &amp;
"    BEGIN" &amp; CHAR(10) &amp;
"        WITH query_result AS (" &amp; CHAR(10) &amp;
"            -- 쿼리 결과를 변수에 저장" &amp; CHAR(10) &amp;
"            "&amp;BZ264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'ID1262'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D264" s="164" t="s">
        <v>1860</v>
      </c>
      <c r="CE264" s="164" t="str">
        <f>"    -- 프로시저 본문" &amp; CHAR(10) &amp;
"    BEGIN" &amp; CHAR(10) &amp;
"        WITH query_result AS (" &amp; CHAR(10) &amp;
"            -- 쿼리 결과를 변수에 저장" &amp; CHAR(10) &amp;
"         "&amp;CC264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'ID1262'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4" s="166" t="str">
        <f>"SELECT ERR_VALUE, RULE_ID, TB_NM, COL_NM FROM (
 SELECT DISTINCT SUBSTR(TO_CHAR("&amp; $J264 &amp;"),1,30) AS ERR_VALUE, 'ID"&amp; $U264 &amp;"' AS RULE_ID,  
   '"&amp; $G264 &amp;"' AS TB_NM,    
   '"&amp; $J264 &amp;"' AS COL_NM 
    FROM "&amp;$C264&amp;"."&amp; $G264 &amp;" A
    WHERE  "&amp; $J264 &amp;" IS NULL
AND ROWNUM &lt; 4
) XX
"</f>
        <v xml:space="preserve">SELECT ERR_VALUE, RULE_ID, TB_NM, COL_NM FROM (
 SELECT DISTINCT SUBSTR(TO_CHAR(DEATH_DATE),1,30) AS ERR_VALUE, 'ID1262' AS RULE_ID,  
   'DEATH' AS TB_NM,    
   'DEATH_DATE' AS COL_NM 
    FROM YourSchemaName.DEATH A
    WHERE  DEATH_DATE IS NULL
AND ROWNUM &lt; 4
) XX
</v>
      </c>
      <c r="CG264" s="164" t="s">
        <v>1860</v>
      </c>
      <c r="CH264" s="164" t="str">
        <f>"    -- 프로시저 본문" &amp; CHAR(10) &amp;
"    BEGIN" &amp; CHAR(10) &amp;
"        WITH query_result AS (" &amp; CHAR(10) &amp;
"            -- 쿼리 결과를 변수에 저장" &amp; CHAR(10) &amp;
"            "&amp;CF264&amp;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'ID1262'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J264" s="164" t="s">
        <v>1860</v>
      </c>
      <c r="CK264" s="164" t="str">
        <f>"BEGIN TRY" &amp; CHAR(10) &amp;
"    WITH query_result AS (" &amp; CHAR(10) &amp;
"        "&amp;CI264&amp;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M264" s="164" t="s">
        <v>1860</v>
      </c>
      <c r="CN264" s="164" t="str">
        <f>"BEGIN TRY" &amp; CHAR(10) &amp;
"    WITH query_result AS (" &amp; CHAR(10) &amp;
"        "&amp;CL264&amp;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CP264" s="164" t="s">
        <v>1860</v>
      </c>
      <c r="CQ264" s="164" t="str">
        <f>"BEGIN TRY" &amp; CHAR(10) &amp;
"    WITH query_result AS (" &amp; CHAR(10) &amp;
"        "&amp;CO264&amp;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4" s="216">
        <f>IFERROR(VLOOKUP("ID"&amp;U264,V.진단결과!$A$2:$E$99558,4,0),0)</f>
        <v>0</v>
      </c>
      <c r="CS264" s="217">
        <f>IFERROR(VLOOKUP("ID"&amp;U264,V.진단결과!$A$2:$E$99558,5,0),0)</f>
        <v>0</v>
      </c>
      <c r="CT264" s="218">
        <f t="shared" si="186"/>
        <v>0</v>
      </c>
      <c r="CU264" s="219" t="str">
        <f>SUBSTITUTE(IFERROR(VLOOKUP("ID"&amp;U264,V.진단결과!$A$2:$F$99558,6,0),""),$AO264,"")</f>
        <v/>
      </c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</row>
    <row r="265" spans="1:120" s="220" customFormat="1" ht="16.5" hidden="1" customHeight="1">
      <c r="A265" s="164" t="s">
        <v>2242</v>
      </c>
      <c r="B265" s="164" t="s">
        <v>2240</v>
      </c>
      <c r="C265" s="164" t="s">
        <v>2887</v>
      </c>
      <c r="D265" s="164">
        <v>11</v>
      </c>
      <c r="E265" s="175" t="s">
        <v>2243</v>
      </c>
      <c r="F265" s="177" t="s">
        <v>2262</v>
      </c>
      <c r="G265" s="177" t="s">
        <v>2254</v>
      </c>
      <c r="H265" s="177">
        <v>3</v>
      </c>
      <c r="I265" s="221" t="s">
        <v>2727</v>
      </c>
      <c r="J265" s="177" t="s">
        <v>2395</v>
      </c>
      <c r="K265" s="177" t="s">
        <v>2436</v>
      </c>
      <c r="L265" s="175"/>
      <c r="M265" s="165"/>
      <c r="N265" s="221" t="s">
        <v>2727</v>
      </c>
      <c r="O265" s="183" t="s">
        <v>2508</v>
      </c>
      <c r="P265" s="5"/>
      <c r="Q265" s="175" t="s">
        <v>2449</v>
      </c>
      <c r="R265" s="175"/>
      <c r="S265" s="166"/>
      <c r="T265" s="166"/>
      <c r="U265" s="166"/>
      <c r="V265" s="164" t="s">
        <v>1873</v>
      </c>
      <c r="W265" s="166" t="s">
        <v>2788</v>
      </c>
      <c r="X265" s="166"/>
      <c r="Y265" s="166"/>
      <c r="Z265" s="166"/>
      <c r="AA265" s="166"/>
      <c r="AB265" s="166"/>
      <c r="AC265" s="166"/>
      <c r="AD265" s="165"/>
      <c r="AE265" s="166"/>
      <c r="AF265" s="166"/>
      <c r="AG265" s="166"/>
      <c r="AH265" s="165"/>
      <c r="AI265" s="166"/>
      <c r="AJ265" s="166"/>
      <c r="AK265" s="166"/>
      <c r="AL265" s="166"/>
      <c r="AM265" s="166"/>
      <c r="AN265" s="166"/>
      <c r="AO265" s="166"/>
      <c r="AP265" s="166"/>
      <c r="AQ265" s="164"/>
      <c r="AR265" s="164"/>
      <c r="AS265" s="167"/>
      <c r="AT265" s="164"/>
      <c r="AU265" s="164"/>
      <c r="AV265" s="166"/>
      <c r="AW265" s="166"/>
      <c r="AX265" s="166"/>
      <c r="AY265" s="166"/>
      <c r="AZ265" s="164"/>
      <c r="BA265" s="164"/>
      <c r="BB265" s="167"/>
      <c r="BC265" s="164"/>
      <c r="BD265" s="164"/>
      <c r="BE265" s="166"/>
      <c r="BF265" s="166"/>
      <c r="BG265" s="166"/>
      <c r="BH265" s="166"/>
      <c r="BI265" s="164"/>
      <c r="BJ265" s="164"/>
      <c r="BK265" s="167"/>
      <c r="BL265" s="164"/>
      <c r="BM265" s="164"/>
      <c r="BN265" s="166"/>
      <c r="BO265" s="166"/>
      <c r="BP265" s="166"/>
      <c r="BQ265" s="166"/>
      <c r="BR265" s="164"/>
      <c r="BS265" s="164"/>
      <c r="BT265" s="167"/>
      <c r="BU265" s="164"/>
      <c r="BV265" s="164"/>
      <c r="BW265" s="166"/>
      <c r="BX265" s="166"/>
      <c r="BY265" s="166"/>
      <c r="BZ265" s="166"/>
      <c r="CA265" s="164"/>
      <c r="CB265" s="164"/>
      <c r="CC265" s="167"/>
      <c r="CD265" s="164"/>
      <c r="CE265" s="164"/>
      <c r="CF265" s="166"/>
      <c r="CG265" s="166"/>
      <c r="CH265" s="166"/>
      <c r="CI265" s="166"/>
      <c r="CJ265" s="164"/>
      <c r="CK265" s="164"/>
      <c r="CL265" s="167"/>
      <c r="CM265" s="164"/>
      <c r="CN265" s="164"/>
      <c r="CO265" s="166"/>
      <c r="CP265" s="166"/>
      <c r="CQ265" s="166"/>
      <c r="CR265" s="216">
        <f>IFERROR(VLOOKUP("ID"&amp;U265,V.진단결과!$A$2:$E$99558,4,0),0)</f>
        <v>0</v>
      </c>
      <c r="CS265" s="217">
        <f>IFERROR(VLOOKUP("ID"&amp;U265,V.진단결과!$A$2:$E$99558,5,0),0)</f>
        <v>0</v>
      </c>
      <c r="CT265" s="218">
        <f t="shared" si="186"/>
        <v>0</v>
      </c>
      <c r="CU265" s="219" t="str">
        <f>SUBSTITUTE(IFERROR(VLOOKUP("ID"&amp;U265,V.진단결과!$A$2:$F$99558,6,0),""),$AO265,"")</f>
        <v/>
      </c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</row>
    <row r="266" spans="1:120" s="220" customFormat="1" ht="16.5" hidden="1" customHeight="1">
      <c r="A266" s="164" t="s">
        <v>2242</v>
      </c>
      <c r="B266" s="164" t="s">
        <v>2240</v>
      </c>
      <c r="C266" s="164" t="s">
        <v>2887</v>
      </c>
      <c r="D266" s="164">
        <v>11</v>
      </c>
      <c r="E266" s="175" t="s">
        <v>2243</v>
      </c>
      <c r="F266" s="177" t="s">
        <v>2262</v>
      </c>
      <c r="G266" s="177" t="s">
        <v>2254</v>
      </c>
      <c r="H266" s="177">
        <v>4</v>
      </c>
      <c r="I266" s="221" t="s">
        <v>2728</v>
      </c>
      <c r="J266" s="177" t="s">
        <v>2396</v>
      </c>
      <c r="K266" s="177" t="s">
        <v>2435</v>
      </c>
      <c r="L266" s="175"/>
      <c r="M266" s="165"/>
      <c r="N266" s="221" t="s">
        <v>2732</v>
      </c>
      <c r="O266" s="183">
        <v>38003618</v>
      </c>
      <c r="P266" s="166"/>
      <c r="Q266" s="175" t="s">
        <v>2449</v>
      </c>
      <c r="R266" s="175"/>
      <c r="S266" s="166"/>
      <c r="T266" s="166"/>
      <c r="U266" s="166">
        <v>1264</v>
      </c>
      <c r="V266" s="164" t="s">
        <v>1870</v>
      </c>
      <c r="W266" s="167"/>
      <c r="X266" s="166"/>
      <c r="Y266" s="166"/>
      <c r="Z266" s="164" t="s">
        <v>1868</v>
      </c>
      <c r="AA266" s="164" t="s">
        <v>2466</v>
      </c>
      <c r="AB266" s="166"/>
      <c r="AC266" s="166"/>
      <c r="AD266" s="165"/>
      <c r="AE266" s="166"/>
      <c r="AF266" s="166" t="s">
        <v>2886</v>
      </c>
      <c r="AG266" s="165" t="s">
        <v>2258</v>
      </c>
      <c r="AH266" s="165" t="s">
        <v>2434</v>
      </c>
      <c r="AI266" s="166" t="s">
        <v>2825</v>
      </c>
      <c r="AJ266" s="166"/>
      <c r="AK266" s="166"/>
      <c r="AL266" s="166"/>
      <c r="AM266" s="166"/>
      <c r="AN266" s="166" t="str">
        <f>F266 &amp;"["&amp;G266&amp;"]의 "&amp; I266 &amp;"["&amp; J266 &amp;"]는 표준코드[CONCEPT]의 표준코드아이디[CONCEPT_ID]에 존재하며 해당 조건["&amp;AI266&amp;"]을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66" s="166"/>
      <c r="AP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AQ266" s="164" t="s">
        <v>1860</v>
      </c>
      <c r="AR266" s="164" t="str">
        <f>"WITH query_result AS (" &amp; CHAR(10) &amp;
"    -- 쿼리 결과를 변수에 저장" &amp; CHAR(10) &amp;
"    " &amp; AP266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'ID1264'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266" s="164" t="s">
        <v>1860</v>
      </c>
      <c r="AU266" s="164" t="str">
        <f>"    WITH query_result AS (" &amp; CHAR(10) &amp;
"        -- 쿼리 결과를 변수에 저장" &amp; CHAR(10) &amp;
"        " &amp; AS266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266" s="164" t="s">
        <v>1860</v>
      </c>
      <c r="AX266" s="164" t="str">
        <f>"    WITH query_result AS (" &amp; CHAR(10) &amp;
"        -- 쿼리 결과를 변수에 저장" &amp; CHAR(10) &amp;
"        " &amp; AV266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AZ266" s="164" t="s">
        <v>1860</v>
      </c>
      <c r="BA266" s="164" t="str">
        <f>"BEGIN TRY" &amp; CHAR(10) &amp;
"    WITH query_result AS (" &amp; CHAR(10) &amp;
"        "&amp;AY266&amp;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266" s="164" t="s">
        <v>1860</v>
      </c>
      <c r="BD266" s="164" t="str">
        <f>"BEGIN TRY" &amp; CHAR(10) &amp;
"    WITH query_result AS (" &amp; CHAR(10) &amp;
"        "&amp;BB266&amp;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266" s="164" t="s">
        <v>1860</v>
      </c>
      <c r="BG266" s="164" t="str">
        <f>"BEGIN TRY" &amp; CHAR(10) &amp;
"    WITH query_result AS (" &amp; CHAR(10) &amp;
"        "&amp;BE266&amp;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6" s="166" t="str">
        <f>"SELECT 'ID"&amp; $U266 &amp;"' AS RULE_ID,  
   '"&amp; $G266 &amp;"' AS TB_NM,    
   '"&amp; $J266 &amp;"' AS COL_NM, 
   COUNT(*) AS TOT_CNT   
   FROM "&amp;$C266&amp;"."&amp; $G266 &amp;"
WHERE "&amp; $J266 &amp;" IS NOT NULL AND LENGTH(CAST("&amp; $J266 &amp;" AS VARCHAR))&gt;0 "</f>
        <v xml:space="preserve">SELECT 'ID1264' AS RULE_ID,  
   'DEATH' AS TB_NM,    
   'DEATH_TYPE_CONCEPT_ID' AS COL_NM, 
   COUNT(*) AS TOT_CNT   
   FROM YourSchemaName.DEATH
WHERE DEATH_TYPE_CONCEPT_ID IS NOT NULL AND LENGTH(CAST(DEATH_TYPE_CONCEPT_ID AS VARCHAR))&gt;0 </v>
      </c>
      <c r="BI266" s="164" t="s">
        <v>1860</v>
      </c>
      <c r="BJ266" s="166" t="str">
        <f>"BEGIN" &amp; CHAR(10) &amp;
"    -- 쿼리 결과를 변수에 저장" &amp; CHAR(10) &amp;
"    " &amp; BH266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'ID1264'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266" s="164" t="s">
        <v>1860</v>
      </c>
      <c r="BM266" s="166" t="str">
        <f>"BEGIN" &amp; CHAR(10) &amp;
"    -- 쿼리 결과를 변수에 저장" &amp; CHAR(10) &amp;
"    " &amp; BK266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266" s="164" t="s">
        <v>1860</v>
      </c>
      <c r="BP266" s="166" t="str">
        <f>"BEGIN" &amp; CHAR(10) &amp;
"    -- 쿼리 결과를 변수에 저장" &amp; CHAR(10) &amp;
"    " &amp; BN266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BR266" s="164" t="s">
        <v>1860</v>
      </c>
      <c r="BS2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LENGTH("&amp; $J266 &amp;")&gt;0 )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266" s="164" t="s">
        <v>1860</v>
      </c>
      <c r="BV2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266" s="166" t="str">
        <f>"SELECT ERR_VALUE, RULE_ID, TB_NM, COL_NM FROM (
 SELECT DISTINCT SUBSTRING(CAST("&amp; $J266 &amp;" AS VARCHAR(50)),1,30)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 $AI266 &amp;")  
THEN 'Y' ELSE 'N' END = 'Y' 
AND ( "&amp; $J266 &amp;" IS NOT NULL AND LENGTH("&amp; $J266 &amp;")&gt;0 ) 
LIMIT 3
) XX
"</f>
        <v xml:space="preserve">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266" s="164" t="s">
        <v>1860</v>
      </c>
      <c r="BY2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CA266" s="164" t="s">
        <v>1860</v>
      </c>
      <c r="CB266" s="164" t="str">
        <f>"    -- 프로시저 본문" &amp; CHAR(10) &amp;
"    BEGIN" &amp; CHAR(10) &amp;
"        WITH query_result AS (" &amp; CHAR(10) &amp;
"            -- 쿼리 결과를 변수에 저장" &amp; CHAR(10) &amp;
"            "&amp;BZ266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'ID1264'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LENGTH(TO_CHAR("&amp; $J266 &amp;"))&gt;0 )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266" s="164" t="s">
        <v>1860</v>
      </c>
      <c r="CE266" s="164" t="str">
        <f>"    -- 프로시저 본문" &amp; CHAR(10) &amp;
"    BEGIN" &amp; CHAR(10) &amp;
"        WITH query_result AS (" &amp; CHAR(10) &amp;
"            -- 쿼리 결과를 변수에 저장" &amp; CHAR(10) &amp;
"         "&amp;CC266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6" s="166" t="str">
        <f>"SELECT ERR_VALUE, RULE_ID, TB_NM, COL_NM FROM (
 SELECT DISTINCT SUBSTR(TO_CHAR("&amp; $J266 &amp;"),1,30)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LENGTH(TO_CHAR("&amp; $J266 &amp;"))&gt;0 ) 
AND ROWNUM &lt; 4
) XX
"</f>
        <v xml:space="preserve">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266" s="164" t="s">
        <v>1860</v>
      </c>
      <c r="CH266" s="164" t="str">
        <f>"    -- 프로시저 본문" &amp; CHAR(10) &amp;
"    BEGIN" &amp; CHAR(10) &amp;
"        WITH query_result AS (" &amp; CHAR(10) &amp;
"            -- 쿼리 결과를 변수에 저장" &amp; CHAR(10) &amp;
"            "&amp;CF266&amp;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CJ266" s="164" t="s">
        <v>1860</v>
      </c>
      <c r="CK266" s="164" t="str">
        <f>"BEGIN TRY" &amp; CHAR(10) &amp;
"    WITH query_result AS (" &amp; CHAR(10) &amp;
"        "&amp;CI266&amp;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266" s="164" t="s">
        <v>1860</v>
      </c>
      <c r="CN266" s="164" t="str">
        <f>"BEGIN TRY" &amp; CHAR(10) &amp;
"    WITH query_result AS (" &amp; CHAR(10) &amp;
"        "&amp;CL266&amp;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266" s="164" t="s">
        <v>1860</v>
      </c>
      <c r="CQ266" s="164" t="str">
        <f>"BEGIN TRY" &amp; CHAR(10) &amp;
"    WITH query_result AS (" &amp; CHAR(10) &amp;
"        "&amp;CO266&amp;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6" s="216">
        <f>IFERROR(VLOOKUP("ID"&amp;U266,V.진단결과!$A$2:$E$99558,4,0),0)</f>
        <v>0</v>
      </c>
      <c r="CS266" s="217">
        <f>IFERROR(VLOOKUP("ID"&amp;U266,V.진단결과!$A$2:$E$99558,5,0),0)</f>
        <v>0</v>
      </c>
      <c r="CT266" s="218">
        <f t="shared" si="186"/>
        <v>0</v>
      </c>
      <c r="CU266" s="219" t="str">
        <f>SUBSTITUTE(IFERROR(VLOOKUP("ID"&amp;U266,V.진단결과!$A$2:$F$99558,6,0),""),$AO266,"")</f>
        <v/>
      </c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</row>
    <row r="267" spans="1:120" s="220" customFormat="1" ht="16.5" hidden="1" customHeight="1">
      <c r="A267" s="164" t="s">
        <v>2242</v>
      </c>
      <c r="B267" s="164" t="s">
        <v>2240</v>
      </c>
      <c r="C267" s="164" t="s">
        <v>2887</v>
      </c>
      <c r="D267" s="164">
        <v>11</v>
      </c>
      <c r="E267" s="175" t="s">
        <v>2243</v>
      </c>
      <c r="F267" s="177" t="s">
        <v>2262</v>
      </c>
      <c r="G267" s="177" t="s">
        <v>2254</v>
      </c>
      <c r="H267" s="177">
        <v>5</v>
      </c>
      <c r="I267" s="221" t="s">
        <v>2729</v>
      </c>
      <c r="J267" s="177" t="s">
        <v>2397</v>
      </c>
      <c r="K267" s="177" t="s">
        <v>2435</v>
      </c>
      <c r="L267" s="175"/>
      <c r="M267" s="165"/>
      <c r="N267" s="221" t="s">
        <v>2733</v>
      </c>
      <c r="O267" s="183">
        <v>205237003</v>
      </c>
      <c r="P267" s="166"/>
      <c r="Q267" s="175" t="s">
        <v>2449</v>
      </c>
      <c r="R267" s="175"/>
      <c r="S267" s="166"/>
      <c r="T267" s="166"/>
      <c r="U267" s="166">
        <v>1265</v>
      </c>
      <c r="V267" s="164" t="s">
        <v>1869</v>
      </c>
      <c r="W267" s="166"/>
      <c r="X267" s="166"/>
      <c r="Y267" s="166"/>
      <c r="Z267" s="164" t="s">
        <v>1868</v>
      </c>
      <c r="AA267" s="164" t="s">
        <v>2466</v>
      </c>
      <c r="AB267" s="164"/>
      <c r="AC267" s="164"/>
      <c r="AD267" s="165"/>
      <c r="AE267" s="166"/>
      <c r="AF267" s="166" t="s">
        <v>2886</v>
      </c>
      <c r="AG267" s="165" t="s">
        <v>2258</v>
      </c>
      <c r="AH267" s="165" t="s">
        <v>2434</v>
      </c>
      <c r="AI267" s="166"/>
      <c r="AJ267" s="166"/>
      <c r="AK267" s="166"/>
      <c r="AL267" s="166"/>
      <c r="AM267" s="166"/>
      <c r="AN267" s="166" t="str">
        <f>F267 &amp;"["&amp;G267&amp;"]의 "&amp; I267 &amp;"["&amp; J267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267" s="166"/>
      <c r="AP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AQ267" s="164" t="s">
        <v>1860</v>
      </c>
      <c r="AR267" s="164" t="str">
        <f>"WITH query_result AS (" &amp; CHAR(10) &amp;
"    -- 쿼리 결과를 변수에 저장" &amp; CHAR(10) &amp;
"    " &amp; AP267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'ID1265'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267" s="164" t="s">
        <v>1860</v>
      </c>
      <c r="AU267" s="164" t="str">
        <f>"    WITH query_result AS (" &amp; CHAR(10) &amp;
"        -- 쿼리 결과를 변수에 저장" &amp; CHAR(10) &amp;
"        " &amp; AS267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267" s="164" t="s">
        <v>1860</v>
      </c>
      <c r="AX267" s="164" t="str">
        <f>"    WITH query_result AS (" &amp; CHAR(10) &amp;
"        -- 쿼리 결과를 변수에 저장" &amp; CHAR(10) &amp;
"        " &amp; AV267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AZ267" s="164" t="s">
        <v>1860</v>
      </c>
      <c r="BA267" s="164" t="str">
        <f>"BEGIN TRY" &amp; CHAR(10) &amp;
"    WITH query_result AS (" &amp; CHAR(10) &amp;
"        "&amp;AY267&amp;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267" s="164" t="s">
        <v>1860</v>
      </c>
      <c r="BD267" s="164" t="str">
        <f>"BEGIN TRY" &amp; CHAR(10) &amp;
"    WITH query_result AS (" &amp; CHAR(10) &amp;
"        "&amp;BB267&amp;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267" s="164" t="s">
        <v>1860</v>
      </c>
      <c r="BG267" s="164" t="str">
        <f>"BEGIN TRY" &amp; CHAR(10) &amp;
"    WITH query_result AS (" &amp; CHAR(10) &amp;
"        "&amp;BE267&amp;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7" s="166" t="str">
        <f>"SELECT 'ID"&amp; $U267 &amp;"' AS RULE_ID,  
   '"&amp; $G267 &amp;"' AS TB_NM,    
   '"&amp; $J267 &amp;"' AS COL_NM, 
   COUNT(*) AS TOT_CNT   
   FROM "&amp;$C267&amp;"."&amp; $G267 &amp;"
WHERE "&amp; $J267 &amp;" IS NOT NULL AND LENGTH(CAST("&amp; $J267 &amp;" AS VARCHAR))&gt;0 "</f>
        <v xml:space="preserve">SELECT 'ID1265' AS RULE_ID,  
   'DEATH' AS TB_NM,    
   'CAUSE_CONCEPT_ID' AS COL_NM, 
   COUNT(*) AS TOT_CNT   
   FROM YourSchemaName.DEATH
WHERE CAUSE_CONCEPT_ID IS NOT NULL AND LENGTH(CAST(CAUSE_CONCEPT_ID AS VARCHAR))&gt;0 </v>
      </c>
      <c r="BI267" s="164" t="s">
        <v>1860</v>
      </c>
      <c r="BJ267" s="166" t="str">
        <f>"BEGIN" &amp; CHAR(10) &amp;
"    -- 쿼리 결과를 변수에 저장" &amp; CHAR(10) &amp;
"    " &amp; BH267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'ID1265'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267" s="164" t="s">
        <v>1860</v>
      </c>
      <c r="BM267" s="166" t="str">
        <f>"BEGIN" &amp; CHAR(10) &amp;
"    -- 쿼리 결과를 변수에 저장" &amp; CHAR(10) &amp;
"    " &amp; BK267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267" s="164" t="s">
        <v>1860</v>
      </c>
      <c r="BP267" s="166" t="str">
        <f>"BEGIN" &amp; CHAR(10) &amp;
"    -- 쿼리 결과를 변수에 저장" &amp; CHAR(10) &amp;
"    " &amp; BN267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BR267" s="164" t="s">
        <v>1860</v>
      </c>
      <c r="BS26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LENGTH("&amp; $J267 &amp;")&gt;0 )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267" s="164" t="s">
        <v>1860</v>
      </c>
      <c r="BV26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267" s="166" t="str">
        <f>"SELECT ERR_VALUE, RULE_ID, TB_NM, COL_NM FROM (
 SELECT DISTINCT SUBSTRING(CAST("&amp; $J267 &amp;" AS VARCHAR(50)),1,30)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LENGTH("&amp; $J267 &amp;")&gt;0 ) 
AND "&amp; $J267 &amp;" != 0
LIMIT 3
) XX
"</f>
        <v xml:space="preserve">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267" s="164" t="s">
        <v>1860</v>
      </c>
      <c r="BY26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CA267" s="164" t="s">
        <v>1860</v>
      </c>
      <c r="CB267" s="164" t="str">
        <f>"    -- 프로시저 본문" &amp; CHAR(10) &amp;
"    BEGIN" &amp; CHAR(10) &amp;
"        WITH query_result AS (" &amp; CHAR(10) &amp;
"            -- 쿼리 결과를 변수에 저장" &amp; CHAR(10) &amp;
"            "&amp;BZ267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'ID1265'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LENGTH(TO_CHAR("&amp; $J267 &amp;"))&gt;0 )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267" s="164" t="s">
        <v>1860</v>
      </c>
      <c r="CE267" s="164" t="str">
        <f>"    -- 프로시저 본문" &amp; CHAR(10) &amp;
"    BEGIN" &amp; CHAR(10) &amp;
"        WITH query_result AS (" &amp; CHAR(10) &amp;
"            -- 쿼리 결과를 변수에 저장" &amp; CHAR(10) &amp;
"         "&amp;CC267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7" s="166" t="str">
        <f>"SELECT ERR_VALUE, RULE_ID, TB_NM, COL_NM FROM (
 SELECT DISTINCT SUBSTR(TO_CHAR("&amp; $J267 &amp;"),1,30)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LENGTH(TO_CHAR("&amp; $J267 &amp;"))&gt;0 ) 
AND "&amp; $J267 &amp;" != 0
AND ROWNUM &lt; 4
) XX
"</f>
        <v xml:space="preserve">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267" s="164" t="s">
        <v>1860</v>
      </c>
      <c r="CH267" s="164" t="str">
        <f>"    -- 프로시저 본문" &amp; CHAR(10) &amp;
"    BEGIN" &amp; CHAR(10) &amp;
"        WITH query_result AS (" &amp; CHAR(10) &amp;
"            -- 쿼리 결과를 변수에 저장" &amp; CHAR(10) &amp;
"            "&amp;CF267&amp;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CJ267" s="164" t="s">
        <v>1860</v>
      </c>
      <c r="CK267" s="164" t="str">
        <f>"BEGIN TRY" &amp; CHAR(10) &amp;
"    WITH query_result AS (" &amp; CHAR(10) &amp;
"        "&amp;CI267&amp;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267" s="164" t="s">
        <v>1860</v>
      </c>
      <c r="CN267" s="164" t="str">
        <f>"BEGIN TRY" &amp; CHAR(10) &amp;
"    WITH query_result AS (" &amp; CHAR(10) &amp;
"        "&amp;CL267&amp;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267" s="164" t="s">
        <v>1860</v>
      </c>
      <c r="CQ267" s="164" t="str">
        <f>"BEGIN TRY" &amp; CHAR(10) &amp;
"    WITH query_result AS (" &amp; CHAR(10) &amp;
"        "&amp;CO267&amp;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7" s="216">
        <f>IFERROR(VLOOKUP("ID"&amp;U267,V.진단결과!$A$2:$E$99558,4,0),0)</f>
        <v>0</v>
      </c>
      <c r="CS267" s="217">
        <f>IFERROR(VLOOKUP("ID"&amp;U267,V.진단결과!$A$2:$E$99558,5,0),0)</f>
        <v>0</v>
      </c>
      <c r="CT267" s="218">
        <f t="shared" si="186"/>
        <v>0</v>
      </c>
      <c r="CU267" s="219" t="str">
        <f>SUBSTITUTE(IFERROR(VLOOKUP("ID"&amp;U267,V.진단결과!$A$2:$F$99558,6,0),""),$AO267,"")</f>
        <v/>
      </c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</row>
    <row r="268" spans="1:120" s="220" customFormat="1" ht="16.5" hidden="1" customHeight="1">
      <c r="A268" s="164" t="s">
        <v>2242</v>
      </c>
      <c r="B268" s="164" t="s">
        <v>2240</v>
      </c>
      <c r="C268" s="164" t="s">
        <v>2887</v>
      </c>
      <c r="D268" s="164">
        <v>11</v>
      </c>
      <c r="E268" s="175" t="s">
        <v>2243</v>
      </c>
      <c r="F268" s="177" t="s">
        <v>2262</v>
      </c>
      <c r="G268" s="177" t="s">
        <v>2254</v>
      </c>
      <c r="H268" s="177">
        <v>6</v>
      </c>
      <c r="I268" s="221" t="s">
        <v>2730</v>
      </c>
      <c r="J268" s="177" t="s">
        <v>2398</v>
      </c>
      <c r="K268" s="177" t="s">
        <v>2437</v>
      </c>
      <c r="L268" s="175"/>
      <c r="M268" s="165"/>
      <c r="N268" s="221" t="s">
        <v>2734</v>
      </c>
      <c r="O268" s="183" t="s">
        <v>2736</v>
      </c>
      <c r="P268" s="166"/>
      <c r="Q268" s="175" t="s">
        <v>2449</v>
      </c>
      <c r="R268" s="175"/>
      <c r="S268" s="166"/>
      <c r="T268" s="166"/>
      <c r="U268" s="166"/>
      <c r="V268" s="164" t="s">
        <v>1965</v>
      </c>
      <c r="W268" s="166" t="s">
        <v>1875</v>
      </c>
      <c r="X268" s="167"/>
      <c r="Y268" s="167"/>
      <c r="Z268" s="166"/>
      <c r="AA268" s="166"/>
      <c r="AB268" s="166"/>
      <c r="AC268" s="166"/>
      <c r="AD268" s="165"/>
      <c r="AE268" s="166"/>
      <c r="AF268" s="166"/>
      <c r="AG268" s="166"/>
      <c r="AH268" s="165"/>
      <c r="AI268" s="166"/>
      <c r="AJ268" s="168"/>
      <c r="AK268" s="168"/>
      <c r="AL268" s="166"/>
      <c r="AM268" s="166"/>
      <c r="AN268" s="167"/>
      <c r="AO268" s="166"/>
      <c r="AP268" s="166"/>
      <c r="AQ268" s="164"/>
      <c r="AR268" s="164"/>
      <c r="AS268" s="167"/>
      <c r="AT268" s="164"/>
      <c r="AU268" s="164"/>
      <c r="AV268" s="166"/>
      <c r="AW268" s="164"/>
      <c r="AX268" s="164"/>
      <c r="AY268" s="166"/>
      <c r="AZ268" s="164"/>
      <c r="BA268" s="164"/>
      <c r="BB268" s="167"/>
      <c r="BC268" s="164"/>
      <c r="BD268" s="164"/>
      <c r="BE268" s="166"/>
      <c r="BF268" s="164"/>
      <c r="BG268" s="164"/>
      <c r="BH268" s="166"/>
      <c r="BI268" s="164"/>
      <c r="BJ268" s="164"/>
      <c r="BK268" s="167"/>
      <c r="BL268" s="164"/>
      <c r="BM268" s="164"/>
      <c r="BN268" s="166"/>
      <c r="BO268" s="164"/>
      <c r="BP268" s="164"/>
      <c r="BQ268" s="166"/>
      <c r="BR268" s="164"/>
      <c r="BS268" s="164"/>
      <c r="BT268" s="167"/>
      <c r="BU268" s="164"/>
      <c r="BV268" s="164"/>
      <c r="BW268" s="166"/>
      <c r="BX268" s="164"/>
      <c r="BY268" s="164"/>
      <c r="BZ268" s="166"/>
      <c r="CA268" s="164"/>
      <c r="CB268" s="164"/>
      <c r="CC268" s="167"/>
      <c r="CD268" s="164"/>
      <c r="CE268" s="164"/>
      <c r="CF268" s="166"/>
      <c r="CG268" s="164"/>
      <c r="CH268" s="164"/>
      <c r="CI268" s="166"/>
      <c r="CJ268" s="164"/>
      <c r="CK268" s="164"/>
      <c r="CL268" s="167"/>
      <c r="CM268" s="164"/>
      <c r="CN268" s="164"/>
      <c r="CO268" s="166"/>
      <c r="CP268" s="164"/>
      <c r="CQ268" s="164"/>
      <c r="CR268" s="216">
        <f>IFERROR(VLOOKUP("ID"&amp;U268,V.진단결과!$A$2:$E$99558,4,0),0)</f>
        <v>0</v>
      </c>
      <c r="CS268" s="217">
        <f>IFERROR(VLOOKUP("ID"&amp;U268,V.진단결과!$A$2:$E$99558,5,0),0)</f>
        <v>0</v>
      </c>
      <c r="CT268" s="218">
        <f t="shared" si="186"/>
        <v>0</v>
      </c>
      <c r="CU268" s="219" t="str">
        <f>SUBSTITUTE(IFERROR(VLOOKUP("ID"&amp;U268,V.진단결과!$A$2:$F$99558,6,0),""),$AO268,"")</f>
        <v/>
      </c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</row>
    <row r="269" spans="1:120" s="220" customFormat="1" ht="16.5" hidden="1" customHeight="1">
      <c r="A269" s="164" t="s">
        <v>2242</v>
      </c>
      <c r="B269" s="164" t="s">
        <v>2240</v>
      </c>
      <c r="C269" s="164" t="s">
        <v>2887</v>
      </c>
      <c r="D269" s="164">
        <v>11</v>
      </c>
      <c r="E269" s="175" t="s">
        <v>2243</v>
      </c>
      <c r="F269" s="177" t="s">
        <v>2262</v>
      </c>
      <c r="G269" s="177" t="s">
        <v>2254</v>
      </c>
      <c r="H269" s="177">
        <v>7</v>
      </c>
      <c r="I269" s="221" t="s">
        <v>2731</v>
      </c>
      <c r="J269" s="177" t="s">
        <v>2399</v>
      </c>
      <c r="K269" s="177" t="s">
        <v>2435</v>
      </c>
      <c r="L269" s="175"/>
      <c r="M269" s="165"/>
      <c r="N269" s="221" t="s">
        <v>2735</v>
      </c>
      <c r="O269" s="183" t="s">
        <v>2508</v>
      </c>
      <c r="P269" s="222"/>
      <c r="Q269" s="175" t="s">
        <v>2449</v>
      </c>
      <c r="R269" s="175"/>
      <c r="S269" s="166"/>
      <c r="T269" s="166"/>
      <c r="U269" s="166"/>
      <c r="V269" s="164" t="s">
        <v>1965</v>
      </c>
      <c r="W269" s="166" t="s">
        <v>2788</v>
      </c>
      <c r="X269" s="166"/>
      <c r="Y269" s="166"/>
      <c r="Z269" s="166"/>
      <c r="AA269" s="166"/>
      <c r="AB269" s="166"/>
      <c r="AC269" s="166"/>
      <c r="AD269" s="165"/>
      <c r="AE269" s="166"/>
      <c r="AF269" s="166"/>
      <c r="AG269" s="166"/>
      <c r="AH269" s="165"/>
      <c r="AI269" s="166"/>
      <c r="AJ269" s="166"/>
      <c r="AK269" s="166"/>
      <c r="AL269" s="166"/>
      <c r="AM269" s="166"/>
      <c r="AN269" s="166"/>
      <c r="AO269" s="166"/>
      <c r="AP269" s="166"/>
      <c r="AQ269" s="164"/>
      <c r="AR269" s="164"/>
      <c r="AS269" s="167"/>
      <c r="AT269" s="164"/>
      <c r="AU269" s="164"/>
      <c r="AV269" s="166"/>
      <c r="AW269" s="164"/>
      <c r="AX269" s="164"/>
      <c r="AY269" s="166"/>
      <c r="AZ269" s="164"/>
      <c r="BA269" s="164"/>
      <c r="BB269" s="167"/>
      <c r="BC269" s="164"/>
      <c r="BD269" s="164"/>
      <c r="BE269" s="166"/>
      <c r="BF269" s="164"/>
      <c r="BG269" s="164"/>
      <c r="BH269" s="166"/>
      <c r="BI269" s="164"/>
      <c r="BJ269" s="164"/>
      <c r="BK269" s="167"/>
      <c r="BL269" s="164"/>
      <c r="BM269" s="164"/>
      <c r="BN269" s="166"/>
      <c r="BO269" s="164"/>
      <c r="BP269" s="164"/>
      <c r="BQ269" s="166"/>
      <c r="BR269" s="164"/>
      <c r="BS269" s="164"/>
      <c r="BT269" s="167"/>
      <c r="BU269" s="164"/>
      <c r="BV269" s="164"/>
      <c r="BW269" s="166"/>
      <c r="BX269" s="164"/>
      <c r="BY269" s="164"/>
      <c r="BZ269" s="166"/>
      <c r="CA269" s="164"/>
      <c r="CB269" s="164"/>
      <c r="CC269" s="167"/>
      <c r="CD269" s="164"/>
      <c r="CE269" s="164"/>
      <c r="CF269" s="166"/>
      <c r="CG269" s="164"/>
      <c r="CH269" s="164"/>
      <c r="CI269" s="166"/>
      <c r="CJ269" s="164"/>
      <c r="CK269" s="164"/>
      <c r="CL269" s="167"/>
      <c r="CM269" s="164"/>
      <c r="CN269" s="164"/>
      <c r="CO269" s="166"/>
      <c r="CP269" s="164"/>
      <c r="CQ269" s="164"/>
      <c r="CR269" s="216">
        <f>IFERROR(VLOOKUP("ID"&amp;U269,V.진단결과!$A$2:$E$99558,4,0),0)</f>
        <v>0</v>
      </c>
      <c r="CS269" s="217">
        <f>IFERROR(VLOOKUP("ID"&amp;U269,V.진단결과!$A$2:$E$99558,5,0),0)</f>
        <v>0</v>
      </c>
      <c r="CT269" s="218">
        <f t="shared" si="186"/>
        <v>0</v>
      </c>
      <c r="CU269" s="219" t="str">
        <f>SUBSTITUTE(IFERROR(VLOOKUP("ID"&amp;U269,V.진단결과!$A$2:$F$99558,6,0),""),$AO269,"")</f>
        <v/>
      </c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</row>
    <row r="270" spans="1:120" s="220" customFormat="1" ht="16.5" hidden="1" customHeight="1">
      <c r="A270" s="164" t="s">
        <v>2242</v>
      </c>
      <c r="B270" s="164" t="s">
        <v>2240</v>
      </c>
      <c r="C270" s="164" t="s">
        <v>2887</v>
      </c>
      <c r="D270" s="164">
        <v>12</v>
      </c>
      <c r="E270" s="175" t="s">
        <v>2243</v>
      </c>
      <c r="F270" s="177" t="s">
        <v>2263</v>
      </c>
      <c r="G270" s="177" t="s">
        <v>2255</v>
      </c>
      <c r="H270" s="177">
        <v>1</v>
      </c>
      <c r="I270" s="221" t="s">
        <v>2739</v>
      </c>
      <c r="J270" s="177" t="s">
        <v>2400</v>
      </c>
      <c r="K270" s="177" t="s">
        <v>2435</v>
      </c>
      <c r="L270" s="175" t="s">
        <v>9</v>
      </c>
      <c r="M270" s="165"/>
      <c r="N270" s="221" t="s">
        <v>2739</v>
      </c>
      <c r="O270" s="192"/>
      <c r="P270" s="166"/>
      <c r="Q270" s="175" t="s">
        <v>116</v>
      </c>
      <c r="R270" s="175" t="s">
        <v>2448</v>
      </c>
      <c r="S270" s="166"/>
      <c r="T270" s="166"/>
      <c r="U270" s="166"/>
      <c r="V270" s="164" t="s">
        <v>1873</v>
      </c>
      <c r="W270" s="167" t="s">
        <v>1874</v>
      </c>
      <c r="X270" s="166"/>
      <c r="Y270" s="166"/>
      <c r="Z270" s="166"/>
      <c r="AA270" s="166"/>
      <c r="AB270" s="166"/>
      <c r="AC270" s="166"/>
      <c r="AD270" s="165"/>
      <c r="AE270" s="166"/>
      <c r="AF270" s="166"/>
      <c r="AG270" s="166"/>
      <c r="AH270" s="165"/>
      <c r="AI270" s="166"/>
      <c r="AJ270" s="166"/>
      <c r="AK270" s="166"/>
      <c r="AL270" s="166"/>
      <c r="AM270" s="166"/>
      <c r="AN270" s="166"/>
      <c r="AO270" s="166"/>
      <c r="AP270" s="166"/>
      <c r="AQ270" s="164"/>
      <c r="AR270" s="164"/>
      <c r="AS270" s="167"/>
      <c r="AT270" s="164"/>
      <c r="AU270" s="164"/>
      <c r="AV270" s="164"/>
      <c r="AW270" s="164"/>
      <c r="AX270" s="164"/>
      <c r="AY270" s="166"/>
      <c r="AZ270" s="164"/>
      <c r="BA270" s="164"/>
      <c r="BB270" s="167"/>
      <c r="BC270" s="164"/>
      <c r="BD270" s="164"/>
      <c r="BE270" s="164"/>
      <c r="BF270" s="164"/>
      <c r="BG270" s="164"/>
      <c r="BH270" s="166"/>
      <c r="BI270" s="164"/>
      <c r="BJ270" s="164"/>
      <c r="BK270" s="167"/>
      <c r="BL270" s="164"/>
      <c r="BM270" s="164"/>
      <c r="BN270" s="164"/>
      <c r="BO270" s="164"/>
      <c r="BP270" s="164"/>
      <c r="BQ270" s="166"/>
      <c r="BR270" s="164"/>
      <c r="BS270" s="164"/>
      <c r="BT270" s="167"/>
      <c r="BU270" s="164"/>
      <c r="BV270" s="164"/>
      <c r="BW270" s="164"/>
      <c r="BX270" s="164"/>
      <c r="BY270" s="164"/>
      <c r="BZ270" s="166"/>
      <c r="CA270" s="164"/>
      <c r="CB270" s="164"/>
      <c r="CC270" s="167"/>
      <c r="CD270" s="164"/>
      <c r="CE270" s="164"/>
      <c r="CF270" s="164"/>
      <c r="CG270" s="164"/>
      <c r="CH270" s="164"/>
      <c r="CI270" s="166"/>
      <c r="CJ270" s="164"/>
      <c r="CK270" s="164"/>
      <c r="CL270" s="167"/>
      <c r="CM270" s="164"/>
      <c r="CN270" s="164"/>
      <c r="CO270" s="164"/>
      <c r="CP270" s="164"/>
      <c r="CQ270" s="164"/>
      <c r="CR270" s="216">
        <f>IFERROR(VLOOKUP("ID"&amp;U270,V.진단결과!$A$2:$E$99558,4,0),0)</f>
        <v>0</v>
      </c>
      <c r="CS270" s="217">
        <f>IFERROR(VLOOKUP("ID"&amp;U270,V.진단결과!$A$2:$E$99558,5,0),0)</f>
        <v>0</v>
      </c>
      <c r="CT270" s="218">
        <f t="shared" si="186"/>
        <v>0</v>
      </c>
      <c r="CU270" s="219" t="str">
        <f>SUBSTITUTE(IFERROR(VLOOKUP("ID"&amp;U270,V.진단결과!$A$2:$F$99558,6,0),""),$AO270,"")</f>
        <v/>
      </c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</row>
    <row r="271" spans="1:120" s="220" customFormat="1" ht="16.5" hidden="1" customHeight="1">
      <c r="A271" s="164" t="s">
        <v>2242</v>
      </c>
      <c r="B271" s="164" t="s">
        <v>2240</v>
      </c>
      <c r="C271" s="164" t="s">
        <v>2887</v>
      </c>
      <c r="D271" s="164">
        <v>12</v>
      </c>
      <c r="E271" s="175" t="s">
        <v>2243</v>
      </c>
      <c r="F271" s="177" t="s">
        <v>2263</v>
      </c>
      <c r="G271" s="177" t="s">
        <v>2255</v>
      </c>
      <c r="H271" s="177">
        <v>1</v>
      </c>
      <c r="I271" s="221" t="s">
        <v>2739</v>
      </c>
      <c r="J271" s="177" t="s">
        <v>2400</v>
      </c>
      <c r="K271" s="177" t="s">
        <v>2435</v>
      </c>
      <c r="L271" s="175" t="s">
        <v>9</v>
      </c>
      <c r="M271" s="165"/>
      <c r="N271" s="221" t="s">
        <v>2739</v>
      </c>
      <c r="O271" s="192"/>
      <c r="P271" s="166"/>
      <c r="Q271" s="175" t="s">
        <v>116</v>
      </c>
      <c r="R271" s="175" t="s">
        <v>2448</v>
      </c>
      <c r="S271" s="166"/>
      <c r="T271" s="166"/>
      <c r="U271" s="166">
        <v>1269</v>
      </c>
      <c r="V271" s="164" t="s">
        <v>1869</v>
      </c>
      <c r="W271" s="166"/>
      <c r="X271" s="166"/>
      <c r="Y271" s="166"/>
      <c r="Z271" s="168" t="s">
        <v>2892</v>
      </c>
      <c r="AA271" s="168" t="s">
        <v>2891</v>
      </c>
      <c r="AB271" s="166"/>
      <c r="AC271" s="166"/>
      <c r="AD271" s="165"/>
      <c r="AE271" s="166"/>
      <c r="AF271" s="166"/>
      <c r="AG271" s="166"/>
      <c r="AH271" s="165"/>
      <c r="AI271" s="166"/>
      <c r="AJ271" s="166"/>
      <c r="AK271" s="166"/>
      <c r="AL271" s="166"/>
      <c r="AM271" s="166"/>
      <c r="AN271" s="166" t="str">
        <f>F271 &amp;"["&amp;G271&amp;"]의 "&amp; I271 &amp;"["&amp; J271 &amp;"]는 필수적으로 존재하여만 한다."</f>
        <v>기록정보[NOTE]의 노트 기록 ID[NOTE_ID]는 필수적으로 존재하여만 한다.</v>
      </c>
      <c r="AO271" s="166"/>
      <c r="AP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Q271" s="164" t="s">
        <v>1860</v>
      </c>
      <c r="AR271" s="164" t="str">
        <f t="shared" ref="AR271:AR282" si="223">"WITH query_result AS (" &amp; CHAR(10) &amp;
"    -- 쿼리 결과를 변수에 저장" &amp; CHAR(10) &amp;
"    " &amp; AP271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'ID1269'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AT271" s="164" t="s">
        <v>1860</v>
      </c>
      <c r="AU271" s="164" t="str">
        <f t="shared" ref="AU271:AU282" si="224">"    WITH query_result AS (" &amp; CHAR(10) &amp;
"        -- 쿼리 결과를 변수에 저장" &amp; CHAR(10) &amp;
"        " &amp; AS271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'ID1269'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AW271" s="164" t="s">
        <v>1860</v>
      </c>
      <c r="AX271" s="164" t="str">
        <f t="shared" ref="AX271:AX282" si="225">"    WITH query_result AS (" &amp; CHAR(10) &amp;
"        -- 쿼리 결과를 변수에 저장" &amp; CHAR(10) &amp;
"        " &amp; AV271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'ID1269'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Z271" s="164" t="s">
        <v>1860</v>
      </c>
      <c r="BA271" s="164" t="str">
        <f t="shared" ref="BA271:BA282" si="226">"BEGIN TRY" &amp; CHAR(10) &amp;
"    WITH query_result AS (" &amp; CHAR(10) &amp;
"        "&amp;AY271&amp;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C271" s="164" t="s">
        <v>1860</v>
      </c>
      <c r="BD271" s="164" t="str">
        <f>"BEGIN TRY" &amp; CHAR(10) &amp;
"    WITH query_result AS (" &amp; CHAR(10) &amp;
"        "&amp;BB271&amp;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BF271" s="164" t="s">
        <v>1860</v>
      </c>
      <c r="BG271" s="164" t="str">
        <f t="shared" ref="BG271:BG282" si="227">"BEGIN TRY" &amp; CHAR(10) &amp;
"    WITH query_result AS (" &amp; CHAR(10) &amp;
"        "&amp;BE271&amp;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1" s="166" t="str">
        <f>"SELECT 'ID"&amp; $U271 &amp;"' AS RULE_ID,  
   '"&amp; $G271 &amp;"' AS TB_NM,    
   '"&amp; $J271 &amp;"' AS COL_NM, 
   COUNT(*) AS TOT_CNT   
   FROM "&amp;$C271&amp;"."&amp; $G271 &amp;"
"</f>
        <v xml:space="preserve">SELECT 'ID1269' AS RULE_ID,  
   'NOTE' AS TB_NM,    
   'NOTE_ID' AS COL_NM, 
   COUNT(*) AS TOT_CNT   
   FROM YourSchemaName.NOTE
</v>
      </c>
      <c r="BI271" s="164" t="s">
        <v>1860</v>
      </c>
      <c r="BJ271" s="166" t="str">
        <f t="shared" ref="BJ271:BJ282" si="228">"BEGIN" &amp; CHAR(10) &amp;
"    -- 쿼리 결과를 변수에 저장" &amp; CHAR(10) &amp;
"    " &amp; BH271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'ID1269'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L271" s="164" t="s">
        <v>1860</v>
      </c>
      <c r="BM271" s="166" t="str">
        <f t="shared" ref="BM271:BM282" si="229">"BEGIN" &amp; CHAR(10) &amp;
"    -- 쿼리 결과를 변수에 저장" &amp; CHAR(10) &amp;
"    " &amp; BK271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'ID1269'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BO271" s="164" t="s">
        <v>1860</v>
      </c>
      <c r="BP271" s="166" t="str">
        <f t="shared" ref="BP271:BP282" si="230">"BEGIN" &amp; CHAR(10) &amp;
"    -- 쿼리 결과를 변수에 저장" &amp; CHAR(10) &amp;
"    " &amp; BN271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'ID1269'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BR271" s="164" t="s">
        <v>1860</v>
      </c>
      <c r="BS271" s="164" t="str">
        <f t="shared" ref="BS271:BS282" si="23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U271" s="164" t="s">
        <v>1860</v>
      </c>
      <c r="BV271" s="164" t="str">
        <f t="shared" ref="BV271:BV282" si="23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271" s="166" t="str">
        <f>"SELECT ERR_VALUE, RULE_ID, TB_NM, COL_NM FROM (
 SELECT DISTINCT SUBSTRING(CAST("&amp; $J271 &amp;" AS VARCHAR(50)),1,30) AS ERR_VALUE, 'ID"&amp; $U271 &amp;"' AS RULE_ID,  
   '"&amp; $G271 &amp;"' AS TB_NM,    
   '"&amp; $J271 &amp;"' AS COL_NM 
    FROM "&amp;$C271&amp;"."&amp; $G271 &amp;" A
    WHERE  "&amp; $J271 &amp;" IS NULL 
LIMIT 3
) XX
"</f>
        <v xml:space="preserve">SELECT ERR_VALUE, RULE_ID, TB_NM, COL_NM FROM (
 SELECT DISTINCT SUBSTRING(CAST(NOTE_ID AS VARCHAR(50)),1,30) AS ERR_VALUE, 'ID1269' AS RULE_ID,  
   'NOTE' AS TB_NM,    
   'NOTE_ID' AS COL_NM 
    FROM YourSchemaName.NOTE A
    WHERE  NOTE_ID IS NULL 
LIMIT 3
) XX
</v>
      </c>
      <c r="BX271" s="164" t="s">
        <v>1860</v>
      </c>
      <c r="BY271" s="164" t="str">
        <f t="shared" ref="BY271:BY282" si="23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'ID1269'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A271" s="164" t="s">
        <v>1860</v>
      </c>
      <c r="CB271" s="164" t="str">
        <f t="shared" ref="CB271:CB282" si="234">"    -- 프로시저 본문" &amp; CHAR(10) &amp;
"    BEGIN" &amp; CHAR(10) &amp;
"        WITH query_result AS (" &amp; CHAR(10) &amp;
"            -- 쿼리 결과를 변수에 저장" &amp; CHAR(10) &amp;
"            "&amp;BZ271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'ID1269'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D271" s="164" t="s">
        <v>1860</v>
      </c>
      <c r="CE271" s="164" t="str">
        <f t="shared" ref="CE271:CE282" si="235">"    -- 프로시저 본문" &amp; CHAR(10) &amp;
"    BEGIN" &amp; CHAR(10) &amp;
"        WITH query_result AS (" &amp; CHAR(10) &amp;
"            -- 쿼리 결과를 변수에 저장" &amp; CHAR(10) &amp;
"         "&amp;CC271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'ID1269'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1" s="166" t="str">
        <f>"SELECT ERR_VALUE, RULE_ID, TB_NM, COL_NM FROM (
 SELECT DISTINCT SUBSTR(TO_CHAR("&amp; $J271 &amp;"),1,30) AS ERR_VALUE, 'ID"&amp; $U271 &amp;"' AS RULE_ID,  
   '"&amp; $G271 &amp;"' AS TB_NM,    
   '"&amp; $J271 &amp;"' AS COL_NM 
    FROM "&amp;$C271&amp;"."&amp; $G271 &amp;" A
    WHERE  "&amp; $J271 &amp;" IS NULL
AND ROWNUM &lt; 4
) XX
"</f>
        <v xml:space="preserve">SELECT ERR_VALUE, RULE_ID, TB_NM, COL_NM FROM (
 SELECT DISTINCT SUBSTR(TO_CHAR(NOTE_ID),1,30) AS ERR_VALUE, 'ID1269' AS RULE_ID,  
   'NOTE' AS TB_NM,    
   'NOTE_ID' AS COL_NM 
    FROM YourSchemaName.NOTE A
    WHERE  NOTE_ID IS NULL
AND ROWNUM &lt; 4
) XX
</v>
      </c>
      <c r="CG271" s="164" t="s">
        <v>1860</v>
      </c>
      <c r="CH271" s="164" t="str">
        <f t="shared" ref="CH271:CH282" si="236">"    -- 프로시저 본문" &amp; CHAR(10) &amp;
"    BEGIN" &amp; CHAR(10) &amp;
"        WITH query_result AS (" &amp; CHAR(10) &amp;
"            -- 쿼리 결과를 변수에 저장" &amp; CHAR(10) &amp;
"            "&amp;CF271&amp;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'ID1269'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J271" s="164" t="s">
        <v>1860</v>
      </c>
      <c r="CK271" s="164" t="str">
        <f t="shared" ref="CK271:CK282" si="237">"BEGIN TRY" &amp; CHAR(10) &amp;
"    WITH query_result AS (" &amp; CHAR(10) &amp;
"        "&amp;CI271&amp;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M271" s="164" t="s">
        <v>1860</v>
      </c>
      <c r="CN271" s="164" t="str">
        <f>"BEGIN TRY" &amp; CHAR(10) &amp;
"    WITH query_result AS (" &amp; CHAR(10) &amp;
"        "&amp;CL271&amp;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CP271" s="164" t="s">
        <v>1860</v>
      </c>
      <c r="CQ271" s="164" t="str">
        <f t="shared" ref="CQ271:CQ282" si="238">"BEGIN TRY" &amp; CHAR(10) &amp;
"    WITH query_result AS (" &amp; CHAR(10) &amp;
"        "&amp;CO271&amp;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1" s="216">
        <f>IFERROR(VLOOKUP("ID"&amp;U271,V.진단결과!$A$2:$E$99558,4,0),0)</f>
        <v>0</v>
      </c>
      <c r="CS271" s="217">
        <f>IFERROR(VLOOKUP("ID"&amp;U271,V.진단결과!$A$2:$E$99558,5,0),0)</f>
        <v>0</v>
      </c>
      <c r="CT271" s="218">
        <f t="shared" si="186"/>
        <v>0</v>
      </c>
      <c r="CU271" s="219" t="str">
        <f>SUBSTITUTE(IFERROR(VLOOKUP("ID"&amp;U271,V.진단결과!$A$2:$F$99558,6,0),""),$AO271,"")</f>
        <v/>
      </c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</row>
    <row r="272" spans="1:120" s="220" customFormat="1" ht="16.5" hidden="1" customHeight="1">
      <c r="A272" s="164" t="s">
        <v>2242</v>
      </c>
      <c r="B272" s="164" t="s">
        <v>2240</v>
      </c>
      <c r="C272" s="164" t="s">
        <v>2887</v>
      </c>
      <c r="D272" s="164">
        <v>12</v>
      </c>
      <c r="E272" s="175" t="s">
        <v>2243</v>
      </c>
      <c r="F272" s="177" t="s">
        <v>2263</v>
      </c>
      <c r="G272" s="177" t="s">
        <v>2255</v>
      </c>
      <c r="H272" s="177">
        <v>2</v>
      </c>
      <c r="I272" s="221" t="s">
        <v>2487</v>
      </c>
      <c r="J272" s="177" t="s">
        <v>2272</v>
      </c>
      <c r="K272" s="177" t="s">
        <v>2435</v>
      </c>
      <c r="L272" s="175"/>
      <c r="M272" s="165"/>
      <c r="N272" s="221" t="s">
        <v>2487</v>
      </c>
      <c r="O272" s="192"/>
      <c r="P272" s="5"/>
      <c r="Q272" s="175" t="s">
        <v>116</v>
      </c>
      <c r="R272" s="175" t="s">
        <v>2448</v>
      </c>
      <c r="S272" s="166"/>
      <c r="T272" s="166"/>
      <c r="U272" s="166">
        <v>1270</v>
      </c>
      <c r="V272" s="164" t="s">
        <v>1869</v>
      </c>
      <c r="W272" s="166"/>
      <c r="X272" s="166"/>
      <c r="Y272" s="166"/>
      <c r="Z272" s="164" t="s">
        <v>1871</v>
      </c>
      <c r="AA272" s="168" t="s">
        <v>1872</v>
      </c>
      <c r="AB272" s="164"/>
      <c r="AC272" s="166"/>
      <c r="AD272" s="165"/>
      <c r="AE272" s="166"/>
      <c r="AF272" s="166"/>
      <c r="AG272" s="165"/>
      <c r="AH272" s="165"/>
      <c r="AI272" s="166"/>
      <c r="AJ272" s="166" t="s">
        <v>2244</v>
      </c>
      <c r="AK272" s="166" t="s">
        <v>2272</v>
      </c>
      <c r="AL272" s="166"/>
      <c r="AM272" s="166"/>
      <c r="AN272" s="166" t="str">
        <f>F272 &amp;"["&amp;G272&amp;"]의 "&amp; I272 &amp;"["&amp; J272 &amp;"]는 환자["&amp;AJ272&amp;"]의 "&amp;I272&amp;"["&amp;AK272&amp;"]에 존재하여야 한다."</f>
        <v>기록정보[NOTE]의 CDM 환자ID[PERSON_ID]는 환자[PERSON]의 CDM 환자ID[PERSON_ID]에 존재하여야 한다.</v>
      </c>
      <c r="AO272" s="166"/>
      <c r="AP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AQ272" s="164" t="s">
        <v>1860</v>
      </c>
      <c r="AR272" s="164" t="str">
        <f t="shared" si="223"/>
        <v xml:space="preserve">WITH query_result AS (
    -- 쿼리 결과를 변수에 저장
    SELECT 'ID1270'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272" s="164" t="s">
        <v>1860</v>
      </c>
      <c r="AU272" s="164" t="str">
        <f t="shared" si="224"/>
        <v xml:space="preserve">    WITH query_result AS (
        -- 쿼리 결과를 변수에 저장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272" s="164" t="s">
        <v>1860</v>
      </c>
      <c r="AX272" s="164" t="str">
        <f t="shared" si="225"/>
        <v xml:space="preserve">    WITH query_result AS (
        -- 쿼리 결과를 변수에 저장
    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AZ272" s="164" t="s">
        <v>1860</v>
      </c>
      <c r="BA272" s="164" t="str">
        <f t="shared" si="226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272" s="164" t="s">
        <v>1860</v>
      </c>
      <c r="BD272" s="164" t="str">
        <f>"BEGIN TRY" &amp; CHAR(10) &amp;
"    WITH query_result AS (" &amp; CHAR(10) &amp;
"        "&amp;BB272&amp;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272" s="164" t="s">
        <v>1860</v>
      </c>
      <c r="BG272" s="164" t="str">
        <f t="shared" si="227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2" s="166" t="str">
        <f>"SELECT 'ID"&amp; $U272 &amp;"' AS RULE_ID,  
   '"&amp; $G272 &amp;"' AS TB_NM,    
   '"&amp; $J272 &amp;"' AS COL_NM, 
   COUNT(*) AS TOT_CNT   
   FROM "&amp;$C272&amp;"."&amp; $G272 &amp;"
WHERE "&amp; $J272 &amp;" IS NOT NULL AND LENGTH(CAST("&amp; $J272 &amp;" AS VARCHAR))&gt;0 "</f>
        <v xml:space="preserve">SELECT 'ID1270' AS RULE_ID,  
   'NOTE' AS TB_NM,    
   'PERSON_ID' AS COL_NM, 
   COUNT(*) AS TOT_CNT   
   FROM YourSchemaName.NOTE
WHERE PERSON_ID IS NOT NULL AND LENGTH(CAST(PERSON_ID AS VARCHAR))&gt;0 </v>
      </c>
      <c r="BI272" s="164" t="s">
        <v>1860</v>
      </c>
      <c r="BJ272" s="166" t="str">
        <f t="shared" si="228"/>
        <v xml:space="preserve">BEGIN
    -- 쿼리 결과를 변수에 저장
    SELECT 'ID1270'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272" s="164" t="s">
        <v>1860</v>
      </c>
      <c r="BM272" s="166" t="str">
        <f t="shared" si="229"/>
        <v xml:space="preserve">BEGIN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272" s="164" t="s">
        <v>1860</v>
      </c>
      <c r="BP272" s="166" t="str">
        <f t="shared" si="230"/>
        <v xml:space="preserve">BEGIN
    -- 쿼리 결과를 변수에 저장
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BR272" s="164" t="s">
        <v>1860</v>
      </c>
      <c r="BS272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LENGTH("&amp; $J272 &amp;")&gt;0 )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272" s="164" t="s">
        <v>1860</v>
      </c>
      <c r="BV27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72" s="166" t="str">
        <f>"SELECT ERR_VALUE, RULE_ID, TB_NM, COL_NM FROM (
 SELECT DISTINCT SUBSTRING(CAST("&amp; $J272 &amp;" AS VARCHAR(50)),1,30)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LENGTH("&amp; $J272 &amp;")&gt;0 ) 
LIMIT 3
) XX
"</f>
        <v xml:space="preserve">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272" s="164" t="s">
        <v>1860</v>
      </c>
      <c r="BY272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CA272" s="164" t="s">
        <v>1860</v>
      </c>
      <c r="CB272" s="164" t="str">
        <f t="shared" si="234"/>
        <v xml:space="preserve">    -- 프로시저 본문
    BEGIN
        WITH query_result AS (
            -- 쿼리 결과를 변수에 저장
            SELECT 'ID1270'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LENGTH(TO_CHAR("&amp; $J272 &amp;"))&gt;0 )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272" s="164" t="s">
        <v>1860</v>
      </c>
      <c r="CE272" s="164" t="str">
        <f t="shared" si="235"/>
        <v xml:space="preserve">    -- 프로시저 본문
    BEGIN
        WITH query_result AS (
            -- 쿼리 결과를 변수에 저장
 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2" s="166" t="str">
        <f>"SELECT ERR_VALUE, RULE_ID, TB_NM, COL_NM FROM (
 SELECT DISTINCT SUBSTR(TO_CHAR("&amp; $J272 &amp;"),1,30)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LENGTH(TO_CHAR("&amp; $J272 &amp;"))&gt;0 ) 
AND ROWNUM &lt; 4
) XX
"</f>
        <v xml:space="preserve">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272" s="164" t="s">
        <v>1860</v>
      </c>
      <c r="CH272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CJ272" s="164" t="s">
        <v>1860</v>
      </c>
      <c r="CK272" s="164" t="str">
        <f t="shared" si="237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272" s="164" t="s">
        <v>1860</v>
      </c>
      <c r="CN272" s="164" t="str">
        <f>"BEGIN TRY" &amp; CHAR(10) &amp;
"    WITH query_result AS (" &amp; CHAR(10) &amp;
"        "&amp;CL272&amp;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272" s="164" t="s">
        <v>1860</v>
      </c>
      <c r="CQ272" s="164" t="str">
        <f t="shared" si="238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2" s="216">
        <f>IFERROR(VLOOKUP("ID"&amp;U272,V.진단결과!$A$2:$E$99558,4,0),0)</f>
        <v>0</v>
      </c>
      <c r="CS272" s="217">
        <f>IFERROR(VLOOKUP("ID"&amp;U272,V.진단결과!$A$2:$E$99558,5,0),0)</f>
        <v>0</v>
      </c>
      <c r="CT272" s="218">
        <f t="shared" ref="CT272:CT336" si="239">IFERROR(CS272/CR272,0)</f>
        <v>0</v>
      </c>
      <c r="CU272" s="219" t="str">
        <f>SUBSTITUTE(IFERROR(VLOOKUP("ID"&amp;U272,V.진단결과!$A$2:$F$99558,6,0),""),$AO272,"")</f>
        <v/>
      </c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</row>
    <row r="273" spans="1:120" s="220" customFormat="1" ht="16.5" hidden="1" customHeight="1">
      <c r="A273" s="164" t="s">
        <v>2242</v>
      </c>
      <c r="B273" s="164" t="s">
        <v>2240</v>
      </c>
      <c r="C273" s="164" t="s">
        <v>2887</v>
      </c>
      <c r="D273" s="164">
        <v>12</v>
      </c>
      <c r="E273" s="175" t="s">
        <v>2243</v>
      </c>
      <c r="F273" s="177" t="s">
        <v>2263</v>
      </c>
      <c r="G273" s="177" t="s">
        <v>2255</v>
      </c>
      <c r="H273" s="177">
        <v>2</v>
      </c>
      <c r="I273" s="221" t="s">
        <v>2487</v>
      </c>
      <c r="J273" s="177" t="s">
        <v>2272</v>
      </c>
      <c r="K273" s="177" t="s">
        <v>2435</v>
      </c>
      <c r="L273" s="175"/>
      <c r="M273" s="165"/>
      <c r="N273" s="221" t="s">
        <v>2487</v>
      </c>
      <c r="O273" s="192"/>
      <c r="P273" s="5"/>
      <c r="Q273" s="175" t="s">
        <v>116</v>
      </c>
      <c r="R273" s="175" t="s">
        <v>2448</v>
      </c>
      <c r="S273" s="166"/>
      <c r="T273" s="166"/>
      <c r="U273" s="166">
        <v>1271</v>
      </c>
      <c r="V273" s="164" t="s">
        <v>1869</v>
      </c>
      <c r="W273" s="166"/>
      <c r="X273" s="166"/>
      <c r="Y273" s="166"/>
      <c r="Z273" s="168" t="s">
        <v>2892</v>
      </c>
      <c r="AA273" s="168" t="s">
        <v>2891</v>
      </c>
      <c r="AB273" s="166"/>
      <c r="AC273" s="166"/>
      <c r="AD273" s="165"/>
      <c r="AE273" s="166"/>
      <c r="AF273" s="166"/>
      <c r="AG273" s="166"/>
      <c r="AH273" s="165"/>
      <c r="AI273" s="166"/>
      <c r="AJ273" s="166"/>
      <c r="AK273" s="166"/>
      <c r="AL273" s="166"/>
      <c r="AM273" s="166"/>
      <c r="AN273" s="166" t="str">
        <f>F273 &amp;"["&amp;G273&amp;"]의 "&amp; I273 &amp;"["&amp; J273 &amp;"]는 필수적으로 존재하여만 한다."</f>
        <v>기록정보[NOTE]의 CDM 환자ID[PERSON_ID]는 필수적으로 존재하여만 한다.</v>
      </c>
      <c r="AO273" s="166"/>
      <c r="AP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Q273" s="164" t="s">
        <v>1860</v>
      </c>
      <c r="AR273" s="164" t="str">
        <f t="shared" si="223"/>
        <v xml:space="preserve">WITH query_result AS (
    -- 쿼리 결과를 변수에 저장
    SELECT 'ID1271'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AT273" s="164" t="s">
        <v>1860</v>
      </c>
      <c r="AU273" s="164" t="str">
        <f t="shared" si="224"/>
        <v xml:space="preserve">    WITH query_result AS (
        -- 쿼리 결과를 변수에 저장
        SELECT 'ID1271'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AW273" s="164" t="s">
        <v>1860</v>
      </c>
      <c r="AX273" s="164" t="str">
        <f t="shared" si="225"/>
        <v xml:space="preserve">    WITH query_result AS (
        -- 쿼리 결과를 변수에 저장
        SELECT ERR_VALUE, RULE_ID, TB_NM, COL_NM FROM (
 SELECT DISTINCT SUBSTRING(CAST(PERSON_ID AS VARCHAR),1,30) AS ERR_VALUE, 'ID1271'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Z273" s="164" t="s">
        <v>1860</v>
      </c>
      <c r="BA273" s="164" t="str">
        <f t="shared" si="226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C273" s="164" t="s">
        <v>1860</v>
      </c>
      <c r="BD273" s="164" t="str">
        <f>"BEGIN TRY" &amp; CHAR(10) &amp;
"    WITH query_result AS (" &amp; CHAR(10) &amp;
"        "&amp;BB273&amp;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BF273" s="164" t="s">
        <v>1860</v>
      </c>
      <c r="BG273" s="164" t="str">
        <f t="shared" si="227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3" s="166" t="str">
        <f>"SELECT 'ID"&amp; $U273 &amp;"' AS RULE_ID,  
   '"&amp; $G273 &amp;"' AS TB_NM,    
   '"&amp; $J273 &amp;"' AS COL_NM, 
   COUNT(*) AS TOT_CNT   
   FROM "&amp;$C273&amp;"."&amp; $G273 &amp;"
"</f>
        <v xml:space="preserve">SELECT 'ID1271' AS RULE_ID,  
   'NOTE' AS TB_NM,    
   'PERSON_ID' AS COL_NM, 
   COUNT(*) AS TOT_CNT   
   FROM YourSchemaName.NOTE
</v>
      </c>
      <c r="BI273" s="164" t="s">
        <v>1860</v>
      </c>
      <c r="BJ273" s="166" t="str">
        <f t="shared" si="228"/>
        <v xml:space="preserve">BEGIN
    -- 쿼리 결과를 변수에 저장
    SELECT 'ID1271'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L273" s="164" t="s">
        <v>1860</v>
      </c>
      <c r="BM273" s="166" t="str">
        <f t="shared" si="229"/>
        <v xml:space="preserve">BEGIN
    -- 쿼리 결과를 변수에 저장
    SELECT 'ID1271'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BO273" s="164" t="s">
        <v>1860</v>
      </c>
      <c r="BP273" s="166" t="str">
        <f t="shared" si="230"/>
        <v xml:space="preserve">BEGIN
    -- 쿼리 결과를 변수에 저장
    SELECT ERR_VALUE, RULE_ID, TB_NM, COL_NM FROM (
 SELECT DISTINCT SUBSTRING(CAST(PERSON_ID AS VARCHAR),1,30) AS ERR_VALUE, 'ID1271'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BR273" s="164" t="s">
        <v>1860</v>
      </c>
      <c r="BS273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U273" s="164" t="s">
        <v>1860</v>
      </c>
      <c r="BV273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273" s="166" t="str">
        <f>"SELECT ERR_VALUE, RULE_ID, TB_NM, COL_NM FROM (
 SELECT DISTINCT SUBSTRING(CAST("&amp; $J273 &amp;" AS VARCHAR(50)),1,30) AS ERR_VALUE, 'ID"&amp; $U273 &amp;"' AS RULE_ID,  
   '"&amp; $G273 &amp;"' AS TB_NM,    
   '"&amp; $J273 &amp;"' AS COL_NM 
    FROM "&amp;$C273&amp;"."&amp; $G273 &amp;" A
    WHERE  "&amp; $J273 &amp;" IS NULL 
LIMIT 3
) XX
"</f>
        <v xml:space="preserve">SELECT ERR_VALUE, RULE_ID, TB_NM, COL_NM FROM (
 SELECT DISTINCT SUBSTRING(CAST(PERSON_ID AS VARCHAR(50)),1,30) AS ERR_VALUE, 'ID1271' AS RULE_ID,  
   'NOTE' AS TB_NM,    
   'PERSON_ID' AS COL_NM 
    FROM YourSchemaName.NOTE A
    WHERE  PERSON_ID IS NULL 
LIMIT 3
) XX
</v>
      </c>
      <c r="BX273" s="164" t="s">
        <v>1860</v>
      </c>
      <c r="BY273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'ID1271'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A273" s="164" t="s">
        <v>1860</v>
      </c>
      <c r="CB273" s="164" t="str">
        <f t="shared" si="234"/>
        <v xml:space="preserve">    -- 프로시저 본문
    BEGIN
        WITH query_result AS (
            -- 쿼리 결과를 변수에 저장
            SELECT 'ID1271'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D273" s="164" t="s">
        <v>1860</v>
      </c>
      <c r="CE273" s="164" t="str">
        <f t="shared" si="235"/>
        <v xml:space="preserve">    -- 프로시저 본문
    BEGIN
        WITH query_result AS (
            -- 쿼리 결과를 변수에 저장
         SELECT 'ID1271'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3" s="166" t="str">
        <f>"SELECT ERR_VALUE, RULE_ID, TB_NM, COL_NM FROM (
 SELECT DISTINCT SUBSTR(TO_CHAR("&amp; $J273 &amp;"),1,30) AS ERR_VALUE, 'ID"&amp; $U273 &amp;"' AS RULE_ID,  
   '"&amp; $G273 &amp;"' AS TB_NM,    
   '"&amp; $J273 &amp;"' AS COL_NM 
    FROM "&amp;$C273&amp;"."&amp; $G273 &amp;" A
    WHERE  "&amp; $J273 &amp;" IS NULL
AND ROWNUM &lt; 4
) XX
"</f>
        <v xml:space="preserve">SELECT ERR_VALUE, RULE_ID, TB_NM, COL_NM FROM (
 SELECT DISTINCT SUBSTR(TO_CHAR(PERSON_ID),1,30) AS ERR_VALUE, 'ID1271' AS RULE_ID,  
   'NOTE' AS TB_NM,    
   'PERSON_ID' AS COL_NM 
    FROM YourSchemaName.NOTE A
    WHERE  PERSON_ID IS NULL
AND ROWNUM &lt; 4
) XX
</v>
      </c>
      <c r="CG273" s="164" t="s">
        <v>1860</v>
      </c>
      <c r="CH273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'ID1271'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J273" s="164" t="s">
        <v>1860</v>
      </c>
      <c r="CK273" s="164" t="str">
        <f t="shared" si="237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M273" s="164" t="s">
        <v>1860</v>
      </c>
      <c r="CN273" s="164" t="str">
        <f>"BEGIN TRY" &amp; CHAR(10) &amp;
"    WITH query_result AS (" &amp; CHAR(10) &amp;
"        "&amp;CL273&amp;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CP273" s="164" t="s">
        <v>1860</v>
      </c>
      <c r="CQ273" s="164" t="str">
        <f t="shared" si="238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3" s="216">
        <f>IFERROR(VLOOKUP("ID"&amp;U273,V.진단결과!$A$2:$E$99558,4,0),0)</f>
        <v>0</v>
      </c>
      <c r="CS273" s="217">
        <f>IFERROR(VLOOKUP("ID"&amp;U273,V.진단결과!$A$2:$E$99558,5,0),0)</f>
        <v>0</v>
      </c>
      <c r="CT273" s="218">
        <f t="shared" si="239"/>
        <v>0</v>
      </c>
      <c r="CU273" s="219" t="str">
        <f>SUBSTITUTE(IFERROR(VLOOKUP("ID"&amp;U273,V.진단결과!$A$2:$F$99558,6,0),""),$AO273,"")</f>
        <v/>
      </c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</row>
    <row r="274" spans="1:120" s="220" customFormat="1" ht="16.5" hidden="1" customHeight="1">
      <c r="A274" s="164" t="s">
        <v>2242</v>
      </c>
      <c r="B274" s="164" t="s">
        <v>2240</v>
      </c>
      <c r="C274" s="164" t="s">
        <v>2887</v>
      </c>
      <c r="D274" s="164">
        <v>12</v>
      </c>
      <c r="E274" s="175" t="s">
        <v>2243</v>
      </c>
      <c r="F274" s="177" t="s">
        <v>2263</v>
      </c>
      <c r="G274" s="177" t="s">
        <v>2255</v>
      </c>
      <c r="H274" s="177">
        <v>3</v>
      </c>
      <c r="I274" s="221" t="s">
        <v>2740</v>
      </c>
      <c r="J274" s="177" t="s">
        <v>2401</v>
      </c>
      <c r="K274" s="177" t="s">
        <v>2438</v>
      </c>
      <c r="L274" s="175"/>
      <c r="M274" s="165"/>
      <c r="N274" s="221" t="s">
        <v>2740</v>
      </c>
      <c r="O274" s="184">
        <v>44852</v>
      </c>
      <c r="P274" s="5"/>
      <c r="Q274" s="175" t="s">
        <v>116</v>
      </c>
      <c r="R274" s="175" t="s">
        <v>2448</v>
      </c>
      <c r="S274" s="166"/>
      <c r="T274" s="166"/>
      <c r="U274" s="166">
        <v>1272</v>
      </c>
      <c r="V274" s="164" t="s">
        <v>1869</v>
      </c>
      <c r="W274" s="166"/>
      <c r="X274" s="166"/>
      <c r="Y274" s="166"/>
      <c r="Z274" s="168" t="s">
        <v>2802</v>
      </c>
      <c r="AA274" s="168" t="s">
        <v>1967</v>
      </c>
      <c r="AB274" s="164"/>
      <c r="AC274" s="166"/>
      <c r="AD274" s="165"/>
      <c r="AE274" s="166"/>
      <c r="AF274" s="166"/>
      <c r="AG274" s="165"/>
      <c r="AH274" s="165"/>
      <c r="AI274" s="166"/>
      <c r="AJ274" s="166"/>
      <c r="AK274" s="166"/>
      <c r="AL274" s="166"/>
      <c r="AM274" s="166"/>
      <c r="AN274" s="167" t="str">
        <f>F274 &amp;"["&amp;G274&amp;"]의 "&amp; I274 &amp;"["&amp; J274 &amp;"]는 'YYYY-MM-DD'의 날짜 형식을 준수해야 한다."</f>
        <v>기록정보[NOTE]의 노트 기록일자[NOTE_DATE]는 'YYYY-MM-DD'의 날짜 형식을 준수해야 한다.</v>
      </c>
      <c r="AO274" s="166"/>
      <c r="AP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AQ274" s="164" t="s">
        <v>1860</v>
      </c>
      <c r="AR274" s="164" t="str">
        <f t="shared" si="223"/>
        <v xml:space="preserve">WITH query_result AS (
    -- 쿼리 결과를 변수에 저장
    SELECT 'ID1272'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4" s="166" t="str">
        <f>"SELECT 'ID"&amp; $U274 &amp;"' AS RULE_ID,  
   '"&amp; $G274 &amp;"' AS TB_NM,    
   '"&amp; $J274 &amp;"' AS COL_NM, 
	COUNT(*) AS ERR_CNT   
FROM "&amp;$C274&amp;"."&amp; $G274 &amp;"
WHERE CASE WHEN "&amp; $J274 &amp;" LIKE_REGEXPR '^[0-9]{4}-[0-9]{2}-[0-9]{2}$'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274" s="164" t="s">
        <v>1860</v>
      </c>
      <c r="AU274" s="164" t="str">
        <f t="shared" si="224"/>
        <v xml:space="preserve">    WITH query_result AS (
        -- 쿼리 결과를 변수에 저장
        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LIKE_REGEXPR '^[0-9]{4}-[0-9]{2}-[0-9]{2}$'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274" s="164" t="s">
        <v>1860</v>
      </c>
      <c r="AX274" s="164" t="str">
        <f t="shared" si="225"/>
        <v xml:space="preserve">    WITH query_result AS (
        -- 쿼리 결과를 변수에 저장
        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AZ274" s="164" t="s">
        <v>1860</v>
      </c>
      <c r="BA274" s="164" t="str">
        <f t="shared" si="226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274" s="164" t="s">
        <v>1860</v>
      </c>
      <c r="BD274" s="164" t="str">
        <f>"BEGIN TRY" &amp; CHAR(10) &amp;
"    WITH query_result AS (" &amp; CHAR(10) &amp;
"        "&amp;BB274&amp;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274" s="164" t="s">
        <v>1860</v>
      </c>
      <c r="BG274" s="164" t="str">
        <f t="shared" si="227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4" s="166" t="str">
        <f>"SELECT 'ID"&amp; $U274 &amp;"' AS RULE_ID,  
   '"&amp; $G274 &amp;"' AS TB_NM,    
   '"&amp; $J274 &amp;"' AS COL_NM, 
   COUNT(*) AS TOT_CNT   
   FROM "&amp;$C274&amp;"."&amp; $G274 &amp;"
WHERE "&amp; $J274 &amp;" IS NOT NULL AND LENGTH(CAST("&amp; $J274 &amp;" AS VARCHAR))&gt;0 "</f>
        <v xml:space="preserve">SELECT 'ID1272' AS RULE_ID,  
   'NOTE' AS TB_NM,    
   'NOTE_DATE' AS COL_NM, 
   COUNT(*) AS TOT_CNT   
   FROM YourSchemaName.NOTE
WHERE NOTE_DATE IS NOT NULL AND LENGTH(CAST(NOTE_DATE AS VARCHAR))&gt;0 </v>
      </c>
      <c r="BI274" s="164" t="s">
        <v>1860</v>
      </c>
      <c r="BJ274" s="166" t="str">
        <f t="shared" si="228"/>
        <v xml:space="preserve">BEGIN
    -- 쿼리 결과를 변수에 저장
    SELECT 'ID1272'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4" s="166" t="str">
        <f>"SELECT 'ID"&amp; $U274 &amp;"' AS RULE_ID,  
   '"&amp; $G274 &amp;"' AS TB_NM,    
   '"&amp; $J274 &amp;"' AS COL_NM, 
	COUNT(*) AS ERR_CNT   
FROM "&amp;$C274&amp;"."&amp; $G274 &amp;"
WHERE CASE WHEN REGEXP_MATCH(CAST("&amp; $J274 &amp;" AS VARCHAR), '^[0-9]{4}-[0-9]{2}-[0-9]{2}$') IS NULL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274" s="164" t="s">
        <v>1860</v>
      </c>
      <c r="BM274" s="166" t="str">
        <f t="shared" si="229"/>
        <v xml:space="preserve">BEGIN
    -- 쿼리 결과를 변수에 저장
    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REGEXP_MATCH(CAST("&amp; $J274 &amp;" AS VARCHAR), '^[0-9]{4}-[0-9]{2}-[0-9]{2}$') IS NULL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274" s="164" t="s">
        <v>1860</v>
      </c>
      <c r="BP274" s="166" t="str">
        <f t="shared" si="230"/>
        <v xml:space="preserve">BEGIN
    -- 쿼리 결과를 변수에 저장
    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BR274" s="164" t="s">
        <v>1860</v>
      </c>
      <c r="BS274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4" s="166" t="str">
        <f>"SELECT 'ID"&amp; $U274 &amp;"' AS RULE_ID,  
   '"&amp; $G274 &amp;"' AS TB_NM,    
   '"&amp; $J274 &amp;"' AS COL_NM, 
	COUNT(*) AS ERR_CNT   
FROM "&amp;$C274&amp;"."&amp; $G274 &amp;"
WHERE CASE WHEN "&amp; $J274 &amp;" REGEXP '^[0-9]{4}-[0-9]{2}-[0-9]{2}$'
THEN 'Y' ELSE 'N' END = 'Y' 
AND ( "&amp; $J274 &amp;" IS NOT NULL AND LENGTH("&amp; $J274 &amp;")&gt;0 )
"</f>
        <v xml:space="preserve">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274" s="164" t="s">
        <v>1860</v>
      </c>
      <c r="BV274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274" s="166" t="str">
        <f>"SELECT ERR_VALUE, RULE_ID, TB_NM, COL_NM FROM (
SELECT DISTINCT SUBSTRING(CAST("&amp; $J274 &amp;" AS VARCHAR(50)),1,30) AS ERR_VALUE, 'ID"&amp; $U274 &amp;"' AS RULE_ID,  
   '"&amp; $G274 &amp;"' AS TB_NM,    
   '"&amp; $J274 &amp;"' AS COL_NM 
FROM "&amp;$C274&amp;"."&amp; $G274 &amp;"
WHERE CASE WHEN "&amp; $J274 &amp;" REGEXP '^[0-9]{4}-[0-9]{2}-[0-9]{2}$'
 THEN 'Y' 
 ELSE 'N' 
 END = 'Y' 
AND ("&amp; $J274 &amp;" IS NOT NULL AND LENGTH("&amp; $J274 &amp;")&gt;0 )
limit 3
) XX
"</f>
        <v xml:space="preserve">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274" s="164" t="s">
        <v>1860</v>
      </c>
      <c r="BY274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CA274" s="164" t="s">
        <v>1860</v>
      </c>
      <c r="CB274" s="164" t="str">
        <f t="shared" si="234"/>
        <v xml:space="preserve">    -- 프로시저 본문
    BEGIN
        WITH query_result AS (
            -- 쿼리 결과를 변수에 저장
            SELECT 'ID1272'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4" s="166" t="str">
        <f>"SELECT 'ID"&amp; $U274 &amp;"' AS RULE_ID,  
   '"&amp; $G274 &amp;"' AS TB_NM,    
   '"&amp; $J274 &amp;"' AS COL_NM, 
	COUNT(*) AS ERR_CNT   
FROM "&amp;$C274&amp;"."&amp; $G274 &amp;"
WHERE CASE WHEN REGEXP_LIKE("&amp; $J274 &amp;", '^[0-9]{4}-[0-9]{2}-[0-9]{2}$')
THEN 'Y' ELSE 'N' END = 'Y' 
AND ( "&amp; $J274 &amp;" IS NOT NULL AND LENGTH(TO_CHAR("&amp; $J274 &amp;"))&gt;0 )
"</f>
        <v xml:space="preserve">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274" s="164" t="s">
        <v>1860</v>
      </c>
      <c r="CE274" s="164" t="str">
        <f t="shared" si="235"/>
        <v xml:space="preserve">    -- 프로시저 본문
    BEGIN
        WITH query_result AS (
            -- 쿼리 결과를 변수에 저장
         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4" s="166" t="str">
        <f>"SELECT ERR_VALUE, RULE_ID, TB_NM, COL_NM FROM (
SELECT DISTINCT SUBSTR(TO_CHAR("&amp; $J274 &amp;"),1,30) AS ERR_VALUE, 'ID"&amp; $U274 &amp;"' AS RULE_ID,  
   '"&amp; $G274 &amp;"' AS TB_NM,    
   '"&amp; $J274 &amp;"' AS COL_NM 
FROM "&amp;$C274&amp;"."&amp; $G274 &amp;"
WHERE CASE WHEN REGEXP_LIKE("&amp; $J274 &amp;", '^[0-9]{4}-[0-9]{2}-[0-9]{2}$')
 THEN 'Y' 
 ELSE 'N' 
 END = 'Y' 
AND ("&amp; $J274 &amp;" IS NOT NULL AND LENGTH(TO_CHAR("&amp; $J274 &amp;"))&gt;0 )
AND ROWNUM &lt; 4
) XX
"</f>
        <v xml:space="preserve">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274" s="164" t="s">
        <v>1860</v>
      </c>
      <c r="CH274" s="164" t="str">
        <f t="shared" si="236"/>
        <v xml:space="preserve">    -- 프로시저 본문
    BEGIN
        WITH query_result AS (
            -- 쿼리 결과를 변수에 저장
            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CJ274" s="164" t="s">
        <v>1860</v>
      </c>
      <c r="CK274" s="164" t="str">
        <f t="shared" si="237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274" s="164" t="s">
        <v>1860</v>
      </c>
      <c r="CN274" s="164" t="str">
        <f>"BEGIN TRY" &amp; CHAR(10) &amp;
"    WITH query_result AS (" &amp; CHAR(10) &amp;
"        "&amp;CL274&amp;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274" s="164" t="s">
        <v>1860</v>
      </c>
      <c r="CQ274" s="164" t="str">
        <f t="shared" si="238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4" s="216">
        <f>IFERROR(VLOOKUP("ID"&amp;U274,V.진단결과!$A$2:$E$99558,4,0),0)</f>
        <v>0</v>
      </c>
      <c r="CS274" s="217">
        <f>IFERROR(VLOOKUP("ID"&amp;U274,V.진단결과!$A$2:$E$99558,5,0),0)</f>
        <v>0</v>
      </c>
      <c r="CT274" s="218">
        <f t="shared" si="239"/>
        <v>0</v>
      </c>
      <c r="CU274" s="219" t="str">
        <f>SUBSTITUTE(IFERROR(VLOOKUP("ID"&amp;U274,V.진단결과!$A$2:$F$99558,6,0),""),$AO274,"")</f>
        <v/>
      </c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</row>
    <row r="275" spans="1:120" s="220" customFormat="1" ht="16.5" hidden="1" customHeight="1">
      <c r="A275" s="164" t="s">
        <v>2242</v>
      </c>
      <c r="B275" s="164" t="s">
        <v>2240</v>
      </c>
      <c r="C275" s="164" t="s">
        <v>2887</v>
      </c>
      <c r="D275" s="164">
        <v>12</v>
      </c>
      <c r="E275" s="175" t="s">
        <v>2243</v>
      </c>
      <c r="F275" s="177" t="s">
        <v>2263</v>
      </c>
      <c r="G275" s="177" t="s">
        <v>2255</v>
      </c>
      <c r="H275" s="177">
        <v>3</v>
      </c>
      <c r="I275" s="221" t="s">
        <v>2740</v>
      </c>
      <c r="J275" s="177" t="s">
        <v>2401</v>
      </c>
      <c r="K275" s="177" t="s">
        <v>2438</v>
      </c>
      <c r="L275" s="175"/>
      <c r="M275" s="165"/>
      <c r="N275" s="221" t="s">
        <v>2740</v>
      </c>
      <c r="O275" s="184">
        <v>44852</v>
      </c>
      <c r="P275" s="5"/>
      <c r="Q275" s="175" t="s">
        <v>116</v>
      </c>
      <c r="R275" s="175" t="s">
        <v>2448</v>
      </c>
      <c r="S275" s="166"/>
      <c r="T275" s="166"/>
      <c r="U275" s="166">
        <v>1273</v>
      </c>
      <c r="V275" s="164" t="s">
        <v>1869</v>
      </c>
      <c r="W275" s="166"/>
      <c r="X275" s="166"/>
      <c r="Y275" s="166"/>
      <c r="Z275" s="168" t="s">
        <v>2892</v>
      </c>
      <c r="AA275" s="168" t="s">
        <v>2891</v>
      </c>
      <c r="AB275" s="166"/>
      <c r="AC275" s="166"/>
      <c r="AD275" s="165"/>
      <c r="AE275" s="166"/>
      <c r="AF275" s="166"/>
      <c r="AG275" s="166"/>
      <c r="AH275" s="165"/>
      <c r="AI275" s="166"/>
      <c r="AJ275" s="166"/>
      <c r="AK275" s="166"/>
      <c r="AL275" s="166"/>
      <c r="AM275" s="166"/>
      <c r="AN275" s="166" t="str">
        <f>F275 &amp;"["&amp;G275&amp;"]의 "&amp; I275 &amp;"["&amp; J275 &amp;"]는 필수적으로 존재하여만 한다."</f>
        <v>기록정보[NOTE]의 노트 기록일자[NOTE_DATE]는 필수적으로 존재하여만 한다.</v>
      </c>
      <c r="AO275" s="166"/>
      <c r="AP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Q275" s="164" t="s">
        <v>1860</v>
      </c>
      <c r="AR275" s="164" t="str">
        <f t="shared" si="223"/>
        <v xml:space="preserve">WITH query_result AS (
    -- 쿼리 결과를 변수에 저장
    SELECT 'ID1273'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AT275" s="164" t="s">
        <v>1860</v>
      </c>
      <c r="AU275" s="164" t="str">
        <f t="shared" si="224"/>
        <v xml:space="preserve">    WITH query_result AS (
        -- 쿼리 결과를 변수에 저장
        SELECT 'ID1273'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AW275" s="164" t="s">
        <v>1860</v>
      </c>
      <c r="AX275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'ID1273'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Z275" s="164" t="s">
        <v>1860</v>
      </c>
      <c r="BA275" s="164" t="str">
        <f t="shared" si="226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C275" s="164" t="s">
        <v>1860</v>
      </c>
      <c r="BD275" s="164" t="str">
        <f>"BEGIN TRY" &amp; CHAR(10) &amp;
"    WITH query_result AS (" &amp; CHAR(10) &amp;
"        "&amp;BB275&amp;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BF275" s="164" t="s">
        <v>1860</v>
      </c>
      <c r="BG275" s="164" t="str">
        <f t="shared" si="227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5" s="166" t="str">
        <f>"SELECT 'ID"&amp; $U275 &amp;"' AS RULE_ID,  
   '"&amp; $G275 &amp;"' AS TB_NM,    
   '"&amp; $J275 &amp;"' AS COL_NM, 
   COUNT(*) AS TOT_CNT   
   FROM "&amp;$C275&amp;"."&amp; $G275 &amp;"
"</f>
        <v xml:space="preserve">SELECT 'ID1273' AS RULE_ID,  
   'NOTE' AS TB_NM,    
   'NOTE_DATE' AS COL_NM, 
   COUNT(*) AS TOT_CNT   
   FROM YourSchemaName.NOTE
</v>
      </c>
      <c r="BI275" s="164" t="s">
        <v>1860</v>
      </c>
      <c r="BJ275" s="166" t="str">
        <f t="shared" si="228"/>
        <v xml:space="preserve">BEGIN
    -- 쿼리 결과를 변수에 저장
    SELECT 'ID1273'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L275" s="164" t="s">
        <v>1860</v>
      </c>
      <c r="BM275" s="166" t="str">
        <f t="shared" si="229"/>
        <v xml:space="preserve">BEGIN
    -- 쿼리 결과를 변수에 저장
    SELECT 'ID1273'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BO275" s="164" t="s">
        <v>1860</v>
      </c>
      <c r="BP275" s="166" t="str">
        <f t="shared" si="230"/>
        <v xml:space="preserve">BEGIN
    -- 쿼리 결과를 변수에 저장
    SELECT ERR_VALUE, RULE_ID, TB_NM, COL_NM FROM (
 SELECT DISTINCT SUBSTRING(CAST(NOTE_DATE AS VARCHAR),1,30) AS ERR_VALUE, 'ID1273'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BR275" s="164" t="s">
        <v>1860</v>
      </c>
      <c r="BS275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U275" s="164" t="s">
        <v>1860</v>
      </c>
      <c r="BV27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275" s="166" t="str">
        <f>"SELECT ERR_VALUE, RULE_ID, TB_NM, COL_NM FROM (
 SELECT DISTINCT SUBSTRING(CAST("&amp; $J275 &amp;" AS VARCHAR(50)),1,30) AS ERR_VALUE, 'ID"&amp; $U275 &amp;"' AS RULE_ID,  
   '"&amp; $G275 &amp;"' AS TB_NM,    
   '"&amp; $J275 &amp;"' AS COL_NM 
    FROM "&amp;$C275&amp;"."&amp; $G275 &amp;" A
    WHERE  "&amp; $J275 &amp;" IS NULL 
LIMIT 3
) XX
"</f>
        <v xml:space="preserve">SELECT ERR_VALUE, RULE_ID, TB_NM, COL_NM FROM (
 SELECT DISTINCT SUBSTRING(CAST(NOTE_DATE AS VARCHAR(50)),1,30) AS ERR_VALUE, 'ID1273' AS RULE_ID,  
   'NOTE' AS TB_NM,    
   'NOTE_DATE' AS COL_NM 
    FROM YourSchemaName.NOTE A
    WHERE  NOTE_DATE IS NULL 
LIMIT 3
) XX
</v>
      </c>
      <c r="BX275" s="164" t="s">
        <v>1860</v>
      </c>
      <c r="BY275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'ID1273'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A275" s="164" t="s">
        <v>1860</v>
      </c>
      <c r="CB275" s="164" t="str">
        <f t="shared" si="234"/>
        <v xml:space="preserve">    -- 프로시저 본문
    BEGIN
        WITH query_result AS (
            -- 쿼리 결과를 변수에 저장
            SELECT 'ID1273'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D275" s="164" t="s">
        <v>1860</v>
      </c>
      <c r="CE275" s="164" t="str">
        <f t="shared" si="235"/>
        <v xml:space="preserve">    -- 프로시저 본문
    BEGIN
        WITH query_result AS (
            -- 쿼리 결과를 변수에 저장
         SELECT 'ID1273'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5" s="166" t="str">
        <f>"SELECT ERR_VALUE, RULE_ID, TB_NM, COL_NM FROM (
 SELECT DISTINCT SUBSTR(TO_CHAR("&amp; $J275 &amp;"),1,30) AS ERR_VALUE, 'ID"&amp; $U275 &amp;"' AS RULE_ID,  
   '"&amp; $G275 &amp;"' AS TB_NM,    
   '"&amp; $J275 &amp;"' AS COL_NM 
    FROM "&amp;$C275&amp;"."&amp; $G275 &amp;" A
    WHERE  "&amp; $J275 &amp;" IS NULL
AND ROWNUM &lt; 4
) XX
"</f>
        <v xml:space="preserve">SELECT ERR_VALUE, RULE_ID, TB_NM, COL_NM FROM (
 SELECT DISTINCT SUBSTR(TO_CHAR(NOTE_DATE),1,30) AS ERR_VALUE, 'ID1273' AS RULE_ID,  
   'NOTE' AS TB_NM,    
   'NOTE_DATE' AS COL_NM 
    FROM YourSchemaName.NOTE A
    WHERE  NOTE_DATE IS NULL
AND ROWNUM &lt; 4
) XX
</v>
      </c>
      <c r="CG275" s="164" t="s">
        <v>1860</v>
      </c>
      <c r="CH275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'ID1273'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J275" s="164" t="s">
        <v>1860</v>
      </c>
      <c r="CK275" s="164" t="str">
        <f t="shared" si="237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M275" s="164" t="s">
        <v>1860</v>
      </c>
      <c r="CN275" s="164" t="str">
        <f>"BEGIN TRY" &amp; CHAR(10) &amp;
"    WITH query_result AS (" &amp; CHAR(10) &amp;
"        "&amp;CL275&amp;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CP275" s="164" t="s">
        <v>1860</v>
      </c>
      <c r="CQ275" s="164" t="str">
        <f t="shared" si="238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5" s="216">
        <f>IFERROR(VLOOKUP("ID"&amp;U275,V.진단결과!$A$2:$E$99558,4,0),0)</f>
        <v>0</v>
      </c>
      <c r="CS275" s="217">
        <f>IFERROR(VLOOKUP("ID"&amp;U275,V.진단결과!$A$2:$E$99558,5,0),0)</f>
        <v>0</v>
      </c>
      <c r="CT275" s="218">
        <f t="shared" si="239"/>
        <v>0</v>
      </c>
      <c r="CU275" s="219" t="str">
        <f>SUBSTITUTE(IFERROR(VLOOKUP("ID"&amp;U275,V.진단결과!$A$2:$F$99558,6,0),""),$AO275,"")</f>
        <v/>
      </c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</row>
    <row r="276" spans="1:120" s="220" customFormat="1" ht="16.5" hidden="1" customHeight="1">
      <c r="A276" s="164" t="s">
        <v>2242</v>
      </c>
      <c r="B276" s="164" t="s">
        <v>2240</v>
      </c>
      <c r="C276" s="164" t="s">
        <v>2887</v>
      </c>
      <c r="D276" s="164">
        <v>12</v>
      </c>
      <c r="E276" s="175" t="s">
        <v>2243</v>
      </c>
      <c r="F276" s="177" t="s">
        <v>2263</v>
      </c>
      <c r="G276" s="177" t="s">
        <v>2255</v>
      </c>
      <c r="H276" s="177">
        <v>3</v>
      </c>
      <c r="I276" s="221" t="s">
        <v>2740</v>
      </c>
      <c r="J276" s="177" t="s">
        <v>2401</v>
      </c>
      <c r="K276" s="177" t="s">
        <v>2438</v>
      </c>
      <c r="L276" s="175"/>
      <c r="M276" s="165"/>
      <c r="N276" s="221" t="s">
        <v>2740</v>
      </c>
      <c r="O276" s="184">
        <v>44852</v>
      </c>
      <c r="P276" s="5"/>
      <c r="Q276" s="175" t="s">
        <v>116</v>
      </c>
      <c r="R276" s="175" t="s">
        <v>2448</v>
      </c>
      <c r="S276" s="166"/>
      <c r="T276" s="166"/>
      <c r="U276" s="166">
        <v>1274</v>
      </c>
      <c r="V276" s="164" t="s">
        <v>1869</v>
      </c>
      <c r="W276" s="166"/>
      <c r="X276" s="166"/>
      <c r="Y276" s="166"/>
      <c r="Z276" s="168" t="s">
        <v>2564</v>
      </c>
      <c r="AA276" s="168" t="s">
        <v>2565</v>
      </c>
      <c r="AB276" s="166"/>
      <c r="AC276" s="166"/>
      <c r="AD276" s="165"/>
      <c r="AE276" s="166"/>
      <c r="AF276" s="166"/>
      <c r="AG276" s="166"/>
      <c r="AH276" s="165"/>
      <c r="AI276" s="166"/>
      <c r="AJ276" s="166" t="s">
        <v>2254</v>
      </c>
      <c r="AK276" s="166" t="s">
        <v>2272</v>
      </c>
      <c r="AL276" s="166"/>
      <c r="AM276" s="166" t="s">
        <v>2394</v>
      </c>
      <c r="AN276" s="166" t="str">
        <f>F276 &amp;"["&amp;G276&amp;"]의 "&amp; I276 &amp;"["&amp; J276 &amp;"]는 사망["&amp;AJ276&amp;"]의 사망일자 이후 데이터가 존재할 수 없다."</f>
        <v>기록정보[NOTE]의 노트 기록일자[NOTE_DATE]는 사망[DEATH]의 사망일자 이후 데이터가 존재할 수 없다.</v>
      </c>
      <c r="AO276" s="166"/>
      <c r="AP276" s="166" t="str">
        <f>"SELECT 'ID"&amp; $U276 &amp;"' AS RULE_ID,  
   '"&amp; $G276 &amp;"' AS TB_NM,    
   '"&amp; $J276 &amp;"' AS COL_NM, 
   COUNT(*) AS TOT_CNT   
   FROM "&amp;$C276&amp;"."&amp; $G276 &amp;"
WHERE "&amp; $J276 &amp;" IS NOT NULL AND LENGTH("&amp; $J276 &amp;")&gt;0 "</f>
        <v xml:space="preserve">SELECT 'ID1274' AS RULE_ID,  
   'NOTE' AS TB_NM,    
   'NOTE_DATE' AS COL_NM, 
   COUNT(*) AS TOT_CNT   
   FROM YourSchemaName.NOTE
WHERE NOTE_DATE IS NOT NULL AND LENGTH(NOTE_DATE)&gt;0 </v>
      </c>
      <c r="AQ276" s="164" t="s">
        <v>1860</v>
      </c>
      <c r="AR276" s="164" t="str">
        <f t="shared" si="223"/>
        <v xml:space="preserve">WITH query_result AS (
    -- 쿼리 결과를 변수에 저장
    SELECT 'ID1274'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 
AND A."&amp; $J276 &amp;" &lt; B."&amp;$AM276&amp;"
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276" s="164" t="s">
        <v>1860</v>
      </c>
      <c r="AU276" s="164" t="str">
        <f t="shared" si="224"/>
        <v xml:space="preserve">    WITH query_result AS (
        -- 쿼리 결과를 변수에 저장
        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TO_VARCHAR(B."&amp;$AM276&amp;", 'YYYY-MM-DD')
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276" s="164" t="s">
        <v>1860</v>
      </c>
      <c r="AX276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AZ276" s="164" t="s">
        <v>1860</v>
      </c>
      <c r="BA276" s="164" t="str">
        <f t="shared" si="226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276" s="164" t="s">
        <v>1860</v>
      </c>
      <c r="BD276" s="164" t="str">
        <f>"BEGIN TRY" &amp; CHAR(10) &amp;
"    WITH query_result AS (" &amp; CHAR(10) &amp;
"        "&amp;BB276&amp;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276" s="164" t="s">
        <v>1860</v>
      </c>
      <c r="BG276" s="164" t="str">
        <f t="shared" si="227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6" s="166" t="str">
        <f>"SELECT 'ID"&amp; $U276 &amp;"' AS RULE_ID,  
   '"&amp; $G276 &amp;"' AS TB_NM,    
   '"&amp; $J276 &amp;"' AS COL_NM, 
   COUNT(*) AS TOT_CNT   
   FROM "&amp;$C276&amp;"."&amp; $G276 &amp;"
"</f>
        <v xml:space="preserve">SELECT 'ID1274' AS RULE_ID,  
   'NOTE' AS TB_NM,    
   'NOTE_DATE' AS COL_NM, 
   COUNT(*) AS TOT_CNT   
   FROM YourSchemaName.NOTE
</v>
      </c>
      <c r="BI276" s="164" t="s">
        <v>1860</v>
      </c>
      <c r="BJ276" s="166" t="str">
        <f t="shared" si="228"/>
        <v xml:space="preserve">BEGIN
    -- 쿼리 결과를 변수에 저장
    SELECT 'ID1274'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B."&amp;$AM246&amp;" 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</v>
      </c>
      <c r="BL276" s="164" t="s">
        <v>1860</v>
      </c>
      <c r="BM276" s="166" t="str">
        <f t="shared" si="229"/>
        <v xml:space="preserve">BEGIN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=A."&amp;$AK276&amp;" 
AND A."&amp; $J276 &amp;" &lt; B."&amp;$AM246&amp;" 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</v>
      </c>
      <c r="BO276" s="164" t="s">
        <v>1860</v>
      </c>
      <c r="BP276" s="166" t="str">
        <f t="shared" si="230"/>
        <v xml:space="preserve">BEGIN
    -- 쿼리 결과를 변수에 저장
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BR276" s="164" t="s">
        <v>1860</v>
      </c>
      <c r="BS276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B."&amp;$AM246&amp;" )  
THEN 'Y' ELSE 'N' END = 'Y' 
AND ( "&amp; $J276 &amp;" IS NOT NULL AND LENGTH("&amp; $J276 &amp;")&gt;0 )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</v>
      </c>
      <c r="BU276" s="164" t="s">
        <v>1860</v>
      </c>
      <c r="BV27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6" s="166" t="str">
        <f>"SELECT ERR_VALUE, RULE_ID, TB_NM, COL_NM FROM (
 SELECT DISTINCT SUBSTRING(CAST("&amp; $J276 &amp;" AS VARCHAR(50)),1,30)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B."&amp;$AM246&amp;"
)  
THEN 'Y' ELSE 'N' END = 'Y' 
AND ( "&amp; $J276 &amp;" IS NOT NULL AND LENGTH("&amp; $J276 &amp;")&gt;0 ) 
LIMIT 3
) XX
"</f>
        <v xml:space="preserve">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</v>
      </c>
      <c r="BX276" s="164" t="s">
        <v>1860</v>
      </c>
      <c r="BY276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A276" s="164" t="s">
        <v>1860</v>
      </c>
      <c r="CB276" s="164" t="str">
        <f t="shared" si="234"/>
        <v xml:space="preserve">    -- 프로시저 본문
    BEGIN
        WITH query_result AS (
            -- 쿼리 결과를 변수에 저장
            SELECT 'ID1274'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B."&amp;$AM246&amp;"
 )  
THEN 'Y' ELSE 'N' END = 'Y' 
AND ( "&amp; $J276 &amp;" IS NOT NULL AND LENGTH(TO_CHAR("&amp; $J276 &amp;"))&gt;0 )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</v>
      </c>
      <c r="CD276" s="164" t="s">
        <v>1860</v>
      </c>
      <c r="CE276" s="164" t="str">
        <f t="shared" si="235"/>
        <v xml:space="preserve">    -- 프로시저 본문
    BEGIN
        WITH query_result AS (
            -- 쿼리 결과를 변수에 저장
         SELECT 'ID1274'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6" s="166" t="str">
        <f>"SELECT ERR_VALUE, RULE_ID, TB_NM, COL_NM FROM (
 SELECT DISTINCT SUBSTR(TO_CHAR("&amp; $J276 &amp;"),1,30)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B."&amp;$AM246&amp;"
)  
THEN 'Y' ELSE 'N' END = 'Y' 
AND ( "&amp; $J276 &amp;" IS NOT NULL AND LENGTH(TO_CHAR("&amp; $J276 &amp;"))&gt;0 ) 
AND ROWNUM &lt; 4
) XX
"</f>
        <v xml:space="preserve">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</v>
      </c>
      <c r="CG276" s="164" t="s">
        <v>1860</v>
      </c>
      <c r="CH276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J276" s="164" t="s">
        <v>1860</v>
      </c>
      <c r="CK276" s="164" t="str">
        <f t="shared" si="237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276" s="164" t="s">
        <v>1860</v>
      </c>
      <c r="CN276" s="164" t="str">
        <f>"BEGIN TRY" &amp; CHAR(10) &amp;
"    WITH query_result AS (" &amp; CHAR(10) &amp;
"        "&amp;CL276&amp;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276" s="164" t="s">
        <v>1860</v>
      </c>
      <c r="CQ276" s="164" t="str">
        <f t="shared" si="238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6" s="216">
        <f>IFERROR(VLOOKUP("ID"&amp;U276,V.진단결과!$A$2:$E$99558,4,0),0)</f>
        <v>0</v>
      </c>
      <c r="CS276" s="217">
        <f>IFERROR(VLOOKUP("ID"&amp;U276,V.진단결과!$A$2:$E$99558,5,0),0)</f>
        <v>0</v>
      </c>
      <c r="CT276" s="218">
        <f t="shared" si="239"/>
        <v>0</v>
      </c>
      <c r="CU276" s="219" t="str">
        <f>SUBSTITUTE(IFERROR(VLOOKUP("ID"&amp;U276,V.진단결과!$A$2:$F$99558,6,0),""),$AO276,"")</f>
        <v/>
      </c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</row>
    <row r="277" spans="1:120" s="220" customFormat="1" ht="16.5" hidden="1" customHeight="1">
      <c r="A277" s="164" t="s">
        <v>2242</v>
      </c>
      <c r="B277" s="164" t="s">
        <v>2240</v>
      </c>
      <c r="C277" s="164" t="s">
        <v>2887</v>
      </c>
      <c r="D277" s="164">
        <v>12</v>
      </c>
      <c r="E277" s="175" t="s">
        <v>2243</v>
      </c>
      <c r="F277" s="177" t="s">
        <v>2263</v>
      </c>
      <c r="G277" s="177" t="s">
        <v>2255</v>
      </c>
      <c r="H277" s="177">
        <v>3</v>
      </c>
      <c r="I277" s="221" t="s">
        <v>2740</v>
      </c>
      <c r="J277" s="177" t="s">
        <v>2401</v>
      </c>
      <c r="K277" s="177" t="s">
        <v>2438</v>
      </c>
      <c r="L277" s="175"/>
      <c r="M277" s="165"/>
      <c r="N277" s="221" t="s">
        <v>2740</v>
      </c>
      <c r="O277" s="184">
        <v>44852</v>
      </c>
      <c r="P277" s="5"/>
      <c r="Q277" s="175" t="s">
        <v>116</v>
      </c>
      <c r="R277" s="175" t="s">
        <v>2448</v>
      </c>
      <c r="S277" s="166"/>
      <c r="T277" s="166"/>
      <c r="U277" s="166">
        <v>1275</v>
      </c>
      <c r="V277" s="164" t="s">
        <v>1869</v>
      </c>
      <c r="W277" s="166"/>
      <c r="X277" s="166"/>
      <c r="Y277" s="166"/>
      <c r="Z277" s="168" t="s">
        <v>2564</v>
      </c>
      <c r="AA277" s="168" t="s">
        <v>2565</v>
      </c>
      <c r="AB277" s="166"/>
      <c r="AC277" s="166"/>
      <c r="AD277" s="165"/>
      <c r="AE277" s="166"/>
      <c r="AF277" s="166"/>
      <c r="AG277" s="166"/>
      <c r="AH277" s="165"/>
      <c r="AI277" s="166"/>
      <c r="AJ277" s="166" t="s">
        <v>2246</v>
      </c>
      <c r="AK277" s="166" t="s">
        <v>2294</v>
      </c>
      <c r="AL277" s="166"/>
      <c r="AM277" s="166"/>
      <c r="AN277" s="166" t="str">
        <f>F277 &amp;"["&amp;G277&amp;"]의 "&amp; I277 &amp;"["&amp; J277 &amp;"]는 방문["&amp;AJ277&amp;"]의 방문일자+-7일 이후 데이터가 존재할 수 없다."</f>
        <v>기록정보[NOTE]의 노트 기록일자[NOTE_DATE]는 방문[VISIT_OCCURRENCE]의 방문일자+-7일 이후 데이터가 존재할 수 없다.</v>
      </c>
      <c r="AO277" s="166"/>
      <c r="AP277" s="166" t="str">
        <f>"SELECT 'ID"&amp; $U277 &amp;"' AS RULE_ID,  
   '"&amp; $G277 &amp;"' AS TB_NM,    
   '"&amp; $J277 &amp;"' AS COL_NM, 
   COUNT(*) AS TOT_CNT   
   FROM "&amp;$C277&amp;"."&amp; $G277 &amp;"
WHERE "&amp; $J277 &amp;" IS NOT NULL AND LENGTH("&amp; $J277 &amp;")&gt;0 "</f>
        <v xml:space="preserve">SELECT 'ID1275' AS RULE_ID,  
   'NOTE' AS TB_NM,    
   'NOTE_DATE' AS COL_NM, 
   COUNT(*) AS TOT_CNT   
   FROM YourSchemaName.NOTE
WHERE NOTE_DATE IS NOT NULL AND LENGTH(NOTE_DATE)&gt;0 </v>
      </c>
      <c r="AQ277" s="164" t="s">
        <v>1860</v>
      </c>
      <c r="AR277" s="164" t="str">
        <f t="shared" si="223"/>
        <v xml:space="preserve">WITH query_result AS (
    -- 쿼리 결과를 변수에 저장
    SELECT 'ID1275'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 
AND A."&amp; $J277 &amp;" BETWEEN ADD_DAYS(B.VISIT_START_DATE, -7) 
                                  AND ADD_DAYS(B.VISIT_START_DATE, 7)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277" s="164" t="s">
        <v>1860</v>
      </c>
      <c r="AU277" s="164" t="str">
        <f t="shared" si="224"/>
        <v xml:space="preserve">    WITH query_result AS (
        -- 쿼리 결과를 변수에 저장
    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ADD_DAYS(B.VISIT_START_DATE, -7) 
                                  AND ADD_DAYS(B.VISIT_START_DATE, 7)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277" s="164" t="s">
        <v>1860</v>
      </c>
      <c r="AX277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AZ277" s="164" t="s">
        <v>1860</v>
      </c>
      <c r="BA277" s="164" t="str">
        <f t="shared" si="226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277" s="164" t="s">
        <v>1860</v>
      </c>
      <c r="BD277" s="164" t="str">
        <f>"BEGIN TRY" &amp; CHAR(10) &amp;
"    WITH query_result AS (" &amp; CHAR(10) &amp;
"        "&amp;BB277&amp;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277" s="164" t="s">
        <v>1860</v>
      </c>
      <c r="BG277" s="164" t="str">
        <f t="shared" si="227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7" s="166" t="str">
        <f>"SELECT 'ID"&amp; $U277 &amp;"' AS RULE_ID,  
   '"&amp; $G277 &amp;"' AS TB_NM,    
   '"&amp; $J277 &amp;"' AS COL_NM, 
   COUNT(*) AS TOT_CNT   
   FROM "&amp;$C277&amp;"."&amp; $G277 &amp;"
"</f>
        <v xml:space="preserve">SELECT 'ID1275' AS RULE_ID,  
   'NOTE' AS TB_NM,    
   'NOTE_DATE' AS COL_NM, 
   COUNT(*) AS TOT_CNT   
   FROM YourSchemaName.NOTE
</v>
      </c>
      <c r="BI277" s="164" t="s">
        <v>1860</v>
      </c>
      <c r="BJ277" s="166" t="str">
        <f t="shared" si="228"/>
        <v xml:space="preserve">BEGIN
    -- 쿼리 결과를 변수에 저장
    SELECT 'ID1275'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(B.VISIT_START_DATE - INTERVAL '7 DAY') 
                                  AND (B.VISIT_START_DATE + INTERVAL '7 DAY') 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277" s="164" t="s">
        <v>1860</v>
      </c>
      <c r="BM277" s="166" t="str">
        <f t="shared" si="229"/>
        <v xml:space="preserve">BEGIN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=A."&amp;$AK277&amp;" 
AND A."&amp; $J277 &amp;" BETWEEN (B.VISIT_START_DATE - INTERVAL '7 DAY') 
                                  AND (B.VISIT_START_DATE + INTERVAL '7 DAY')  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277" s="164" t="s">
        <v>1860</v>
      </c>
      <c r="BP277" s="166" t="str">
        <f t="shared" si="230"/>
        <v xml:space="preserve">BEGIN
    -- 쿼리 결과를 변수에 저장
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BR277" s="164" t="s">
        <v>1860</v>
      </c>
      <c r="BS277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DATE_SUB(B.VISIT_START_DATE, INTERVAL 7 DAY) 
                                  AND DATE_ADD(B.VISIT_START_DATE, INTERVAL 7 DAY)
 )  
THEN 'Y' ELSE 'N' END = 'Y' 
AND ( "&amp; $J277 &amp;" IS NOT NULL AND LENGTH("&amp; $J277 &amp;")&gt;0 )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277" s="164" t="s">
        <v>1860</v>
      </c>
      <c r="BV27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7" s="166" t="str">
        <f>"SELECT ERR_VALUE, RULE_ID, TB_NM, COL_NM FROM (
 SELECT DISTINCT SUBSTRING(CAST("&amp; $J277 &amp;" AS VARCHAR(50)),1,30)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DATE_SUB(B.VISIT_START_DATE, INTERVAL 7 DAY) 
                                  AND DATE_ADD(B.VISIT_START_DATE, INTERVAL 7 DAY)
)  
THEN 'Y' ELSE 'N' END = 'Y' 
AND ( "&amp; $J277 &amp;" IS NOT NULL AND LENGTH("&amp; $J277 &amp;")&gt;0 ) 
LIMIT 3
) XX
"</f>
        <v xml:space="preserve">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277" s="164" t="s">
        <v>1860</v>
      </c>
      <c r="BY277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A277" s="164" t="s">
        <v>1860</v>
      </c>
      <c r="CB277" s="164" t="str">
        <f t="shared" si="234"/>
        <v xml:space="preserve">    -- 프로시저 본문
    BEGIN
        WITH query_result AS (
            -- 쿼리 결과를 변수에 저장
            SELECT 'ID1275'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(B.VISIT_START_DATE - 7) 
                                  AND (B.VISIT_START_DATE + 7)
 )  
THEN 'Y' ELSE 'N' END = 'Y' 
AND ( "&amp; $J277 &amp;" IS NOT NULL AND LENGTH(TO_CHAR("&amp; $J277 &amp;"))&gt;0 )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277" s="164" t="s">
        <v>1860</v>
      </c>
      <c r="CE277" s="164" t="str">
        <f t="shared" si="235"/>
        <v xml:space="preserve">    -- 프로시저 본문
    BEGIN
        WITH query_result AS (
            -- 쿼리 결과를 변수에 저장
 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7" s="166" t="str">
        <f>"SELECT ERR_VALUE, RULE_ID, TB_NM, COL_NM FROM (
 SELECT DISTINCT SUBSTR(TO_CHAR("&amp; $J277 &amp;"),1,30)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(B.VISIT_START_DATE - 7) 
                                  AND (B.VISIT_START_DATE + 7)
)  
THEN 'Y' ELSE 'N' END = 'Y' 
AND ( "&amp; $J277 &amp;" IS NOT NULL AND LENGTH(TO_CHAR("&amp; $J277 &amp;"))&gt;0 ) 
AND ROWNUM &lt; 4
) XX
"</f>
        <v xml:space="preserve">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277" s="164" t="s">
        <v>1860</v>
      </c>
      <c r="CH277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J277" s="164" t="s">
        <v>1860</v>
      </c>
      <c r="CK277" s="164" t="str">
        <f t="shared" si="237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277" s="164" t="s">
        <v>1860</v>
      </c>
      <c r="CN277" s="164" t="str">
        <f>"BEGIN TRY" &amp; CHAR(10) &amp;
"    WITH query_result AS (" &amp; CHAR(10) &amp;
"        "&amp;CL277&amp;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277" s="164" t="s">
        <v>1860</v>
      </c>
      <c r="CQ277" s="164" t="str">
        <f t="shared" si="238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7" s="216">
        <f>IFERROR(VLOOKUP("ID"&amp;U277,V.진단결과!$A$2:$E$99558,4,0),0)</f>
        <v>0</v>
      </c>
      <c r="CS277" s="217">
        <f>IFERROR(VLOOKUP("ID"&amp;U277,V.진단결과!$A$2:$E$99558,5,0),0)</f>
        <v>0</v>
      </c>
      <c r="CT277" s="218">
        <f t="shared" ref="CT277" si="240">IFERROR(CS277/CR277,0)</f>
        <v>0</v>
      </c>
      <c r="CU277" s="219" t="str">
        <f>SUBSTITUTE(IFERROR(VLOOKUP("ID"&amp;U277,V.진단결과!$A$2:$F$99558,6,0),""),$AO277,"")</f>
        <v/>
      </c>
    </row>
    <row r="278" spans="1:120" s="220" customFormat="1" ht="16.5" hidden="1" customHeight="1">
      <c r="A278" s="164" t="s">
        <v>2242</v>
      </c>
      <c r="B278" s="164" t="s">
        <v>2240</v>
      </c>
      <c r="C278" s="164" t="s">
        <v>2887</v>
      </c>
      <c r="D278" s="164">
        <v>12</v>
      </c>
      <c r="E278" s="175" t="s">
        <v>2243</v>
      </c>
      <c r="F278" s="177" t="s">
        <v>2263</v>
      </c>
      <c r="G278" s="177" t="s">
        <v>2255</v>
      </c>
      <c r="H278" s="177">
        <v>4</v>
      </c>
      <c r="I278" s="221" t="s">
        <v>2741</v>
      </c>
      <c r="J278" s="177" t="s">
        <v>2402</v>
      </c>
      <c r="K278" s="177" t="s">
        <v>2436</v>
      </c>
      <c r="L278" s="175"/>
      <c r="M278" s="165"/>
      <c r="N278" s="221" t="s">
        <v>2741</v>
      </c>
      <c r="O278" s="192"/>
      <c r="P278" s="166"/>
      <c r="Q278" s="175" t="s">
        <v>2449</v>
      </c>
      <c r="R278" s="175"/>
      <c r="S278" s="166"/>
      <c r="T278" s="166"/>
      <c r="U278" s="166">
        <v>1276</v>
      </c>
      <c r="V278" s="164" t="s">
        <v>1869</v>
      </c>
      <c r="W278" s="166"/>
      <c r="X278" s="166"/>
      <c r="Y278" s="166"/>
      <c r="Z278" s="168" t="s">
        <v>2800</v>
      </c>
      <c r="AA278" s="168" t="s">
        <v>2799</v>
      </c>
      <c r="AB278" s="166"/>
      <c r="AC278" s="166"/>
      <c r="AD278" s="165"/>
      <c r="AE278" s="166"/>
      <c r="AF278" s="166"/>
      <c r="AG278" s="165"/>
      <c r="AH278" s="165"/>
      <c r="AI278" s="166"/>
      <c r="AJ278" s="177" t="s">
        <v>2255</v>
      </c>
      <c r="AK278" s="177" t="s">
        <v>2401</v>
      </c>
      <c r="AL278" s="166"/>
      <c r="AM278" s="166"/>
      <c r="AN278" s="167" t="str">
        <f>F278 &amp;"["&amp;G278&amp;"]의 "&amp; I278 &amp;"["&amp; J278 &amp;"]는 "&amp;AJ278&amp;" 테이블의 "&amp;AK278&amp;"값을 포함해야 한다."</f>
        <v>기록정보[NOTE]의 노트 기록시간[NOTE_DATETIME]는 NOTE 테이블의 NOTE_DATE값을 포함해야 한다.</v>
      </c>
      <c r="AO278" s="166"/>
      <c r="AP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AQ278" s="164" t="s">
        <v>1860</v>
      </c>
      <c r="AR278" s="164" t="str">
        <f t="shared" si="223"/>
        <v xml:space="preserve">WITH query_result AS (
    -- 쿼리 결과를 변수에 저장
    SELECT 'ID1276'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8" s="166" t="str">
        <f>"SELECT 'ID"&amp; $U278 &amp;"' AS RULE_ID,  
   '"&amp; $G278 &amp;"' AS TB_NM,    
   '"&amp; $J278 &amp;"' AS COL_NM, 
	COUNT(*) AS ERR_CNT   
FROM "&amp;$C278&amp;"."&amp; $G278 &amp;"
WHERE CASE WHEN  "&amp; $J278 &amp;" NOT LIKE_REGEXPR "&amp; $AK278 &amp;"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278" s="164" t="s">
        <v>1860</v>
      </c>
      <c r="AU278" s="164" t="str">
        <f t="shared" si="224"/>
        <v xml:space="preserve">    WITH query_result AS (
        -- 쿼리 결과를 변수에 저장
        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"&amp; $J278 &amp;" NOT LIKE_REGEXPR "&amp; $AK278 &amp;"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278" s="164" t="s">
        <v>1860</v>
      </c>
      <c r="AX278" s="164" t="str">
        <f t="shared" si="225"/>
        <v xml:space="preserve">    WITH query_result AS (
        -- 쿼리 결과를 변수에 저장
        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AZ278" s="164" t="s">
        <v>1860</v>
      </c>
      <c r="BA278" s="164" t="str">
        <f t="shared" si="226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278" s="164" t="s">
        <v>1860</v>
      </c>
      <c r="BD278" s="164" t="str">
        <f>"BEGIN TRY" &amp; CHAR(10) &amp;
"    WITH query_result AS (" &amp; CHAR(10) &amp;
"        "&amp;BB278&amp;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278" s="164" t="s">
        <v>1860</v>
      </c>
      <c r="BG278" s="164" t="str">
        <f t="shared" si="227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8" s="166" t="str">
        <f>"SELECT 'ID"&amp; $U278 &amp;"' AS RULE_ID,  
   '"&amp; $G278 &amp;"' AS TB_NM,    
   '"&amp; $J278 &amp;"' AS COL_NM, 
   COUNT(*) AS TOT_CNT   
   FROM "&amp;$C278&amp;"."&amp; $G278 &amp;"
WHERE "&amp; $J278 &amp;" IS NOT NULL AND LENGTH(CAST("&amp; $J278 &amp;" AS VARCHAR))&gt;0 "</f>
        <v xml:space="preserve">SELECT 'ID1276' AS RULE_ID,  
   'NOTE' AS TB_NM,    
   'NOTE_DATETIME' AS COL_NM, 
   COUNT(*) AS TOT_CNT   
   FROM YourSchemaName.NOTE
WHERE NOTE_DATETIME IS NOT NULL AND LENGTH(CAST(NOTE_DATETIME AS VARCHAR))&gt;0 </v>
      </c>
      <c r="BI278" s="164" t="s">
        <v>1860</v>
      </c>
      <c r="BJ278" s="166" t="str">
        <f t="shared" si="228"/>
        <v xml:space="preserve">BEGIN
    -- 쿼리 결과를 변수에 저장
    SELECT 'ID1276'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8" s="166" t="str">
        <f>"SELECT 'ID"&amp; $U278 &amp;"' AS RULE_ID,  
   '"&amp; $G278 &amp;"' AS TB_NM,    
   '"&amp; $J278 &amp;"' AS COL_NM, 
	COUNT(*) AS ERR_CNT   
FROM "&amp;$C278&amp;"."&amp; $G278 &amp;"
WHERE CASE WHEN REGEXP_MATCH(CAST("&amp; $J278 &amp;" AS VARCHAR), CAST("&amp; $AK278 &amp;" AS VARCHAR)) IS NULL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278" s="164" t="s">
        <v>1860</v>
      </c>
      <c r="BM278" s="166" t="str">
        <f t="shared" si="229"/>
        <v xml:space="preserve">BEGIN
    -- 쿼리 결과를 변수에 저장
    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REGEXP_MATCH(CAST("&amp; $J278 &amp;" AS VARCHAR), CAST("&amp; $AK278 &amp;" AS VARCHAR)) IS NULL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278" s="164" t="s">
        <v>1860</v>
      </c>
      <c r="BP278" s="166" t="str">
        <f t="shared" si="230"/>
        <v xml:space="preserve">BEGIN
    -- 쿼리 결과를 변수에 저장
    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BR278" s="164" t="s">
        <v>1860</v>
      </c>
      <c r="BS278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8" s="166" t="str">
        <f>"SELECT 'ID"&amp; $U278 &amp;"' AS RULE_ID,  
   '"&amp; $G278 &amp;"' AS TB_NM,    
   '"&amp; $J278 &amp;"' AS COL_NM, 
	COUNT(*) AS ERR_CNT   
FROM "&amp;$C278&amp;"."&amp; $G278 &amp;"
WHERE CASE WHEN  "&amp; $J278 &amp;" NOT REGEXP "&amp; $AK278 &amp;"
THEN 'Y' ELSE 'N' END = 'Y' 
AND ( "&amp; $J278 &amp;" IS NOT NULL AND LENGTH("&amp; $J278 &amp;")&gt;0 )
"</f>
        <v xml:space="preserve">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278" s="164" t="s">
        <v>1860</v>
      </c>
      <c r="BV27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278" s="166" t="str">
        <f>"SELECT ERR_VALUE, RULE_ID, TB_NM, COL_NM FROM (
SELECT DISTINCT SUBSTRING(CAST("&amp; $J278 &amp;" AS VARCHAR(50)),1,30) AS ERR_VALUE, 'ID"&amp; $U278 &amp;"' AS RULE_ID,  
   '"&amp; $G278 &amp;"' AS TB_NM,    
   '"&amp; $J278 &amp;"' AS COL_NM 
FROM "&amp;$C278&amp;"."&amp; $G278 &amp;"
WHERE CASE WHEN "&amp; $J278 &amp;" NOT REGEXP "&amp; $AK278 &amp;"
 THEN 'Y' 
 ELSE 'N' 
 END = 'Y' 
AND ("&amp; $J278 &amp;" IS NOT NULL AND LENGTH("&amp; $J278 &amp;")&gt;0 )
limit 3
) XX
"</f>
        <v xml:space="preserve">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278" s="164" t="s">
        <v>1860</v>
      </c>
      <c r="BY278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CA278" s="164" t="s">
        <v>1860</v>
      </c>
      <c r="CB278" s="164" t="str">
        <f t="shared" si="234"/>
        <v xml:space="preserve">    -- 프로시저 본문
    BEGIN
        WITH query_result AS (
            -- 쿼리 결과를 변수에 저장
            SELECT 'ID1276'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8" s="166" t="str">
        <f>"SELECT 'ID"&amp; $U278 &amp;"' AS RULE_ID,  
   '"&amp; $G278 &amp;"' AS TB_NM,    
   '"&amp; $J278 &amp;"' AS COL_NM, 
	COUNT(*) AS ERR_CNT   
FROM "&amp;$C278&amp;"."&amp; $G278 &amp;"
WHERE CASE WHEN NOT REGEXP_LIKE("&amp; $J278 &amp;", "&amp; $AK278 &amp;")
THEN 'Y' ELSE 'N' END = 'Y' 
AND ( "&amp; $J278 &amp;" IS NOT NULL AND LENGTH(TO_CHAR("&amp; $J278 &amp;"))&gt;0 )
"</f>
        <v xml:space="preserve">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278" s="164" t="s">
        <v>1860</v>
      </c>
      <c r="CE278" s="164" t="str">
        <f t="shared" si="235"/>
        <v xml:space="preserve">    -- 프로시저 본문
    BEGIN
        WITH query_result AS (
            -- 쿼리 결과를 변수에 저장
         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8" s="166" t="str">
        <f>"SELECT ERR_VALUE, RULE_ID, TB_NM, COL_NM FROM (
SELECT DISTINCT SUBSTR(TO_CHAR("&amp; $J278 &amp;"),1,30) AS ERR_VALUE, 'ID"&amp; $U278 &amp;"' AS RULE_ID,  
   '"&amp; $G278 &amp;"' AS TB_NM,    
   '"&amp; $J278 &amp;"' AS COL_NM 
FROM "&amp;$C278&amp;"."&amp; $G278 &amp;"
WHERE CASE WHEN NOT REGEXP_LIKE("&amp; $J278 &amp;", "&amp; $AK278 &amp;")
 THEN 'Y' 
 ELSE 'N' 
 END = 'Y' 
AND ("&amp; $J278 &amp;" IS NOT NULL AND LENGTH(TO_CHAR("&amp; $J278 &amp;"))&gt;0 )
AND ROWNUM &lt; 4
) XX
"</f>
        <v xml:space="preserve">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278" s="164" t="s">
        <v>1860</v>
      </c>
      <c r="CH278" s="164" t="str">
        <f t="shared" si="236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CJ278" s="164" t="s">
        <v>1860</v>
      </c>
      <c r="CK278" s="164" t="str">
        <f t="shared" si="237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278" s="164" t="s">
        <v>1860</v>
      </c>
      <c r="CN278" s="164" t="str">
        <f>"BEGIN TRY" &amp; CHAR(10) &amp;
"    WITH query_result AS (" &amp; CHAR(10) &amp;
"        "&amp;CL278&amp;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278" s="164" t="s">
        <v>1860</v>
      </c>
      <c r="CQ278" s="164" t="str">
        <f t="shared" si="238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8" s="216">
        <f>IFERROR(VLOOKUP("ID"&amp;U278,V.진단결과!$A$2:$E$99558,4,0),0)</f>
        <v>0</v>
      </c>
      <c r="CS278" s="217">
        <f>IFERROR(VLOOKUP("ID"&amp;U278,V.진단결과!$A$2:$E$99558,5,0),0)</f>
        <v>0</v>
      </c>
      <c r="CT278" s="218">
        <f t="shared" si="239"/>
        <v>0</v>
      </c>
      <c r="CU278" s="219" t="str">
        <f>SUBSTITUTE(IFERROR(VLOOKUP("ID"&amp;U278,V.진단결과!$A$2:$F$99558,6,0),""),$AO278,"")</f>
        <v/>
      </c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</row>
    <row r="279" spans="1:120" s="220" customFormat="1" ht="16.5" hidden="1" customHeight="1">
      <c r="A279" s="164" t="s">
        <v>2242</v>
      </c>
      <c r="B279" s="164" t="s">
        <v>2240</v>
      </c>
      <c r="C279" s="164" t="s">
        <v>2887</v>
      </c>
      <c r="D279" s="164">
        <v>12</v>
      </c>
      <c r="E279" s="175" t="s">
        <v>2243</v>
      </c>
      <c r="F279" s="177" t="s">
        <v>2263</v>
      </c>
      <c r="G279" s="177" t="s">
        <v>2255</v>
      </c>
      <c r="H279" s="177">
        <v>5</v>
      </c>
      <c r="I279" s="221" t="s">
        <v>2742</v>
      </c>
      <c r="J279" s="177" t="s">
        <v>2403</v>
      </c>
      <c r="K279" s="177" t="s">
        <v>2435</v>
      </c>
      <c r="L279" s="175"/>
      <c r="M279" s="165"/>
      <c r="N279" s="221" t="s">
        <v>2752</v>
      </c>
      <c r="O279" s="192">
        <v>32835</v>
      </c>
      <c r="P279" s="166"/>
      <c r="Q279" s="175" t="s">
        <v>116</v>
      </c>
      <c r="R279" s="175" t="s">
        <v>2448</v>
      </c>
      <c r="S279" s="166"/>
      <c r="T279" s="166"/>
      <c r="U279" s="166">
        <v>1277</v>
      </c>
      <c r="V279" s="164" t="s">
        <v>1869</v>
      </c>
      <c r="W279" s="166"/>
      <c r="X279" s="166"/>
      <c r="Y279" s="166"/>
      <c r="Z279" s="164" t="s">
        <v>1868</v>
      </c>
      <c r="AA279" s="164" t="s">
        <v>2466</v>
      </c>
      <c r="AB279" s="166"/>
      <c r="AC279" s="166"/>
      <c r="AD279" s="165"/>
      <c r="AE279" s="166"/>
      <c r="AF279" s="166" t="s">
        <v>2886</v>
      </c>
      <c r="AG279" s="165" t="s">
        <v>2258</v>
      </c>
      <c r="AH279" s="165" t="s">
        <v>2434</v>
      </c>
      <c r="AI279" s="166" t="s">
        <v>2825</v>
      </c>
      <c r="AJ279" s="166"/>
      <c r="AK279" s="166"/>
      <c r="AL279" s="214"/>
      <c r="AM279" s="166"/>
      <c r="AN279" s="166" t="str">
        <f>F279 &amp;"["&amp;G279&amp;"]의 "&amp; I279 &amp;"["&amp; J279 &amp;"]는 표준코드[CONCEPT]의 표준코드아이디[CONCEPT_ID]에 존재하며 해당 조건["&amp;AI279&amp;"]을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79" s="166"/>
      <c r="AP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AQ279" s="164" t="s">
        <v>1860</v>
      </c>
      <c r="AR279" s="164" t="str">
        <f t="shared" si="223"/>
        <v xml:space="preserve">WITH query_result AS (
    -- 쿼리 결과를 변수에 저장
    SELECT 'ID1277'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279" s="164" t="s">
        <v>1860</v>
      </c>
      <c r="AU279" s="164" t="str">
        <f t="shared" si="224"/>
        <v xml:space="preserve">    WITH query_result AS (
        -- 쿼리 결과를 변수에 저장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279" s="164" t="s">
        <v>1860</v>
      </c>
      <c r="AX279" s="164" t="str">
        <f t="shared" si="225"/>
        <v xml:space="preserve">    WITH query_result AS (
        -- 쿼리 결과를 변수에 저장
    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AZ279" s="164" t="s">
        <v>1860</v>
      </c>
      <c r="BA279" s="164" t="str">
        <f t="shared" si="226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279" s="164" t="s">
        <v>1860</v>
      </c>
      <c r="BD279" s="164" t="str">
        <f>"BEGIN TRY" &amp; CHAR(10) &amp;
"    WITH query_result AS (" &amp; CHAR(10) &amp;
"        "&amp;BB279&amp;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279" s="164" t="s">
        <v>1860</v>
      </c>
      <c r="BG279" s="164" t="str">
        <f t="shared" si="227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9" s="166" t="str">
        <f>"SELECT 'ID"&amp; $U279 &amp;"' AS RULE_ID,  
   '"&amp; $G279 &amp;"' AS TB_NM,    
   '"&amp; $J279 &amp;"' AS COL_NM, 
   COUNT(*) AS TOT_CNT   
   FROM "&amp;$C279&amp;"."&amp; $G279 &amp;"
WHERE "&amp; $J279 &amp;" IS NOT NULL AND LENGTH(CAST("&amp; $J279 &amp;" AS VARCHAR))&gt;0 "</f>
        <v xml:space="preserve">SELECT 'ID1277' AS RULE_ID,  
   'NOTE' AS TB_NM,    
   'NOTE_TYPE_CONCEPT_ID' AS COL_NM, 
   COUNT(*) AS TOT_CNT   
   FROM YourSchemaName.NOTE
WHERE NOTE_TYPE_CONCEPT_ID IS NOT NULL AND LENGTH(CAST(NOTE_TYPE_CONCEPT_ID AS VARCHAR))&gt;0 </v>
      </c>
      <c r="BI279" s="164" t="s">
        <v>1860</v>
      </c>
      <c r="BJ279" s="166" t="str">
        <f t="shared" si="228"/>
        <v xml:space="preserve">BEGIN
    -- 쿼리 결과를 변수에 저장
    SELECT 'ID1277'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279" s="164" t="s">
        <v>1860</v>
      </c>
      <c r="BM279" s="166" t="str">
        <f t="shared" si="229"/>
        <v xml:space="preserve">BEGIN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279" s="164" t="s">
        <v>1860</v>
      </c>
      <c r="BP279" s="166" t="str">
        <f t="shared" si="230"/>
        <v xml:space="preserve">BEGIN
    -- 쿼리 결과를 변수에 저장
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BR279" s="164" t="s">
        <v>1860</v>
      </c>
      <c r="BS279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LENGTH("&amp; $J279 &amp;")&gt;0 )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279" s="164" t="s">
        <v>1860</v>
      </c>
      <c r="BV279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279" s="166" t="str">
        <f>"SELECT ERR_VALUE, RULE_ID, TB_NM, COL_NM FROM (
 SELECT DISTINCT SUBSTRING(CAST("&amp; $J279 &amp;" AS VARCHAR(50)),1,30)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 $AI279 &amp;")  
THEN 'Y' ELSE 'N' END = 'Y' 
AND ( "&amp; $J279 &amp;" IS NOT NULL AND LENGTH("&amp; $J279 &amp;")&gt;0 ) 
LIMIT 3
) XX
"</f>
        <v xml:space="preserve">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279" s="164" t="s">
        <v>1860</v>
      </c>
      <c r="BY279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CA279" s="164" t="s">
        <v>1860</v>
      </c>
      <c r="CB279" s="164" t="str">
        <f t="shared" si="234"/>
        <v xml:space="preserve">    -- 프로시저 본문
    BEGIN
        WITH query_result AS (
            -- 쿼리 결과를 변수에 저장
            SELECT 'ID1277'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LENGTH(TO_CHAR("&amp; $J279 &amp;"))&gt;0 )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279" s="164" t="s">
        <v>1860</v>
      </c>
      <c r="CE279" s="164" t="str">
        <f t="shared" si="235"/>
        <v xml:space="preserve">    -- 프로시저 본문
    BEGIN
        WITH query_result AS (
            -- 쿼리 결과를 변수에 저장
 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9" s="166" t="str">
        <f>"SELECT ERR_VALUE, RULE_ID, TB_NM, COL_NM FROM (
 SELECT DISTINCT SUBSTR(TO_CHAR("&amp; $J279 &amp;"),1,30)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LENGTH(TO_CHAR("&amp; $J279 &amp;"))&gt;0 ) 
AND ROWNUM &lt; 4
) XX
"</f>
        <v xml:space="preserve">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279" s="164" t="s">
        <v>1860</v>
      </c>
      <c r="CH279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CJ279" s="164" t="s">
        <v>1860</v>
      </c>
      <c r="CK279" s="164" t="str">
        <f t="shared" si="237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279" s="164" t="s">
        <v>1860</v>
      </c>
      <c r="CN279" s="164" t="str">
        <f>"BEGIN TRY" &amp; CHAR(10) &amp;
"    WITH query_result AS (" &amp; CHAR(10) &amp;
"        "&amp;CL279&amp;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279" s="164" t="s">
        <v>1860</v>
      </c>
      <c r="CQ279" s="164" t="str">
        <f t="shared" si="238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9" s="216">
        <f>IFERROR(VLOOKUP("ID"&amp;U279,V.진단결과!$A$2:$E$99558,4,0),0)</f>
        <v>0</v>
      </c>
      <c r="CS279" s="217">
        <f>IFERROR(VLOOKUP("ID"&amp;U279,V.진단결과!$A$2:$E$99558,5,0),0)</f>
        <v>0</v>
      </c>
      <c r="CT279" s="218">
        <f t="shared" si="239"/>
        <v>0</v>
      </c>
      <c r="CU279" s="219" t="str">
        <f>SUBSTITUTE(IFERROR(VLOOKUP("ID"&amp;U279,V.진단결과!$A$2:$F$99558,6,0),""),$AO279,"")</f>
        <v/>
      </c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</row>
    <row r="280" spans="1:120" s="220" customFormat="1" ht="16.5" hidden="1" customHeight="1">
      <c r="A280" s="164" t="s">
        <v>2242</v>
      </c>
      <c r="B280" s="164" t="s">
        <v>2240</v>
      </c>
      <c r="C280" s="164" t="s">
        <v>2887</v>
      </c>
      <c r="D280" s="164">
        <v>12</v>
      </c>
      <c r="E280" s="175" t="s">
        <v>2243</v>
      </c>
      <c r="F280" s="177" t="s">
        <v>2263</v>
      </c>
      <c r="G280" s="177" t="s">
        <v>2255</v>
      </c>
      <c r="H280" s="177">
        <v>5</v>
      </c>
      <c r="I280" s="221" t="s">
        <v>2742</v>
      </c>
      <c r="J280" s="177" t="s">
        <v>2403</v>
      </c>
      <c r="K280" s="177" t="s">
        <v>2435</v>
      </c>
      <c r="L280" s="175"/>
      <c r="M280" s="165"/>
      <c r="N280" s="221" t="s">
        <v>2752</v>
      </c>
      <c r="O280" s="192">
        <v>32835</v>
      </c>
      <c r="P280" s="166"/>
      <c r="Q280" s="175" t="s">
        <v>116</v>
      </c>
      <c r="R280" s="175" t="s">
        <v>2448</v>
      </c>
      <c r="S280" s="166"/>
      <c r="T280" s="166"/>
      <c r="U280" s="166">
        <v>1278</v>
      </c>
      <c r="V280" s="164" t="s">
        <v>1869</v>
      </c>
      <c r="W280" s="166"/>
      <c r="X280" s="166"/>
      <c r="Y280" s="166"/>
      <c r="Z280" s="168" t="s">
        <v>2892</v>
      </c>
      <c r="AA280" s="168" t="s">
        <v>2891</v>
      </c>
      <c r="AB280" s="166"/>
      <c r="AC280" s="166"/>
      <c r="AD280" s="165"/>
      <c r="AE280" s="166"/>
      <c r="AF280" s="166"/>
      <c r="AG280" s="166"/>
      <c r="AH280" s="165"/>
      <c r="AI280" s="166"/>
      <c r="AJ280" s="166"/>
      <c r="AK280" s="166"/>
      <c r="AL280" s="166"/>
      <c r="AM280" s="214"/>
      <c r="AN280" s="166" t="str">
        <f>F280 &amp;"["&amp;G280&amp;"]의 "&amp; I280 &amp;"["&amp; J280 &amp;"]는 필수적으로 존재하여만 한다."</f>
        <v>기록정보[NOTE]의 노트 기록 출처_concpet ID[NOTE_TYPE_CONCEPT_ID]는 필수적으로 존재하여만 한다.</v>
      </c>
      <c r="AO280" s="166"/>
      <c r="AP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Q280" s="164" t="s">
        <v>1860</v>
      </c>
      <c r="AR280" s="164" t="str">
        <f t="shared" si="223"/>
        <v xml:space="preserve">WITH query_result AS (
    -- 쿼리 결과를 변수에 저장
    SELECT 'ID1278'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AT280" s="164" t="s">
        <v>1860</v>
      </c>
      <c r="AU280" s="164" t="str">
        <f t="shared" si="224"/>
        <v xml:space="preserve">    WITH query_result AS (
        -- 쿼리 결과를 변수에 저장
        SELECT 'ID1278'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AW280" s="164" t="s">
        <v>1860</v>
      </c>
      <c r="AX280" s="164" t="str">
        <f t="shared" si="225"/>
        <v xml:space="preserve">    WITH query_result AS (
        -- 쿼리 결과를 변수에 저장
    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Z280" s="164" t="s">
        <v>1860</v>
      </c>
      <c r="BA280" s="164" t="str">
        <f t="shared" si="226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C280" s="164" t="s">
        <v>1860</v>
      </c>
      <c r="BD280" s="164" t="str">
        <f>"BEGIN TRY" &amp; CHAR(10) &amp;
"    WITH query_result AS (" &amp; CHAR(10) &amp;
"        "&amp;BB280&amp;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BF280" s="164" t="s">
        <v>1860</v>
      </c>
      <c r="BG280" s="164" t="str">
        <f t="shared" si="227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0" s="166" t="str">
        <f>"SELECT 'ID"&amp; $U280 &amp;"' AS RULE_ID,  
   '"&amp; $G280 &amp;"' AS TB_NM,    
   '"&amp; $J280 &amp;"' AS COL_NM, 
   COUNT(*) AS TOT_CNT   
   FROM "&amp;$C280&amp;"."&amp; $G280 &amp;"
"</f>
        <v xml:space="preserve">SELECT 'ID1278' AS RULE_ID,  
   'NOTE' AS TB_NM,    
   'NOTE_TYPE_CONCEPT_ID' AS COL_NM, 
   COUNT(*) AS TOT_CNT   
   FROM YourSchemaName.NOTE
</v>
      </c>
      <c r="BI280" s="164" t="s">
        <v>1860</v>
      </c>
      <c r="BJ280" s="166" t="str">
        <f t="shared" si="228"/>
        <v xml:space="preserve">BEGIN
    -- 쿼리 결과를 변수에 저장
    SELECT 'ID1278'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L280" s="164" t="s">
        <v>1860</v>
      </c>
      <c r="BM280" s="166" t="str">
        <f t="shared" si="229"/>
        <v xml:space="preserve">BEGIN
    -- 쿼리 결과를 변수에 저장
    SELECT 'ID1278'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BO280" s="164" t="s">
        <v>1860</v>
      </c>
      <c r="BP280" s="166" t="str">
        <f t="shared" si="230"/>
        <v xml:space="preserve">BEGIN
    -- 쿼리 결과를 변수에 저장
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BR280" s="164" t="s">
        <v>1860</v>
      </c>
      <c r="BS280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U280" s="164" t="s">
        <v>1860</v>
      </c>
      <c r="BV280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280" s="166" t="str">
        <f>"SELECT ERR_VALUE, RULE_ID, TB_NM, COL_NM FROM (
 SELECT DISTINCT SUBSTRING(CAST("&amp; $J280 &amp;" AS VARCHAR(50)),1,30) AS ERR_VALUE, 'ID"&amp; $U280 &amp;"' AS RULE_ID,  
   '"&amp; $G280 &amp;"' AS TB_NM,    
   '"&amp; $J280 &amp;"' AS COL_NM 
    FROM "&amp;$C280&amp;"."&amp; $G280 &amp;" A
    WHERE  "&amp; $J280 &amp;" IS NULL 
LIMIT 3
) XX
"</f>
        <v xml:space="preserve">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</v>
      </c>
      <c r="BX280" s="164" t="s">
        <v>1860</v>
      </c>
      <c r="BY280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A280" s="164" t="s">
        <v>1860</v>
      </c>
      <c r="CB280" s="164" t="str">
        <f t="shared" si="234"/>
        <v xml:space="preserve">    -- 프로시저 본문
    BEGIN
        WITH query_result AS (
            -- 쿼리 결과를 변수에 저장
            SELECT 'ID1278'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D280" s="164" t="s">
        <v>1860</v>
      </c>
      <c r="CE280" s="164" t="str">
        <f t="shared" si="235"/>
        <v xml:space="preserve">    -- 프로시저 본문
    BEGIN
        WITH query_result AS (
            -- 쿼리 결과를 변수에 저장
         SELECT 'ID1278'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0" s="166" t="str">
        <f>"SELECT ERR_VALUE, RULE_ID, TB_NM, COL_NM FROM (
 SELECT DISTINCT SUBSTR(TO_CHAR("&amp; $J280 &amp;"),1,30) AS ERR_VALUE, 'ID"&amp; $U280 &amp;"' AS RULE_ID,  
   '"&amp; $G280 &amp;"' AS TB_NM,    
   '"&amp; $J280 &amp;"' AS COL_NM 
    FROM "&amp;$C280&amp;"."&amp; $G280 &amp;" A
    WHERE  "&amp; $J280 &amp;" IS NULL
AND ROWNUM &lt; 4
) XX
"</f>
        <v xml:space="preserve">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</v>
      </c>
      <c r="CG280" s="164" t="s">
        <v>1860</v>
      </c>
      <c r="CH280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J280" s="164" t="s">
        <v>1860</v>
      </c>
      <c r="CK280" s="164" t="str">
        <f t="shared" si="237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M280" s="164" t="s">
        <v>1860</v>
      </c>
      <c r="CN280" s="164" t="str">
        <f>"BEGIN TRY" &amp; CHAR(10) &amp;
"    WITH query_result AS (" &amp; CHAR(10) &amp;
"        "&amp;CL280&amp;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CP280" s="164" t="s">
        <v>1860</v>
      </c>
      <c r="CQ280" s="164" t="str">
        <f t="shared" si="238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0" s="216">
        <f>IFERROR(VLOOKUP("ID"&amp;U280,V.진단결과!$A$2:$E$99558,4,0),0)</f>
        <v>0</v>
      </c>
      <c r="CS280" s="217">
        <f>IFERROR(VLOOKUP("ID"&amp;U280,V.진단결과!$A$2:$E$99558,5,0),0)</f>
        <v>0</v>
      </c>
      <c r="CT280" s="218">
        <f t="shared" si="239"/>
        <v>0</v>
      </c>
      <c r="CU280" s="219" t="str">
        <f>SUBSTITUTE(IFERROR(VLOOKUP("ID"&amp;U280,V.진단결과!$A$2:$F$99558,6,0),""),$AO280,"")</f>
        <v/>
      </c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</row>
    <row r="281" spans="1:120" s="220" customFormat="1" ht="16.5" hidden="1" customHeight="1">
      <c r="A281" s="164" t="s">
        <v>2242</v>
      </c>
      <c r="B281" s="164" t="s">
        <v>2240</v>
      </c>
      <c r="C281" s="164" t="s">
        <v>2887</v>
      </c>
      <c r="D281" s="164">
        <v>12</v>
      </c>
      <c r="E281" s="175" t="s">
        <v>2243</v>
      </c>
      <c r="F281" s="177" t="s">
        <v>2263</v>
      </c>
      <c r="G281" s="177" t="s">
        <v>2255</v>
      </c>
      <c r="H281" s="177">
        <v>6</v>
      </c>
      <c r="I281" s="221" t="s">
        <v>2743</v>
      </c>
      <c r="J281" s="177" t="s">
        <v>2404</v>
      </c>
      <c r="K281" s="177" t="s">
        <v>2435</v>
      </c>
      <c r="L281" s="175"/>
      <c r="M281" s="165"/>
      <c r="N281" s="221" t="s">
        <v>2743</v>
      </c>
      <c r="O281" s="192" t="s">
        <v>2508</v>
      </c>
      <c r="P281" s="166"/>
      <c r="Q281" s="175" t="s">
        <v>116</v>
      </c>
      <c r="R281" s="175" t="s">
        <v>2448</v>
      </c>
      <c r="S281" s="166"/>
      <c r="T281" s="166"/>
      <c r="U281" s="166">
        <v>1279</v>
      </c>
      <c r="V281" s="164" t="s">
        <v>1869</v>
      </c>
      <c r="W281" s="166"/>
      <c r="X281" s="166"/>
      <c r="Y281" s="166"/>
      <c r="Z281" s="164" t="s">
        <v>1868</v>
      </c>
      <c r="AA281" s="164" t="s">
        <v>2568</v>
      </c>
      <c r="AB281" s="166"/>
      <c r="AC281" s="166"/>
      <c r="AD281" s="165"/>
      <c r="AE281" s="166"/>
      <c r="AF281" s="166" t="s">
        <v>2886</v>
      </c>
      <c r="AG281" s="165" t="s">
        <v>2258</v>
      </c>
      <c r="AH281" s="165" t="s">
        <v>2434</v>
      </c>
      <c r="AI281" s="166" t="s">
        <v>2879</v>
      </c>
      <c r="AJ281" s="166"/>
      <c r="AK281" s="166"/>
      <c r="AL281" s="166"/>
      <c r="AM281" s="166"/>
      <c r="AN281" s="166" t="str">
        <f>F281 &amp;"["&amp;G281&amp;"]의 "&amp; I281 &amp;"["&amp; J281 &amp;"]는 표준코드[CONCEPT]의 표준코드아이디[CONCEPT_ID]에 존재하며 해당 조건["&amp;AI281&amp;"]을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281" s="166"/>
      <c r="AP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AQ281" s="164" t="s">
        <v>1860</v>
      </c>
      <c r="AR281" s="164" t="str">
        <f t="shared" si="223"/>
        <v xml:space="preserve">WITH query_result AS (
    -- 쿼리 결과를 변수에 저장
    SELECT 'ID1279'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281" s="164" t="s">
        <v>1860</v>
      </c>
      <c r="AU281" s="164" t="str">
        <f t="shared" si="224"/>
        <v xml:space="preserve">    WITH query_result AS (
        -- 쿼리 결과를 변수에 저장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281" s="164" t="s">
        <v>1860</v>
      </c>
      <c r="AX281" s="164" t="str">
        <f t="shared" si="225"/>
        <v xml:space="preserve">    WITH query_result AS (
        -- 쿼리 결과를 변수에 저장
    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AZ281" s="164" t="s">
        <v>1860</v>
      </c>
      <c r="BA281" s="164" t="str">
        <f t="shared" si="226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281" s="164" t="s">
        <v>1860</v>
      </c>
      <c r="BD281" s="164" t="str">
        <f>"BEGIN TRY" &amp; CHAR(10) &amp;
"    WITH query_result AS (" &amp; CHAR(10) &amp;
"        "&amp;BB281&amp;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281" s="164" t="s">
        <v>1860</v>
      </c>
      <c r="BG281" s="164" t="str">
        <f t="shared" si="227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1" s="166" t="str">
        <f>"SELECT 'ID"&amp; $U281 &amp;"' AS RULE_ID,  
   '"&amp; $G281 &amp;"' AS TB_NM,    
   '"&amp; $J281 &amp;"' AS COL_NM, 
   COUNT(*) AS TOT_CNT   
   FROM "&amp;$C281&amp;"."&amp; $G281 &amp;"
WHERE "&amp; $J281 &amp;" IS NOT NULL AND LENGTH(CAST("&amp; $J281 &amp;" AS VARCHAR))&gt;0 "</f>
        <v xml:space="preserve">SELECT 'ID1279' AS RULE_ID,  
   'NOTE' AS TB_NM,    
   'NOTE_CLASS_CONCEPT_ID' AS COL_NM, 
   COUNT(*) AS TOT_CNT   
   FROM YourSchemaName.NOTE
WHERE NOTE_CLASS_CONCEPT_ID IS NOT NULL AND LENGTH(CAST(NOTE_CLASS_CONCEPT_ID AS VARCHAR))&gt;0 </v>
      </c>
      <c r="BI281" s="164" t="s">
        <v>1860</v>
      </c>
      <c r="BJ281" s="166" t="str">
        <f t="shared" si="228"/>
        <v xml:space="preserve">BEGIN
    -- 쿼리 결과를 변수에 저장
    SELECT 'ID1279'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281" s="164" t="s">
        <v>1860</v>
      </c>
      <c r="BM281" s="166" t="str">
        <f t="shared" si="229"/>
        <v xml:space="preserve">BEGIN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281" s="164" t="s">
        <v>1860</v>
      </c>
      <c r="BP281" s="166" t="str">
        <f t="shared" si="230"/>
        <v xml:space="preserve">BEGIN
    -- 쿼리 결과를 변수에 저장
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BR281" s="164" t="s">
        <v>1860</v>
      </c>
      <c r="BS281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LENGTH("&amp; $J281 &amp;")&gt;0 )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281" s="164" t="s">
        <v>1860</v>
      </c>
      <c r="BV281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281" s="166" t="str">
        <f>"SELECT ERR_VALUE, RULE_ID, TB_NM, COL_NM FROM (
 SELECT DISTINCT SUBSTRING(CAST("&amp; $J281 &amp;" AS VARCHAR(50)),1,30)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LENGTH("&amp; $J281 &amp;")&gt;0 ) 
LIMIT 3
) XX
"</f>
        <v xml:space="preserve">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281" s="164" t="s">
        <v>1860</v>
      </c>
      <c r="BY281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CA281" s="164" t="s">
        <v>1860</v>
      </c>
      <c r="CB281" s="164" t="str">
        <f t="shared" si="234"/>
        <v xml:space="preserve">    -- 프로시저 본문
    BEGIN
        WITH query_result AS (
            -- 쿼리 결과를 변수에 저장
            SELECT 'ID1279'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LENGTH(TO_CHAR("&amp; $J281 &amp;"))&gt;0 )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281" s="164" t="s">
        <v>1860</v>
      </c>
      <c r="CE281" s="164" t="str">
        <f t="shared" si="235"/>
        <v xml:space="preserve">    -- 프로시저 본문
    BEGIN
        WITH query_result AS (
            -- 쿼리 결과를 변수에 저장
 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1" s="166" t="str">
        <f>"SELECT ERR_VALUE, RULE_ID, TB_NM, COL_NM FROM (
 SELECT DISTINCT SUBSTR(TO_CHAR("&amp; $J281 &amp;"),1,30)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LENGTH(TO_CHAR("&amp; $J281 &amp;"))&gt;0 ) 
AND ROWNUM &lt; 4
) XX
"</f>
        <v xml:space="preserve">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281" s="164" t="s">
        <v>1860</v>
      </c>
      <c r="CH281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CJ281" s="164" t="s">
        <v>1860</v>
      </c>
      <c r="CK281" s="164" t="str">
        <f t="shared" si="237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281" s="164" t="s">
        <v>1860</v>
      </c>
      <c r="CN281" s="164" t="str">
        <f>"BEGIN TRY" &amp; CHAR(10) &amp;
"    WITH query_result AS (" &amp; CHAR(10) &amp;
"        "&amp;CL281&amp;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281" s="164" t="s">
        <v>1860</v>
      </c>
      <c r="CQ281" s="164" t="str">
        <f t="shared" si="238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1" s="216">
        <f>IFERROR(VLOOKUP("ID"&amp;U281,V.진단결과!$A$2:$E$99558,4,0),0)</f>
        <v>0</v>
      </c>
      <c r="CS281" s="217">
        <f>IFERROR(VLOOKUP("ID"&amp;U281,V.진단결과!$A$2:$E$99558,5,0),0)</f>
        <v>0</v>
      </c>
      <c r="CT281" s="218">
        <f t="shared" si="239"/>
        <v>0</v>
      </c>
      <c r="CU281" s="219" t="str">
        <f>SUBSTITUTE(IFERROR(VLOOKUP("ID"&amp;U281,V.진단결과!$A$2:$F$99558,6,0),""),$AO281,"")</f>
        <v/>
      </c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</row>
    <row r="282" spans="1:120" s="220" customFormat="1" ht="16.5" hidden="1" customHeight="1">
      <c r="A282" s="164" t="s">
        <v>2242</v>
      </c>
      <c r="B282" s="164" t="s">
        <v>2240</v>
      </c>
      <c r="C282" s="164" t="s">
        <v>2887</v>
      </c>
      <c r="D282" s="164">
        <v>12</v>
      </c>
      <c r="E282" s="175" t="s">
        <v>2243</v>
      </c>
      <c r="F282" s="177" t="s">
        <v>2263</v>
      </c>
      <c r="G282" s="177" t="s">
        <v>2255</v>
      </c>
      <c r="H282" s="177">
        <v>6</v>
      </c>
      <c r="I282" s="221" t="s">
        <v>2743</v>
      </c>
      <c r="J282" s="177" t="s">
        <v>2404</v>
      </c>
      <c r="K282" s="177" t="s">
        <v>2435</v>
      </c>
      <c r="L282" s="175"/>
      <c r="M282" s="165"/>
      <c r="N282" s="221" t="s">
        <v>2743</v>
      </c>
      <c r="O282" s="192" t="s">
        <v>2508</v>
      </c>
      <c r="P282" s="166"/>
      <c r="Q282" s="175" t="s">
        <v>116</v>
      </c>
      <c r="R282" s="175" t="s">
        <v>2448</v>
      </c>
      <c r="S282" s="166"/>
      <c r="T282" s="166"/>
      <c r="U282" s="166">
        <v>1280</v>
      </c>
      <c r="V282" s="164" t="s">
        <v>1869</v>
      </c>
      <c r="W282" s="166"/>
      <c r="X282" s="166"/>
      <c r="Y282" s="166"/>
      <c r="Z282" s="168" t="s">
        <v>2892</v>
      </c>
      <c r="AA282" s="168" t="s">
        <v>2891</v>
      </c>
      <c r="AB282" s="166"/>
      <c r="AC282" s="166"/>
      <c r="AD282" s="165"/>
      <c r="AE282" s="166"/>
      <c r="AF282" s="166"/>
      <c r="AG282" s="166"/>
      <c r="AH282" s="165"/>
      <c r="AI282" s="166"/>
      <c r="AJ282" s="166"/>
      <c r="AK282" s="166"/>
      <c r="AL282" s="166"/>
      <c r="AM282" s="166"/>
      <c r="AN282" s="166" t="str">
        <f>F282 &amp;"["&amp;G282&amp;"]의 "&amp; I282 &amp;"["&amp; J282 &amp;"]는 필수적으로 존재하여만 한다."</f>
        <v>기록정보[NOTE]의 노트 분류 ID[NOTE_CLASS_CONCEPT_ID]는 필수적으로 존재하여만 한다.</v>
      </c>
      <c r="AO282" s="166"/>
      <c r="AP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Q282" s="164" t="s">
        <v>1860</v>
      </c>
      <c r="AR282" s="164" t="str">
        <f t="shared" si="223"/>
        <v xml:space="preserve">WITH query_result AS (
    -- 쿼리 결과를 변수에 저장
    SELECT 'ID1280'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AT282" s="164" t="s">
        <v>1860</v>
      </c>
      <c r="AU282" s="164" t="str">
        <f t="shared" si="224"/>
        <v xml:space="preserve">    WITH query_result AS (
        -- 쿼리 결과를 변수에 저장
        SELECT 'ID1280'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AW282" s="164" t="s">
        <v>1860</v>
      </c>
      <c r="AX282" s="164" t="str">
        <f t="shared" si="225"/>
        <v xml:space="preserve">    WITH query_result AS (
        -- 쿼리 결과를 변수에 저장
    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Z282" s="164" t="s">
        <v>1860</v>
      </c>
      <c r="BA282" s="164" t="str">
        <f t="shared" si="226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C282" s="164" t="s">
        <v>1860</v>
      </c>
      <c r="BD282" s="164" t="str">
        <f>"BEGIN TRY" &amp; CHAR(10) &amp;
"    WITH query_result AS (" &amp; CHAR(10) &amp;
"        "&amp;BB282&amp;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BF282" s="164" t="s">
        <v>1860</v>
      </c>
      <c r="BG282" s="164" t="str">
        <f t="shared" si="227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2" s="166" t="str">
        <f>"SELECT 'ID"&amp; $U282 &amp;"' AS RULE_ID,  
   '"&amp; $G282 &amp;"' AS TB_NM,    
   '"&amp; $J282 &amp;"' AS COL_NM, 
   COUNT(*) AS TOT_CNT   
   FROM "&amp;$C282&amp;"."&amp; $G282 &amp;"
"</f>
        <v xml:space="preserve">SELECT 'ID1280' AS RULE_ID,  
   'NOTE' AS TB_NM,    
   'NOTE_CLASS_CONCEPT_ID' AS COL_NM, 
   COUNT(*) AS TOT_CNT   
   FROM YourSchemaName.NOTE
</v>
      </c>
      <c r="BI282" s="164" t="s">
        <v>1860</v>
      </c>
      <c r="BJ282" s="166" t="str">
        <f t="shared" si="228"/>
        <v xml:space="preserve">BEGIN
    -- 쿼리 결과를 변수에 저장
    SELECT 'ID1280'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L282" s="164" t="s">
        <v>1860</v>
      </c>
      <c r="BM282" s="166" t="str">
        <f t="shared" si="229"/>
        <v xml:space="preserve">BEGIN
    -- 쿼리 결과를 변수에 저장
    SELECT 'ID1280'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BO282" s="164" t="s">
        <v>1860</v>
      </c>
      <c r="BP282" s="166" t="str">
        <f t="shared" si="230"/>
        <v xml:space="preserve">BEGIN
    -- 쿼리 결과를 변수에 저장
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BR282" s="164" t="s">
        <v>1860</v>
      </c>
      <c r="BS282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U282" s="164" t="s">
        <v>1860</v>
      </c>
      <c r="BV28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282" s="166" t="str">
        <f>"SELECT ERR_VALUE, RULE_ID, TB_NM, COL_NM FROM (
 SELECT DISTINCT SUBSTRING(CAST("&amp; $J282 &amp;" AS VARCHAR(50)),1,30) AS ERR_VALUE, 'ID"&amp; $U282 &amp;"' AS RULE_ID,  
   '"&amp; $G282 &amp;"' AS TB_NM,    
   '"&amp; $J282 &amp;"' AS COL_NM 
    FROM "&amp;$C282&amp;"."&amp; $G282 &amp;" A
    WHERE  "&amp; $J282 &amp;" IS NULL 
LIMIT 3
) XX
"</f>
        <v xml:space="preserve">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</v>
      </c>
      <c r="BX282" s="164" t="s">
        <v>1860</v>
      </c>
      <c r="BY282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A282" s="164" t="s">
        <v>1860</v>
      </c>
      <c r="CB282" s="164" t="str">
        <f t="shared" si="234"/>
        <v xml:space="preserve">    -- 프로시저 본문
    BEGIN
        WITH query_result AS (
            -- 쿼리 결과를 변수에 저장
            SELECT 'ID1280'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D282" s="164" t="s">
        <v>1860</v>
      </c>
      <c r="CE282" s="164" t="str">
        <f t="shared" si="235"/>
        <v xml:space="preserve">    -- 프로시저 본문
    BEGIN
        WITH query_result AS (
            -- 쿼리 결과를 변수에 저장
         SELECT 'ID1280'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2" s="166" t="str">
        <f>"SELECT ERR_VALUE, RULE_ID, TB_NM, COL_NM FROM (
 SELECT DISTINCT SUBSTR(TO_CHAR("&amp; $J282 &amp;"),1,30) AS ERR_VALUE, 'ID"&amp; $U282 &amp;"' AS RULE_ID,  
   '"&amp; $G282 &amp;"' AS TB_NM,    
   '"&amp; $J282 &amp;"' AS COL_NM 
    FROM "&amp;$C282&amp;"."&amp; $G282 &amp;" A
    WHERE  "&amp; $J282 &amp;" IS NULL
AND ROWNUM &lt; 4
) XX
"</f>
        <v xml:space="preserve">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</v>
      </c>
      <c r="CG282" s="164" t="s">
        <v>1860</v>
      </c>
      <c r="CH282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J282" s="164" t="s">
        <v>1860</v>
      </c>
      <c r="CK282" s="164" t="str">
        <f t="shared" si="237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M282" s="164" t="s">
        <v>1860</v>
      </c>
      <c r="CN282" s="164" t="str">
        <f>"BEGIN TRY" &amp; CHAR(10) &amp;
"    WITH query_result AS (" &amp; CHAR(10) &amp;
"        "&amp;CL282&amp;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CP282" s="164" t="s">
        <v>1860</v>
      </c>
      <c r="CQ282" s="164" t="str">
        <f t="shared" si="238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2" s="216">
        <f>IFERROR(VLOOKUP("ID"&amp;U282,V.진단결과!$A$2:$E$99558,4,0),0)</f>
        <v>0</v>
      </c>
      <c r="CS282" s="217">
        <f>IFERROR(VLOOKUP("ID"&amp;U282,V.진단결과!$A$2:$E$99558,5,0),0)</f>
        <v>0</v>
      </c>
      <c r="CT282" s="218">
        <f t="shared" si="239"/>
        <v>0</v>
      </c>
      <c r="CU282" s="219" t="str">
        <f>SUBSTITUTE(IFERROR(VLOOKUP("ID"&amp;U282,V.진단결과!$A$2:$F$99558,6,0),""),$AO282,"")</f>
        <v/>
      </c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</row>
    <row r="283" spans="1:120" s="220" customFormat="1" ht="16.5" hidden="1" customHeight="1">
      <c r="A283" s="164" t="s">
        <v>2242</v>
      </c>
      <c r="B283" s="164" t="s">
        <v>2240</v>
      </c>
      <c r="C283" s="164" t="s">
        <v>2887</v>
      </c>
      <c r="D283" s="164">
        <v>12</v>
      </c>
      <c r="E283" s="175" t="s">
        <v>2243</v>
      </c>
      <c r="F283" s="177" t="s">
        <v>2263</v>
      </c>
      <c r="G283" s="177" t="s">
        <v>2255</v>
      </c>
      <c r="H283" s="177">
        <v>7</v>
      </c>
      <c r="I283" s="221" t="s">
        <v>2744</v>
      </c>
      <c r="J283" s="177" t="s">
        <v>2405</v>
      </c>
      <c r="K283" s="177" t="s">
        <v>2443</v>
      </c>
      <c r="L283" s="175"/>
      <c r="M283" s="165"/>
      <c r="N283" s="221" t="s">
        <v>2744</v>
      </c>
      <c r="O283" s="192"/>
      <c r="P283" s="166"/>
      <c r="Q283" s="175" t="s">
        <v>2449</v>
      </c>
      <c r="R283" s="175"/>
      <c r="S283" s="166"/>
      <c r="T283" s="166"/>
      <c r="U283" s="166"/>
      <c r="V283" s="164" t="s">
        <v>1965</v>
      </c>
      <c r="W283" s="166" t="s">
        <v>1875</v>
      </c>
      <c r="X283" s="166"/>
      <c r="Y283" s="166"/>
      <c r="Z283" s="166"/>
      <c r="AA283" s="166"/>
      <c r="AB283" s="166"/>
      <c r="AC283" s="166"/>
      <c r="AD283" s="165"/>
      <c r="AE283" s="166"/>
      <c r="AF283" s="166"/>
      <c r="AG283" s="165"/>
      <c r="AH283" s="165"/>
      <c r="AI283" s="166"/>
      <c r="AJ283" s="166"/>
      <c r="AK283" s="166"/>
      <c r="AL283" s="166"/>
      <c r="AM283" s="166"/>
      <c r="AN283" s="166"/>
      <c r="AO283" s="166"/>
      <c r="AP283" s="166"/>
      <c r="AQ283" s="164"/>
      <c r="AR283" s="164"/>
      <c r="AS283" s="167"/>
      <c r="AT283" s="164"/>
      <c r="AU283" s="164"/>
      <c r="AV283" s="166"/>
      <c r="AW283" s="166"/>
      <c r="AX283" s="166"/>
      <c r="AY283" s="166"/>
      <c r="AZ283" s="164"/>
      <c r="BA283" s="164"/>
      <c r="BB283" s="167"/>
      <c r="BC283" s="164"/>
      <c r="BD283" s="164"/>
      <c r="BE283" s="166"/>
      <c r="BF283" s="166"/>
      <c r="BG283" s="166"/>
      <c r="BH283" s="166"/>
      <c r="BI283" s="164"/>
      <c r="BJ283" s="164"/>
      <c r="BK283" s="167"/>
      <c r="BL283" s="164"/>
      <c r="BM283" s="164"/>
      <c r="BN283" s="166"/>
      <c r="BO283" s="166"/>
      <c r="BP283" s="166"/>
      <c r="BQ283" s="166"/>
      <c r="BR283" s="164"/>
      <c r="BS283" s="164"/>
      <c r="BT283" s="167"/>
      <c r="BU283" s="164"/>
      <c r="BV283" s="164"/>
      <c r="BW283" s="166"/>
      <c r="BX283" s="166"/>
      <c r="BY283" s="166"/>
      <c r="BZ283" s="166"/>
      <c r="CA283" s="164"/>
      <c r="CB283" s="164"/>
      <c r="CC283" s="167"/>
      <c r="CD283" s="164"/>
      <c r="CE283" s="164"/>
      <c r="CF283" s="166"/>
      <c r="CG283" s="166"/>
      <c r="CH283" s="166"/>
      <c r="CI283" s="166"/>
      <c r="CJ283" s="164"/>
      <c r="CK283" s="164"/>
      <c r="CL283" s="167"/>
      <c r="CM283" s="164"/>
      <c r="CN283" s="164"/>
      <c r="CO283" s="166"/>
      <c r="CP283" s="166"/>
      <c r="CQ283" s="166"/>
      <c r="CR283" s="216">
        <f>IFERROR(VLOOKUP("ID"&amp;U283,V.진단결과!$A$2:$E$99558,4,0),0)</f>
        <v>0</v>
      </c>
      <c r="CS283" s="217">
        <f>IFERROR(VLOOKUP("ID"&amp;U283,V.진단결과!$A$2:$E$99558,5,0),0)</f>
        <v>0</v>
      </c>
      <c r="CT283" s="218">
        <f t="shared" si="239"/>
        <v>0</v>
      </c>
      <c r="CU283" s="219" t="str">
        <f>SUBSTITUTE(IFERROR(VLOOKUP("ID"&amp;U283,V.진단결과!$A$2:$F$99558,6,0),""),$AO283,"")</f>
        <v/>
      </c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</row>
    <row r="284" spans="1:120" s="220" customFormat="1" ht="16.5" hidden="1" customHeight="1">
      <c r="A284" s="164" t="s">
        <v>2242</v>
      </c>
      <c r="B284" s="164" t="s">
        <v>2240</v>
      </c>
      <c r="C284" s="164" t="s">
        <v>2887</v>
      </c>
      <c r="D284" s="164">
        <v>12</v>
      </c>
      <c r="E284" s="175" t="s">
        <v>2243</v>
      </c>
      <c r="F284" s="177" t="s">
        <v>2263</v>
      </c>
      <c r="G284" s="177" t="s">
        <v>2255</v>
      </c>
      <c r="H284" s="177">
        <v>8</v>
      </c>
      <c r="I284" s="221" t="s">
        <v>2745</v>
      </c>
      <c r="J284" s="177" t="s">
        <v>2406</v>
      </c>
      <c r="K284" s="177" t="s">
        <v>2440</v>
      </c>
      <c r="L284" s="175"/>
      <c r="M284" s="165"/>
      <c r="N284" s="221" t="s">
        <v>2753</v>
      </c>
      <c r="O284" s="192"/>
      <c r="P284" s="166"/>
      <c r="Q284" s="175" t="s">
        <v>116</v>
      </c>
      <c r="R284" s="175" t="s">
        <v>2448</v>
      </c>
      <c r="S284" s="166"/>
      <c r="T284" s="166"/>
      <c r="U284" s="166"/>
      <c r="V284" s="164" t="s">
        <v>1965</v>
      </c>
      <c r="W284" s="166" t="s">
        <v>1875</v>
      </c>
      <c r="X284" s="166"/>
      <c r="Y284" s="166"/>
      <c r="Z284" s="166"/>
      <c r="AA284" s="166"/>
      <c r="AB284" s="166"/>
      <c r="AC284" s="166"/>
      <c r="AD284" s="165"/>
      <c r="AE284" s="166"/>
      <c r="AF284" s="166"/>
      <c r="AG284" s="165"/>
      <c r="AH284" s="165"/>
      <c r="AI284" s="166"/>
      <c r="AJ284" s="166"/>
      <c r="AK284" s="166"/>
      <c r="AL284" s="166"/>
      <c r="AM284" s="166"/>
      <c r="AN284" s="166"/>
      <c r="AO284" s="166"/>
      <c r="AP284" s="166"/>
      <c r="AQ284" s="164"/>
      <c r="AR284" s="164"/>
      <c r="AS284" s="167"/>
      <c r="AT284" s="164"/>
      <c r="AU284" s="164"/>
      <c r="AV284" s="166"/>
      <c r="AW284" s="164"/>
      <c r="AX284" s="164"/>
      <c r="AY284" s="166"/>
      <c r="AZ284" s="164"/>
      <c r="BA284" s="164"/>
      <c r="BB284" s="167"/>
      <c r="BC284" s="164"/>
      <c r="BD284" s="164"/>
      <c r="BE284" s="166"/>
      <c r="BF284" s="164"/>
      <c r="BG284" s="164"/>
      <c r="BH284" s="166"/>
      <c r="BI284" s="164"/>
      <c r="BJ284" s="164"/>
      <c r="BK284" s="167"/>
      <c r="BL284" s="164"/>
      <c r="BM284" s="164"/>
      <c r="BN284" s="166"/>
      <c r="BO284" s="164"/>
      <c r="BP284" s="164"/>
      <c r="BQ284" s="166"/>
      <c r="BR284" s="164"/>
      <c r="BS284" s="164"/>
      <c r="BT284" s="167"/>
      <c r="BU284" s="164"/>
      <c r="BV284" s="164"/>
      <c r="BW284" s="166"/>
      <c r="BX284" s="164"/>
      <c r="BY284" s="164"/>
      <c r="BZ284" s="166"/>
      <c r="CA284" s="164"/>
      <c r="CB284" s="164"/>
      <c r="CC284" s="167"/>
      <c r="CD284" s="164"/>
      <c r="CE284" s="164"/>
      <c r="CF284" s="166"/>
      <c r="CG284" s="164"/>
      <c r="CH284" s="164"/>
      <c r="CI284" s="166"/>
      <c r="CJ284" s="164"/>
      <c r="CK284" s="164"/>
      <c r="CL284" s="167"/>
      <c r="CM284" s="164"/>
      <c r="CN284" s="164"/>
      <c r="CO284" s="166"/>
      <c r="CP284" s="164"/>
      <c r="CQ284" s="164"/>
      <c r="CR284" s="216">
        <f>IFERROR(VLOOKUP("ID"&amp;U284,V.진단결과!$A$2:$E$99558,4,0),0)</f>
        <v>0</v>
      </c>
      <c r="CS284" s="217">
        <f>IFERROR(VLOOKUP("ID"&amp;U284,V.진단결과!$A$2:$E$99558,5,0),0)</f>
        <v>0</v>
      </c>
      <c r="CT284" s="218">
        <f t="shared" si="239"/>
        <v>0</v>
      </c>
      <c r="CU284" s="219" t="str">
        <f>SUBSTITUTE(IFERROR(VLOOKUP("ID"&amp;U284,V.진단결과!$A$2:$F$99558,6,0),""),$AO284,"")</f>
        <v/>
      </c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</row>
    <row r="285" spans="1:120" s="220" customFormat="1" ht="16.5" hidden="1" customHeight="1">
      <c r="A285" s="164" t="s">
        <v>2242</v>
      </c>
      <c r="B285" s="164" t="s">
        <v>2240</v>
      </c>
      <c r="C285" s="164" t="s">
        <v>2887</v>
      </c>
      <c r="D285" s="164">
        <v>12</v>
      </c>
      <c r="E285" s="175" t="s">
        <v>2243</v>
      </c>
      <c r="F285" s="177" t="s">
        <v>2263</v>
      </c>
      <c r="G285" s="177" t="s">
        <v>2255</v>
      </c>
      <c r="H285" s="177">
        <v>8</v>
      </c>
      <c r="I285" s="221" t="s">
        <v>2745</v>
      </c>
      <c r="J285" s="177" t="s">
        <v>2406</v>
      </c>
      <c r="K285" s="177" t="s">
        <v>2440</v>
      </c>
      <c r="L285" s="175"/>
      <c r="M285" s="165"/>
      <c r="N285" s="221" t="s">
        <v>2753</v>
      </c>
      <c r="O285" s="192"/>
      <c r="P285" s="166"/>
      <c r="Q285" s="175" t="s">
        <v>116</v>
      </c>
      <c r="R285" s="175" t="s">
        <v>2448</v>
      </c>
      <c r="S285" s="166"/>
      <c r="T285" s="166"/>
      <c r="U285" s="166">
        <v>1283</v>
      </c>
      <c r="V285" s="164" t="s">
        <v>1869</v>
      </c>
      <c r="W285" s="166"/>
      <c r="X285" s="166"/>
      <c r="Y285" s="166"/>
      <c r="Z285" s="168" t="s">
        <v>2892</v>
      </c>
      <c r="AA285" s="168" t="s">
        <v>2891</v>
      </c>
      <c r="AB285" s="166"/>
      <c r="AC285" s="166"/>
      <c r="AD285" s="165"/>
      <c r="AE285" s="166"/>
      <c r="AF285" s="166"/>
      <c r="AG285" s="166"/>
      <c r="AH285" s="165"/>
      <c r="AI285" s="166"/>
      <c r="AJ285" s="166"/>
      <c r="AK285" s="166"/>
      <c r="AL285" s="214"/>
      <c r="AM285" s="166"/>
      <c r="AN285" s="166" t="str">
        <f>F285 &amp;"["&amp;G285&amp;"]의 "&amp; I285 &amp;"["&amp; J285 &amp;"]는 필수적으로 존재하여만 한다."</f>
        <v>기록정보[NOTE]의 노트 내용[NOTE_TEXT]는 필수적으로 존재하여만 한다.</v>
      </c>
      <c r="AO285" s="166"/>
      <c r="AP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Q285" s="164" t="s">
        <v>1860</v>
      </c>
      <c r="AR285" s="164" t="str">
        <f>"WITH query_result AS (" &amp; CHAR(10) &amp;
"    -- 쿼리 결과를 변수에 저장" &amp; CHAR(10) &amp;
"    " &amp; AP285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'ID1283'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AT285" s="164" t="s">
        <v>1860</v>
      </c>
      <c r="AU285" s="164" t="str">
        <f>"    WITH query_result AS (" &amp; CHAR(10) &amp;
"        -- 쿼리 결과를 변수에 저장" &amp; CHAR(10) &amp;
"        " &amp; AS285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'ID1283'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AW285" s="164" t="s">
        <v>1860</v>
      </c>
      <c r="AX285" s="164" t="str">
        <f>"    WITH query_result AS (" &amp; CHAR(10) &amp;
"        -- 쿼리 결과를 변수에 저장" &amp; CHAR(10) &amp;
"        " &amp; AV285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'ID1283'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Z285" s="164" t="s">
        <v>1860</v>
      </c>
      <c r="BA285" s="164" t="str">
        <f>"BEGIN TRY" &amp; CHAR(10) &amp;
"    WITH query_result AS (" &amp; CHAR(10) &amp;
"        "&amp;AY285&amp;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C285" s="164" t="s">
        <v>1860</v>
      </c>
      <c r="BD285" s="164" t="str">
        <f>"BEGIN TRY" &amp; CHAR(10) &amp;
"    WITH query_result AS (" &amp; CHAR(10) &amp;
"        "&amp;BB285&amp;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BF285" s="164" t="s">
        <v>1860</v>
      </c>
      <c r="BG285" s="164" t="str">
        <f>"BEGIN TRY" &amp; CHAR(10) &amp;
"    WITH query_result AS (" &amp; CHAR(10) &amp;
"        "&amp;BE285&amp;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5" s="166" t="str">
        <f>"SELECT 'ID"&amp; $U285 &amp;"' AS RULE_ID,  
   '"&amp; $G285 &amp;"' AS TB_NM,    
   '"&amp; $J285 &amp;"' AS COL_NM, 
   COUNT(*) AS TOT_CNT   
   FROM "&amp;$C285&amp;"."&amp; $G285 &amp;"
"</f>
        <v xml:space="preserve">SELECT 'ID1283' AS RULE_ID,  
   'NOTE' AS TB_NM,    
   'NOTE_TEXT' AS COL_NM, 
   COUNT(*) AS TOT_CNT   
   FROM YourSchemaName.NOTE
</v>
      </c>
      <c r="BI285" s="164" t="s">
        <v>1860</v>
      </c>
      <c r="BJ285" s="166" t="str">
        <f>"BEGIN" &amp; CHAR(10) &amp;
"    -- 쿼리 결과를 변수에 저장" &amp; CHAR(10) &amp;
"    " &amp; BH285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'ID1283'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L285" s="164" t="s">
        <v>1860</v>
      </c>
      <c r="BM285" s="166" t="str">
        <f>"BEGIN" &amp; CHAR(10) &amp;
"    -- 쿼리 결과를 변수에 저장" &amp; CHAR(10) &amp;
"    " &amp; BK285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'ID1283'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BO285" s="164" t="s">
        <v>1860</v>
      </c>
      <c r="BP285" s="166" t="str">
        <f>"BEGIN" &amp; CHAR(10) &amp;
"    -- 쿼리 결과를 변수에 저장" &amp; CHAR(10) &amp;
"    " &amp; BN285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'ID1283'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BR285" s="164" t="s">
        <v>1860</v>
      </c>
      <c r="BS2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U285" s="164" t="s">
        <v>1860</v>
      </c>
      <c r="BV2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285" s="166" t="str">
        <f>"SELECT ERR_VALUE, RULE_ID, TB_NM, COL_NM FROM (
 SELECT DISTINCT SUBSTRING(CAST("&amp; $J285 &amp;" AS VARCHAR(50)),1,30) AS ERR_VALUE, 'ID"&amp; $U285 &amp;"' AS RULE_ID,  
   '"&amp; $G285 &amp;"' AS TB_NM,    
   '"&amp; $J285 &amp;"' AS COL_NM 
    FROM "&amp;$C285&amp;"."&amp; $G285 &amp;" A
    WHERE  "&amp; $J285 &amp;" IS NULL 
LIMIT 3
) XX
"</f>
        <v xml:space="preserve">SELECT ERR_VALUE, RULE_ID, TB_NM, COL_NM FROM (
 SELECT DISTINCT SUBSTRING(CAST(NOTE_TEXT AS VARCHAR(50)),1,30) AS ERR_VALUE, 'ID1283' AS RULE_ID,  
   'NOTE' AS TB_NM,    
   'NOTE_TEXT' AS COL_NM 
    FROM YourSchemaName.NOTE A
    WHERE  NOTE_TEXT IS NULL 
LIMIT 3
) XX
</v>
      </c>
      <c r="BX285" s="164" t="s">
        <v>1860</v>
      </c>
      <c r="BY2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'ID1283'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A285" s="164" t="s">
        <v>1860</v>
      </c>
      <c r="CB285" s="164" t="str">
        <f>"    -- 프로시저 본문" &amp; CHAR(10) &amp;
"    BEGIN" &amp; CHAR(10) &amp;
"        WITH query_result AS (" &amp; CHAR(10) &amp;
"            -- 쿼리 결과를 변수에 저장" &amp; CHAR(10) &amp;
"            "&amp;BZ285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'ID1283'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D285" s="164" t="s">
        <v>1860</v>
      </c>
      <c r="CE285" s="164" t="str">
        <f>"    -- 프로시저 본문" &amp; CHAR(10) &amp;
"    BEGIN" &amp; CHAR(10) &amp;
"        WITH query_result AS (" &amp; CHAR(10) &amp;
"            -- 쿼리 결과를 변수에 저장" &amp; CHAR(10) &amp;
"         "&amp;CC285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'ID1283'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5" s="166" t="str">
        <f>"SELECT ERR_VALUE, RULE_ID, TB_NM, COL_NM FROM (
 SELECT DISTINCT SUBSTR(TO_CHAR("&amp; $J285 &amp;"),1,30) AS ERR_VALUE, 'ID"&amp; $U285 &amp;"' AS RULE_ID,  
   '"&amp; $G285 &amp;"' AS TB_NM,    
   '"&amp; $J285 &amp;"' AS COL_NM 
    FROM "&amp;$C285&amp;"."&amp; $G285 &amp;" A
    WHERE  "&amp; $J285 &amp;" IS NULL
AND ROWNUM &lt; 4
) XX
"</f>
        <v xml:space="preserve">SELECT ERR_VALUE, RULE_ID, TB_NM, COL_NM FROM (
 SELECT DISTINCT SUBSTR(TO_CHAR(NOTE_TEXT),1,30) AS ERR_VALUE, 'ID1283' AS RULE_ID,  
   'NOTE' AS TB_NM,    
   'NOTE_TEXT' AS COL_NM 
    FROM YourSchemaName.NOTE A
    WHERE  NOTE_TEXT IS NULL
AND ROWNUM &lt; 4
) XX
</v>
      </c>
      <c r="CG285" s="164" t="s">
        <v>1860</v>
      </c>
      <c r="CH285" s="164" t="str">
        <f>"    -- 프로시저 본문" &amp; CHAR(10) &amp;
"    BEGIN" &amp; CHAR(10) &amp;
"        WITH query_result AS (" &amp; CHAR(10) &amp;
"            -- 쿼리 결과를 변수에 저장" &amp; CHAR(10) &amp;
"            "&amp;CF285&amp;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'ID1283'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J285" s="164" t="s">
        <v>1860</v>
      </c>
      <c r="CK285" s="164" t="str">
        <f>"BEGIN TRY" &amp; CHAR(10) &amp;
"    WITH query_result AS (" &amp; CHAR(10) &amp;
"        "&amp;CI285&amp;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M285" s="164" t="s">
        <v>1860</v>
      </c>
      <c r="CN285" s="164" t="str">
        <f>"BEGIN TRY" &amp; CHAR(10) &amp;
"    WITH query_result AS (" &amp; CHAR(10) &amp;
"        "&amp;CL285&amp;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CP285" s="164" t="s">
        <v>1860</v>
      </c>
      <c r="CQ285" s="164" t="str">
        <f>"BEGIN TRY" &amp; CHAR(10) &amp;
"    WITH query_result AS (" &amp; CHAR(10) &amp;
"        "&amp;CO285&amp;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5" s="216">
        <f>IFERROR(VLOOKUP("ID"&amp;U285,V.진단결과!$A$2:$E$99558,4,0),0)</f>
        <v>0</v>
      </c>
      <c r="CS285" s="217">
        <f>IFERROR(VLOOKUP("ID"&amp;U285,V.진단결과!$A$2:$E$99558,5,0),0)</f>
        <v>0</v>
      </c>
      <c r="CT285" s="218">
        <f t="shared" si="239"/>
        <v>0</v>
      </c>
      <c r="CU285" s="219" t="str">
        <f>SUBSTITUTE(IFERROR(VLOOKUP("ID"&amp;U285,V.진단결과!$A$2:$F$99558,6,0),""),$AO285,"")</f>
        <v/>
      </c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</row>
    <row r="286" spans="1:120" s="220" customFormat="1" ht="16.5" hidden="1" customHeight="1">
      <c r="A286" s="164" t="s">
        <v>2242</v>
      </c>
      <c r="B286" s="164" t="s">
        <v>2240</v>
      </c>
      <c r="C286" s="164" t="s">
        <v>2887</v>
      </c>
      <c r="D286" s="164">
        <v>12</v>
      </c>
      <c r="E286" s="175" t="s">
        <v>2243</v>
      </c>
      <c r="F286" s="177" t="s">
        <v>2263</v>
      </c>
      <c r="G286" s="177" t="s">
        <v>2255</v>
      </c>
      <c r="H286" s="177">
        <v>9</v>
      </c>
      <c r="I286" s="221" t="s">
        <v>2746</v>
      </c>
      <c r="J286" s="177" t="s">
        <v>2407</v>
      </c>
      <c r="K286" s="177" t="s">
        <v>2435</v>
      </c>
      <c r="L286" s="175"/>
      <c r="M286" s="165"/>
      <c r="N286" s="221" t="s">
        <v>2754</v>
      </c>
      <c r="O286" s="192">
        <v>32678</v>
      </c>
      <c r="P286" s="166"/>
      <c r="Q286" s="175" t="s">
        <v>116</v>
      </c>
      <c r="R286" s="175" t="s">
        <v>2448</v>
      </c>
      <c r="S286" s="166"/>
      <c r="T286" s="166"/>
      <c r="U286" s="166">
        <v>1284</v>
      </c>
      <c r="V286" s="164" t="s">
        <v>1869</v>
      </c>
      <c r="W286" s="166"/>
      <c r="X286" s="166"/>
      <c r="Y286" s="166"/>
      <c r="Z286" s="164" t="s">
        <v>1868</v>
      </c>
      <c r="AA286" s="164" t="s">
        <v>2466</v>
      </c>
      <c r="AB286" s="166"/>
      <c r="AC286" s="166"/>
      <c r="AD286" s="165"/>
      <c r="AE286" s="166"/>
      <c r="AF286" s="166" t="s">
        <v>2886</v>
      </c>
      <c r="AG286" s="165" t="s">
        <v>2258</v>
      </c>
      <c r="AH286" s="165" t="s">
        <v>2434</v>
      </c>
      <c r="AI286" s="166" t="s">
        <v>2805</v>
      </c>
      <c r="AJ286" s="166"/>
      <c r="AK286" s="166"/>
      <c r="AL286" s="166"/>
      <c r="AM286" s="166"/>
      <c r="AN286" s="166" t="str">
        <f>F286 &amp;"["&amp;G286&amp;"]의 "&amp; I286 &amp;"["&amp; J286 &amp;"]는 표준코드[CONCEPT]의 표준코드아이디[CONCEPT_ID]에 존재하며 해당 조건["&amp;AI286&amp;"]을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286" s="166"/>
      <c r="AP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AQ286" s="164" t="s">
        <v>1860</v>
      </c>
      <c r="AR286" s="164" t="str">
        <f>"WITH query_result AS (" &amp; CHAR(10) &amp;
"    -- 쿼리 결과를 변수에 저장" &amp; CHAR(10) &amp;
"    " &amp; AP286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'ID1284'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286" s="164" t="s">
        <v>1860</v>
      </c>
      <c r="AU286" s="164" t="str">
        <f>"    WITH query_result AS (" &amp; CHAR(10) &amp;
"        -- 쿼리 결과를 변수에 저장" &amp; CHAR(10) &amp;
"        " &amp; AS286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286" s="164" t="s">
        <v>1860</v>
      </c>
      <c r="AX286" s="164" t="str">
        <f>"    WITH query_result AS (" &amp; CHAR(10) &amp;
"        -- 쿼리 결과를 변수에 저장" &amp; CHAR(10) &amp;
"        " &amp; AV286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AZ286" s="164" t="s">
        <v>1860</v>
      </c>
      <c r="BA286" s="164" t="str">
        <f>"BEGIN TRY" &amp; CHAR(10) &amp;
"    WITH query_result AS (" &amp; CHAR(10) &amp;
"        "&amp;AY286&amp;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286" s="164" t="s">
        <v>1860</v>
      </c>
      <c r="BD286" s="164" t="str">
        <f>"BEGIN TRY" &amp; CHAR(10) &amp;
"    WITH query_result AS (" &amp; CHAR(10) &amp;
"        "&amp;BB286&amp;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286" s="164" t="s">
        <v>1860</v>
      </c>
      <c r="BG286" s="164" t="str">
        <f>"BEGIN TRY" &amp; CHAR(10) &amp;
"    WITH query_result AS (" &amp; CHAR(10) &amp;
"        "&amp;BE286&amp;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6" s="166" t="str">
        <f>"SELECT 'ID"&amp; $U286 &amp;"' AS RULE_ID,  
   '"&amp; $G286 &amp;"' AS TB_NM,    
   '"&amp; $J286 &amp;"' AS COL_NM, 
   COUNT(*) AS TOT_CNT   
   FROM "&amp;$C286&amp;"."&amp; $G286 &amp;"
WHERE "&amp; $J286 &amp;" IS NOT NULL AND LENGTH(CAST("&amp; $J286 &amp;" AS VARCHAR))&gt;0 "</f>
        <v xml:space="preserve">SELECT 'ID1284' AS RULE_ID,  
   'NOTE' AS TB_NM,    
   'ENCODING_CONCEPT_ID' AS COL_NM, 
   COUNT(*) AS TOT_CNT   
   FROM YourSchemaName.NOTE
WHERE ENCODING_CONCEPT_ID IS NOT NULL AND LENGTH(CAST(ENCODING_CONCEPT_ID AS VARCHAR))&gt;0 </v>
      </c>
      <c r="BI286" s="164" t="s">
        <v>1860</v>
      </c>
      <c r="BJ286" s="166" t="str">
        <f>"BEGIN" &amp; CHAR(10) &amp;
"    -- 쿼리 결과를 변수에 저장" &amp; CHAR(10) &amp;
"    " &amp; BH286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'ID1284'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286" s="164" t="s">
        <v>1860</v>
      </c>
      <c r="BM286" s="166" t="str">
        <f>"BEGIN" &amp; CHAR(10) &amp;
"    -- 쿼리 결과를 변수에 저장" &amp; CHAR(10) &amp;
"    " &amp; BK286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286" s="164" t="s">
        <v>1860</v>
      </c>
      <c r="BP286" s="166" t="str">
        <f>"BEGIN" &amp; CHAR(10) &amp;
"    -- 쿼리 결과를 변수에 저장" &amp; CHAR(10) &amp;
"    " &amp; BN286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BR286" s="164" t="s">
        <v>1860</v>
      </c>
      <c r="BS28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LENGTH("&amp; $J286 &amp;")&gt;0 )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286" s="164" t="s">
        <v>1860</v>
      </c>
      <c r="BV28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286" s="166" t="str">
        <f>"SELECT ERR_VALUE, RULE_ID, TB_NM, COL_NM FROM (
 SELECT DISTINCT SUBSTRING(CAST("&amp; $J286 &amp;" AS VARCHAR(50)),1,30)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 $AI286 &amp;")  
THEN 'Y' ELSE 'N' END = 'Y' 
AND ( "&amp; $J286 &amp;" IS NOT NULL AND LENGTH("&amp; $J286 &amp;")&gt;0 ) 
LIMIT 3
) XX
"</f>
        <v xml:space="preserve">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286" s="164" t="s">
        <v>1860</v>
      </c>
      <c r="BY28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CA286" s="164" t="s">
        <v>1860</v>
      </c>
      <c r="CB286" s="164" t="str">
        <f>"    -- 프로시저 본문" &amp; CHAR(10) &amp;
"    BEGIN" &amp; CHAR(10) &amp;
"        WITH query_result AS (" &amp; CHAR(10) &amp;
"            -- 쿼리 결과를 변수에 저장" &amp; CHAR(10) &amp;
"            "&amp;BZ286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'ID1284'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LENGTH(TO_CHAR("&amp; $J286 &amp;"))&gt;0 )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286" s="164" t="s">
        <v>1860</v>
      </c>
      <c r="CE286" s="164" t="str">
        <f>"    -- 프로시저 본문" &amp; CHAR(10) &amp;
"    BEGIN" &amp; CHAR(10) &amp;
"        WITH query_result AS (" &amp; CHAR(10) &amp;
"            -- 쿼리 결과를 변수에 저장" &amp; CHAR(10) &amp;
"         "&amp;CC286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6" s="166" t="str">
        <f>"SELECT ERR_VALUE, RULE_ID, TB_NM, COL_NM FROM (
 SELECT DISTINCT SUBSTR(TO_CHAR("&amp; $J286 &amp;"),1,30)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LENGTH(TO_CHAR("&amp; $J286 &amp;"))&gt;0 ) 
AND ROWNUM &lt; 4
) XX
"</f>
        <v xml:space="preserve">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286" s="164" t="s">
        <v>1860</v>
      </c>
      <c r="CH286" s="164" t="str">
        <f>"    -- 프로시저 본문" &amp; CHAR(10) &amp;
"    BEGIN" &amp; CHAR(10) &amp;
"        WITH query_result AS (" &amp; CHAR(10) &amp;
"            -- 쿼리 결과를 변수에 저장" &amp; CHAR(10) &amp;
"            "&amp;CF286&amp;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CJ286" s="164" t="s">
        <v>1860</v>
      </c>
      <c r="CK286" s="164" t="str">
        <f>"BEGIN TRY" &amp; CHAR(10) &amp;
"    WITH query_result AS (" &amp; CHAR(10) &amp;
"        "&amp;CI286&amp;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286" s="164" t="s">
        <v>1860</v>
      </c>
      <c r="CN286" s="164" t="str">
        <f>"BEGIN TRY" &amp; CHAR(10) &amp;
"    WITH query_result AS (" &amp; CHAR(10) &amp;
"        "&amp;CL286&amp;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286" s="164" t="s">
        <v>1860</v>
      </c>
      <c r="CQ286" s="164" t="str">
        <f>"BEGIN TRY" &amp; CHAR(10) &amp;
"    WITH query_result AS (" &amp; CHAR(10) &amp;
"        "&amp;CO286&amp;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6" s="216">
        <f>IFERROR(VLOOKUP("ID"&amp;U286,V.진단결과!$A$2:$E$99558,4,0),0)</f>
        <v>0</v>
      </c>
      <c r="CS286" s="217">
        <f>IFERROR(VLOOKUP("ID"&amp;U286,V.진단결과!$A$2:$E$99558,5,0),0)</f>
        <v>0</v>
      </c>
      <c r="CT286" s="218">
        <f t="shared" si="239"/>
        <v>0</v>
      </c>
      <c r="CU286" s="219" t="str">
        <f>SUBSTITUTE(IFERROR(VLOOKUP("ID"&amp;U286,V.진단결과!$A$2:$F$99558,6,0),""),$AO286,"")</f>
        <v/>
      </c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</row>
    <row r="287" spans="1:120" s="220" customFormat="1" ht="16.5" hidden="1" customHeight="1">
      <c r="A287" s="164" t="s">
        <v>2242</v>
      </c>
      <c r="B287" s="164" t="s">
        <v>2240</v>
      </c>
      <c r="C287" s="164" t="s">
        <v>2887</v>
      </c>
      <c r="D287" s="164">
        <v>12</v>
      </c>
      <c r="E287" s="175" t="s">
        <v>2243</v>
      </c>
      <c r="F287" s="177" t="s">
        <v>2263</v>
      </c>
      <c r="G287" s="177" t="s">
        <v>2255</v>
      </c>
      <c r="H287" s="177">
        <v>9</v>
      </c>
      <c r="I287" s="221" t="s">
        <v>2746</v>
      </c>
      <c r="J287" s="177" t="s">
        <v>2407</v>
      </c>
      <c r="K287" s="177" t="s">
        <v>2435</v>
      </c>
      <c r="L287" s="175"/>
      <c r="M287" s="165"/>
      <c r="N287" s="221" t="s">
        <v>2754</v>
      </c>
      <c r="O287" s="192">
        <v>32678</v>
      </c>
      <c r="P287" s="166"/>
      <c r="Q287" s="175" t="s">
        <v>116</v>
      </c>
      <c r="R287" s="175" t="s">
        <v>2448</v>
      </c>
      <c r="S287" s="166"/>
      <c r="T287" s="166"/>
      <c r="U287" s="166">
        <v>1285</v>
      </c>
      <c r="V287" s="164" t="s">
        <v>1869</v>
      </c>
      <c r="W287" s="166"/>
      <c r="X287" s="166"/>
      <c r="Y287" s="166"/>
      <c r="Z287" s="168" t="s">
        <v>2892</v>
      </c>
      <c r="AA287" s="168" t="s">
        <v>2891</v>
      </c>
      <c r="AB287" s="166"/>
      <c r="AC287" s="166"/>
      <c r="AD287" s="165"/>
      <c r="AE287" s="166"/>
      <c r="AF287" s="166"/>
      <c r="AG287" s="166"/>
      <c r="AH287" s="165"/>
      <c r="AI287" s="166"/>
      <c r="AJ287" s="166"/>
      <c r="AK287" s="166"/>
      <c r="AL287" s="166"/>
      <c r="AM287" s="214"/>
      <c r="AN287" s="166" t="str">
        <f>F287 &amp;"["&amp;G287&amp;"]의 "&amp; I287 &amp;"["&amp; J287 &amp;"]는 필수적으로 존재하여만 한다."</f>
        <v>기록정보[NOTE]의 문자 인코딩 ID[ENCODING_CONCEPT_ID]는 필수적으로 존재하여만 한다.</v>
      </c>
      <c r="AO287" s="166"/>
      <c r="AP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Q287" s="164" t="s">
        <v>1860</v>
      </c>
      <c r="AR287" s="164" t="str">
        <f>"WITH query_result AS (" &amp; CHAR(10) &amp;
"    -- 쿼리 결과를 변수에 저장" &amp; CHAR(10) &amp;
"    " &amp; AP287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'ID1285'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AT287" s="164" t="s">
        <v>1860</v>
      </c>
      <c r="AU287" s="164" t="str">
        <f>"    WITH query_result AS (" &amp; CHAR(10) &amp;
"        -- 쿼리 결과를 변수에 저장" &amp; CHAR(10) &amp;
"        " &amp; AS287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'ID1285'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AW287" s="164" t="s">
        <v>1860</v>
      </c>
      <c r="AX287" s="164" t="str">
        <f>"    WITH query_result AS (" &amp; CHAR(10) &amp;
"        -- 쿼리 결과를 변수에 저장" &amp; CHAR(10) &amp;
"        " &amp; AV287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Z287" s="164" t="s">
        <v>1860</v>
      </c>
      <c r="BA287" s="164" t="str">
        <f>"BEGIN TRY" &amp; CHAR(10) &amp;
"    WITH query_result AS (" &amp; CHAR(10) &amp;
"        "&amp;AY287&amp;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C287" s="164" t="s">
        <v>1860</v>
      </c>
      <c r="BD287" s="164" t="str">
        <f>"BEGIN TRY" &amp; CHAR(10) &amp;
"    WITH query_result AS (" &amp; CHAR(10) &amp;
"        "&amp;BB287&amp;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BF287" s="164" t="s">
        <v>1860</v>
      </c>
      <c r="BG287" s="164" t="str">
        <f>"BEGIN TRY" &amp; CHAR(10) &amp;
"    WITH query_result AS (" &amp; CHAR(10) &amp;
"        "&amp;BE287&amp;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7" s="166" t="str">
        <f>"SELECT 'ID"&amp; $U287 &amp;"' AS RULE_ID,  
   '"&amp; $G287 &amp;"' AS TB_NM,    
   '"&amp; $J287 &amp;"' AS COL_NM, 
   COUNT(*) AS TOT_CNT   
   FROM "&amp;$C287&amp;"."&amp; $G287 &amp;"
"</f>
        <v xml:space="preserve">SELECT 'ID1285' AS RULE_ID,  
   'NOTE' AS TB_NM,    
   'ENCODING_CONCEPT_ID' AS COL_NM, 
   COUNT(*) AS TOT_CNT   
   FROM YourSchemaName.NOTE
</v>
      </c>
      <c r="BI287" s="164" t="s">
        <v>1860</v>
      </c>
      <c r="BJ287" s="166" t="str">
        <f>"BEGIN" &amp; CHAR(10) &amp;
"    -- 쿼리 결과를 변수에 저장" &amp; CHAR(10) &amp;
"    " &amp; BH287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'ID1285'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L287" s="164" t="s">
        <v>1860</v>
      </c>
      <c r="BM287" s="166" t="str">
        <f>"BEGIN" &amp; CHAR(10) &amp;
"    -- 쿼리 결과를 변수에 저장" &amp; CHAR(10) &amp;
"    " &amp; BK287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'ID1285'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BO287" s="164" t="s">
        <v>1860</v>
      </c>
      <c r="BP287" s="166" t="str">
        <f>"BEGIN" &amp; CHAR(10) &amp;
"    -- 쿼리 결과를 변수에 저장" &amp; CHAR(10) &amp;
"    " &amp; BN287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BR287" s="164" t="s">
        <v>1860</v>
      </c>
      <c r="BS28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U287" s="164" t="s">
        <v>1860</v>
      </c>
      <c r="BV28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287" s="166" t="str">
        <f>"SELECT ERR_VALUE, RULE_ID, TB_NM, COL_NM FROM (
 SELECT DISTINCT SUBSTRING(CAST("&amp; $J287 &amp;" AS VARCHAR(50)),1,30) AS ERR_VALUE, 'ID"&amp; $U287 &amp;"' AS RULE_ID,  
   '"&amp; $G287 &amp;"' AS TB_NM,    
   '"&amp; $J287 &amp;"' AS COL_NM 
    FROM "&amp;$C287&amp;"."&amp; $G287 &amp;" A
    WHERE  "&amp; $J287 &amp;" IS NULL 
LIMIT 3
) XX
"</f>
        <v xml:space="preserve">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</v>
      </c>
      <c r="BX287" s="164" t="s">
        <v>1860</v>
      </c>
      <c r="BY28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A287" s="164" t="s">
        <v>1860</v>
      </c>
      <c r="CB287" s="164" t="str">
        <f>"    -- 프로시저 본문" &amp; CHAR(10) &amp;
"    BEGIN" &amp; CHAR(10) &amp;
"        WITH query_result AS (" &amp; CHAR(10) &amp;
"            -- 쿼리 결과를 변수에 저장" &amp; CHAR(10) &amp;
"            "&amp;BZ287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'ID1285'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D287" s="164" t="s">
        <v>1860</v>
      </c>
      <c r="CE287" s="164" t="str">
        <f>"    -- 프로시저 본문" &amp; CHAR(10) &amp;
"    BEGIN" &amp; CHAR(10) &amp;
"        WITH query_result AS (" &amp; CHAR(10) &amp;
"            -- 쿼리 결과를 변수에 저장" &amp; CHAR(10) &amp;
"         "&amp;CC287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'ID1285'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7" s="166" t="str">
        <f>"SELECT ERR_VALUE, RULE_ID, TB_NM, COL_NM FROM (
 SELECT DISTINCT SUBSTR(TO_CHAR("&amp; $J287 &amp;"),1,30) AS ERR_VALUE, 'ID"&amp; $U287 &amp;"' AS RULE_ID,  
   '"&amp; $G287 &amp;"' AS TB_NM,    
   '"&amp; $J287 &amp;"' AS COL_NM 
    FROM "&amp;$C287&amp;"."&amp; $G287 &amp;" A
    WHERE  "&amp; $J287 &amp;" IS NULL
AND ROWNUM &lt; 4
) XX
"</f>
        <v xml:space="preserve">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</v>
      </c>
      <c r="CG287" s="164" t="s">
        <v>1860</v>
      </c>
      <c r="CH287" s="164" t="str">
        <f>"    -- 프로시저 본문" &amp; CHAR(10) &amp;
"    BEGIN" &amp; CHAR(10) &amp;
"        WITH query_result AS (" &amp; CHAR(10) &amp;
"            -- 쿼리 결과를 변수에 저장" &amp; CHAR(10) &amp;
"            "&amp;CF287&amp;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J287" s="164" t="s">
        <v>1860</v>
      </c>
      <c r="CK287" s="164" t="str">
        <f>"BEGIN TRY" &amp; CHAR(10) &amp;
"    WITH query_result AS (" &amp; CHAR(10) &amp;
"        "&amp;CI287&amp;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M287" s="164" t="s">
        <v>1860</v>
      </c>
      <c r="CN287" s="164" t="str">
        <f>"BEGIN TRY" &amp; CHAR(10) &amp;
"    WITH query_result AS (" &amp; CHAR(10) &amp;
"        "&amp;CL287&amp;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CP287" s="164" t="s">
        <v>1860</v>
      </c>
      <c r="CQ287" s="164" t="str">
        <f>"BEGIN TRY" &amp; CHAR(10) &amp;
"    WITH query_result AS (" &amp; CHAR(10) &amp;
"        "&amp;CO287&amp;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7" s="216">
        <f>IFERROR(VLOOKUP("ID"&amp;U287,V.진단결과!$A$2:$E$99558,4,0),0)</f>
        <v>0</v>
      </c>
      <c r="CS287" s="217">
        <f>IFERROR(VLOOKUP("ID"&amp;U287,V.진단결과!$A$2:$E$99558,5,0),0)</f>
        <v>0</v>
      </c>
      <c r="CT287" s="218">
        <f t="shared" si="239"/>
        <v>0</v>
      </c>
      <c r="CU287" s="219" t="str">
        <f>SUBSTITUTE(IFERROR(VLOOKUP("ID"&amp;U287,V.진단결과!$A$2:$F$99558,6,0),""),$AO287,"")</f>
        <v/>
      </c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</row>
    <row r="288" spans="1:120" s="220" customFormat="1" ht="16.5" hidden="1" customHeight="1">
      <c r="A288" s="164" t="s">
        <v>2242</v>
      </c>
      <c r="B288" s="164" t="s">
        <v>2240</v>
      </c>
      <c r="C288" s="164" t="s">
        <v>2887</v>
      </c>
      <c r="D288" s="164">
        <v>12</v>
      </c>
      <c r="E288" s="175" t="s">
        <v>2243</v>
      </c>
      <c r="F288" s="177" t="s">
        <v>2263</v>
      </c>
      <c r="G288" s="177" t="s">
        <v>2255</v>
      </c>
      <c r="H288" s="177">
        <v>10</v>
      </c>
      <c r="I288" s="221" t="s">
        <v>2747</v>
      </c>
      <c r="J288" s="177" t="s">
        <v>2408</v>
      </c>
      <c r="K288" s="177" t="s">
        <v>2435</v>
      </c>
      <c r="L288" s="175"/>
      <c r="M288" s="165"/>
      <c r="N288" s="221" t="s">
        <v>2747</v>
      </c>
      <c r="O288" s="192"/>
      <c r="P288" s="4"/>
      <c r="Q288" s="175" t="s">
        <v>116</v>
      </c>
      <c r="R288" s="175" t="s">
        <v>2448</v>
      </c>
      <c r="S288" s="166"/>
      <c r="T288" s="166"/>
      <c r="U288" s="166">
        <v>1286</v>
      </c>
      <c r="V288" s="164" t="s">
        <v>1869</v>
      </c>
      <c r="W288" s="166"/>
      <c r="X288" s="166"/>
      <c r="Y288" s="166"/>
      <c r="Z288" s="164" t="s">
        <v>1868</v>
      </c>
      <c r="AA288" s="164" t="s">
        <v>2568</v>
      </c>
      <c r="AB288" s="166"/>
      <c r="AC288" s="166"/>
      <c r="AD288" s="165"/>
      <c r="AE288" s="166"/>
      <c r="AF288" s="166" t="s">
        <v>2886</v>
      </c>
      <c r="AG288" s="165" t="s">
        <v>2258</v>
      </c>
      <c r="AH288" s="165" t="s">
        <v>2434</v>
      </c>
      <c r="AI288" s="166" t="s">
        <v>2880</v>
      </c>
      <c r="AJ288" s="166"/>
      <c r="AK288" s="166"/>
      <c r="AL288" s="166"/>
      <c r="AM288" s="166"/>
      <c r="AN288" s="166" t="str">
        <f>F288 &amp;"["&amp;G288&amp;"]의 "&amp; I288 &amp;"["&amp; J288 &amp;"]는 표준코드[CONCEPT]의 표준코드아이디[CONCEPT_ID]에 존재하며 해당 조건["&amp;AI288&amp;"]을 만족해야 한다."</f>
        <v>기록정보[NOTE]의 언어 ID[LANGUAGE_CONCEPT_ID]는 표준코드[CONCEPT]의 표준코드아이디[CONCEPT_ID]에 존재하며 해당 조건[and concept_id = 4182347]을 만족해야 한다.</v>
      </c>
      <c r="AO288" s="166"/>
      <c r="AP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AQ288" s="164" t="s">
        <v>1860</v>
      </c>
      <c r="AR288" s="164" t="str">
        <f>"WITH query_result AS (" &amp; CHAR(10) &amp;
"    -- 쿼리 결과를 변수에 저장" &amp; CHAR(10) &amp;
"    " &amp; AP288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'ID1286'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288" s="164" t="s">
        <v>1860</v>
      </c>
      <c r="AU288" s="164" t="str">
        <f>"    WITH query_result AS (" &amp; CHAR(10) &amp;
"        -- 쿼리 결과를 변수에 저장" &amp; CHAR(10) &amp;
"        " &amp; AS288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288" s="164" t="s">
        <v>1860</v>
      </c>
      <c r="AX288" s="164" t="str">
        <f>"    WITH query_result AS (" &amp; CHAR(10) &amp;
"        -- 쿼리 결과를 변수에 저장" &amp; CHAR(10) &amp;
"        " &amp; AV288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AZ288" s="164" t="s">
        <v>1860</v>
      </c>
      <c r="BA288" s="164" t="str">
        <f>"BEGIN TRY" &amp; CHAR(10) &amp;
"    WITH query_result AS (" &amp; CHAR(10) &amp;
"        "&amp;AY288&amp;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288" s="164" t="s">
        <v>1860</v>
      </c>
      <c r="BD288" s="164" t="str">
        <f>"BEGIN TRY" &amp; CHAR(10) &amp;
"    WITH query_result AS (" &amp; CHAR(10) &amp;
"        "&amp;BB288&amp;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288" s="164" t="s">
        <v>1860</v>
      </c>
      <c r="BG288" s="164" t="str">
        <f>"BEGIN TRY" &amp; CHAR(10) &amp;
"    WITH query_result AS (" &amp; CHAR(10) &amp;
"        "&amp;BE288&amp;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8" s="166" t="str">
        <f>"SELECT 'ID"&amp; $U288 &amp;"' AS RULE_ID,  
   '"&amp; $G288 &amp;"' AS TB_NM,    
   '"&amp; $J288 &amp;"' AS COL_NM, 
   COUNT(*) AS TOT_CNT   
   FROM "&amp;$C288&amp;"."&amp; $G288 &amp;"
WHERE "&amp; $J288 &amp;" IS NOT NULL AND LENGTH(CAST("&amp; $J288 &amp;" AS VARCHAR))&gt;0 "</f>
        <v xml:space="preserve">SELECT 'ID1286' AS RULE_ID,  
   'NOTE' AS TB_NM,    
   'LANGUAGE_CONCEPT_ID' AS COL_NM, 
   COUNT(*) AS TOT_CNT   
   FROM YourSchemaName.NOTE
WHERE LANGUAGE_CONCEPT_ID IS NOT NULL AND LENGTH(CAST(LANGUAGE_CONCEPT_ID AS VARCHAR))&gt;0 </v>
      </c>
      <c r="BI288" s="164" t="s">
        <v>1860</v>
      </c>
      <c r="BJ288" s="166" t="str">
        <f>"BEGIN" &amp; CHAR(10) &amp;
"    -- 쿼리 결과를 변수에 저장" &amp; CHAR(10) &amp;
"    " &amp; BH288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'ID1286'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288" s="164" t="s">
        <v>1860</v>
      </c>
      <c r="BM288" s="166" t="str">
        <f>"BEGIN" &amp; CHAR(10) &amp;
"    -- 쿼리 결과를 변수에 저장" &amp; CHAR(10) &amp;
"    " &amp; BK288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288" s="164" t="s">
        <v>1860</v>
      </c>
      <c r="BP288" s="166" t="str">
        <f>"BEGIN" &amp; CHAR(10) &amp;
"    -- 쿼리 결과를 변수에 저장" &amp; CHAR(10) &amp;
"    " &amp; BN288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BR288" s="164" t="s">
        <v>1860</v>
      </c>
      <c r="BS28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LENGTH("&amp; $J288 &amp;")&gt;0 )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288" s="164" t="s">
        <v>1860</v>
      </c>
      <c r="BV28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288" s="166" t="str">
        <f>"SELECT ERR_VALUE, RULE_ID, TB_NM, COL_NM FROM (
 SELECT DISTINCT SUBSTRING(CAST("&amp; $J288 &amp;" AS VARCHAR(50)),1,30)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LENGTH("&amp; $J288 &amp;")&gt;0 ) 
LIMIT 3
) XX
"</f>
        <v xml:space="preserve">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288" s="164" t="s">
        <v>1860</v>
      </c>
      <c r="BY28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CA288" s="164" t="s">
        <v>1860</v>
      </c>
      <c r="CB288" s="164" t="str">
        <f>"    -- 프로시저 본문" &amp; CHAR(10) &amp;
"    BEGIN" &amp; CHAR(10) &amp;
"        WITH query_result AS (" &amp; CHAR(10) &amp;
"            -- 쿼리 결과를 변수에 저장" &amp; CHAR(10) &amp;
"            "&amp;BZ288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'ID1286'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LENGTH(TO_CHAR("&amp; $J288 &amp;"))&gt;0 )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288" s="164" t="s">
        <v>1860</v>
      </c>
      <c r="CE288" s="164" t="str">
        <f>"    -- 프로시저 본문" &amp; CHAR(10) &amp;
"    BEGIN" &amp; CHAR(10) &amp;
"        WITH query_result AS (" &amp; CHAR(10) &amp;
"            -- 쿼리 결과를 변수에 저장" &amp; CHAR(10) &amp;
"         "&amp;CC288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8" s="166" t="str">
        <f>"SELECT ERR_VALUE, RULE_ID, TB_NM, COL_NM FROM (
 SELECT DISTINCT SUBSTR(TO_CHAR("&amp; $J288 &amp;"),1,30)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LENGTH(TO_CHAR("&amp; $J288 &amp;"))&gt;0 ) 
AND ROWNUM &lt; 4
) XX
"</f>
        <v xml:space="preserve">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288" s="164" t="s">
        <v>1860</v>
      </c>
      <c r="CH288" s="164" t="str">
        <f>"    -- 프로시저 본문" &amp; CHAR(10) &amp;
"    BEGIN" &amp; CHAR(10) &amp;
"        WITH query_result AS (" &amp; CHAR(10) &amp;
"            -- 쿼리 결과를 변수에 저장" &amp; CHAR(10) &amp;
"            "&amp;CF288&amp;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CJ288" s="164" t="s">
        <v>1860</v>
      </c>
      <c r="CK288" s="164" t="str">
        <f>"BEGIN TRY" &amp; CHAR(10) &amp;
"    WITH query_result AS (" &amp; CHAR(10) &amp;
"        "&amp;CI288&amp;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288" s="164" t="s">
        <v>1860</v>
      </c>
      <c r="CN288" s="164" t="str">
        <f>"BEGIN TRY" &amp; CHAR(10) &amp;
"    WITH query_result AS (" &amp; CHAR(10) &amp;
"        "&amp;CL288&amp;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288" s="164" t="s">
        <v>1860</v>
      </c>
      <c r="CQ288" s="164" t="str">
        <f>"BEGIN TRY" &amp; CHAR(10) &amp;
"    WITH query_result AS (" &amp; CHAR(10) &amp;
"        "&amp;CO288&amp;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8" s="216">
        <f>IFERROR(VLOOKUP("ID"&amp;U288,V.진단결과!$A$2:$E$99558,4,0),0)</f>
        <v>0</v>
      </c>
      <c r="CS288" s="217">
        <f>IFERROR(VLOOKUP("ID"&amp;U288,V.진단결과!$A$2:$E$99558,5,0),0)</f>
        <v>0</v>
      </c>
      <c r="CT288" s="218">
        <f t="shared" si="239"/>
        <v>0</v>
      </c>
      <c r="CU288" s="219" t="str">
        <f>SUBSTITUTE(IFERROR(VLOOKUP("ID"&amp;U288,V.진단결과!$A$2:$F$99558,6,0),""),$AO288,"")</f>
        <v/>
      </c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</row>
    <row r="289" spans="1:120" s="220" customFormat="1" ht="16.5" hidden="1" customHeight="1">
      <c r="A289" s="164" t="s">
        <v>2242</v>
      </c>
      <c r="B289" s="164" t="s">
        <v>2240</v>
      </c>
      <c r="C289" s="164" t="s">
        <v>2887</v>
      </c>
      <c r="D289" s="164">
        <v>12</v>
      </c>
      <c r="E289" s="175" t="s">
        <v>2243</v>
      </c>
      <c r="F289" s="177" t="s">
        <v>2263</v>
      </c>
      <c r="G289" s="177" t="s">
        <v>2255</v>
      </c>
      <c r="H289" s="177">
        <v>10</v>
      </c>
      <c r="I289" s="221" t="s">
        <v>2747</v>
      </c>
      <c r="J289" s="177" t="s">
        <v>2408</v>
      </c>
      <c r="K289" s="177" t="s">
        <v>2435</v>
      </c>
      <c r="L289" s="175"/>
      <c r="M289" s="165"/>
      <c r="N289" s="221" t="s">
        <v>2747</v>
      </c>
      <c r="O289" s="192"/>
      <c r="P289" s="4"/>
      <c r="Q289" s="175" t="s">
        <v>116</v>
      </c>
      <c r="R289" s="175" t="s">
        <v>2448</v>
      </c>
      <c r="S289" s="166"/>
      <c r="T289" s="166"/>
      <c r="U289" s="166">
        <v>1287</v>
      </c>
      <c r="V289" s="164" t="s">
        <v>1869</v>
      </c>
      <c r="W289" s="166"/>
      <c r="X289" s="166"/>
      <c r="Y289" s="166"/>
      <c r="Z289" s="168" t="s">
        <v>2892</v>
      </c>
      <c r="AA289" s="168" t="s">
        <v>2891</v>
      </c>
      <c r="AB289" s="166"/>
      <c r="AC289" s="166"/>
      <c r="AD289" s="165"/>
      <c r="AE289" s="166"/>
      <c r="AF289" s="166"/>
      <c r="AG289" s="166"/>
      <c r="AH289" s="165"/>
      <c r="AI289" s="166"/>
      <c r="AJ289" s="166"/>
      <c r="AK289" s="166"/>
      <c r="AL289" s="166"/>
      <c r="AM289" s="166"/>
      <c r="AN289" s="166" t="str">
        <f>F289 &amp;"["&amp;G289&amp;"]의 "&amp; I289 &amp;"["&amp; J289 &amp;"]는 필수적으로 존재하여만 한다."</f>
        <v>기록정보[NOTE]의 언어 ID[LANGUAGE_CONCEPT_ID]는 필수적으로 존재하여만 한다.</v>
      </c>
      <c r="AO289" s="166"/>
      <c r="AP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Q289" s="164" t="s">
        <v>1860</v>
      </c>
      <c r="AR289" s="164" t="str">
        <f>"WITH query_result AS (" &amp; CHAR(10) &amp;
"    -- 쿼리 결과를 변수에 저장" &amp; CHAR(10) &amp;
"    " &amp; AP289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'ID1287'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AT289" s="164" t="s">
        <v>1860</v>
      </c>
      <c r="AU289" s="164" t="str">
        <f>"    WITH query_result AS (" &amp; CHAR(10) &amp;
"        -- 쿼리 결과를 변수에 저장" &amp; CHAR(10) &amp;
"        " &amp; AS289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'ID1287'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AW289" s="164" t="s">
        <v>1860</v>
      </c>
      <c r="AX289" s="164" t="str">
        <f>"    WITH query_result AS (" &amp; CHAR(10) &amp;
"        -- 쿼리 결과를 변수에 저장" &amp; CHAR(10) &amp;
"        " &amp; AV289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Z289" s="164" t="s">
        <v>1860</v>
      </c>
      <c r="BA289" s="164" t="str">
        <f>"BEGIN TRY" &amp; CHAR(10) &amp;
"    WITH query_result AS (" &amp; CHAR(10) &amp;
"        "&amp;AY289&amp;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C289" s="164" t="s">
        <v>1860</v>
      </c>
      <c r="BD289" s="164" t="str">
        <f>"BEGIN TRY" &amp; CHAR(10) &amp;
"    WITH query_result AS (" &amp; CHAR(10) &amp;
"        "&amp;BB289&amp;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BF289" s="164" t="s">
        <v>1860</v>
      </c>
      <c r="BG289" s="164" t="str">
        <f>"BEGIN TRY" &amp; CHAR(10) &amp;
"    WITH query_result AS (" &amp; CHAR(10) &amp;
"        "&amp;BE289&amp;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9" s="166" t="str">
        <f>"SELECT 'ID"&amp; $U289 &amp;"' AS RULE_ID,  
   '"&amp; $G289 &amp;"' AS TB_NM,    
   '"&amp; $J289 &amp;"' AS COL_NM, 
   COUNT(*) AS TOT_CNT   
   FROM "&amp;$C289&amp;"."&amp; $G289 &amp;"
"</f>
        <v xml:space="preserve">SELECT 'ID1287' AS RULE_ID,  
   'NOTE' AS TB_NM,    
   'LANGUAGE_CONCEPT_ID' AS COL_NM, 
   COUNT(*) AS TOT_CNT   
   FROM YourSchemaName.NOTE
</v>
      </c>
      <c r="BI289" s="164" t="s">
        <v>1860</v>
      </c>
      <c r="BJ289" s="166" t="str">
        <f>"BEGIN" &amp; CHAR(10) &amp;
"    -- 쿼리 결과를 변수에 저장" &amp; CHAR(10) &amp;
"    " &amp; BH289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'ID1287'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L289" s="164" t="s">
        <v>1860</v>
      </c>
      <c r="BM289" s="166" t="str">
        <f>"BEGIN" &amp; CHAR(10) &amp;
"    -- 쿼리 결과를 변수에 저장" &amp; CHAR(10) &amp;
"    " &amp; BK289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'ID1287'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BO289" s="164" t="s">
        <v>1860</v>
      </c>
      <c r="BP289" s="166" t="str">
        <f>"BEGIN" &amp; CHAR(10) &amp;
"    -- 쿼리 결과를 변수에 저장" &amp; CHAR(10) &amp;
"    " &amp; BN289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BR289" s="164" t="s">
        <v>1860</v>
      </c>
      <c r="BS2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U289" s="164" t="s">
        <v>1860</v>
      </c>
      <c r="BV2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289" s="166" t="str">
        <f>"SELECT ERR_VALUE, RULE_ID, TB_NM, COL_NM FROM (
 SELECT DISTINCT SUBSTRING(CAST("&amp; $J289 &amp;" AS VARCHAR(50)),1,30) AS ERR_VALUE, 'ID"&amp; $U289 &amp;"' AS RULE_ID,  
   '"&amp; $G289 &amp;"' AS TB_NM,    
   '"&amp; $J289 &amp;"' AS COL_NM 
    FROM "&amp;$C289&amp;"."&amp; $G289 &amp;" A
    WHERE  "&amp; $J289 &amp;" IS NULL 
LIMIT 3
) XX
"</f>
        <v xml:space="preserve">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</v>
      </c>
      <c r="BX289" s="164" t="s">
        <v>1860</v>
      </c>
      <c r="BY2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A289" s="164" t="s">
        <v>1860</v>
      </c>
      <c r="CB289" s="164" t="str">
        <f>"    -- 프로시저 본문" &amp; CHAR(10) &amp;
"    BEGIN" &amp; CHAR(10) &amp;
"        WITH query_result AS (" &amp; CHAR(10) &amp;
"            -- 쿼리 결과를 변수에 저장" &amp; CHAR(10) &amp;
"            "&amp;BZ289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'ID1287'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D289" s="164" t="s">
        <v>1860</v>
      </c>
      <c r="CE289" s="164" t="str">
        <f>"    -- 프로시저 본문" &amp; CHAR(10) &amp;
"    BEGIN" &amp; CHAR(10) &amp;
"        WITH query_result AS (" &amp; CHAR(10) &amp;
"            -- 쿼리 결과를 변수에 저장" &amp; CHAR(10) &amp;
"         "&amp;CC289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'ID1287'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9" s="166" t="str">
        <f>"SELECT ERR_VALUE, RULE_ID, TB_NM, COL_NM FROM (
 SELECT DISTINCT SUBSTR(TO_CHAR("&amp; $J289 &amp;"),1,30) AS ERR_VALUE, 'ID"&amp; $U289 &amp;"' AS RULE_ID,  
   '"&amp; $G289 &amp;"' AS TB_NM,    
   '"&amp; $J289 &amp;"' AS COL_NM 
    FROM "&amp;$C289&amp;"."&amp; $G289 &amp;" A
    WHERE  "&amp; $J289 &amp;" IS NULL
AND ROWNUM &lt; 4
) XX
"</f>
        <v xml:space="preserve">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</v>
      </c>
      <c r="CG289" s="164" t="s">
        <v>1860</v>
      </c>
      <c r="CH289" s="164" t="str">
        <f>"    -- 프로시저 본문" &amp; CHAR(10) &amp;
"    BEGIN" &amp; CHAR(10) &amp;
"        WITH query_result AS (" &amp; CHAR(10) &amp;
"            -- 쿼리 결과를 변수에 저장" &amp; CHAR(10) &amp;
"            "&amp;CF289&amp;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J289" s="164" t="s">
        <v>1860</v>
      </c>
      <c r="CK289" s="164" t="str">
        <f>"BEGIN TRY" &amp; CHAR(10) &amp;
"    WITH query_result AS (" &amp; CHAR(10) &amp;
"        "&amp;CI289&amp;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M289" s="164" t="s">
        <v>1860</v>
      </c>
      <c r="CN289" s="164" t="str">
        <f>"BEGIN TRY" &amp; CHAR(10) &amp;
"    WITH query_result AS (" &amp; CHAR(10) &amp;
"        "&amp;CL289&amp;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CP289" s="164" t="s">
        <v>1860</v>
      </c>
      <c r="CQ289" s="164" t="str">
        <f>"BEGIN TRY" &amp; CHAR(10) &amp;
"    WITH query_result AS (" &amp; CHAR(10) &amp;
"        "&amp;CO289&amp;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9" s="216">
        <f>IFERROR(VLOOKUP("ID"&amp;U289,V.진단결과!$A$2:$E$99558,4,0),0)</f>
        <v>0</v>
      </c>
      <c r="CS289" s="217">
        <f>IFERROR(VLOOKUP("ID"&amp;U289,V.진단결과!$A$2:$E$99558,5,0),0)</f>
        <v>0</v>
      </c>
      <c r="CT289" s="218">
        <f t="shared" si="239"/>
        <v>0</v>
      </c>
      <c r="CU289" s="219" t="str">
        <f>SUBSTITUTE(IFERROR(VLOOKUP("ID"&amp;U289,V.진단결과!$A$2:$F$99558,6,0),""),$AO289,"")</f>
        <v/>
      </c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</row>
    <row r="290" spans="1:120" s="220" customFormat="1" ht="16.5" hidden="1" customHeight="1">
      <c r="A290" s="164" t="s">
        <v>2242</v>
      </c>
      <c r="B290" s="164" t="s">
        <v>2240</v>
      </c>
      <c r="C290" s="164" t="s">
        <v>2887</v>
      </c>
      <c r="D290" s="164">
        <v>12</v>
      </c>
      <c r="E290" s="175" t="s">
        <v>2243</v>
      </c>
      <c r="F290" s="177" t="s">
        <v>2263</v>
      </c>
      <c r="G290" s="177" t="s">
        <v>2255</v>
      </c>
      <c r="H290" s="177">
        <v>11</v>
      </c>
      <c r="I290" s="221" t="s">
        <v>2748</v>
      </c>
      <c r="J290" s="177" t="s">
        <v>2281</v>
      </c>
      <c r="K290" s="177" t="s">
        <v>2435</v>
      </c>
      <c r="L290" s="175"/>
      <c r="M290" s="165"/>
      <c r="N290" s="221" t="s">
        <v>2748</v>
      </c>
      <c r="O290" s="183">
        <v>11111</v>
      </c>
      <c r="P290" s="4"/>
      <c r="Q290" s="175" t="s">
        <v>2449</v>
      </c>
      <c r="R290" s="175"/>
      <c r="S290" s="166"/>
      <c r="T290" s="166"/>
      <c r="U290" s="166"/>
      <c r="V290" s="164" t="s">
        <v>1965</v>
      </c>
      <c r="W290" s="166" t="s">
        <v>2809</v>
      </c>
      <c r="X290" s="166"/>
      <c r="Y290" s="166"/>
      <c r="Z290" s="166"/>
      <c r="AA290" s="166"/>
      <c r="AB290" s="164"/>
      <c r="AC290" s="166"/>
      <c r="AD290" s="165"/>
      <c r="AE290" s="166"/>
      <c r="AF290" s="166"/>
      <c r="AG290" s="165"/>
      <c r="AH290" s="165"/>
      <c r="AI290" s="166"/>
      <c r="AJ290" s="166"/>
      <c r="AK290" s="166"/>
      <c r="AL290" s="166"/>
      <c r="AM290" s="166"/>
      <c r="AN290" s="166"/>
      <c r="AO290" s="166"/>
      <c r="AP290" s="166"/>
      <c r="AQ290" s="164"/>
      <c r="AR290" s="164"/>
      <c r="AS290" s="167"/>
      <c r="AT290" s="164"/>
      <c r="AU290" s="164"/>
      <c r="AV290" s="164"/>
      <c r="AW290" s="164"/>
      <c r="AX290" s="164"/>
      <c r="AY290" s="166"/>
      <c r="AZ290" s="164"/>
      <c r="BA290" s="164"/>
      <c r="BB290" s="167"/>
      <c r="BC290" s="164"/>
      <c r="BD290" s="164"/>
      <c r="BE290" s="164"/>
      <c r="BF290" s="164"/>
      <c r="BG290" s="164"/>
      <c r="BH290" s="166"/>
      <c r="BI290" s="164"/>
      <c r="BJ290" s="164"/>
      <c r="BK290" s="167"/>
      <c r="BL290" s="164"/>
      <c r="BM290" s="164"/>
      <c r="BN290" s="164"/>
      <c r="BO290" s="164"/>
      <c r="BP290" s="164"/>
      <c r="BQ290" s="166"/>
      <c r="BR290" s="164"/>
      <c r="BS290" s="164"/>
      <c r="BT290" s="167"/>
      <c r="BU290" s="164"/>
      <c r="BV290" s="164"/>
      <c r="BW290" s="164"/>
      <c r="BX290" s="164"/>
      <c r="BY290" s="164"/>
      <c r="BZ290" s="166"/>
      <c r="CA290" s="164"/>
      <c r="CB290" s="164"/>
      <c r="CC290" s="167"/>
      <c r="CD290" s="164"/>
      <c r="CE290" s="164"/>
      <c r="CF290" s="164"/>
      <c r="CG290" s="164"/>
      <c r="CH290" s="164"/>
      <c r="CI290" s="166"/>
      <c r="CJ290" s="164"/>
      <c r="CK290" s="164"/>
      <c r="CL290" s="167"/>
      <c r="CM290" s="164"/>
      <c r="CN290" s="164"/>
      <c r="CO290" s="164"/>
      <c r="CP290" s="164"/>
      <c r="CQ290" s="164"/>
      <c r="CR290" s="216">
        <f>IFERROR(VLOOKUP("ID"&amp;U290,V.진단결과!$A$2:$E$99558,4,0),0)</f>
        <v>0</v>
      </c>
      <c r="CS290" s="217">
        <f>IFERROR(VLOOKUP("ID"&amp;U290,V.진단결과!$A$2:$E$99558,5,0),0)</f>
        <v>0</v>
      </c>
      <c r="CT290" s="218">
        <f t="shared" si="239"/>
        <v>0</v>
      </c>
      <c r="CU290" s="219" t="str">
        <f>SUBSTITUTE(IFERROR(VLOOKUP("ID"&amp;U290,V.진단결과!$A$2:$F$99558,6,0),""),$AO290,"")</f>
        <v/>
      </c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</row>
    <row r="291" spans="1:120" s="220" customFormat="1" ht="16.5" hidden="1" customHeight="1">
      <c r="A291" s="164" t="s">
        <v>2242</v>
      </c>
      <c r="B291" s="164" t="s">
        <v>2240</v>
      </c>
      <c r="C291" s="164" t="s">
        <v>2887</v>
      </c>
      <c r="D291" s="164">
        <v>12</v>
      </c>
      <c r="E291" s="175" t="s">
        <v>2243</v>
      </c>
      <c r="F291" s="177" t="s">
        <v>2263</v>
      </c>
      <c r="G291" s="177" t="s">
        <v>2255</v>
      </c>
      <c r="H291" s="177">
        <v>12</v>
      </c>
      <c r="I291" s="221" t="s">
        <v>2518</v>
      </c>
      <c r="J291" s="177" t="s">
        <v>2294</v>
      </c>
      <c r="K291" s="177" t="s">
        <v>2435</v>
      </c>
      <c r="L291" s="175"/>
      <c r="M291" s="165"/>
      <c r="N291" s="221" t="s">
        <v>2755</v>
      </c>
      <c r="O291" s="183">
        <v>11833561</v>
      </c>
      <c r="P291" s="4"/>
      <c r="Q291" s="175" t="s">
        <v>2449</v>
      </c>
      <c r="R291" s="175"/>
      <c r="S291" s="166"/>
      <c r="T291" s="166"/>
      <c r="U291" s="166">
        <v>1289</v>
      </c>
      <c r="V291" s="164" t="s">
        <v>1869</v>
      </c>
      <c r="W291" s="166"/>
      <c r="X291" s="166"/>
      <c r="Y291" s="166"/>
      <c r="Z291" s="164" t="s">
        <v>1871</v>
      </c>
      <c r="AA291" s="168" t="s">
        <v>1872</v>
      </c>
      <c r="AB291" s="164"/>
      <c r="AC291" s="166"/>
      <c r="AD291" s="165"/>
      <c r="AE291" s="166"/>
      <c r="AF291" s="166"/>
      <c r="AG291" s="165"/>
      <c r="AH291" s="165"/>
      <c r="AI291" s="166"/>
      <c r="AJ291" s="166" t="s">
        <v>2246</v>
      </c>
      <c r="AK291" s="166" t="s">
        <v>2294</v>
      </c>
      <c r="AL291" s="166"/>
      <c r="AM291" s="166"/>
      <c r="AN291" s="166" t="str">
        <f>F291 &amp;"["&amp;G291&amp;"]의 "&amp; I291 &amp;"["&amp; J291 &amp;"]는 환자["&amp;AJ291&amp;"]의 "&amp;I291&amp;"["&amp;AK291&amp;"]에 존재하여야 한다."</f>
        <v>기록정보[NOTE]의 내원 유형 ID[VISIT_OCCURRENCE_ID]는 환자[VISIT_OCCURRENCE]의 내원 유형 ID[VISIT_OCCURRENCE_ID]에 존재하여야 한다.</v>
      </c>
      <c r="AO291" s="166"/>
      <c r="AP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AQ291" s="164" t="s">
        <v>1860</v>
      </c>
      <c r="AR291" s="164" t="str">
        <f>"WITH query_result AS (" &amp; CHAR(10) &amp;
"    -- 쿼리 결과를 변수에 저장" &amp; CHAR(10) &amp;
"    " &amp; AP291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'ID1289'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91" s="164" t="s">
        <v>1860</v>
      </c>
      <c r="AU291" s="164" t="str">
        <f>"    WITH query_result AS (" &amp; CHAR(10) &amp;
"        -- 쿼리 결과를 변수에 저장" &amp; CHAR(10) &amp;
"        " &amp; AS291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91" s="164" t="s">
        <v>1860</v>
      </c>
      <c r="AX291" s="164" t="str">
        <f>"    WITH query_result AS (" &amp; CHAR(10) &amp;
"        -- 쿼리 결과를 변수에 저장" &amp; CHAR(10) &amp;
"        " &amp; AV291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AZ291" s="164" t="s">
        <v>1860</v>
      </c>
      <c r="BA291" s="164" t="str">
        <f>"BEGIN TRY" &amp; CHAR(10) &amp;
"    WITH query_result AS (" &amp; CHAR(10) &amp;
"        "&amp;AY291&amp;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91" s="164" t="s">
        <v>1860</v>
      </c>
      <c r="BD291" s="164" t="str">
        <f>"BEGIN TRY" &amp; CHAR(10) &amp;
"    WITH query_result AS (" &amp; CHAR(10) &amp;
"        "&amp;BB291&amp;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91" s="164" t="s">
        <v>1860</v>
      </c>
      <c r="BG291" s="164" t="str">
        <f>"BEGIN TRY" &amp; CHAR(10) &amp;
"    WITH query_result AS (" &amp; CHAR(10) &amp;
"        "&amp;BE291&amp;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1" s="166" t="str">
        <f>"SELECT 'ID"&amp; $U291 &amp;"' AS RULE_ID,  
   '"&amp; $G291 &amp;"' AS TB_NM,    
   '"&amp; $J291 &amp;"' AS COL_NM, 
   COUNT(*) AS TOT_CNT   
   FROM "&amp;$C291&amp;"."&amp; $G291 &amp;"
WHERE "&amp; $J291 &amp;" IS NOT NULL AND LENGTH(CAST("&amp; $J291 &amp;" AS VARCHAR))&gt;0 "</f>
        <v xml:space="preserve">SELECT 'ID1289' AS RULE_ID,  
   'NOTE' AS TB_NM,    
   'VISIT_OCCURRENCE_ID' AS COL_NM, 
   COUNT(*) AS TOT_CNT   
   FROM YourSchemaName.NOTE
WHERE VISIT_OCCURRENCE_ID IS NOT NULL AND LENGTH(CAST(VISIT_OCCURRENCE_ID AS VARCHAR))&gt;0 </v>
      </c>
      <c r="BI291" s="164" t="s">
        <v>1860</v>
      </c>
      <c r="BJ291" s="166" t="str">
        <f>"BEGIN" &amp; CHAR(10) &amp;
"    -- 쿼리 결과를 변수에 저장" &amp; CHAR(10) &amp;
"    " &amp; BH291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'ID1289'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91" s="164" t="s">
        <v>1860</v>
      </c>
      <c r="BM291" s="166" t="str">
        <f>"BEGIN" &amp; CHAR(10) &amp;
"    -- 쿼리 결과를 변수에 저장" &amp; CHAR(10) &amp;
"    " &amp; BK291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91" s="164" t="s">
        <v>1860</v>
      </c>
      <c r="BP291" s="166" t="str">
        <f>"BEGIN" &amp; CHAR(10) &amp;
"    -- 쿼리 결과를 변수에 저장" &amp; CHAR(10) &amp;
"    " &amp; BN291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BR291" s="164" t="s">
        <v>1860</v>
      </c>
      <c r="BS2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LENGTH("&amp; $J291 &amp;")&gt;0 )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291" s="164" t="s">
        <v>1860</v>
      </c>
      <c r="BV2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91" s="166" t="str">
        <f>"SELECT ERR_VALUE, RULE_ID, TB_NM, COL_NM FROM (
 SELECT DISTINCT SUBSTRING(CAST("&amp; $J291 &amp;" AS VARCHAR(50)),1,30)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LENGTH("&amp; $J291 &amp;")&gt;0 ) 
LIMIT 3
) XX
"</f>
        <v xml:space="preserve">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91" s="164" t="s">
        <v>1860</v>
      </c>
      <c r="BY2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CA291" s="164" t="s">
        <v>1860</v>
      </c>
      <c r="CB291" s="164" t="str">
        <f>"    -- 프로시저 본문" &amp; CHAR(10) &amp;
"    BEGIN" &amp; CHAR(10) &amp;
"        WITH query_result AS (" &amp; CHAR(10) &amp;
"            -- 쿼리 결과를 변수에 저장" &amp; CHAR(10) &amp;
"            "&amp;BZ291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'ID1289'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LENGTH(TO_CHAR("&amp; $J291 &amp;"))&gt;0 )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91" s="164" t="s">
        <v>1860</v>
      </c>
      <c r="CE291" s="164" t="str">
        <f>"    -- 프로시저 본문" &amp; CHAR(10) &amp;
"    BEGIN" &amp; CHAR(10) &amp;
"        WITH query_result AS (" &amp; CHAR(10) &amp;
"            -- 쿼리 결과를 변수에 저장" &amp; CHAR(10) &amp;
"         "&amp;CC291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1" s="166" t="str">
        <f>"SELECT ERR_VALUE, RULE_ID, TB_NM, COL_NM FROM (
 SELECT DISTINCT SUBSTR(TO_CHAR("&amp; $J291 &amp;"),1,30)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LENGTH(TO_CHAR("&amp; $J291 &amp;"))&gt;0 ) 
AND ROWNUM &lt; 4
) XX
"</f>
        <v xml:space="preserve">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91" s="164" t="s">
        <v>1860</v>
      </c>
      <c r="CH291" s="164" t="str">
        <f>"    -- 프로시저 본문" &amp; CHAR(10) &amp;
"    BEGIN" &amp; CHAR(10) &amp;
"        WITH query_result AS (" &amp; CHAR(10) &amp;
"            -- 쿼리 결과를 변수에 저장" &amp; CHAR(10) &amp;
"            "&amp;CF291&amp;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CJ291" s="164" t="s">
        <v>1860</v>
      </c>
      <c r="CK291" s="164" t="str">
        <f>"BEGIN TRY" &amp; CHAR(10) &amp;
"    WITH query_result AS (" &amp; CHAR(10) &amp;
"        "&amp;CI291&amp;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91" s="164" t="s">
        <v>1860</v>
      </c>
      <c r="CN291" s="164" t="str">
        <f>"BEGIN TRY" &amp; CHAR(10) &amp;
"    WITH query_result AS (" &amp; CHAR(10) &amp;
"        "&amp;CL291&amp;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91" s="164" t="s">
        <v>1860</v>
      </c>
      <c r="CQ291" s="164" t="str">
        <f>"BEGIN TRY" &amp; CHAR(10) &amp;
"    WITH query_result AS (" &amp; CHAR(10) &amp;
"        "&amp;CO291&amp;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1" s="216">
        <f>IFERROR(VLOOKUP("ID"&amp;U291,V.진단결과!$A$2:$E$99558,4,0),0)</f>
        <v>0</v>
      </c>
      <c r="CS291" s="217">
        <f>IFERROR(VLOOKUP("ID"&amp;U291,V.진단결과!$A$2:$E$99558,5,0),0)</f>
        <v>0</v>
      </c>
      <c r="CT291" s="218">
        <f t="shared" si="239"/>
        <v>0</v>
      </c>
      <c r="CU291" s="219" t="str">
        <f>SUBSTITUTE(IFERROR(VLOOKUP("ID"&amp;U291,V.진단결과!$A$2:$F$99558,6,0),""),$AO291,"")</f>
        <v/>
      </c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</row>
    <row r="292" spans="1:120" s="220" customFormat="1" ht="16.5" hidden="1" customHeight="1">
      <c r="A292" s="164" t="s">
        <v>2242</v>
      </c>
      <c r="B292" s="164" t="s">
        <v>2240</v>
      </c>
      <c r="C292" s="164" t="s">
        <v>2887</v>
      </c>
      <c r="D292" s="164">
        <v>12</v>
      </c>
      <c r="E292" s="175" t="s">
        <v>2243</v>
      </c>
      <c r="F292" s="177" t="s">
        <v>2263</v>
      </c>
      <c r="G292" s="177" t="s">
        <v>2255</v>
      </c>
      <c r="H292" s="177">
        <v>13</v>
      </c>
      <c r="I292" s="221" t="s">
        <v>2500</v>
      </c>
      <c r="J292" s="177" t="s">
        <v>2307</v>
      </c>
      <c r="K292" s="177" t="s">
        <v>2435</v>
      </c>
      <c r="L292" s="175"/>
      <c r="M292" s="165"/>
      <c r="N292" s="221" t="s">
        <v>2500</v>
      </c>
      <c r="O292" s="183">
        <v>11833562</v>
      </c>
      <c r="P292" s="4"/>
      <c r="Q292" s="175" t="s">
        <v>2449</v>
      </c>
      <c r="R292" s="175"/>
      <c r="S292" s="166"/>
      <c r="T292" s="166"/>
      <c r="U292" s="166"/>
      <c r="V292" s="164" t="s">
        <v>1965</v>
      </c>
      <c r="W292" s="167" t="s">
        <v>2876</v>
      </c>
      <c r="X292" s="166"/>
      <c r="Y292" s="166"/>
      <c r="Z292" s="164"/>
      <c r="AA292" s="168"/>
      <c r="AB292" s="166"/>
      <c r="AC292" s="166"/>
      <c r="AD292" s="165"/>
      <c r="AE292" s="166"/>
      <c r="AF292" s="166"/>
      <c r="AG292" s="166"/>
      <c r="AH292" s="165"/>
      <c r="AI292" s="166"/>
      <c r="AJ292" s="166"/>
      <c r="AK292" s="166"/>
      <c r="AL292" s="166"/>
      <c r="AM292" s="166"/>
      <c r="AN292" s="166"/>
      <c r="AO292" s="166"/>
      <c r="AP292" s="166"/>
      <c r="AQ292" s="164"/>
      <c r="AR292" s="164"/>
      <c r="AS292" s="167"/>
      <c r="AT292" s="164"/>
      <c r="AU292" s="164"/>
      <c r="AV292" s="166"/>
      <c r="AW292" s="164"/>
      <c r="AX292" s="164"/>
      <c r="AY292" s="166"/>
      <c r="AZ292" s="164"/>
      <c r="BA292" s="164"/>
      <c r="BB292" s="167"/>
      <c r="BC292" s="164"/>
      <c r="BD292" s="164"/>
      <c r="BE292" s="166"/>
      <c r="BF292" s="164"/>
      <c r="BG292" s="164"/>
      <c r="BH292" s="166"/>
      <c r="BI292" s="164"/>
      <c r="BJ292" s="164"/>
      <c r="BK292" s="167"/>
      <c r="BL292" s="164"/>
      <c r="BM292" s="164"/>
      <c r="BN292" s="166"/>
      <c r="BO292" s="164"/>
      <c r="BP292" s="164"/>
      <c r="BQ292" s="166"/>
      <c r="BR292" s="164"/>
      <c r="BS292" s="164"/>
      <c r="BT292" s="167"/>
      <c r="BU292" s="164"/>
      <c r="BV292" s="164"/>
      <c r="BW292" s="166"/>
      <c r="BX292" s="164"/>
      <c r="BY292" s="164"/>
      <c r="BZ292" s="166"/>
      <c r="CA292" s="164"/>
      <c r="CB292" s="164"/>
      <c r="CC292" s="167"/>
      <c r="CD292" s="164"/>
      <c r="CE292" s="164"/>
      <c r="CF292" s="166"/>
      <c r="CG292" s="164"/>
      <c r="CH292" s="164"/>
      <c r="CI292" s="166"/>
      <c r="CJ292" s="164"/>
      <c r="CK292" s="164"/>
      <c r="CL292" s="167"/>
      <c r="CM292" s="164"/>
      <c r="CN292" s="164"/>
      <c r="CO292" s="166"/>
      <c r="CP292" s="164"/>
      <c r="CQ292" s="164"/>
      <c r="CR292" s="216">
        <f>IFERROR(VLOOKUP("ID"&amp;U292,V.진단결과!$A$2:$E$99558,4,0),0)</f>
        <v>0</v>
      </c>
      <c r="CS292" s="217">
        <f>IFERROR(VLOOKUP("ID"&amp;U292,V.진단결과!$A$2:$E$99558,5,0),0)</f>
        <v>0</v>
      </c>
      <c r="CT292" s="218">
        <f t="shared" si="239"/>
        <v>0</v>
      </c>
      <c r="CU292" s="219" t="str">
        <f>SUBSTITUTE(IFERROR(VLOOKUP("ID"&amp;U292,V.진단결과!$A$2:$F$99558,6,0),""),$AO292,"")</f>
        <v/>
      </c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</row>
    <row r="293" spans="1:120" s="220" customFormat="1" ht="16.5" hidden="1" customHeight="1">
      <c r="A293" s="164" t="s">
        <v>2242</v>
      </c>
      <c r="B293" s="164" t="s">
        <v>2240</v>
      </c>
      <c r="C293" s="164" t="s">
        <v>2887</v>
      </c>
      <c r="D293" s="164">
        <v>12</v>
      </c>
      <c r="E293" s="175" t="s">
        <v>2243</v>
      </c>
      <c r="F293" s="177" t="s">
        <v>2263</v>
      </c>
      <c r="G293" s="177" t="s">
        <v>2255</v>
      </c>
      <c r="H293" s="177">
        <v>14</v>
      </c>
      <c r="I293" s="221" t="s">
        <v>2749</v>
      </c>
      <c r="J293" s="177" t="s">
        <v>2409</v>
      </c>
      <c r="K293" s="177" t="s">
        <v>2437</v>
      </c>
      <c r="L293" s="175"/>
      <c r="M293" s="165"/>
      <c r="N293" s="221" t="s">
        <v>2756</v>
      </c>
      <c r="O293" s="192"/>
      <c r="P293" s="4"/>
      <c r="Q293" s="175" t="s">
        <v>2449</v>
      </c>
      <c r="R293" s="175"/>
      <c r="S293" s="166"/>
      <c r="T293" s="166"/>
      <c r="U293" s="166"/>
      <c r="V293" s="164" t="s">
        <v>1965</v>
      </c>
      <c r="W293" s="166" t="s">
        <v>1875</v>
      </c>
      <c r="X293" s="166"/>
      <c r="Y293" s="166"/>
      <c r="Z293" s="166"/>
      <c r="AA293" s="166"/>
      <c r="AB293" s="164"/>
      <c r="AC293" s="166"/>
      <c r="AD293" s="165"/>
      <c r="AE293" s="166"/>
      <c r="AF293" s="166"/>
      <c r="AG293" s="165"/>
      <c r="AH293" s="165"/>
      <c r="AI293" s="166"/>
      <c r="AJ293" s="166"/>
      <c r="AK293" s="166"/>
      <c r="AL293" s="166"/>
      <c r="AM293" s="166"/>
      <c r="AN293" s="166"/>
      <c r="AO293" s="166"/>
      <c r="AP293" s="166"/>
      <c r="AQ293" s="164"/>
      <c r="AR293" s="164"/>
      <c r="AS293" s="167"/>
      <c r="AT293" s="164"/>
      <c r="AU293" s="164"/>
      <c r="AV293" s="166"/>
      <c r="AW293" s="164"/>
      <c r="AX293" s="164"/>
      <c r="AY293" s="166"/>
      <c r="AZ293" s="164"/>
      <c r="BA293" s="164"/>
      <c r="BB293" s="167"/>
      <c r="BC293" s="164"/>
      <c r="BD293" s="164"/>
      <c r="BE293" s="166"/>
      <c r="BF293" s="164"/>
      <c r="BG293" s="164"/>
      <c r="BH293" s="166"/>
      <c r="BI293" s="164"/>
      <c r="BJ293" s="164"/>
      <c r="BK293" s="167"/>
      <c r="BL293" s="164"/>
      <c r="BM293" s="164"/>
      <c r="BN293" s="166"/>
      <c r="BO293" s="164"/>
      <c r="BP293" s="164"/>
      <c r="BQ293" s="166"/>
      <c r="BR293" s="164"/>
      <c r="BS293" s="164"/>
      <c r="BT293" s="167"/>
      <c r="BU293" s="164"/>
      <c r="BV293" s="164"/>
      <c r="BW293" s="166"/>
      <c r="BX293" s="164"/>
      <c r="BY293" s="164"/>
      <c r="BZ293" s="166"/>
      <c r="CA293" s="164"/>
      <c r="CB293" s="164"/>
      <c r="CC293" s="167"/>
      <c r="CD293" s="164"/>
      <c r="CE293" s="164"/>
      <c r="CF293" s="166"/>
      <c r="CG293" s="164"/>
      <c r="CH293" s="164"/>
      <c r="CI293" s="166"/>
      <c r="CJ293" s="164"/>
      <c r="CK293" s="164"/>
      <c r="CL293" s="167"/>
      <c r="CM293" s="164"/>
      <c r="CN293" s="164"/>
      <c r="CO293" s="166"/>
      <c r="CP293" s="164"/>
      <c r="CQ293" s="164"/>
      <c r="CR293" s="216">
        <f>IFERROR(VLOOKUP("ID"&amp;U293,V.진단결과!$A$2:$E$99558,4,0),0)</f>
        <v>0</v>
      </c>
      <c r="CS293" s="217">
        <f>IFERROR(VLOOKUP("ID"&amp;U293,V.진단결과!$A$2:$E$99558,5,0),0)</f>
        <v>0</v>
      </c>
      <c r="CT293" s="218">
        <f t="shared" si="239"/>
        <v>0</v>
      </c>
      <c r="CU293" s="219" t="str">
        <f>SUBSTITUTE(IFERROR(VLOOKUP("ID"&amp;U293,V.진단결과!$A$2:$F$99558,6,0),""),$AO293,"")</f>
        <v/>
      </c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</row>
    <row r="294" spans="1:120" s="220" customFormat="1" ht="16.5" hidden="1" customHeight="1">
      <c r="A294" s="164" t="s">
        <v>2242</v>
      </c>
      <c r="B294" s="164" t="s">
        <v>2240</v>
      </c>
      <c r="C294" s="164" t="s">
        <v>2887</v>
      </c>
      <c r="D294" s="164">
        <v>13</v>
      </c>
      <c r="E294" s="175" t="s">
        <v>2243</v>
      </c>
      <c r="F294" s="177" t="s">
        <v>2757</v>
      </c>
      <c r="G294" s="177" t="s">
        <v>2256</v>
      </c>
      <c r="H294" s="177">
        <v>1</v>
      </c>
      <c r="I294" s="221" t="s">
        <v>2758</v>
      </c>
      <c r="J294" s="177" t="s">
        <v>2410</v>
      </c>
      <c r="K294" s="177" t="s">
        <v>2435</v>
      </c>
      <c r="L294" s="175" t="s">
        <v>9</v>
      </c>
      <c r="M294" s="165"/>
      <c r="N294" s="221" t="s">
        <v>2758</v>
      </c>
      <c r="O294" s="169"/>
      <c r="P294" s="4"/>
      <c r="Q294" s="175" t="s">
        <v>116</v>
      </c>
      <c r="R294" s="175" t="s">
        <v>2448</v>
      </c>
      <c r="S294" s="166"/>
      <c r="T294" s="166"/>
      <c r="U294" s="166"/>
      <c r="V294" s="164" t="s">
        <v>1873</v>
      </c>
      <c r="W294" s="167" t="s">
        <v>1874</v>
      </c>
      <c r="X294" s="166"/>
      <c r="Y294" s="166"/>
      <c r="Z294" s="166"/>
      <c r="AA294" s="166"/>
      <c r="AB294" s="164"/>
      <c r="AC294" s="166"/>
      <c r="AD294" s="165"/>
      <c r="AE294" s="166"/>
      <c r="AF294" s="166"/>
      <c r="AG294" s="165"/>
      <c r="AH294" s="165"/>
      <c r="AI294" s="166"/>
      <c r="AJ294" s="166"/>
      <c r="AK294" s="166"/>
      <c r="AL294" s="166"/>
      <c r="AM294" s="166"/>
      <c r="AN294" s="166"/>
      <c r="AO294" s="166"/>
      <c r="AP294" s="166"/>
      <c r="AQ294" s="164"/>
      <c r="AR294" s="164"/>
      <c r="AS294" s="167"/>
      <c r="AT294" s="164"/>
      <c r="AU294" s="164"/>
      <c r="AV294" s="164"/>
      <c r="AW294" s="164"/>
      <c r="AX294" s="164"/>
      <c r="AY294" s="166"/>
      <c r="AZ294" s="164"/>
      <c r="BA294" s="164"/>
      <c r="BB294" s="167"/>
      <c r="BC294" s="164"/>
      <c r="BD294" s="164"/>
      <c r="BE294" s="164"/>
      <c r="BF294" s="164"/>
      <c r="BG294" s="164"/>
      <c r="BH294" s="166"/>
      <c r="BI294" s="164"/>
      <c r="BJ294" s="164"/>
      <c r="BK294" s="167"/>
      <c r="BL294" s="164"/>
      <c r="BM294" s="164"/>
      <c r="BN294" s="164"/>
      <c r="BO294" s="164"/>
      <c r="BP294" s="164"/>
      <c r="BQ294" s="166"/>
      <c r="BR294" s="164"/>
      <c r="BS294" s="164"/>
      <c r="BT294" s="167"/>
      <c r="BU294" s="164"/>
      <c r="BV294" s="164"/>
      <c r="BW294" s="164"/>
      <c r="BX294" s="164"/>
      <c r="BY294" s="164"/>
      <c r="BZ294" s="166"/>
      <c r="CA294" s="164"/>
      <c r="CB294" s="164"/>
      <c r="CC294" s="167"/>
      <c r="CD294" s="164"/>
      <c r="CE294" s="164"/>
      <c r="CF294" s="164"/>
      <c r="CG294" s="164"/>
      <c r="CH294" s="164"/>
      <c r="CI294" s="166"/>
      <c r="CJ294" s="164"/>
      <c r="CK294" s="164"/>
      <c r="CL294" s="167"/>
      <c r="CM294" s="164"/>
      <c r="CN294" s="164"/>
      <c r="CO294" s="164"/>
      <c r="CP294" s="164"/>
      <c r="CQ294" s="164"/>
      <c r="CR294" s="216">
        <f>IFERROR(VLOOKUP("ID"&amp;U294,V.진단결과!$A$2:$E$99558,4,0),0)</f>
        <v>0</v>
      </c>
      <c r="CS294" s="217">
        <f>IFERROR(VLOOKUP("ID"&amp;U294,V.진단결과!$A$2:$E$99558,5,0),0)</f>
        <v>0</v>
      </c>
      <c r="CT294" s="218">
        <f t="shared" si="239"/>
        <v>0</v>
      </c>
      <c r="CU294" s="219" t="str">
        <f>SUBSTITUTE(IFERROR(VLOOKUP("ID"&amp;U294,V.진단결과!$A$2:$F$99558,6,0),""),$AO294,"")</f>
        <v/>
      </c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</row>
    <row r="295" spans="1:120" s="220" customFormat="1" ht="16.5" hidden="1" customHeight="1">
      <c r="A295" s="164" t="s">
        <v>2242</v>
      </c>
      <c r="B295" s="164" t="s">
        <v>2240</v>
      </c>
      <c r="C295" s="164" t="s">
        <v>2887</v>
      </c>
      <c r="D295" s="164">
        <v>13</v>
      </c>
      <c r="E295" s="175" t="s">
        <v>2243</v>
      </c>
      <c r="F295" s="177" t="s">
        <v>2757</v>
      </c>
      <c r="G295" s="177" t="s">
        <v>2256</v>
      </c>
      <c r="H295" s="177">
        <v>1</v>
      </c>
      <c r="I295" s="221" t="s">
        <v>2758</v>
      </c>
      <c r="J295" s="177" t="s">
        <v>2410</v>
      </c>
      <c r="K295" s="177" t="s">
        <v>2435</v>
      </c>
      <c r="L295" s="175" t="s">
        <v>9</v>
      </c>
      <c r="M295" s="165"/>
      <c r="N295" s="221" t="s">
        <v>2758</v>
      </c>
      <c r="O295" s="169"/>
      <c r="P295" s="4"/>
      <c r="Q295" s="175" t="s">
        <v>116</v>
      </c>
      <c r="R295" s="175" t="s">
        <v>2448</v>
      </c>
      <c r="S295" s="166"/>
      <c r="T295" s="166"/>
      <c r="U295" s="166">
        <v>1293</v>
      </c>
      <c r="V295" s="164" t="s">
        <v>1869</v>
      </c>
      <c r="W295" s="166"/>
      <c r="X295" s="166"/>
      <c r="Y295" s="166"/>
      <c r="Z295" s="168" t="s">
        <v>2892</v>
      </c>
      <c r="AA295" s="168" t="s">
        <v>2891</v>
      </c>
      <c r="AB295" s="166"/>
      <c r="AC295" s="166"/>
      <c r="AD295" s="165"/>
      <c r="AE295" s="166"/>
      <c r="AF295" s="166"/>
      <c r="AG295" s="166"/>
      <c r="AH295" s="165"/>
      <c r="AI295" s="166"/>
      <c r="AJ295" s="166"/>
      <c r="AK295" s="166"/>
      <c r="AL295" s="166"/>
      <c r="AM295" s="166"/>
      <c r="AN295" s="166" t="str">
        <f>F295 &amp;"["&amp;G295&amp;"]의 "&amp; I295 &amp;"["&amp; J295 &amp;"]는 필수적으로 존재하여만 한다."</f>
        <v>노트NLP[NOTE_NLP]의 노트 NLP 기록번호[NOTE_NLP_ID]는 필수적으로 존재하여만 한다.</v>
      </c>
      <c r="AO295" s="166"/>
      <c r="AP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Q295" s="164" t="s">
        <v>1860</v>
      </c>
      <c r="AR295" s="164" t="str">
        <f>"WITH query_result AS (" &amp; CHAR(10) &amp;
"    -- 쿼리 결과를 변수에 저장" &amp; CHAR(10) &amp;
"    " &amp; AP295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'ID1293'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AT295" s="164" t="s">
        <v>1860</v>
      </c>
      <c r="AU295" s="164" t="str">
        <f>"    WITH query_result AS (" &amp; CHAR(10) &amp;
"        -- 쿼리 결과를 변수에 저장" &amp; CHAR(10) &amp;
"        " &amp; AS295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'ID1293'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AW295" s="164" t="s">
        <v>1860</v>
      </c>
      <c r="AX295" s="164" t="str">
        <f>"    WITH query_result AS (" &amp; CHAR(10) &amp;
"        -- 쿼리 결과를 변수에 저장" &amp; CHAR(10) &amp;
"        " &amp; AV295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Z295" s="164" t="s">
        <v>1860</v>
      </c>
      <c r="BA295" s="164" t="str">
        <f>"BEGIN TRY" &amp; CHAR(10) &amp;
"    WITH query_result AS (" &amp; CHAR(10) &amp;
"        "&amp;AY295&amp;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C295" s="164" t="s">
        <v>1860</v>
      </c>
      <c r="BD295" s="164" t="str">
        <f>"BEGIN TRY" &amp; CHAR(10) &amp;
"    WITH query_result AS (" &amp; CHAR(10) &amp;
"        "&amp;BB295&amp;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BF295" s="164" t="s">
        <v>1860</v>
      </c>
      <c r="BG295" s="164" t="str">
        <f>"BEGIN TRY" &amp; CHAR(10) &amp;
"    WITH query_result AS (" &amp; CHAR(10) &amp;
"        "&amp;BE295&amp;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5" s="166" t="str">
        <f>"SELECT 'ID"&amp; $U295 &amp;"' AS RULE_ID,  
   '"&amp; $G295 &amp;"' AS TB_NM,    
   '"&amp; $J295 &amp;"' AS COL_NM, 
   COUNT(*) AS TOT_CNT   
   FROM "&amp;$C295&amp;"."&amp; $G295 &amp;"
"</f>
        <v xml:space="preserve">SELECT 'ID1293' AS RULE_ID,  
   'NOTE_NLP' AS TB_NM,    
   'NOTE_NLP_ID' AS COL_NM, 
   COUNT(*) AS TOT_CNT   
   FROM YourSchemaName.NOTE_NLP
</v>
      </c>
      <c r="BI295" s="164" t="s">
        <v>1860</v>
      </c>
      <c r="BJ295" s="166" t="str">
        <f>"BEGIN" &amp; CHAR(10) &amp;
"    -- 쿼리 결과를 변수에 저장" &amp; CHAR(10) &amp;
"    " &amp; BH295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'ID1293'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L295" s="164" t="s">
        <v>1860</v>
      </c>
      <c r="BM295" s="166" t="str">
        <f>"BEGIN" &amp; CHAR(10) &amp;
"    -- 쿼리 결과를 변수에 저장" &amp; CHAR(10) &amp;
"    " &amp; BK295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'ID1293'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BO295" s="164" t="s">
        <v>1860</v>
      </c>
      <c r="BP295" s="166" t="str">
        <f>"BEGIN" &amp; CHAR(10) &amp;
"    -- 쿼리 결과를 변수에 저장" &amp; CHAR(10) &amp;
"    " &amp; BN295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BR295" s="164" t="s">
        <v>1860</v>
      </c>
      <c r="BS29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U295" s="164" t="s">
        <v>1860</v>
      </c>
      <c r="BV29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295" s="166" t="str">
        <f>"SELECT ERR_VALUE, RULE_ID, TB_NM, COL_NM FROM (
 SELECT DISTINCT SUBSTRING(CAST("&amp; $J295 &amp;" AS VARCHAR(50)),1,30) AS ERR_VALUE, 'ID"&amp; $U295 &amp;"' AS RULE_ID,  
   '"&amp; $G295 &amp;"' AS TB_NM,    
   '"&amp; $J295 &amp;"' AS COL_NM 
    FROM "&amp;$C295&amp;"."&amp; $G295 &amp;" A
    WHERE  "&amp; $J295 &amp;" IS NULL 
LIMIT 3
) XX
"</f>
        <v xml:space="preserve">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</v>
      </c>
      <c r="BX295" s="164" t="s">
        <v>1860</v>
      </c>
      <c r="BY29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A295" s="164" t="s">
        <v>1860</v>
      </c>
      <c r="CB295" s="164" t="str">
        <f>"    -- 프로시저 본문" &amp; CHAR(10) &amp;
"    BEGIN" &amp; CHAR(10) &amp;
"        WITH query_result AS (" &amp; CHAR(10) &amp;
"            -- 쿼리 결과를 변수에 저장" &amp; CHAR(10) &amp;
"            "&amp;BZ295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'ID1293'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D295" s="164" t="s">
        <v>1860</v>
      </c>
      <c r="CE295" s="164" t="str">
        <f>"    -- 프로시저 본문" &amp; CHAR(10) &amp;
"    BEGIN" &amp; CHAR(10) &amp;
"        WITH query_result AS (" &amp; CHAR(10) &amp;
"            -- 쿼리 결과를 변수에 저장" &amp; CHAR(10) &amp;
"         "&amp;CC295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'ID1293'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5" s="166" t="str">
        <f>"SELECT ERR_VALUE, RULE_ID, TB_NM, COL_NM FROM (
 SELECT DISTINCT SUBSTR(TO_CHAR("&amp; $J295 &amp;"),1,30) AS ERR_VALUE, 'ID"&amp; $U295 &amp;"' AS RULE_ID,  
   '"&amp; $G295 &amp;"' AS TB_NM,    
   '"&amp; $J295 &amp;"' AS COL_NM 
    FROM "&amp;$C295&amp;"."&amp; $G295 &amp;" A
    WHERE  "&amp; $J295 &amp;" IS NULL
AND ROWNUM &lt; 4
) XX
"</f>
        <v xml:space="preserve">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</v>
      </c>
      <c r="CG295" s="164" t="s">
        <v>1860</v>
      </c>
      <c r="CH295" s="164" t="str">
        <f>"    -- 프로시저 본문" &amp; CHAR(10) &amp;
"    BEGIN" &amp; CHAR(10) &amp;
"        WITH query_result AS (" &amp; CHAR(10) &amp;
"            -- 쿼리 결과를 변수에 저장" &amp; CHAR(10) &amp;
"            "&amp;CF295&amp;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J295" s="164" t="s">
        <v>1860</v>
      </c>
      <c r="CK295" s="164" t="str">
        <f>"BEGIN TRY" &amp; CHAR(10) &amp;
"    WITH query_result AS (" &amp; CHAR(10) &amp;
"        "&amp;CI295&amp;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M295" s="164" t="s">
        <v>1860</v>
      </c>
      <c r="CN295" s="164" t="str">
        <f>"BEGIN TRY" &amp; CHAR(10) &amp;
"    WITH query_result AS (" &amp; CHAR(10) &amp;
"        "&amp;CL295&amp;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CP295" s="164" t="s">
        <v>1860</v>
      </c>
      <c r="CQ295" s="164" t="str">
        <f>"BEGIN TRY" &amp; CHAR(10) &amp;
"    WITH query_result AS (" &amp; CHAR(10) &amp;
"        "&amp;CO295&amp;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5" s="216">
        <f>IFERROR(VLOOKUP("ID"&amp;U295,V.진단결과!$A$2:$E$99558,4,0),0)</f>
        <v>0</v>
      </c>
      <c r="CS295" s="217">
        <f>IFERROR(VLOOKUP("ID"&amp;U295,V.진단결과!$A$2:$E$99558,5,0),0)</f>
        <v>0</v>
      </c>
      <c r="CT295" s="218">
        <f t="shared" si="239"/>
        <v>0</v>
      </c>
      <c r="CU295" s="219" t="str">
        <f>SUBSTITUTE(IFERROR(VLOOKUP("ID"&amp;U295,V.진단결과!$A$2:$F$99558,6,0),""),$AO295,"")</f>
        <v/>
      </c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</row>
    <row r="296" spans="1:120" s="220" customFormat="1" ht="16.5" hidden="1" customHeight="1">
      <c r="A296" s="164" t="s">
        <v>2242</v>
      </c>
      <c r="B296" s="164" t="s">
        <v>2240</v>
      </c>
      <c r="C296" s="164" t="s">
        <v>2887</v>
      </c>
      <c r="D296" s="164">
        <v>13</v>
      </c>
      <c r="E296" s="175" t="s">
        <v>2243</v>
      </c>
      <c r="F296" s="177" t="s">
        <v>2757</v>
      </c>
      <c r="G296" s="177" t="s">
        <v>2256</v>
      </c>
      <c r="H296" s="177">
        <v>2</v>
      </c>
      <c r="I296" s="221" t="s">
        <v>2759</v>
      </c>
      <c r="J296" s="177" t="s">
        <v>2400</v>
      </c>
      <c r="K296" s="177" t="s">
        <v>2435</v>
      </c>
      <c r="L296" s="175"/>
      <c r="M296" s="165"/>
      <c r="N296" s="221" t="s">
        <v>2759</v>
      </c>
      <c r="O296" s="169"/>
      <c r="P296" s="4"/>
      <c r="Q296" s="175" t="s">
        <v>116</v>
      </c>
      <c r="R296" s="175" t="s">
        <v>2448</v>
      </c>
      <c r="S296" s="166"/>
      <c r="T296" s="166"/>
      <c r="U296" s="166">
        <v>1294</v>
      </c>
      <c r="V296" s="164" t="s">
        <v>1869</v>
      </c>
      <c r="W296" s="166"/>
      <c r="X296" s="166"/>
      <c r="Y296" s="166"/>
      <c r="Z296" s="164" t="s">
        <v>1871</v>
      </c>
      <c r="AA296" s="168" t="s">
        <v>1872</v>
      </c>
      <c r="AB296" s="164"/>
      <c r="AC296" s="166"/>
      <c r="AD296" s="165"/>
      <c r="AE296" s="166"/>
      <c r="AF296" s="166"/>
      <c r="AG296" s="165"/>
      <c r="AH296" s="165"/>
      <c r="AI296" s="166"/>
      <c r="AJ296" s="166" t="s">
        <v>2255</v>
      </c>
      <c r="AK296" s="166" t="s">
        <v>2400</v>
      </c>
      <c r="AL296" s="166"/>
      <c r="AM296" s="166"/>
      <c r="AN296" s="166" t="str">
        <f>F296 &amp;"["&amp;G296&amp;"]의 "&amp; I296 &amp;"["&amp; J296 &amp;"]는 환자["&amp;AJ296&amp;"]의 "&amp;I296&amp;"["&amp;AK296&amp;"]에 존재하여야 한다."</f>
        <v>노트NLP[NOTE_NLP]의 노트 ID[NOTE_ID]는 환자[NOTE]의 노트 ID[NOTE_ID]에 존재하여야 한다.</v>
      </c>
      <c r="AO296" s="166"/>
      <c r="AP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AQ296" s="164" t="s">
        <v>1860</v>
      </c>
      <c r="AR296" s="164" t="str">
        <f>"WITH query_result AS (" &amp; CHAR(10) &amp;
"    -- 쿼리 결과를 변수에 저장" &amp; CHAR(10) &amp;
"    " &amp; AP296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'ID1294'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296" s="164" t="s">
        <v>1860</v>
      </c>
      <c r="AU296" s="164" t="str">
        <f>"    WITH query_result AS (" &amp; CHAR(10) &amp;
"        -- 쿼리 결과를 변수에 저장" &amp; CHAR(10) &amp;
"        " &amp; AS296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296" s="164" t="s">
        <v>1860</v>
      </c>
      <c r="AX296" s="164" t="str">
        <f>"    WITH query_result AS (" &amp; CHAR(10) &amp;
"        -- 쿼리 결과를 변수에 저장" &amp; CHAR(10) &amp;
"        " &amp; AV296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AZ296" s="164" t="s">
        <v>1860</v>
      </c>
      <c r="BA296" s="164" t="str">
        <f>"BEGIN TRY" &amp; CHAR(10) &amp;
"    WITH query_result AS (" &amp; CHAR(10) &amp;
"        "&amp;AY296&amp;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296" s="164" t="s">
        <v>1860</v>
      </c>
      <c r="BD296" s="164" t="str">
        <f>"BEGIN TRY" &amp; CHAR(10) &amp;
"    WITH query_result AS (" &amp; CHAR(10) &amp;
"        "&amp;BB296&amp;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296" s="164" t="s">
        <v>1860</v>
      </c>
      <c r="BG296" s="164" t="str">
        <f>"BEGIN TRY" &amp; CHAR(10) &amp;
"    WITH query_result AS (" &amp; CHAR(10) &amp;
"        "&amp;BE296&amp;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6" s="166" t="str">
        <f>"SELECT 'ID"&amp; $U296 &amp;"' AS RULE_ID,  
   '"&amp; $G296 &amp;"' AS TB_NM,    
   '"&amp; $J296 &amp;"' AS COL_NM, 
   COUNT(*) AS TOT_CNT   
   FROM "&amp;$C296&amp;"."&amp; $G296 &amp;"
WHERE "&amp; $J296 &amp;" IS NOT NULL AND LENGTH(CAST("&amp; $J296 &amp;" AS VARCHAR))&gt;0 "</f>
        <v xml:space="preserve">SELECT 'ID1294' AS RULE_ID,  
   'NOTE_NLP' AS TB_NM,    
   'NOTE_ID' AS COL_NM, 
   COUNT(*) AS TOT_CNT   
   FROM YourSchemaName.NOTE_NLP
WHERE NOTE_ID IS NOT NULL AND LENGTH(CAST(NOTE_ID AS VARCHAR))&gt;0 </v>
      </c>
      <c r="BI296" s="164" t="s">
        <v>1860</v>
      </c>
      <c r="BJ296" s="166" t="str">
        <f>"BEGIN" &amp; CHAR(10) &amp;
"    -- 쿼리 결과를 변수에 저장" &amp; CHAR(10) &amp;
"    " &amp; BH296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'ID1294'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296" s="164" t="s">
        <v>1860</v>
      </c>
      <c r="BM296" s="166" t="str">
        <f>"BEGIN" &amp; CHAR(10) &amp;
"    -- 쿼리 결과를 변수에 저장" &amp; CHAR(10) &amp;
"    " &amp; BK296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296" s="164" t="s">
        <v>1860</v>
      </c>
      <c r="BP296" s="166" t="str">
        <f>"BEGIN" &amp; CHAR(10) &amp;
"    -- 쿼리 결과를 변수에 저장" &amp; CHAR(10) &amp;
"    " &amp; BN296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BR296" s="164" t="s">
        <v>1860</v>
      </c>
      <c r="BS2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LENGTH("&amp; $J296 &amp;")&gt;0 )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296" s="164" t="s">
        <v>1860</v>
      </c>
      <c r="BV2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296" s="166" t="str">
        <f>"SELECT ERR_VALUE, RULE_ID, TB_NM, COL_NM FROM (
 SELECT DISTINCT SUBSTRING(CAST("&amp; $J296 &amp;" AS VARCHAR(50)),1,30)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LENGTH("&amp; $J296 &amp;")&gt;0 ) 
LIMIT 3
) XX
"</f>
        <v xml:space="preserve">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296" s="164" t="s">
        <v>1860</v>
      </c>
      <c r="BY2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CA296" s="164" t="s">
        <v>1860</v>
      </c>
      <c r="CB296" s="164" t="str">
        <f>"    -- 프로시저 본문" &amp; CHAR(10) &amp;
"    BEGIN" &amp; CHAR(10) &amp;
"        WITH query_result AS (" &amp; CHAR(10) &amp;
"            -- 쿼리 결과를 변수에 저장" &amp; CHAR(10) &amp;
"            "&amp;BZ296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'ID1294'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LENGTH(TO_CHAR("&amp; $J296 &amp;"))&gt;0 )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296" s="164" t="s">
        <v>1860</v>
      </c>
      <c r="CE296" s="164" t="str">
        <f>"    -- 프로시저 본문" &amp; CHAR(10) &amp;
"    BEGIN" &amp; CHAR(10) &amp;
"        WITH query_result AS (" &amp; CHAR(10) &amp;
"            -- 쿼리 결과를 변수에 저장" &amp; CHAR(10) &amp;
"         "&amp;CC296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6" s="166" t="str">
        <f>"SELECT ERR_VALUE, RULE_ID, TB_NM, COL_NM FROM (
 SELECT DISTINCT SUBSTR(TO_CHAR("&amp; $J296 &amp;"),1,30)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LENGTH(TO_CHAR("&amp; $J296 &amp;"))&gt;0 ) 
AND ROWNUM &lt; 4
) XX
"</f>
        <v xml:space="preserve">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296" s="164" t="s">
        <v>1860</v>
      </c>
      <c r="CH296" s="164" t="str">
        <f>"    -- 프로시저 본문" &amp; CHAR(10) &amp;
"    BEGIN" &amp; CHAR(10) &amp;
"        WITH query_result AS (" &amp; CHAR(10) &amp;
"            -- 쿼리 결과를 변수에 저장" &amp; CHAR(10) &amp;
"            "&amp;CF296&amp;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CJ296" s="164" t="s">
        <v>1860</v>
      </c>
      <c r="CK296" s="164" t="str">
        <f>"BEGIN TRY" &amp; CHAR(10) &amp;
"    WITH query_result AS (" &amp; CHAR(10) &amp;
"        "&amp;CI296&amp;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296" s="164" t="s">
        <v>1860</v>
      </c>
      <c r="CN296" s="164" t="str">
        <f>"BEGIN TRY" &amp; CHAR(10) &amp;
"    WITH query_result AS (" &amp; CHAR(10) &amp;
"        "&amp;CL296&amp;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296" s="164" t="s">
        <v>1860</v>
      </c>
      <c r="CQ296" s="164" t="str">
        <f>"BEGIN TRY" &amp; CHAR(10) &amp;
"    WITH query_result AS (" &amp; CHAR(10) &amp;
"        "&amp;CO296&amp;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6" s="216">
        <f>IFERROR(VLOOKUP("ID"&amp;U296,V.진단결과!$A$2:$E$99558,4,0),0)</f>
        <v>0</v>
      </c>
      <c r="CS296" s="217">
        <f>IFERROR(VLOOKUP("ID"&amp;U296,V.진단결과!$A$2:$E$99558,5,0),0)</f>
        <v>0</v>
      </c>
      <c r="CT296" s="218">
        <f t="shared" si="239"/>
        <v>0</v>
      </c>
      <c r="CU296" s="219" t="str">
        <f>SUBSTITUTE(IFERROR(VLOOKUP("ID"&amp;U296,V.진단결과!$A$2:$F$99558,6,0),""),$AO296,"")</f>
        <v/>
      </c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</row>
    <row r="297" spans="1:120" s="220" customFormat="1" ht="16.5" hidden="1" customHeight="1">
      <c r="A297" s="164" t="s">
        <v>2242</v>
      </c>
      <c r="B297" s="164" t="s">
        <v>2240</v>
      </c>
      <c r="C297" s="164" t="s">
        <v>2887</v>
      </c>
      <c r="D297" s="164">
        <v>13</v>
      </c>
      <c r="E297" s="175" t="s">
        <v>2243</v>
      </c>
      <c r="F297" s="177" t="s">
        <v>2757</v>
      </c>
      <c r="G297" s="177" t="s">
        <v>2256</v>
      </c>
      <c r="H297" s="177">
        <v>2</v>
      </c>
      <c r="I297" s="221" t="s">
        <v>2759</v>
      </c>
      <c r="J297" s="177" t="s">
        <v>2400</v>
      </c>
      <c r="K297" s="177" t="s">
        <v>2435</v>
      </c>
      <c r="L297" s="175"/>
      <c r="M297" s="165"/>
      <c r="N297" s="221" t="s">
        <v>2759</v>
      </c>
      <c r="O297" s="169"/>
      <c r="P297" s="4"/>
      <c r="Q297" s="175" t="s">
        <v>116</v>
      </c>
      <c r="R297" s="175" t="s">
        <v>2448</v>
      </c>
      <c r="S297" s="166"/>
      <c r="T297" s="166"/>
      <c r="U297" s="166">
        <v>1295</v>
      </c>
      <c r="V297" s="164" t="s">
        <v>1869</v>
      </c>
      <c r="W297" s="166"/>
      <c r="X297" s="166"/>
      <c r="Y297" s="166"/>
      <c r="Z297" s="168" t="s">
        <v>2892</v>
      </c>
      <c r="AA297" s="168" t="s">
        <v>2891</v>
      </c>
      <c r="AB297" s="166"/>
      <c r="AC297" s="166"/>
      <c r="AD297" s="165"/>
      <c r="AE297" s="166"/>
      <c r="AF297" s="166"/>
      <c r="AG297" s="166"/>
      <c r="AH297" s="165"/>
      <c r="AI297" s="166"/>
      <c r="AJ297" s="166"/>
      <c r="AK297" s="166"/>
      <c r="AL297" s="166"/>
      <c r="AM297" s="166"/>
      <c r="AN297" s="166" t="str">
        <f>F297 &amp;"["&amp;G297&amp;"]의 "&amp; I297 &amp;"["&amp; J297 &amp;"]는 필수적으로 존재하여만 한다."</f>
        <v>노트NLP[NOTE_NLP]의 노트 ID[NOTE_ID]는 필수적으로 존재하여만 한다.</v>
      </c>
      <c r="AO297" s="166"/>
      <c r="AP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Q297" s="164" t="s">
        <v>1860</v>
      </c>
      <c r="AR297" s="164" t="str">
        <f>"WITH query_result AS (" &amp; CHAR(10) &amp;
"    -- 쿼리 결과를 변수에 저장" &amp; CHAR(10) &amp;
"    " &amp; AP297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'ID1295'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AT297" s="164" t="s">
        <v>1860</v>
      </c>
      <c r="AU297" s="164" t="str">
        <f>"    WITH query_result AS (" &amp; CHAR(10) &amp;
"        -- 쿼리 결과를 변수에 저장" &amp; CHAR(10) &amp;
"        " &amp; AS297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'ID1295'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AW297" s="164" t="s">
        <v>1860</v>
      </c>
      <c r="AX297" s="164" t="str">
        <f>"    WITH query_result AS (" &amp; CHAR(10) &amp;
"        -- 쿼리 결과를 변수에 저장" &amp; CHAR(10) &amp;
"        " &amp; AV297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'ID1295'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Z297" s="164" t="s">
        <v>1860</v>
      </c>
      <c r="BA297" s="164" t="str">
        <f>"BEGIN TRY" &amp; CHAR(10) &amp;
"    WITH query_result AS (" &amp; CHAR(10) &amp;
"        "&amp;AY297&amp;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C297" s="164" t="s">
        <v>1860</v>
      </c>
      <c r="BD297" s="164" t="str">
        <f>"BEGIN TRY" &amp; CHAR(10) &amp;
"    WITH query_result AS (" &amp; CHAR(10) &amp;
"        "&amp;BB297&amp;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BF297" s="164" t="s">
        <v>1860</v>
      </c>
      <c r="BG297" s="164" t="str">
        <f>"BEGIN TRY" &amp; CHAR(10) &amp;
"    WITH query_result AS (" &amp; CHAR(10) &amp;
"        "&amp;BE297&amp;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7" s="166" t="str">
        <f>"SELECT 'ID"&amp; $U297 &amp;"' AS RULE_ID,  
   '"&amp; $G297 &amp;"' AS TB_NM,    
   '"&amp; $J297 &amp;"' AS COL_NM, 
   COUNT(*) AS TOT_CNT   
   FROM "&amp;$C297&amp;"."&amp; $G297 &amp;"
"</f>
        <v xml:space="preserve">SELECT 'ID1295' AS RULE_ID,  
   'NOTE_NLP' AS TB_NM,    
   'NOTE_ID' AS COL_NM, 
   COUNT(*) AS TOT_CNT   
   FROM YourSchemaName.NOTE_NLP
</v>
      </c>
      <c r="BI297" s="164" t="s">
        <v>1860</v>
      </c>
      <c r="BJ297" s="166" t="str">
        <f>"BEGIN" &amp; CHAR(10) &amp;
"    -- 쿼리 결과를 변수에 저장" &amp; CHAR(10) &amp;
"    " &amp; BH297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'ID1295'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L297" s="164" t="s">
        <v>1860</v>
      </c>
      <c r="BM297" s="166" t="str">
        <f>"BEGIN" &amp; CHAR(10) &amp;
"    -- 쿼리 결과를 변수에 저장" &amp; CHAR(10) &amp;
"    " &amp; BK297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'ID1295'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BO297" s="164" t="s">
        <v>1860</v>
      </c>
      <c r="BP297" s="166" t="str">
        <f>"BEGIN" &amp; CHAR(10) &amp;
"    -- 쿼리 결과를 변수에 저장" &amp; CHAR(10) &amp;
"    " &amp; BN297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'ID1295'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BR297" s="164" t="s">
        <v>1860</v>
      </c>
      <c r="BS2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U297" s="164" t="s">
        <v>1860</v>
      </c>
      <c r="BV2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297" s="166" t="str">
        <f>"SELECT ERR_VALUE, RULE_ID, TB_NM, COL_NM FROM (
 SELECT DISTINCT SUBSTRING(CAST("&amp; $J297 &amp;" AS VARCHAR(50)),1,30) AS ERR_VALUE, 'ID"&amp; $U297 &amp;"' AS RULE_ID,  
   '"&amp; $G297 &amp;"' AS TB_NM,    
   '"&amp; $J297 &amp;"' AS COL_NM 
    FROM "&amp;$C297&amp;"."&amp; $G297 &amp;" A
    WHERE  "&amp; $J297 &amp;" IS NULL 
LIMIT 3
) XX
"</f>
        <v xml:space="preserve">SELECT ERR_VALUE, RULE_ID, TB_NM, COL_NM FROM (
 SELECT DISTINCT SUBSTRING(CAST(NOTE_ID AS VARCHAR(50)),1,30) AS ERR_VALUE, 'ID1295' AS RULE_ID,  
   'NOTE_NLP' AS TB_NM,    
   'NOTE_ID' AS COL_NM 
    FROM YourSchemaName.NOTE_NLP A
    WHERE  NOTE_ID IS NULL 
LIMIT 3
) XX
</v>
      </c>
      <c r="BX297" s="164" t="s">
        <v>1860</v>
      </c>
      <c r="BY2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'ID1295'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A297" s="164" t="s">
        <v>1860</v>
      </c>
      <c r="CB297" s="164" t="str">
        <f>"    -- 프로시저 본문" &amp; CHAR(10) &amp;
"    BEGIN" &amp; CHAR(10) &amp;
"        WITH query_result AS (" &amp; CHAR(10) &amp;
"            -- 쿼리 결과를 변수에 저장" &amp; CHAR(10) &amp;
"            "&amp;BZ297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'ID1295'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D297" s="164" t="s">
        <v>1860</v>
      </c>
      <c r="CE297" s="164" t="str">
        <f>"    -- 프로시저 본문" &amp; CHAR(10) &amp;
"    BEGIN" &amp; CHAR(10) &amp;
"        WITH query_result AS (" &amp; CHAR(10) &amp;
"            -- 쿼리 결과를 변수에 저장" &amp; CHAR(10) &amp;
"         "&amp;CC297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'ID1295'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7" s="166" t="str">
        <f>"SELECT ERR_VALUE, RULE_ID, TB_NM, COL_NM FROM (
 SELECT DISTINCT SUBSTR(TO_CHAR("&amp; $J297 &amp;"),1,30) AS ERR_VALUE, 'ID"&amp; $U297 &amp;"' AS RULE_ID,  
   '"&amp; $G297 &amp;"' AS TB_NM,    
   '"&amp; $J297 &amp;"' AS COL_NM 
    FROM "&amp;$C297&amp;"."&amp; $G297 &amp;" A
    WHERE  "&amp; $J297 &amp;" IS NULL
AND ROWNUM &lt; 4
) XX
"</f>
        <v xml:space="preserve">SELECT ERR_VALUE, RULE_ID, TB_NM, COL_NM FROM (
 SELECT DISTINCT SUBSTR(TO_CHAR(NOTE_ID),1,30) AS ERR_VALUE, 'ID1295' AS RULE_ID,  
   'NOTE_NLP' AS TB_NM,    
   'NOTE_ID' AS COL_NM 
    FROM YourSchemaName.NOTE_NLP A
    WHERE  NOTE_ID IS NULL
AND ROWNUM &lt; 4
) XX
</v>
      </c>
      <c r="CG297" s="164" t="s">
        <v>1860</v>
      </c>
      <c r="CH297" s="164" t="str">
        <f>"    -- 프로시저 본문" &amp; CHAR(10) &amp;
"    BEGIN" &amp; CHAR(10) &amp;
"        WITH query_result AS (" &amp; CHAR(10) &amp;
"            -- 쿼리 결과를 변수에 저장" &amp; CHAR(10) &amp;
"            "&amp;CF297&amp;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'ID1295'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J297" s="164" t="s">
        <v>1860</v>
      </c>
      <c r="CK297" s="164" t="str">
        <f>"BEGIN TRY" &amp; CHAR(10) &amp;
"    WITH query_result AS (" &amp; CHAR(10) &amp;
"        "&amp;CI297&amp;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M297" s="164" t="s">
        <v>1860</v>
      </c>
      <c r="CN297" s="164" t="str">
        <f>"BEGIN TRY" &amp; CHAR(10) &amp;
"    WITH query_result AS (" &amp; CHAR(10) &amp;
"        "&amp;CL297&amp;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CP297" s="164" t="s">
        <v>1860</v>
      </c>
      <c r="CQ297" s="164" t="str">
        <f>"BEGIN TRY" &amp; CHAR(10) &amp;
"    WITH query_result AS (" &amp; CHAR(10) &amp;
"        "&amp;CO297&amp;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7" s="216">
        <f>IFERROR(VLOOKUP("ID"&amp;U297,V.진단결과!$A$2:$E$99558,4,0),0)</f>
        <v>0</v>
      </c>
      <c r="CS297" s="217">
        <f>IFERROR(VLOOKUP("ID"&amp;U297,V.진단결과!$A$2:$E$99558,5,0),0)</f>
        <v>0</v>
      </c>
      <c r="CT297" s="218">
        <f t="shared" si="239"/>
        <v>0</v>
      </c>
      <c r="CU297" s="219" t="str">
        <f>SUBSTITUTE(IFERROR(VLOOKUP("ID"&amp;U297,V.진단결과!$A$2:$F$99558,6,0),""),$AO297,"")</f>
        <v/>
      </c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</row>
    <row r="298" spans="1:120" s="220" customFormat="1" ht="16.5" hidden="1" customHeight="1">
      <c r="A298" s="164" t="s">
        <v>2242</v>
      </c>
      <c r="B298" s="164" t="s">
        <v>2240</v>
      </c>
      <c r="C298" s="164" t="s">
        <v>2887</v>
      </c>
      <c r="D298" s="164">
        <v>13</v>
      </c>
      <c r="E298" s="175" t="s">
        <v>2243</v>
      </c>
      <c r="F298" s="177" t="s">
        <v>2757</v>
      </c>
      <c r="G298" s="177" t="s">
        <v>2256</v>
      </c>
      <c r="H298" s="177">
        <v>3</v>
      </c>
      <c r="I298" s="221" t="s">
        <v>2760</v>
      </c>
      <c r="J298" s="177" t="s">
        <v>2411</v>
      </c>
      <c r="K298" s="177" t="s">
        <v>2435</v>
      </c>
      <c r="L298" s="175"/>
      <c r="M298" s="165"/>
      <c r="N298" s="221" t="s">
        <v>2760</v>
      </c>
      <c r="O298" s="169"/>
      <c r="P298" s="4"/>
      <c r="Q298" s="175" t="s">
        <v>2449</v>
      </c>
      <c r="R298" s="175"/>
      <c r="S298" s="166"/>
      <c r="T298" s="166"/>
      <c r="U298" s="166">
        <v>1296</v>
      </c>
      <c r="V298" s="164" t="s">
        <v>1869</v>
      </c>
      <c r="W298" s="166"/>
      <c r="X298" s="166"/>
      <c r="Y298" s="166"/>
      <c r="Z298" s="164" t="s">
        <v>1868</v>
      </c>
      <c r="AA298" s="164" t="s">
        <v>2466</v>
      </c>
      <c r="AB298" s="164"/>
      <c r="AC298" s="166"/>
      <c r="AD298" s="165"/>
      <c r="AE298" s="166"/>
      <c r="AF298" s="166" t="s">
        <v>2886</v>
      </c>
      <c r="AG298" s="165" t="s">
        <v>2258</v>
      </c>
      <c r="AH298" s="165" t="s">
        <v>2434</v>
      </c>
      <c r="AI298" s="166"/>
      <c r="AJ298" s="166"/>
      <c r="AK298" s="166"/>
      <c r="AL298" s="166"/>
      <c r="AM298" s="166"/>
      <c r="AN298" s="166" t="str">
        <f>F298 &amp;"["&amp;G298&amp;"]의 "&amp; I298 &amp;"["&amp; J298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298" s="166"/>
      <c r="AP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AQ298" s="164" t="s">
        <v>1860</v>
      </c>
      <c r="AR298" s="164" t="str">
        <f>"WITH query_result AS (" &amp; CHAR(10) &amp;
"    -- 쿼리 결과를 변수에 저장" &amp; CHAR(10) &amp;
"    " &amp; AP298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'ID1296'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298" s="164" t="s">
        <v>1860</v>
      </c>
      <c r="AU298" s="164" t="str">
        <f>"    WITH query_result AS (" &amp; CHAR(10) &amp;
"        -- 쿼리 결과를 변수에 저장" &amp; CHAR(10) &amp;
"        " &amp; AS298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298" s="164" t="s">
        <v>1860</v>
      </c>
      <c r="AX298" s="164" t="str">
        <f>"    WITH query_result AS (" &amp; CHAR(10) &amp;
"        -- 쿼리 결과를 변수에 저장" &amp; CHAR(10) &amp;
"        " &amp; AV298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AZ298" s="164" t="s">
        <v>1860</v>
      </c>
      <c r="BA298" s="164" t="str">
        <f>"BEGIN TRY" &amp; CHAR(10) &amp;
"    WITH query_result AS (" &amp; CHAR(10) &amp;
"        "&amp;AY298&amp;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298" s="164" t="s">
        <v>1860</v>
      </c>
      <c r="BD298" s="164" t="str">
        <f>"BEGIN TRY" &amp; CHAR(10) &amp;
"    WITH query_result AS (" &amp; CHAR(10) &amp;
"        "&amp;BB298&amp;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298" s="164" t="s">
        <v>1860</v>
      </c>
      <c r="BG298" s="164" t="str">
        <f>"BEGIN TRY" &amp; CHAR(10) &amp;
"    WITH query_result AS (" &amp; CHAR(10) &amp;
"        "&amp;BE298&amp;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8" s="166" t="str">
        <f>"SELECT 'ID"&amp; $U298 &amp;"' AS RULE_ID,  
   '"&amp; $G298 &amp;"' AS TB_NM,    
   '"&amp; $J298 &amp;"' AS COL_NM, 
   COUNT(*) AS TOT_CNT   
   FROM "&amp;$C298&amp;"."&amp; $G298 &amp;"
WHERE "&amp; $J298 &amp;" IS NOT NULL AND LENGTH(CAST("&amp; $J298 &amp;" AS VARCHAR))&gt;0 "</f>
        <v xml:space="preserve">SELECT 'ID1296' AS RULE_ID,  
   'NOTE_NLP' AS TB_NM,    
   'SECTION_CONCEPT_ID' AS COL_NM, 
   COUNT(*) AS TOT_CNT   
   FROM YourSchemaName.NOTE_NLP
WHERE SECTION_CONCEPT_ID IS NOT NULL AND LENGTH(CAST(SECTION_CONCEPT_ID AS VARCHAR))&gt;0 </v>
      </c>
      <c r="BI298" s="164" t="s">
        <v>1860</v>
      </c>
      <c r="BJ298" s="166" t="str">
        <f>"BEGIN" &amp; CHAR(10) &amp;
"    -- 쿼리 결과를 변수에 저장" &amp; CHAR(10) &amp;
"    " &amp; BH298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'ID1296'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298" s="164" t="s">
        <v>1860</v>
      </c>
      <c r="BM298" s="166" t="str">
        <f>"BEGIN" &amp; CHAR(10) &amp;
"    -- 쿼리 결과를 변수에 저장" &amp; CHAR(10) &amp;
"    " &amp; BK298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298" s="164" t="s">
        <v>1860</v>
      </c>
      <c r="BP298" s="166" t="str">
        <f>"BEGIN" &amp; CHAR(10) &amp;
"    -- 쿼리 결과를 변수에 저장" &amp; CHAR(10) &amp;
"    " &amp; BN298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BR298" s="164" t="s">
        <v>1860</v>
      </c>
      <c r="BS2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LENGTH("&amp; $J298 &amp;")&gt;0 )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298" s="164" t="s">
        <v>1860</v>
      </c>
      <c r="BV2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298" s="166" t="str">
        <f>"SELECT ERR_VALUE, RULE_ID, TB_NM, COL_NM FROM (
 SELECT DISTINCT SUBSTRING(CAST("&amp; $J298 &amp;" AS VARCHAR(50)),1,30)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LENGTH("&amp; $J298 &amp;")&gt;0 ) 
AND "&amp; $J298 &amp;" != 0
LIMIT 3
) XX
"</f>
        <v xml:space="preserve">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298" s="164" t="s">
        <v>1860</v>
      </c>
      <c r="BY2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CA298" s="164" t="s">
        <v>1860</v>
      </c>
      <c r="CB298" s="164" t="str">
        <f>"    -- 프로시저 본문" &amp; CHAR(10) &amp;
"    BEGIN" &amp; CHAR(10) &amp;
"        WITH query_result AS (" &amp; CHAR(10) &amp;
"            -- 쿼리 결과를 변수에 저장" &amp; CHAR(10) &amp;
"            "&amp;BZ298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'ID1296'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LENGTH(TO_CHAR("&amp; $J298 &amp;"))&gt;0 )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298" s="164" t="s">
        <v>1860</v>
      </c>
      <c r="CE298" s="164" t="str">
        <f>"    -- 프로시저 본문" &amp; CHAR(10) &amp;
"    BEGIN" &amp; CHAR(10) &amp;
"        WITH query_result AS (" &amp; CHAR(10) &amp;
"            -- 쿼리 결과를 변수에 저장" &amp; CHAR(10) &amp;
"         "&amp;CC298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8" s="166" t="str">
        <f>"SELECT ERR_VALUE, RULE_ID, TB_NM, COL_NM FROM (
 SELECT DISTINCT SUBSTR(TO_CHAR("&amp; $J298 &amp;"),1,30)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LENGTH(TO_CHAR("&amp; $J298 &amp;"))&gt;0 ) 
AND "&amp; $J298 &amp;" != 0
AND ROWNUM &lt; 4
) XX
"</f>
        <v xml:space="preserve">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298" s="164" t="s">
        <v>1860</v>
      </c>
      <c r="CH298" s="164" t="str">
        <f>"    -- 프로시저 본문" &amp; CHAR(10) &amp;
"    BEGIN" &amp; CHAR(10) &amp;
"        WITH query_result AS (" &amp; CHAR(10) &amp;
"            -- 쿼리 결과를 변수에 저장" &amp; CHAR(10) &amp;
"            "&amp;CF298&amp;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CJ298" s="164" t="s">
        <v>1860</v>
      </c>
      <c r="CK298" s="164" t="str">
        <f>"BEGIN TRY" &amp; CHAR(10) &amp;
"    WITH query_result AS (" &amp; CHAR(10) &amp;
"        "&amp;CI298&amp;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298" s="164" t="s">
        <v>1860</v>
      </c>
      <c r="CN298" s="164" t="str">
        <f>"BEGIN TRY" &amp; CHAR(10) &amp;
"    WITH query_result AS (" &amp; CHAR(10) &amp;
"        "&amp;CL298&amp;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298" s="164" t="s">
        <v>1860</v>
      </c>
      <c r="CQ298" s="164" t="str">
        <f>"BEGIN TRY" &amp; CHAR(10) &amp;
"    WITH query_result AS (" &amp; CHAR(10) &amp;
"        "&amp;CO298&amp;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8" s="216">
        <f>IFERROR(VLOOKUP("ID"&amp;U298,V.진단결과!$A$2:$E$99558,4,0),0)</f>
        <v>0</v>
      </c>
      <c r="CS298" s="217">
        <f>IFERROR(VLOOKUP("ID"&amp;U298,V.진단결과!$A$2:$E$99558,5,0),0)</f>
        <v>0</v>
      </c>
      <c r="CT298" s="218">
        <f t="shared" si="239"/>
        <v>0</v>
      </c>
      <c r="CU298" s="219" t="str">
        <f>SUBSTITUTE(IFERROR(VLOOKUP("ID"&amp;U298,V.진단결과!$A$2:$F$99558,6,0),""),$AO298,"")</f>
        <v/>
      </c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</row>
    <row r="299" spans="1:120" s="220" customFormat="1" ht="16.5" hidden="1" customHeight="1">
      <c r="A299" s="164" t="s">
        <v>2242</v>
      </c>
      <c r="B299" s="164" t="s">
        <v>2240</v>
      </c>
      <c r="C299" s="164" t="s">
        <v>2887</v>
      </c>
      <c r="D299" s="164">
        <v>13</v>
      </c>
      <c r="E299" s="175" t="s">
        <v>2243</v>
      </c>
      <c r="F299" s="177" t="s">
        <v>2757</v>
      </c>
      <c r="G299" s="177" t="s">
        <v>2256</v>
      </c>
      <c r="H299" s="177">
        <v>4</v>
      </c>
      <c r="I299" s="221" t="s">
        <v>2761</v>
      </c>
      <c r="J299" s="177" t="s">
        <v>2412</v>
      </c>
      <c r="K299" s="177" t="s">
        <v>2443</v>
      </c>
      <c r="L299" s="175"/>
      <c r="M299" s="165"/>
      <c r="N299" s="221" t="s">
        <v>2761</v>
      </c>
      <c r="O299" s="169"/>
      <c r="P299" s="4"/>
      <c r="Q299" s="175" t="s">
        <v>2449</v>
      </c>
      <c r="R299" s="175"/>
      <c r="S299" s="166"/>
      <c r="T299" s="166"/>
      <c r="U299" s="166"/>
      <c r="V299" s="164" t="s">
        <v>1965</v>
      </c>
      <c r="W299" s="166" t="s">
        <v>1875</v>
      </c>
      <c r="X299" s="166"/>
      <c r="Y299" s="166"/>
      <c r="Z299" s="166"/>
      <c r="AA299" s="166"/>
      <c r="AB299" s="164"/>
      <c r="AC299" s="166"/>
      <c r="AD299" s="165"/>
      <c r="AE299" s="166"/>
      <c r="AF299" s="166"/>
      <c r="AG299" s="165"/>
      <c r="AH299" s="165"/>
      <c r="AI299" s="166"/>
      <c r="AJ299" s="166"/>
      <c r="AK299" s="166"/>
      <c r="AL299" s="166"/>
      <c r="AM299" s="166"/>
      <c r="AN299" s="166"/>
      <c r="AO299" s="166"/>
      <c r="AP299" s="166"/>
      <c r="AQ299" s="164"/>
      <c r="AR299" s="164"/>
      <c r="AS299" s="167"/>
      <c r="AT299" s="164"/>
      <c r="AU299" s="164"/>
      <c r="AV299" s="166"/>
      <c r="AW299" s="164"/>
      <c r="AX299" s="164"/>
      <c r="AY299" s="166"/>
      <c r="AZ299" s="164"/>
      <c r="BA299" s="164"/>
      <c r="BB299" s="167"/>
      <c r="BC299" s="164"/>
      <c r="BD299" s="164"/>
      <c r="BE299" s="166"/>
      <c r="BF299" s="164"/>
      <c r="BG299" s="164"/>
      <c r="BH299" s="166"/>
      <c r="BI299" s="164"/>
      <c r="BJ299" s="164"/>
      <c r="BK299" s="167"/>
      <c r="BL299" s="164"/>
      <c r="BM299" s="164"/>
      <c r="BN299" s="166"/>
      <c r="BO299" s="164"/>
      <c r="BP299" s="164"/>
      <c r="BQ299" s="166"/>
      <c r="BR299" s="164"/>
      <c r="BS299" s="164"/>
      <c r="BT299" s="167"/>
      <c r="BU299" s="164"/>
      <c r="BV299" s="164"/>
      <c r="BW299" s="166"/>
      <c r="BX299" s="164"/>
      <c r="BY299" s="164"/>
      <c r="BZ299" s="166"/>
      <c r="CA299" s="164"/>
      <c r="CB299" s="164"/>
      <c r="CC299" s="167"/>
      <c r="CD299" s="164"/>
      <c r="CE299" s="164"/>
      <c r="CF299" s="166"/>
      <c r="CG299" s="164"/>
      <c r="CH299" s="164"/>
      <c r="CI299" s="166"/>
      <c r="CJ299" s="164"/>
      <c r="CK299" s="164"/>
      <c r="CL299" s="167"/>
      <c r="CM299" s="164"/>
      <c r="CN299" s="164"/>
      <c r="CO299" s="166"/>
      <c r="CP299" s="164"/>
      <c r="CQ299" s="164"/>
      <c r="CR299" s="216">
        <f>IFERROR(VLOOKUP("ID"&amp;U299,V.진단결과!$A$2:$E$99558,4,0),0)</f>
        <v>0</v>
      </c>
      <c r="CS299" s="217">
        <f>IFERROR(VLOOKUP("ID"&amp;U299,V.진단결과!$A$2:$E$99558,5,0),0)</f>
        <v>0</v>
      </c>
      <c r="CT299" s="218">
        <f t="shared" si="239"/>
        <v>0</v>
      </c>
      <c r="CU299" s="219" t="str">
        <f>SUBSTITUTE(IFERROR(VLOOKUP("ID"&amp;U299,V.진단결과!$A$2:$F$99558,6,0),""),$AO299,"")</f>
        <v/>
      </c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</row>
    <row r="300" spans="1:120" s="220" customFormat="1" ht="16.5" hidden="1" customHeight="1">
      <c r="A300" s="164" t="s">
        <v>2242</v>
      </c>
      <c r="B300" s="164" t="s">
        <v>2240</v>
      </c>
      <c r="C300" s="164" t="s">
        <v>2887</v>
      </c>
      <c r="D300" s="164">
        <v>13</v>
      </c>
      <c r="E300" s="175" t="s">
        <v>2243</v>
      </c>
      <c r="F300" s="177" t="s">
        <v>2757</v>
      </c>
      <c r="G300" s="177" t="s">
        <v>2256</v>
      </c>
      <c r="H300" s="177">
        <v>5</v>
      </c>
      <c r="I300" s="221" t="s">
        <v>2762</v>
      </c>
      <c r="J300" s="177" t="s">
        <v>2881</v>
      </c>
      <c r="K300" s="177" t="s">
        <v>2437</v>
      </c>
      <c r="L300" s="175"/>
      <c r="M300" s="165"/>
      <c r="N300" s="221" t="s">
        <v>2762</v>
      </c>
      <c r="O300" s="169"/>
      <c r="P300" s="4"/>
      <c r="Q300" s="175" t="s">
        <v>2449</v>
      </c>
      <c r="R300" s="175"/>
      <c r="S300" s="166"/>
      <c r="T300" s="166"/>
      <c r="U300" s="166"/>
      <c r="V300" s="164" t="s">
        <v>1965</v>
      </c>
      <c r="W300" s="166" t="s">
        <v>1875</v>
      </c>
      <c r="X300" s="166"/>
      <c r="Y300" s="166"/>
      <c r="Z300" s="166"/>
      <c r="AA300" s="166"/>
      <c r="AB300" s="164"/>
      <c r="AC300" s="166"/>
      <c r="AD300" s="165"/>
      <c r="AE300" s="166"/>
      <c r="AF300" s="166"/>
      <c r="AG300" s="165"/>
      <c r="AH300" s="165"/>
      <c r="AI300" s="166"/>
      <c r="AJ300" s="166"/>
      <c r="AK300" s="166"/>
      <c r="AL300" s="166"/>
      <c r="AM300" s="166"/>
      <c r="AN300" s="166"/>
      <c r="AO300" s="166"/>
      <c r="AP300" s="166"/>
      <c r="AQ300" s="164"/>
      <c r="AR300" s="164"/>
      <c r="AS300" s="167"/>
      <c r="AT300" s="164"/>
      <c r="AU300" s="164"/>
      <c r="AV300" s="166"/>
      <c r="AW300" s="164"/>
      <c r="AX300" s="164"/>
      <c r="AY300" s="166"/>
      <c r="AZ300" s="164"/>
      <c r="BA300" s="164"/>
      <c r="BB300" s="167"/>
      <c r="BC300" s="164"/>
      <c r="BD300" s="164"/>
      <c r="BE300" s="166"/>
      <c r="BF300" s="164"/>
      <c r="BG300" s="164"/>
      <c r="BH300" s="166"/>
      <c r="BI300" s="164"/>
      <c r="BJ300" s="164"/>
      <c r="BK300" s="167"/>
      <c r="BL300" s="164"/>
      <c r="BM300" s="164"/>
      <c r="BN300" s="166"/>
      <c r="BO300" s="164"/>
      <c r="BP300" s="164"/>
      <c r="BQ300" s="166"/>
      <c r="BR300" s="164"/>
      <c r="BS300" s="164"/>
      <c r="BT300" s="167"/>
      <c r="BU300" s="164"/>
      <c r="BV300" s="164"/>
      <c r="BW300" s="166"/>
      <c r="BX300" s="164"/>
      <c r="BY300" s="164"/>
      <c r="BZ300" s="166"/>
      <c r="CA300" s="164"/>
      <c r="CB300" s="164"/>
      <c r="CC300" s="167"/>
      <c r="CD300" s="164"/>
      <c r="CE300" s="164"/>
      <c r="CF300" s="166"/>
      <c r="CG300" s="164"/>
      <c r="CH300" s="164"/>
      <c r="CI300" s="166"/>
      <c r="CJ300" s="164"/>
      <c r="CK300" s="164"/>
      <c r="CL300" s="167"/>
      <c r="CM300" s="164"/>
      <c r="CN300" s="164"/>
      <c r="CO300" s="166"/>
      <c r="CP300" s="164"/>
      <c r="CQ300" s="164"/>
      <c r="CR300" s="216">
        <f>IFERROR(VLOOKUP("ID"&amp;U300,V.진단결과!$A$2:$E$99558,4,0),0)</f>
        <v>0</v>
      </c>
      <c r="CS300" s="217">
        <f>IFERROR(VLOOKUP("ID"&amp;U300,V.진단결과!$A$2:$E$99558,5,0),0)</f>
        <v>0</v>
      </c>
      <c r="CT300" s="218">
        <f t="shared" si="239"/>
        <v>0</v>
      </c>
      <c r="CU300" s="219" t="str">
        <f>SUBSTITUTE(IFERROR(VLOOKUP("ID"&amp;U300,V.진단결과!$A$2:$F$99558,6,0),""),$AO300,"")</f>
        <v/>
      </c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</row>
    <row r="301" spans="1:120" s="220" customFormat="1" ht="16.5" hidden="1" customHeight="1">
      <c r="A301" s="164" t="s">
        <v>2242</v>
      </c>
      <c r="B301" s="164" t="s">
        <v>2240</v>
      </c>
      <c r="C301" s="164" t="s">
        <v>2887</v>
      </c>
      <c r="D301" s="164">
        <v>13</v>
      </c>
      <c r="E301" s="175" t="s">
        <v>2243</v>
      </c>
      <c r="F301" s="177" t="s">
        <v>2757</v>
      </c>
      <c r="G301" s="177" t="s">
        <v>2256</v>
      </c>
      <c r="H301" s="177">
        <v>6</v>
      </c>
      <c r="I301" s="221" t="s">
        <v>2763</v>
      </c>
      <c r="J301" s="177" t="s">
        <v>2414</v>
      </c>
      <c r="K301" s="177" t="s">
        <v>2443</v>
      </c>
      <c r="L301" s="175"/>
      <c r="M301" s="165"/>
      <c r="N301" s="221" t="s">
        <v>2763</v>
      </c>
      <c r="O301" s="169"/>
      <c r="P301" s="4"/>
      <c r="Q301" s="175" t="s">
        <v>116</v>
      </c>
      <c r="R301" s="175" t="s">
        <v>2448</v>
      </c>
      <c r="S301" s="166"/>
      <c r="T301" s="166"/>
      <c r="U301" s="166"/>
      <c r="V301" s="164" t="s">
        <v>1965</v>
      </c>
      <c r="W301" s="166" t="s">
        <v>1875</v>
      </c>
      <c r="X301" s="166"/>
      <c r="Y301" s="166"/>
      <c r="Z301" s="166"/>
      <c r="AA301" s="166"/>
      <c r="AB301" s="164"/>
      <c r="AC301" s="166"/>
      <c r="AD301" s="165"/>
      <c r="AE301" s="166"/>
      <c r="AF301" s="166"/>
      <c r="AG301" s="165"/>
      <c r="AH301" s="165"/>
      <c r="AI301" s="166"/>
      <c r="AJ301" s="166"/>
      <c r="AK301" s="166"/>
      <c r="AL301" s="166"/>
      <c r="AM301" s="166"/>
      <c r="AN301" s="166"/>
      <c r="AO301" s="166"/>
      <c r="AP301" s="166"/>
      <c r="AQ301" s="164"/>
      <c r="AR301" s="164"/>
      <c r="AS301" s="167"/>
      <c r="AT301" s="164"/>
      <c r="AU301" s="164"/>
      <c r="AV301" s="166"/>
      <c r="AW301" s="164"/>
      <c r="AX301" s="164"/>
      <c r="AY301" s="166"/>
      <c r="AZ301" s="164"/>
      <c r="BA301" s="164"/>
      <c r="BB301" s="167"/>
      <c r="BC301" s="164"/>
      <c r="BD301" s="164"/>
      <c r="BE301" s="166"/>
      <c r="BF301" s="164"/>
      <c r="BG301" s="164"/>
      <c r="BH301" s="166"/>
      <c r="BI301" s="164"/>
      <c r="BJ301" s="164"/>
      <c r="BK301" s="167"/>
      <c r="BL301" s="164"/>
      <c r="BM301" s="164"/>
      <c r="BN301" s="166"/>
      <c r="BO301" s="164"/>
      <c r="BP301" s="164"/>
      <c r="BQ301" s="166"/>
      <c r="BR301" s="164"/>
      <c r="BS301" s="164"/>
      <c r="BT301" s="167"/>
      <c r="BU301" s="164"/>
      <c r="BV301" s="164"/>
      <c r="BW301" s="166"/>
      <c r="BX301" s="164"/>
      <c r="BY301" s="164"/>
      <c r="BZ301" s="166"/>
      <c r="CA301" s="164"/>
      <c r="CB301" s="164"/>
      <c r="CC301" s="167"/>
      <c r="CD301" s="164"/>
      <c r="CE301" s="164"/>
      <c r="CF301" s="166"/>
      <c r="CG301" s="164"/>
      <c r="CH301" s="164"/>
      <c r="CI301" s="166"/>
      <c r="CJ301" s="164"/>
      <c r="CK301" s="164"/>
      <c r="CL301" s="167"/>
      <c r="CM301" s="164"/>
      <c r="CN301" s="164"/>
      <c r="CO301" s="166"/>
      <c r="CP301" s="164"/>
      <c r="CQ301" s="164"/>
      <c r="CR301" s="216">
        <f>IFERROR(VLOOKUP("ID"&amp;U301,V.진단결과!$A$2:$E$99558,4,0),0)</f>
        <v>0</v>
      </c>
      <c r="CS301" s="217">
        <f>IFERROR(VLOOKUP("ID"&amp;U301,V.진단결과!$A$2:$E$99558,5,0),0)</f>
        <v>0</v>
      </c>
      <c r="CT301" s="218">
        <f t="shared" si="239"/>
        <v>0</v>
      </c>
      <c r="CU301" s="219" t="str">
        <f>SUBSTITUTE(IFERROR(VLOOKUP("ID"&amp;U301,V.진단결과!$A$2:$F$99558,6,0),""),$AO301,"")</f>
        <v/>
      </c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</row>
    <row r="302" spans="1:120" s="220" customFormat="1" ht="16.5" hidden="1" customHeight="1">
      <c r="A302" s="164" t="s">
        <v>2242</v>
      </c>
      <c r="B302" s="164" t="s">
        <v>2240</v>
      </c>
      <c r="C302" s="164" t="s">
        <v>2887</v>
      </c>
      <c r="D302" s="164">
        <v>13</v>
      </c>
      <c r="E302" s="175" t="s">
        <v>2243</v>
      </c>
      <c r="F302" s="177" t="s">
        <v>2757</v>
      </c>
      <c r="G302" s="177" t="s">
        <v>2256</v>
      </c>
      <c r="H302" s="177">
        <v>6</v>
      </c>
      <c r="I302" s="221" t="s">
        <v>2763</v>
      </c>
      <c r="J302" s="177" t="s">
        <v>2414</v>
      </c>
      <c r="K302" s="177" t="s">
        <v>2443</v>
      </c>
      <c r="L302" s="175"/>
      <c r="M302" s="165"/>
      <c r="N302" s="221" t="s">
        <v>2763</v>
      </c>
      <c r="O302" s="169"/>
      <c r="P302" s="4"/>
      <c r="Q302" s="175" t="s">
        <v>116</v>
      </c>
      <c r="R302" s="175" t="s">
        <v>2448</v>
      </c>
      <c r="S302" s="166"/>
      <c r="T302" s="166"/>
      <c r="U302" s="166">
        <v>1300</v>
      </c>
      <c r="V302" s="164" t="s">
        <v>1869</v>
      </c>
      <c r="W302" s="166"/>
      <c r="X302" s="166"/>
      <c r="Y302" s="166"/>
      <c r="Z302" s="168" t="s">
        <v>2892</v>
      </c>
      <c r="AA302" s="168" t="s">
        <v>2891</v>
      </c>
      <c r="AB302" s="166"/>
      <c r="AC302" s="166"/>
      <c r="AD302" s="165"/>
      <c r="AE302" s="166"/>
      <c r="AF302" s="166"/>
      <c r="AG302" s="166"/>
      <c r="AH302" s="165"/>
      <c r="AI302" s="166"/>
      <c r="AJ302" s="166"/>
      <c r="AK302" s="166"/>
      <c r="AL302" s="214"/>
      <c r="AM302" s="166"/>
      <c r="AN302" s="166" t="str">
        <f>F302 &amp;"["&amp;G302&amp;"]의 "&amp; I302 &amp;"["&amp; J302 &amp;"]는 필수적으로 존재하여만 한다."</f>
        <v>노트NLP[NOTE_NLP]의 변종 어휘[LEXICAL_VARIANT]는 필수적으로 존재하여만 한다.</v>
      </c>
      <c r="AO302" s="166"/>
      <c r="AP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Q302" s="164" t="s">
        <v>1860</v>
      </c>
      <c r="AR302" s="164" t="str">
        <f>"WITH query_result AS (" &amp; CHAR(10) &amp;
"    -- 쿼리 결과를 변수에 저장" &amp; CHAR(10) &amp;
"    " &amp; AP302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'ID1300'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AT302" s="164" t="s">
        <v>1860</v>
      </c>
      <c r="AU302" s="164" t="str">
        <f>"    WITH query_result AS (" &amp; CHAR(10) &amp;
"        -- 쿼리 결과를 변수에 저장" &amp; CHAR(10) &amp;
"        " &amp; AS302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'ID1300'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AW302" s="164" t="s">
        <v>1860</v>
      </c>
      <c r="AX302" s="164" t="str">
        <f>"    WITH query_result AS (" &amp; CHAR(10) &amp;
"        -- 쿼리 결과를 변수에 저장" &amp; CHAR(10) &amp;
"        " &amp; AV302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Z302" s="164" t="s">
        <v>1860</v>
      </c>
      <c r="BA302" s="164" t="str">
        <f>"BEGIN TRY" &amp; CHAR(10) &amp;
"    WITH query_result AS (" &amp; CHAR(10) &amp;
"        "&amp;AY302&amp;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C302" s="164" t="s">
        <v>1860</v>
      </c>
      <c r="BD302" s="164" t="str">
        <f>"BEGIN TRY" &amp; CHAR(10) &amp;
"    WITH query_result AS (" &amp; CHAR(10) &amp;
"        "&amp;BB302&amp;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BF302" s="164" t="s">
        <v>1860</v>
      </c>
      <c r="BG302" s="164" t="str">
        <f>"BEGIN TRY" &amp; CHAR(10) &amp;
"    WITH query_result AS (" &amp; CHAR(10) &amp;
"        "&amp;BE302&amp;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2" s="166" t="str">
        <f>"SELECT 'ID"&amp; $U302 &amp;"' AS RULE_ID,  
   '"&amp; $G302 &amp;"' AS TB_NM,    
   '"&amp; $J302 &amp;"' AS COL_NM, 
   COUNT(*) AS TOT_CNT   
   FROM "&amp;$C302&amp;"."&amp; $G302 &amp;"
"</f>
        <v xml:space="preserve">SELECT 'ID1300' AS RULE_ID,  
   'NOTE_NLP' AS TB_NM,    
   'LEXICAL_VARIANT' AS COL_NM, 
   COUNT(*) AS TOT_CNT   
   FROM YourSchemaName.NOTE_NLP
</v>
      </c>
      <c r="BI302" s="164" t="s">
        <v>1860</v>
      </c>
      <c r="BJ302" s="166" t="str">
        <f>"BEGIN" &amp; CHAR(10) &amp;
"    -- 쿼리 결과를 변수에 저장" &amp; CHAR(10) &amp;
"    " &amp; BH302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'ID1300'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L302" s="164" t="s">
        <v>1860</v>
      </c>
      <c r="BM302" s="166" t="str">
        <f>"BEGIN" &amp; CHAR(10) &amp;
"    -- 쿼리 결과를 변수에 저장" &amp; CHAR(10) &amp;
"    " &amp; BK302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'ID1300'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BO302" s="164" t="s">
        <v>1860</v>
      </c>
      <c r="BP302" s="166" t="str">
        <f>"BEGIN" &amp; CHAR(10) &amp;
"    -- 쿼리 결과를 변수에 저장" &amp; CHAR(10) &amp;
"    " &amp; BN302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BR302" s="164" t="s">
        <v>1860</v>
      </c>
      <c r="BS3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U302" s="164" t="s">
        <v>1860</v>
      </c>
      <c r="BV3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302" s="166" t="str">
        <f>"SELECT ERR_VALUE, RULE_ID, TB_NM, COL_NM FROM (
 SELECT DISTINCT SUBSTRING(CAST("&amp; $J302 &amp;" AS VARCHAR(50)),1,30) AS ERR_VALUE, 'ID"&amp; $U302 &amp;"' AS RULE_ID,  
   '"&amp; $G302 &amp;"' AS TB_NM,    
   '"&amp; $J302 &amp;"' AS COL_NM 
    FROM "&amp;$C302&amp;"."&amp; $G302 &amp;" A
    WHERE  "&amp; $J302 &amp;" IS NULL 
LIMIT 3
) XX
"</f>
        <v xml:space="preserve">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</v>
      </c>
      <c r="BX302" s="164" t="s">
        <v>1860</v>
      </c>
      <c r="BY3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A302" s="164" t="s">
        <v>1860</v>
      </c>
      <c r="CB302" s="164" t="str">
        <f>"    -- 프로시저 본문" &amp; CHAR(10) &amp;
"    BEGIN" &amp; CHAR(10) &amp;
"        WITH query_result AS (" &amp; CHAR(10) &amp;
"            -- 쿼리 결과를 변수에 저장" &amp; CHAR(10) &amp;
"            "&amp;BZ302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'ID1300'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D302" s="164" t="s">
        <v>1860</v>
      </c>
      <c r="CE302" s="164" t="str">
        <f>"    -- 프로시저 본문" &amp; CHAR(10) &amp;
"    BEGIN" &amp; CHAR(10) &amp;
"        WITH query_result AS (" &amp; CHAR(10) &amp;
"            -- 쿼리 결과를 변수에 저장" &amp; CHAR(10) &amp;
"         "&amp;CC302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'ID1300'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2" s="166" t="str">
        <f>"SELECT ERR_VALUE, RULE_ID, TB_NM, COL_NM FROM (
 SELECT DISTINCT SUBSTR(TO_CHAR("&amp; $J302 &amp;"),1,30) AS ERR_VALUE, 'ID"&amp; $U302 &amp;"' AS RULE_ID,  
   '"&amp; $G302 &amp;"' AS TB_NM,    
   '"&amp; $J302 &amp;"' AS COL_NM 
    FROM "&amp;$C302&amp;"."&amp; $G302 &amp;" A
    WHERE  "&amp; $J302 &amp;" IS NULL
AND ROWNUM &lt; 4
) XX
"</f>
        <v xml:space="preserve">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</v>
      </c>
      <c r="CG302" s="164" t="s">
        <v>1860</v>
      </c>
      <c r="CH302" s="164" t="str">
        <f>"    -- 프로시저 본문" &amp; CHAR(10) &amp;
"    BEGIN" &amp; CHAR(10) &amp;
"        WITH query_result AS (" &amp; CHAR(10) &amp;
"            -- 쿼리 결과를 변수에 저장" &amp; CHAR(10) &amp;
"            "&amp;CF302&amp;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J302" s="164" t="s">
        <v>1860</v>
      </c>
      <c r="CK302" s="164" t="str">
        <f>"BEGIN TRY" &amp; CHAR(10) &amp;
"    WITH query_result AS (" &amp; CHAR(10) &amp;
"        "&amp;CI302&amp;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M302" s="164" t="s">
        <v>1860</v>
      </c>
      <c r="CN302" s="164" t="str">
        <f>"BEGIN TRY" &amp; CHAR(10) &amp;
"    WITH query_result AS (" &amp; CHAR(10) &amp;
"        "&amp;CL302&amp;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CP302" s="164" t="s">
        <v>1860</v>
      </c>
      <c r="CQ302" s="164" t="str">
        <f>"BEGIN TRY" &amp; CHAR(10) &amp;
"    WITH query_result AS (" &amp; CHAR(10) &amp;
"        "&amp;CO302&amp;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2" s="216">
        <f>IFERROR(VLOOKUP("ID"&amp;U302,V.진단결과!$A$2:$E$99558,4,0),0)</f>
        <v>0</v>
      </c>
      <c r="CS302" s="217">
        <f>IFERROR(VLOOKUP("ID"&amp;U302,V.진단결과!$A$2:$E$99558,5,0),0)</f>
        <v>0</v>
      </c>
      <c r="CT302" s="218">
        <f t="shared" si="239"/>
        <v>0</v>
      </c>
      <c r="CU302" s="219" t="str">
        <f>SUBSTITUTE(IFERROR(VLOOKUP("ID"&amp;U302,V.진단결과!$A$2:$F$99558,6,0),""),$AO302,"")</f>
        <v/>
      </c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</row>
    <row r="303" spans="1:120" s="220" customFormat="1" ht="16.5" hidden="1" customHeight="1">
      <c r="A303" s="164" t="s">
        <v>2242</v>
      </c>
      <c r="B303" s="164" t="s">
        <v>2240</v>
      </c>
      <c r="C303" s="164" t="s">
        <v>2887</v>
      </c>
      <c r="D303" s="164">
        <v>13</v>
      </c>
      <c r="E303" s="175" t="s">
        <v>2243</v>
      </c>
      <c r="F303" s="177" t="s">
        <v>2757</v>
      </c>
      <c r="G303" s="177" t="s">
        <v>2256</v>
      </c>
      <c r="H303" s="177">
        <v>7</v>
      </c>
      <c r="I303" s="221" t="s">
        <v>2764</v>
      </c>
      <c r="J303" s="177" t="s">
        <v>2415</v>
      </c>
      <c r="K303" s="177" t="s">
        <v>2435</v>
      </c>
      <c r="L303" s="175"/>
      <c r="M303" s="165"/>
      <c r="N303" s="221" t="s">
        <v>2764</v>
      </c>
      <c r="O303" s="169"/>
      <c r="P303" s="4"/>
      <c r="Q303" s="175" t="s">
        <v>2449</v>
      </c>
      <c r="R303" s="175"/>
      <c r="S303" s="166"/>
      <c r="T303" s="166"/>
      <c r="U303" s="166">
        <v>1301</v>
      </c>
      <c r="V303" s="164" t="s">
        <v>1869</v>
      </c>
      <c r="W303" s="166"/>
      <c r="X303" s="166"/>
      <c r="Y303" s="166"/>
      <c r="Z303" s="164" t="s">
        <v>1868</v>
      </c>
      <c r="AA303" s="164" t="s">
        <v>2466</v>
      </c>
      <c r="AB303" s="164"/>
      <c r="AC303" s="166"/>
      <c r="AD303" s="165"/>
      <c r="AE303" s="166"/>
      <c r="AF303" s="166" t="s">
        <v>2886</v>
      </c>
      <c r="AG303" s="165" t="s">
        <v>2258</v>
      </c>
      <c r="AH303" s="165" t="s">
        <v>2434</v>
      </c>
      <c r="AI303" s="166"/>
      <c r="AJ303" s="166"/>
      <c r="AK303" s="166"/>
      <c r="AL303" s="166"/>
      <c r="AM303" s="166"/>
      <c r="AN303" s="166" t="str">
        <f>F303 &amp;"["&amp;G303&amp;"]의 "&amp; I303 &amp;"["&amp; J303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303" s="166"/>
      <c r="AP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AQ303" s="164" t="s">
        <v>1860</v>
      </c>
      <c r="AR303" s="164" t="str">
        <f>"WITH query_result AS (" &amp; CHAR(10) &amp;
"    -- 쿼리 결과를 변수에 저장" &amp; CHAR(10) &amp;
"    " &amp; AP303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'ID1301'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303" s="164" t="s">
        <v>1860</v>
      </c>
      <c r="AU303" s="164" t="str">
        <f>"    WITH query_result AS (" &amp; CHAR(10) &amp;
"        -- 쿼리 결과를 변수에 저장" &amp; CHAR(10) &amp;
"        " &amp; AS303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303" s="164" t="s">
        <v>1860</v>
      </c>
      <c r="AX303" s="164" t="str">
        <f>"    WITH query_result AS (" &amp; CHAR(10) &amp;
"        -- 쿼리 결과를 변수에 저장" &amp; CHAR(10) &amp;
"        " &amp; AV303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AZ303" s="164" t="s">
        <v>1860</v>
      </c>
      <c r="BA303" s="164" t="str">
        <f>"BEGIN TRY" &amp; CHAR(10) &amp;
"    WITH query_result AS (" &amp; CHAR(10) &amp;
"        "&amp;AY303&amp;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303" s="164" t="s">
        <v>1860</v>
      </c>
      <c r="BD303" s="164" t="str">
        <f>"BEGIN TRY" &amp; CHAR(10) &amp;
"    WITH query_result AS (" &amp; CHAR(10) &amp;
"        "&amp;BB303&amp;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303" s="164" t="s">
        <v>1860</v>
      </c>
      <c r="BG303" s="164" t="str">
        <f>"BEGIN TRY" &amp; CHAR(10) &amp;
"    WITH query_result AS (" &amp; CHAR(10) &amp;
"        "&amp;BE303&amp;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3" s="166" t="str">
        <f>"SELECT 'ID"&amp; $U303 &amp;"' AS RULE_ID,  
   '"&amp; $G303 &amp;"' AS TB_NM,    
   '"&amp; $J303 &amp;"' AS COL_NM, 
   COUNT(*) AS TOT_CNT   
   FROM "&amp;$C303&amp;"."&amp; $G303 &amp;"
WHERE "&amp; $J303 &amp;" IS NOT NULL AND LENGTH(CAST("&amp; $J303 &amp;" AS VARCHAR))&gt;0 "</f>
        <v xml:space="preserve">SELECT 'ID1301' AS RULE_ID,  
   'NOTE_NLP' AS TB_NM,    
   'NOTE_NLP_CONCEPT_ID' AS COL_NM, 
   COUNT(*) AS TOT_CNT   
   FROM YourSchemaName.NOTE_NLP
WHERE NOTE_NLP_CONCEPT_ID IS NOT NULL AND LENGTH(CAST(NOTE_NLP_CONCEPT_ID AS VARCHAR))&gt;0 </v>
      </c>
      <c r="BI303" s="164" t="s">
        <v>1860</v>
      </c>
      <c r="BJ303" s="166" t="str">
        <f>"BEGIN" &amp; CHAR(10) &amp;
"    -- 쿼리 결과를 변수에 저장" &amp; CHAR(10) &amp;
"    " &amp; BH303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'ID1301'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303" s="164" t="s">
        <v>1860</v>
      </c>
      <c r="BM303" s="166" t="str">
        <f>"BEGIN" &amp; CHAR(10) &amp;
"    -- 쿼리 결과를 변수에 저장" &amp; CHAR(10) &amp;
"    " &amp; BK303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303" s="164" t="s">
        <v>1860</v>
      </c>
      <c r="BP303" s="166" t="str">
        <f>"BEGIN" &amp; CHAR(10) &amp;
"    -- 쿼리 결과를 변수에 저장" &amp; CHAR(10) &amp;
"    " &amp; BN303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BR303" s="164" t="s">
        <v>1860</v>
      </c>
      <c r="BS3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LENGTH("&amp; $J303 &amp;")&gt;0 )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303" s="164" t="s">
        <v>1860</v>
      </c>
      <c r="BV3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303" s="166" t="str">
        <f>"SELECT ERR_VALUE, RULE_ID, TB_NM, COL_NM FROM (
 SELECT DISTINCT SUBSTRING(CAST("&amp; $J303 &amp;" AS VARCHAR(50)),1,30)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LENGTH("&amp; $J303 &amp;")&gt;0 ) 
AND "&amp; $J303 &amp;" != 0
LIMIT 3
) XX
"</f>
        <v xml:space="preserve">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303" s="164" t="s">
        <v>1860</v>
      </c>
      <c r="BY3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CA303" s="164" t="s">
        <v>1860</v>
      </c>
      <c r="CB303" s="164" t="str">
        <f>"    -- 프로시저 본문" &amp; CHAR(10) &amp;
"    BEGIN" &amp; CHAR(10) &amp;
"        WITH query_result AS (" &amp; CHAR(10) &amp;
"            -- 쿼리 결과를 변수에 저장" &amp; CHAR(10) &amp;
"            "&amp;BZ303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'ID1301'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LENGTH(TO_CHAR("&amp; $J303 &amp;"))&gt;0 )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303" s="164" t="s">
        <v>1860</v>
      </c>
      <c r="CE303" s="164" t="str">
        <f>"    -- 프로시저 본문" &amp; CHAR(10) &amp;
"    BEGIN" &amp; CHAR(10) &amp;
"        WITH query_result AS (" &amp; CHAR(10) &amp;
"            -- 쿼리 결과를 변수에 저장" &amp; CHAR(10) &amp;
"         "&amp;CC303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3" s="166" t="str">
        <f>"SELECT ERR_VALUE, RULE_ID, TB_NM, COL_NM FROM (
 SELECT DISTINCT SUBSTR(TO_CHAR("&amp; $J303 &amp;"),1,30)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LENGTH(TO_CHAR("&amp; $J303 &amp;"))&gt;0 ) 
AND "&amp; $J303 &amp;" != 0
AND ROWNUM &lt; 4
) XX
"</f>
        <v xml:space="preserve">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303" s="164" t="s">
        <v>1860</v>
      </c>
      <c r="CH303" s="164" t="str">
        <f>"    -- 프로시저 본문" &amp; CHAR(10) &amp;
"    BEGIN" &amp; CHAR(10) &amp;
"        WITH query_result AS (" &amp; CHAR(10) &amp;
"            -- 쿼리 결과를 변수에 저장" &amp; CHAR(10) &amp;
"            "&amp;CF303&amp;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CJ303" s="164" t="s">
        <v>1860</v>
      </c>
      <c r="CK303" s="164" t="str">
        <f>"BEGIN TRY" &amp; CHAR(10) &amp;
"    WITH query_result AS (" &amp; CHAR(10) &amp;
"        "&amp;CI303&amp;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303" s="164" t="s">
        <v>1860</v>
      </c>
      <c r="CN303" s="164" t="str">
        <f>"BEGIN TRY" &amp; CHAR(10) &amp;
"    WITH query_result AS (" &amp; CHAR(10) &amp;
"        "&amp;CL303&amp;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303" s="164" t="s">
        <v>1860</v>
      </c>
      <c r="CQ303" s="164" t="str">
        <f>"BEGIN TRY" &amp; CHAR(10) &amp;
"    WITH query_result AS (" &amp; CHAR(10) &amp;
"        "&amp;CO303&amp;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3" s="216">
        <f>IFERROR(VLOOKUP("ID"&amp;U303,V.진단결과!$A$2:$E$99558,4,0),0)</f>
        <v>0</v>
      </c>
      <c r="CS303" s="217">
        <f>IFERROR(VLOOKUP("ID"&amp;U303,V.진단결과!$A$2:$E$99558,5,0),0)</f>
        <v>0</v>
      </c>
      <c r="CT303" s="218">
        <f t="shared" si="239"/>
        <v>0</v>
      </c>
      <c r="CU303" s="219" t="str">
        <f>SUBSTITUTE(IFERROR(VLOOKUP("ID"&amp;U303,V.진단결과!$A$2:$F$99558,6,0),""),$AO303,"")</f>
        <v/>
      </c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</row>
    <row r="304" spans="1:120" s="220" customFormat="1" ht="16.5" hidden="1" customHeight="1">
      <c r="A304" s="164" t="s">
        <v>2242</v>
      </c>
      <c r="B304" s="164" t="s">
        <v>2240</v>
      </c>
      <c r="C304" s="164" t="s">
        <v>2887</v>
      </c>
      <c r="D304" s="164">
        <v>13</v>
      </c>
      <c r="E304" s="175" t="s">
        <v>2243</v>
      </c>
      <c r="F304" s="177" t="s">
        <v>2757</v>
      </c>
      <c r="G304" s="177" t="s">
        <v>2256</v>
      </c>
      <c r="H304" s="177">
        <v>8</v>
      </c>
      <c r="I304" s="221" t="s">
        <v>2765</v>
      </c>
      <c r="J304" s="177" t="s">
        <v>2416</v>
      </c>
      <c r="K304" s="177" t="s">
        <v>2435</v>
      </c>
      <c r="L304" s="175"/>
      <c r="M304" s="165"/>
      <c r="N304" s="221" t="s">
        <v>2765</v>
      </c>
      <c r="O304" s="169"/>
      <c r="P304" s="4"/>
      <c r="Q304" s="175" t="s">
        <v>2449</v>
      </c>
      <c r="R304" s="175"/>
      <c r="S304" s="166"/>
      <c r="T304" s="166"/>
      <c r="U304" s="166">
        <v>1302</v>
      </c>
      <c r="V304" s="164" t="s">
        <v>1869</v>
      </c>
      <c r="W304" s="166"/>
      <c r="X304" s="166"/>
      <c r="Y304" s="166"/>
      <c r="Z304" s="164" t="s">
        <v>1868</v>
      </c>
      <c r="AA304" s="164" t="s">
        <v>2568</v>
      </c>
      <c r="AB304" s="164"/>
      <c r="AC304" s="166"/>
      <c r="AD304" s="165"/>
      <c r="AE304" s="166"/>
      <c r="AF304" s="166" t="s">
        <v>2886</v>
      </c>
      <c r="AG304" s="165" t="s">
        <v>2258</v>
      </c>
      <c r="AH304" s="165" t="s">
        <v>2434</v>
      </c>
      <c r="AI304" s="166"/>
      <c r="AJ304" s="166"/>
      <c r="AK304" s="166"/>
      <c r="AL304" s="166"/>
      <c r="AM304" s="214"/>
      <c r="AN304" s="166" t="str">
        <f>F304 &amp;"["&amp;G304&amp;"]의 "&amp; I304 &amp;"["&amp; J304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304" s="166"/>
      <c r="AP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AQ304" s="164" t="s">
        <v>1860</v>
      </c>
      <c r="AR304" s="164" t="str">
        <f>"WITH query_result AS (" &amp; CHAR(10) &amp;
"    -- 쿼리 결과를 변수에 저장" &amp; CHAR(10) &amp;
"    " &amp; AP304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304" s="164" t="s">
        <v>1860</v>
      </c>
      <c r="AU304" s="164" t="str">
        <f>"    WITH query_result AS (" &amp; CHAR(10) &amp;
"        -- 쿼리 결과를 변수에 저장" &amp; CHAR(10) &amp;
"        " &amp; AS304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304" s="164" t="s">
        <v>1860</v>
      </c>
      <c r="AX304" s="164" t="str">
        <f>"    WITH query_result AS (" &amp; CHAR(10) &amp;
"        -- 쿼리 결과를 변수에 저장" &amp; CHAR(10) &amp;
"        " &amp; AV304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AZ304" s="164" t="s">
        <v>1860</v>
      </c>
      <c r="BA304" s="164" t="str">
        <f>"BEGIN TRY" &amp; CHAR(10) &amp;
"    WITH query_result AS (" &amp; CHAR(10) &amp;
"        "&amp;AY304&amp;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304" s="164" t="s">
        <v>1860</v>
      </c>
      <c r="BD304" s="164" t="str">
        <f>"BEGIN TRY" &amp; CHAR(10) &amp;
"    WITH query_result AS (" &amp; CHAR(10) &amp;
"        "&amp;BB304&amp;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304" s="164" t="s">
        <v>1860</v>
      </c>
      <c r="BG304" s="164" t="str">
        <f>"BEGIN TRY" &amp; CHAR(10) &amp;
"    WITH query_result AS (" &amp; CHAR(10) &amp;
"        "&amp;BE304&amp;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4" s="166" t="str">
        <f>"SELECT 'ID"&amp; $U304 &amp;"' AS RULE_ID,  
   '"&amp; $G304 &amp;"' AS TB_NM,    
   '"&amp; $J304 &amp;"' AS COL_NM, 
   COUNT(*) AS TOT_CNT   
   FROM "&amp;$C304&amp;"."&amp; $G304 &amp;"
WHERE "&amp; $J304 &amp;" IS NOT NULL AND LENGTH(CAST("&amp; $J304 &amp;" AS VARCHAR))&gt;0 "</f>
        <v xml:space="preserve">SELECT 'ID1302'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304" s="164" t="s">
        <v>1860</v>
      </c>
      <c r="BJ304" s="166" t="str">
        <f>"BEGIN" &amp; CHAR(10) &amp;
"    -- 쿼리 결과를 변수에 저장" &amp; CHAR(10) &amp;
"    " &amp; BH304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'ID1302'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304" s="164" t="s">
        <v>1860</v>
      </c>
      <c r="BM304" s="166" t="str">
        <f>"BEGIN" &amp; CHAR(10) &amp;
"    -- 쿼리 결과를 변수에 저장" &amp; CHAR(10) &amp;
"    " &amp; BK304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304" s="164" t="s">
        <v>1860</v>
      </c>
      <c r="BP304" s="166" t="str">
        <f>"BEGIN" &amp; CHAR(10) &amp;
"    -- 쿼리 결과를 변수에 저장" &amp; CHAR(10) &amp;
"    " &amp; BN304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BR304" s="164" t="s">
        <v>1860</v>
      </c>
      <c r="BS3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LENGTH("&amp; $J304 &amp;")&gt;0 )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304" s="164" t="s">
        <v>1860</v>
      </c>
      <c r="BV3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304" s="166" t="str">
        <f>"SELECT ERR_VALUE, RULE_ID, TB_NM, COL_NM FROM (
 SELECT DISTINCT SUBSTRING(CAST("&amp; $J304 &amp;" AS VARCHAR(50)),1,30)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LENGTH("&amp; $J304 &amp;")&gt;0 ) 
AND "&amp; $J304 &amp;" != 0
LIMIT 3
) XX
"</f>
        <v xml:space="preserve">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304" s="164" t="s">
        <v>1860</v>
      </c>
      <c r="BY3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CA304" s="164" t="s">
        <v>1860</v>
      </c>
      <c r="CB304" s="164" t="str">
        <f>"    -- 프로시저 본문" &amp; CHAR(10) &amp;
"    BEGIN" &amp; CHAR(10) &amp;
"        WITH query_result AS (" &amp; CHAR(10) &amp;
"            -- 쿼리 결과를 변수에 저장" &amp; CHAR(10) &amp;
"            "&amp;BZ304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'ID1302'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LENGTH(TO_CHAR("&amp; $J304 &amp;"))&gt;0 )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304" s="164" t="s">
        <v>1860</v>
      </c>
      <c r="CE304" s="164" t="str">
        <f>"    -- 프로시저 본문" &amp; CHAR(10) &amp;
"    BEGIN" &amp; CHAR(10) &amp;
"        WITH query_result AS (" &amp; CHAR(10) &amp;
"            -- 쿼리 결과를 변수에 저장" &amp; CHAR(10) &amp;
"         "&amp;CC304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4" s="166" t="str">
        <f>"SELECT ERR_VALUE, RULE_ID, TB_NM, COL_NM FROM (
 SELECT DISTINCT SUBSTR(TO_CHAR("&amp; $J304 &amp;"),1,30)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LENGTH(TO_CHAR("&amp; $J304 &amp;"))&gt;0 ) 
AND "&amp; $J304 &amp;" != 0
AND ROWNUM &lt; 4
) XX
"</f>
        <v xml:space="preserve">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304" s="164" t="s">
        <v>1860</v>
      </c>
      <c r="CH304" s="164" t="str">
        <f>"    -- 프로시저 본문" &amp; CHAR(10) &amp;
"    BEGIN" &amp; CHAR(10) &amp;
"        WITH query_result AS (" &amp; CHAR(10) &amp;
"            -- 쿼리 결과를 변수에 저장" &amp; CHAR(10) &amp;
"            "&amp;CF304&amp;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CJ304" s="164" t="s">
        <v>1860</v>
      </c>
      <c r="CK304" s="164" t="str">
        <f>"BEGIN TRY" &amp; CHAR(10) &amp;
"    WITH query_result AS (" &amp; CHAR(10) &amp;
"        "&amp;CI304&amp;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304" s="164" t="s">
        <v>1860</v>
      </c>
      <c r="CN304" s="164" t="str">
        <f>"BEGIN TRY" &amp; CHAR(10) &amp;
"    WITH query_result AS (" &amp; CHAR(10) &amp;
"        "&amp;CL304&amp;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304" s="164" t="s">
        <v>1860</v>
      </c>
      <c r="CQ304" s="164" t="str">
        <f>"BEGIN TRY" &amp; CHAR(10) &amp;
"    WITH query_result AS (" &amp; CHAR(10) &amp;
"        "&amp;CO304&amp;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4" s="216">
        <f>IFERROR(VLOOKUP("ID"&amp;U304,V.진단결과!$A$2:$E$99558,4,0),0)</f>
        <v>0</v>
      </c>
      <c r="CS304" s="217">
        <f>IFERROR(VLOOKUP("ID"&amp;U304,V.진단결과!$A$2:$E$99558,5,0),0)</f>
        <v>0</v>
      </c>
      <c r="CT304" s="218">
        <f t="shared" si="239"/>
        <v>0</v>
      </c>
      <c r="CU304" s="219" t="str">
        <f>SUBSTITUTE(IFERROR(VLOOKUP("ID"&amp;U304,V.진단결과!$A$2:$F$99558,6,0),""),$AO304,"")</f>
        <v/>
      </c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</row>
    <row r="305" spans="1:120" s="220" customFormat="1" ht="16.5" hidden="1" customHeight="1">
      <c r="A305" s="164" t="s">
        <v>2242</v>
      </c>
      <c r="B305" s="164" t="s">
        <v>2240</v>
      </c>
      <c r="C305" s="164" t="s">
        <v>2887</v>
      </c>
      <c r="D305" s="164">
        <v>13</v>
      </c>
      <c r="E305" s="175" t="s">
        <v>2243</v>
      </c>
      <c r="F305" s="177" t="s">
        <v>2757</v>
      </c>
      <c r="G305" s="177" t="s">
        <v>2256</v>
      </c>
      <c r="H305" s="177">
        <v>9</v>
      </c>
      <c r="I305" s="221" t="s">
        <v>2766</v>
      </c>
      <c r="J305" s="177" t="s">
        <v>2417</v>
      </c>
      <c r="K305" s="177" t="s">
        <v>2443</v>
      </c>
      <c r="L305" s="175"/>
      <c r="M305" s="165"/>
      <c r="N305" s="221" t="s">
        <v>2766</v>
      </c>
      <c r="O305" s="169"/>
      <c r="P305" s="4"/>
      <c r="Q305" s="175" t="s">
        <v>2449</v>
      </c>
      <c r="R305" s="175"/>
      <c r="S305" s="166"/>
      <c r="T305" s="166"/>
      <c r="U305" s="166"/>
      <c r="V305" s="164" t="s">
        <v>1965</v>
      </c>
      <c r="W305" s="166" t="s">
        <v>1875</v>
      </c>
      <c r="X305" s="166"/>
      <c r="Y305" s="166"/>
      <c r="Z305" s="166"/>
      <c r="AA305" s="166"/>
      <c r="AB305" s="164"/>
      <c r="AC305" s="166"/>
      <c r="AD305" s="165"/>
      <c r="AE305" s="166"/>
      <c r="AF305" s="166"/>
      <c r="AG305" s="165"/>
      <c r="AH305" s="165"/>
      <c r="AI305" s="166"/>
      <c r="AJ305" s="166"/>
      <c r="AK305" s="166"/>
      <c r="AL305" s="166"/>
      <c r="AM305" s="166"/>
      <c r="AN305" s="166"/>
      <c r="AO305" s="166"/>
      <c r="AP305" s="166"/>
      <c r="AQ305" s="164"/>
      <c r="AR305" s="164"/>
      <c r="AS305" s="167"/>
      <c r="AT305" s="164"/>
      <c r="AU305" s="164"/>
      <c r="AV305" s="166"/>
      <c r="AW305" s="164"/>
      <c r="AX305" s="164"/>
      <c r="AY305" s="166"/>
      <c r="AZ305" s="164"/>
      <c r="BA305" s="164"/>
      <c r="BB305" s="167"/>
      <c r="BC305" s="164"/>
      <c r="BD305" s="164"/>
      <c r="BE305" s="166"/>
      <c r="BF305" s="164"/>
      <c r="BG305" s="164"/>
      <c r="BH305" s="166"/>
      <c r="BI305" s="164"/>
      <c r="BJ305" s="164"/>
      <c r="BK305" s="167"/>
      <c r="BL305" s="164"/>
      <c r="BM305" s="164"/>
      <c r="BN305" s="166"/>
      <c r="BO305" s="164"/>
      <c r="BP305" s="164"/>
      <c r="BQ305" s="166"/>
      <c r="BR305" s="164"/>
      <c r="BS305" s="164"/>
      <c r="BT305" s="167"/>
      <c r="BU305" s="164"/>
      <c r="BV305" s="164"/>
      <c r="BW305" s="166"/>
      <c r="BX305" s="164"/>
      <c r="BY305" s="164"/>
      <c r="BZ305" s="166"/>
      <c r="CA305" s="164"/>
      <c r="CB305" s="164"/>
      <c r="CC305" s="167"/>
      <c r="CD305" s="164"/>
      <c r="CE305" s="164"/>
      <c r="CF305" s="166"/>
      <c r="CG305" s="164"/>
      <c r="CH305" s="164"/>
      <c r="CI305" s="166"/>
      <c r="CJ305" s="164"/>
      <c r="CK305" s="164"/>
      <c r="CL305" s="167"/>
      <c r="CM305" s="164"/>
      <c r="CN305" s="164"/>
      <c r="CO305" s="166"/>
      <c r="CP305" s="164"/>
      <c r="CQ305" s="164"/>
      <c r="CR305" s="216">
        <f>IFERROR(VLOOKUP("ID"&amp;U305,V.진단결과!$A$2:$E$99558,4,0),0)</f>
        <v>0</v>
      </c>
      <c r="CS305" s="217">
        <f>IFERROR(VLOOKUP("ID"&amp;U305,V.진단결과!$A$2:$E$99558,5,0),0)</f>
        <v>0</v>
      </c>
      <c r="CT305" s="218">
        <f t="shared" si="239"/>
        <v>0</v>
      </c>
      <c r="CU305" s="219" t="str">
        <f>SUBSTITUTE(IFERROR(VLOOKUP("ID"&amp;U305,V.진단결과!$A$2:$F$99558,6,0),""),$AO305,"")</f>
        <v/>
      </c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</row>
    <row r="306" spans="1:120" s="220" customFormat="1" ht="16.5" hidden="1" customHeight="1">
      <c r="A306" s="164" t="s">
        <v>2242</v>
      </c>
      <c r="B306" s="164" t="s">
        <v>2240</v>
      </c>
      <c r="C306" s="164" t="s">
        <v>2887</v>
      </c>
      <c r="D306" s="164">
        <v>13</v>
      </c>
      <c r="E306" s="175" t="s">
        <v>2243</v>
      </c>
      <c r="F306" s="177" t="s">
        <v>2757</v>
      </c>
      <c r="G306" s="177" t="s">
        <v>2256</v>
      </c>
      <c r="H306" s="177">
        <v>10</v>
      </c>
      <c r="I306" s="221" t="s">
        <v>2767</v>
      </c>
      <c r="J306" s="177" t="s">
        <v>2418</v>
      </c>
      <c r="K306" s="177" t="s">
        <v>2438</v>
      </c>
      <c r="L306" s="175"/>
      <c r="M306" s="165"/>
      <c r="N306" s="221" t="s">
        <v>2767</v>
      </c>
      <c r="O306" s="169"/>
      <c r="P306" s="4"/>
      <c r="Q306" s="175" t="s">
        <v>116</v>
      </c>
      <c r="R306" s="175" t="s">
        <v>2448</v>
      </c>
      <c r="S306" s="166"/>
      <c r="T306" s="166"/>
      <c r="U306" s="166">
        <v>1304</v>
      </c>
      <c r="V306" s="164" t="s">
        <v>1869</v>
      </c>
      <c r="W306" s="166"/>
      <c r="X306" s="166"/>
      <c r="Y306" s="166"/>
      <c r="Z306" s="168" t="s">
        <v>1966</v>
      </c>
      <c r="AA306" s="168" t="s">
        <v>1967</v>
      </c>
      <c r="AB306" s="164"/>
      <c r="AC306" s="166"/>
      <c r="AD306" s="165"/>
      <c r="AE306" s="166"/>
      <c r="AF306" s="166"/>
      <c r="AG306" s="165"/>
      <c r="AH306" s="165"/>
      <c r="AI306" s="166"/>
      <c r="AJ306" s="166"/>
      <c r="AK306" s="166"/>
      <c r="AL306" s="166"/>
      <c r="AM306" s="166"/>
      <c r="AN306" s="167" t="str">
        <f>F306 &amp;"["&amp;G306&amp;"]의 "&amp; I306 &amp;"["&amp; J306 &amp;"]는 'YYYY-MM-DD'의 날짜 형식을 준수해야 한다."</f>
        <v>노트NLP[NOTE_NLP]의 NLP 일자[NLP_DATE]는 'YYYY-MM-DD'의 날짜 형식을 준수해야 한다.</v>
      </c>
      <c r="AO306" s="166"/>
      <c r="AP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AQ306" s="164" t="s">
        <v>1860</v>
      </c>
      <c r="AR306" s="164" t="str">
        <f>"WITH query_result AS (" &amp; CHAR(10) &amp;
"    -- 쿼리 결과를 변수에 저장" &amp; CHAR(10) &amp;
"    " &amp; AP306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'ID1304'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6" s="166" t="str">
        <f>"SELECT 'ID"&amp; $U306 &amp;"' AS RULE_ID,  
   '"&amp; $G306 &amp;"' AS TB_NM,    
   '"&amp; $J306 &amp;"' AS COL_NM, 
	COUNT(*) AS ERR_CNT   
FROM "&amp;$C306&amp;"."&amp; $G306 &amp;"
WHERE CASE WHEN "&amp; $J306 &amp;" LIKE_REGEXPR '^[0-9]{4}-[0-9]{2}-[0-9]{2}$'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306" s="164" t="s">
        <v>1860</v>
      </c>
      <c r="AU306" s="164" t="str">
        <f>"    WITH query_result AS (" &amp; CHAR(10) &amp;
"        -- 쿼리 결과를 변수에 저장" &amp; CHAR(10) &amp;
"        " &amp; AS306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LIKE_REGEXPR '^[0-9]{4}-[0-9]{2}-[0-9]{2}$'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306" s="164" t="s">
        <v>1860</v>
      </c>
      <c r="AX306" s="164" t="str">
        <f>"    WITH query_result AS (" &amp; CHAR(10) &amp;
"        -- 쿼리 결과를 변수에 저장" &amp; CHAR(10) &amp;
"        " &amp; AV306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AZ306" s="164" t="s">
        <v>1860</v>
      </c>
      <c r="BA306" s="164" t="str">
        <f>"BEGIN TRY" &amp; CHAR(10) &amp;
"    WITH query_result AS (" &amp; CHAR(10) &amp;
"        "&amp;AY306&amp;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306" s="164" t="s">
        <v>1860</v>
      </c>
      <c r="BD306" s="164" t="str">
        <f>"BEGIN TRY" &amp; CHAR(10) &amp;
"    WITH query_result AS (" &amp; CHAR(10) &amp;
"        "&amp;BB306&amp;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306" s="164" t="s">
        <v>1860</v>
      </c>
      <c r="BG306" s="164" t="str">
        <f>"BEGIN TRY" &amp; CHAR(10) &amp;
"    WITH query_result AS (" &amp; CHAR(10) &amp;
"        "&amp;BE306&amp;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6" s="166" t="str">
        <f>"SELECT 'ID"&amp; $U306 &amp;"' AS RULE_ID,  
   '"&amp; $G306 &amp;"' AS TB_NM,    
   '"&amp; $J306 &amp;"' AS COL_NM, 
   COUNT(*) AS TOT_CNT   
   FROM "&amp;$C306&amp;"."&amp; $G306 &amp;"
WHERE "&amp; $J306 &amp;" IS NOT NULL AND LENGTH(CAST("&amp; $J306 &amp;" AS VARCHAR))&gt;0 "</f>
        <v xml:space="preserve">SELECT 'ID1304' AS RULE_ID,  
   'NOTE_NLP' AS TB_NM,    
   'NLP_DATE' AS COL_NM, 
   COUNT(*) AS TOT_CNT   
   FROM YourSchemaName.NOTE_NLP
WHERE NLP_DATE IS NOT NULL AND LENGTH(CAST(NLP_DATE AS VARCHAR))&gt;0 </v>
      </c>
      <c r="BI306" s="164" t="s">
        <v>1860</v>
      </c>
      <c r="BJ306" s="166" t="str">
        <f>"BEGIN" &amp; CHAR(10) &amp;
"    -- 쿼리 결과를 변수에 저장" &amp; CHAR(10) &amp;
"    " &amp; BH306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'ID1304'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6" s="166" t="str">
        <f>"SELECT 'ID"&amp; $U306 &amp;"' AS RULE_ID,  
   '"&amp; $G306 &amp;"' AS TB_NM,    
   '"&amp; $J306 &amp;"' AS COL_NM, 
	COUNT(*) AS ERR_CNT   
FROM "&amp;$C306&amp;"."&amp; $G306 &amp;"
WHERE CASE WHEN REGEXP_MATCH(CAST("&amp; $J306 &amp;" AS VARCHAR), '^[0-9]{4}-[0-9]{2}-[0-9]{2}$') IS NULL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306" s="164" t="s">
        <v>1860</v>
      </c>
      <c r="BM306" s="166" t="str">
        <f>"BEGIN" &amp; CHAR(10) &amp;
"    -- 쿼리 결과를 변수에 저장" &amp; CHAR(10) &amp;
"    " &amp; BK306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REGEXP_MATCH(CAST("&amp; $J306 &amp;" AS VARCHAR), '^[0-9]{4}-[0-9]{2}-[0-9]{2}$') IS NULL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306" s="164" t="s">
        <v>1860</v>
      </c>
      <c r="BP306" s="166" t="str">
        <f>"BEGIN" &amp; CHAR(10) &amp;
"    -- 쿼리 결과를 변수에 저장" &amp; CHAR(10) &amp;
"    " &amp; BN306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BR306" s="164" t="s">
        <v>1860</v>
      </c>
      <c r="BS3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6" s="166" t="str">
        <f>"SELECT 'ID"&amp; $U306 &amp;"' AS RULE_ID,  
   '"&amp; $G306 &amp;"' AS TB_NM,    
   '"&amp; $J306 &amp;"' AS COL_NM, 
	COUNT(*) AS ERR_CNT   
FROM "&amp;$C306&amp;"."&amp; $G306 &amp;"
WHERE CASE WHEN "&amp; $J306 &amp;" REGEXP '^[0-9]{4}-[0-9]{2}-[0-9]{2}$'
THEN 'Y' ELSE 'N' END = 'Y' 
AND ( "&amp; $J306 &amp;" IS NOT NULL AND LENGTH("&amp; $J306 &amp;")&gt;0 )
"</f>
        <v xml:space="preserve">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306" s="164" t="s">
        <v>1860</v>
      </c>
      <c r="BV3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306" s="166" t="str">
        <f>"SELECT ERR_VALUE, RULE_ID, TB_NM, COL_NM FROM (
SELECT DISTINCT SUBSTRING(CAST("&amp; $J306 &amp;" AS VARCHAR(50)),1,30) AS ERR_VALUE, 'ID"&amp; $U306 &amp;"' AS RULE_ID,  
   '"&amp; $G306 &amp;"' AS TB_NM,    
   '"&amp; $J306 &amp;"' AS COL_NM 
FROM "&amp;$C306&amp;"."&amp; $G306 &amp;"
WHERE CASE WHEN "&amp; $J306 &amp;" REGEXP '^[0-9]{4}-[0-9]{2}-[0-9]{2}$'
 THEN 'Y' 
 ELSE 'N' 
 END = 'Y' 
AND ("&amp; $J306 &amp;" IS NOT NULL AND LENGTH("&amp; $J306 &amp;")&gt;0 )
limit 3
) XX
"</f>
        <v xml:space="preserve">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306" s="164" t="s">
        <v>1860</v>
      </c>
      <c r="BY3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CA306" s="164" t="s">
        <v>1860</v>
      </c>
      <c r="CB306" s="164" t="str">
        <f>"    -- 프로시저 본문" &amp; CHAR(10) &amp;
"    BEGIN" &amp; CHAR(10) &amp;
"        WITH query_result AS (" &amp; CHAR(10) &amp;
"            -- 쿼리 결과를 변수에 저장" &amp; CHAR(10) &amp;
"            "&amp;BZ306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'ID1304'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6" s="166" t="str">
        <f>"SELECT 'ID"&amp; $U306 &amp;"' AS RULE_ID,  
   '"&amp; $G306 &amp;"' AS TB_NM,    
   '"&amp; $J306 &amp;"' AS COL_NM, 
	COUNT(*) AS ERR_CNT   
FROM "&amp;$C306&amp;"."&amp; $G306 &amp;"
WHERE CASE WHEN REGEXP_LIKE("&amp; $J306 &amp;", '^[0-9]{4}-[0-9]{2}-[0-9]{2}$')
THEN 'Y' ELSE 'N' END = 'Y' 
AND ( "&amp; $J306 &amp;" IS NOT NULL AND LENGTH(TO_CHAR("&amp; $J306 &amp;"))&gt;0 )
"</f>
        <v xml:space="preserve">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306" s="164" t="s">
        <v>1860</v>
      </c>
      <c r="CE306" s="164" t="str">
        <f>"    -- 프로시저 본문" &amp; CHAR(10) &amp;
"    BEGIN" &amp; CHAR(10) &amp;
"        WITH query_result AS (" &amp; CHAR(10) &amp;
"            -- 쿼리 결과를 변수에 저장" &amp; CHAR(10) &amp;
"         "&amp;CC306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6" s="166" t="str">
        <f>"SELECT ERR_VALUE, RULE_ID, TB_NM, COL_NM FROM (
SELECT DISTINCT SUBSTR(TO_CHAR("&amp; $J306 &amp;"),1,30) AS ERR_VALUE, 'ID"&amp; $U306 &amp;"' AS RULE_ID,  
   '"&amp; $G306 &amp;"' AS TB_NM,    
   '"&amp; $J306 &amp;"' AS COL_NM 
FROM "&amp;$C306&amp;"."&amp; $G306 &amp;"
WHERE CASE WHEN REGEXP_LIKE("&amp; $J306 &amp;", '^[0-9]{4}-[0-9]{2}-[0-9]{2}$')
 THEN 'Y' 
 ELSE 'N' 
 END = 'Y' 
AND ("&amp; $J306 &amp;" IS NOT NULL AND LENGTH(TO_CHAR("&amp; $J306 &amp;"))&gt;0 )
AND ROWNUM &lt; 4
) XX
"</f>
        <v xml:space="preserve">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306" s="164" t="s">
        <v>1860</v>
      </c>
      <c r="CH306" s="164" t="str">
        <f>"    -- 프로시저 본문" &amp; CHAR(10) &amp;
"    BEGIN" &amp; CHAR(10) &amp;
"        WITH query_result AS (" &amp; CHAR(10) &amp;
"            -- 쿼리 결과를 변수에 저장" &amp; CHAR(10) &amp;
"            "&amp;CF306&amp;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CJ306" s="164" t="s">
        <v>1860</v>
      </c>
      <c r="CK306" s="164" t="str">
        <f>"BEGIN TRY" &amp; CHAR(10) &amp;
"    WITH query_result AS (" &amp; CHAR(10) &amp;
"        "&amp;CI306&amp;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306" s="164" t="s">
        <v>1860</v>
      </c>
      <c r="CN306" s="164" t="str">
        <f>"BEGIN TRY" &amp; CHAR(10) &amp;
"    WITH query_result AS (" &amp; CHAR(10) &amp;
"        "&amp;CL306&amp;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306" s="164" t="s">
        <v>1860</v>
      </c>
      <c r="CQ306" s="164" t="str">
        <f>"BEGIN TRY" &amp; CHAR(10) &amp;
"    WITH query_result AS (" &amp; CHAR(10) &amp;
"        "&amp;CO306&amp;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6" s="216">
        <f>IFERROR(VLOOKUP("ID"&amp;U306,V.진단결과!$A$2:$E$99558,4,0),0)</f>
        <v>0</v>
      </c>
      <c r="CS306" s="217">
        <f>IFERROR(VLOOKUP("ID"&amp;U306,V.진단결과!$A$2:$E$99558,5,0),0)</f>
        <v>0</v>
      </c>
      <c r="CT306" s="218">
        <f t="shared" si="239"/>
        <v>0</v>
      </c>
      <c r="CU306" s="219" t="str">
        <f>SUBSTITUTE(IFERROR(VLOOKUP("ID"&amp;U306,V.진단결과!$A$2:$F$99558,6,0),""),$AO306,"")</f>
        <v/>
      </c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</row>
    <row r="307" spans="1:120" s="220" customFormat="1" ht="16.5" hidden="1" customHeight="1">
      <c r="A307" s="164" t="s">
        <v>2242</v>
      </c>
      <c r="B307" s="164" t="s">
        <v>2240</v>
      </c>
      <c r="C307" s="164" t="s">
        <v>2887</v>
      </c>
      <c r="D307" s="164">
        <v>13</v>
      </c>
      <c r="E307" s="175" t="s">
        <v>2243</v>
      </c>
      <c r="F307" s="177" t="s">
        <v>2757</v>
      </c>
      <c r="G307" s="177" t="s">
        <v>2256</v>
      </c>
      <c r="H307" s="177">
        <v>10</v>
      </c>
      <c r="I307" s="221" t="s">
        <v>2767</v>
      </c>
      <c r="J307" s="177" t="s">
        <v>2418</v>
      </c>
      <c r="K307" s="177" t="s">
        <v>2438</v>
      </c>
      <c r="L307" s="175"/>
      <c r="M307" s="165"/>
      <c r="N307" s="221" t="s">
        <v>2767</v>
      </c>
      <c r="O307" s="169"/>
      <c r="P307" s="4"/>
      <c r="Q307" s="175" t="s">
        <v>116</v>
      </c>
      <c r="R307" s="175" t="s">
        <v>2448</v>
      </c>
      <c r="S307" s="166"/>
      <c r="T307" s="166"/>
      <c r="U307" s="166">
        <v>1305</v>
      </c>
      <c r="V307" s="164" t="s">
        <v>1869</v>
      </c>
      <c r="W307" s="166"/>
      <c r="X307" s="166"/>
      <c r="Y307" s="166"/>
      <c r="Z307" s="168" t="s">
        <v>2892</v>
      </c>
      <c r="AA307" s="168" t="s">
        <v>2891</v>
      </c>
      <c r="AB307" s="166"/>
      <c r="AC307" s="166"/>
      <c r="AD307" s="165"/>
      <c r="AE307" s="166"/>
      <c r="AF307" s="166"/>
      <c r="AG307" s="166"/>
      <c r="AH307" s="165"/>
      <c r="AI307" s="166"/>
      <c r="AJ307" s="166"/>
      <c r="AK307" s="166"/>
      <c r="AL307" s="166"/>
      <c r="AM307" s="166"/>
      <c r="AN307" s="166" t="str">
        <f>F307 &amp;"["&amp;G307&amp;"]의 "&amp; I307 &amp;"["&amp; J307 &amp;"]는 필수적으로 존재하여만 한다."</f>
        <v>노트NLP[NOTE_NLP]의 NLP 일자[NLP_DATE]는 필수적으로 존재하여만 한다.</v>
      </c>
      <c r="AO307" s="166"/>
      <c r="AP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Q307" s="164" t="s">
        <v>1860</v>
      </c>
      <c r="AR307" s="164" t="str">
        <f>"WITH query_result AS (" &amp; CHAR(10) &amp;
"    -- 쿼리 결과를 변수에 저장" &amp; CHAR(10) &amp;
"    " &amp; AP307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'ID1305'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AT307" s="164" t="s">
        <v>1860</v>
      </c>
      <c r="AU307" s="164" t="str">
        <f>"    WITH query_result AS (" &amp; CHAR(10) &amp;
"        -- 쿼리 결과를 변수에 저장" &amp; CHAR(10) &amp;
"        " &amp; AS307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'ID1305'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AW307" s="164" t="s">
        <v>1860</v>
      </c>
      <c r="AX307" s="164" t="str">
        <f>"    WITH query_result AS (" &amp; CHAR(10) &amp;
"        -- 쿼리 결과를 변수에 저장" &amp; CHAR(10) &amp;
"        " &amp; AV307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'ID1305'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Z307" s="164" t="s">
        <v>1860</v>
      </c>
      <c r="BA307" s="164" t="str">
        <f>"BEGIN TRY" &amp; CHAR(10) &amp;
"    WITH query_result AS (" &amp; CHAR(10) &amp;
"        "&amp;AY307&amp;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C307" s="164" t="s">
        <v>1860</v>
      </c>
      <c r="BD307" s="164" t="str">
        <f>"BEGIN TRY" &amp; CHAR(10) &amp;
"    WITH query_result AS (" &amp; CHAR(10) &amp;
"        "&amp;BB307&amp;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BF307" s="164" t="s">
        <v>1860</v>
      </c>
      <c r="BG307" s="164" t="str">
        <f>"BEGIN TRY" &amp; CHAR(10) &amp;
"    WITH query_result AS (" &amp; CHAR(10) &amp;
"        "&amp;BE307&amp;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7" s="166" t="str">
        <f>"SELECT 'ID"&amp; $U307 &amp;"' AS RULE_ID,  
   '"&amp; $G307 &amp;"' AS TB_NM,    
   '"&amp; $J307 &amp;"' AS COL_NM, 
   COUNT(*) AS TOT_CNT   
   FROM "&amp;$C307&amp;"."&amp; $G307 &amp;"
"</f>
        <v xml:space="preserve">SELECT 'ID1305' AS RULE_ID,  
   'NOTE_NLP' AS TB_NM,    
   'NLP_DATE' AS COL_NM, 
   COUNT(*) AS TOT_CNT   
   FROM YourSchemaName.NOTE_NLP
</v>
      </c>
      <c r="BI307" s="164" t="s">
        <v>1860</v>
      </c>
      <c r="BJ307" s="166" t="str">
        <f>"BEGIN" &amp; CHAR(10) &amp;
"    -- 쿼리 결과를 변수에 저장" &amp; CHAR(10) &amp;
"    " &amp; BH307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'ID1305'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L307" s="164" t="s">
        <v>1860</v>
      </c>
      <c r="BM307" s="166" t="str">
        <f>"BEGIN" &amp; CHAR(10) &amp;
"    -- 쿼리 결과를 변수에 저장" &amp; CHAR(10) &amp;
"    " &amp; BK307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'ID1305'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BO307" s="164" t="s">
        <v>1860</v>
      </c>
      <c r="BP307" s="166" t="str">
        <f>"BEGIN" &amp; CHAR(10) &amp;
"    -- 쿼리 결과를 변수에 저장" &amp; CHAR(10) &amp;
"    " &amp; BN307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'ID1305'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BR307" s="164" t="s">
        <v>1860</v>
      </c>
      <c r="BS30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U307" s="164" t="s">
        <v>1860</v>
      </c>
      <c r="BV30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307" s="166" t="str">
        <f>"SELECT ERR_VALUE, RULE_ID, TB_NM, COL_NM FROM (
 SELECT DISTINCT SUBSTRING(CAST("&amp; $J307 &amp;" AS VARCHAR(50)),1,30) AS ERR_VALUE, 'ID"&amp; $U307 &amp;"' AS RULE_ID,  
   '"&amp; $G307 &amp;"' AS TB_NM,    
   '"&amp; $J307 &amp;"' AS COL_NM 
    FROM "&amp;$C307&amp;"."&amp; $G307 &amp;" A
    WHERE  "&amp; $J307 &amp;" IS NULL 
LIMIT 3
) XX
"</f>
        <v xml:space="preserve">SELECT ERR_VALUE, RULE_ID, TB_NM, COL_NM FROM (
 SELECT DISTINCT SUBSTRING(CAST(NLP_DATE AS VARCHAR(50)),1,30) AS ERR_VALUE, 'ID1305' AS RULE_ID,  
   'NOTE_NLP' AS TB_NM,    
   'NLP_DATE' AS COL_NM 
    FROM YourSchemaName.NOTE_NLP A
    WHERE  NLP_DATE IS NULL 
LIMIT 3
) XX
</v>
      </c>
      <c r="BX307" s="164" t="s">
        <v>1860</v>
      </c>
      <c r="BY30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'ID1305'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A307" s="164" t="s">
        <v>1860</v>
      </c>
      <c r="CB307" s="164" t="str">
        <f>"    -- 프로시저 본문" &amp; CHAR(10) &amp;
"    BEGIN" &amp; CHAR(10) &amp;
"        WITH query_result AS (" &amp; CHAR(10) &amp;
"            -- 쿼리 결과를 변수에 저장" &amp; CHAR(10) &amp;
"            "&amp;BZ307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'ID1305'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D307" s="164" t="s">
        <v>1860</v>
      </c>
      <c r="CE307" s="164" t="str">
        <f>"    -- 프로시저 본문" &amp; CHAR(10) &amp;
"    BEGIN" &amp; CHAR(10) &amp;
"        WITH query_result AS (" &amp; CHAR(10) &amp;
"            -- 쿼리 결과를 변수에 저장" &amp; CHAR(10) &amp;
"         "&amp;CC307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'ID1305'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7" s="166" t="str">
        <f>"SELECT ERR_VALUE, RULE_ID, TB_NM, COL_NM FROM (
 SELECT DISTINCT SUBSTR(TO_CHAR("&amp; $J307 &amp;"),1,30) AS ERR_VALUE, 'ID"&amp; $U307 &amp;"' AS RULE_ID,  
   '"&amp; $G307 &amp;"' AS TB_NM,    
   '"&amp; $J307 &amp;"' AS COL_NM 
    FROM "&amp;$C307&amp;"."&amp; $G307 &amp;" A
    WHERE  "&amp; $J307 &amp;" IS NULL
AND ROWNUM &lt; 4
) XX
"</f>
        <v xml:space="preserve">SELECT ERR_VALUE, RULE_ID, TB_NM, COL_NM FROM (
 SELECT DISTINCT SUBSTR(TO_CHAR(NLP_DATE),1,30) AS ERR_VALUE, 'ID1305' AS RULE_ID,  
   'NOTE_NLP' AS TB_NM,    
   'NLP_DATE' AS COL_NM 
    FROM YourSchemaName.NOTE_NLP A
    WHERE  NLP_DATE IS NULL
AND ROWNUM &lt; 4
) XX
</v>
      </c>
      <c r="CG307" s="164" t="s">
        <v>1860</v>
      </c>
      <c r="CH307" s="164" t="str">
        <f>"    -- 프로시저 본문" &amp; CHAR(10) &amp;
"    BEGIN" &amp; CHAR(10) &amp;
"        WITH query_result AS (" &amp; CHAR(10) &amp;
"            -- 쿼리 결과를 변수에 저장" &amp; CHAR(10) &amp;
"            "&amp;CF307&amp;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'ID1305'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J307" s="164" t="s">
        <v>1860</v>
      </c>
      <c r="CK307" s="164" t="str">
        <f>"BEGIN TRY" &amp; CHAR(10) &amp;
"    WITH query_result AS (" &amp; CHAR(10) &amp;
"        "&amp;CI307&amp;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M307" s="164" t="s">
        <v>1860</v>
      </c>
      <c r="CN307" s="164" t="str">
        <f>"BEGIN TRY" &amp; CHAR(10) &amp;
"    WITH query_result AS (" &amp; CHAR(10) &amp;
"        "&amp;CL307&amp;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CP307" s="164" t="s">
        <v>1860</v>
      </c>
      <c r="CQ307" s="164" t="str">
        <f>"BEGIN TRY" &amp; CHAR(10) &amp;
"    WITH query_result AS (" &amp; CHAR(10) &amp;
"        "&amp;CO307&amp;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7" s="216">
        <f>IFERROR(VLOOKUP("ID"&amp;U307,V.진단결과!$A$2:$E$99558,4,0),0)</f>
        <v>0</v>
      </c>
      <c r="CS307" s="217">
        <f>IFERROR(VLOOKUP("ID"&amp;U307,V.진단결과!$A$2:$E$99558,5,0),0)</f>
        <v>0</v>
      </c>
      <c r="CT307" s="218">
        <f t="shared" si="239"/>
        <v>0</v>
      </c>
      <c r="CU307" s="219" t="str">
        <f>SUBSTITUTE(IFERROR(VLOOKUP("ID"&amp;U307,V.진단결과!$A$2:$F$99558,6,0),""),$AO307,"")</f>
        <v/>
      </c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</row>
    <row r="308" spans="1:120" s="220" customFormat="1" ht="16.5" hidden="1" customHeight="1">
      <c r="A308" s="164" t="s">
        <v>2242</v>
      </c>
      <c r="B308" s="164" t="s">
        <v>2240</v>
      </c>
      <c r="C308" s="164" t="s">
        <v>2887</v>
      </c>
      <c r="D308" s="164">
        <v>13</v>
      </c>
      <c r="E308" s="175" t="s">
        <v>2243</v>
      </c>
      <c r="F308" s="177" t="s">
        <v>2757</v>
      </c>
      <c r="G308" s="177" t="s">
        <v>2256</v>
      </c>
      <c r="H308" s="177">
        <v>11</v>
      </c>
      <c r="I308" s="221" t="s">
        <v>2768</v>
      </c>
      <c r="J308" s="177" t="s">
        <v>2419</v>
      </c>
      <c r="K308" s="177" t="s">
        <v>2436</v>
      </c>
      <c r="L308" s="175"/>
      <c r="M308" s="165"/>
      <c r="N308" s="221" t="s">
        <v>2768</v>
      </c>
      <c r="O308" s="169"/>
      <c r="P308" s="4"/>
      <c r="Q308" s="175" t="s">
        <v>2449</v>
      </c>
      <c r="R308" s="175"/>
      <c r="S308" s="166"/>
      <c r="T308" s="166"/>
      <c r="U308" s="166">
        <v>1306</v>
      </c>
      <c r="V308" s="164" t="s">
        <v>1869</v>
      </c>
      <c r="W308" s="166"/>
      <c r="X308" s="166"/>
      <c r="Y308" s="166"/>
      <c r="Z308" s="168" t="s">
        <v>2801</v>
      </c>
      <c r="AA308" s="168" t="s">
        <v>2799</v>
      </c>
      <c r="AB308" s="164"/>
      <c r="AC308" s="166"/>
      <c r="AD308" s="165"/>
      <c r="AE308" s="166"/>
      <c r="AF308" s="166"/>
      <c r="AG308" s="165"/>
      <c r="AH308" s="165"/>
      <c r="AI308" s="166"/>
      <c r="AJ308" s="177" t="s">
        <v>2256</v>
      </c>
      <c r="AK308" s="177" t="s">
        <v>2418</v>
      </c>
      <c r="AL308" s="166"/>
      <c r="AM308" s="166"/>
      <c r="AN308" s="167" t="str">
        <f>F308 &amp;"["&amp;G308&amp;"]의 "&amp; I308 &amp;"["&amp; J308 &amp;"]는 "&amp;AJ308&amp;" 테이블의 "&amp;AK308&amp;"값을 포함해야 한다."</f>
        <v>노트NLP[NOTE_NLP]의 NLP 시간[NLP_DATETIME]는 NOTE_NLP 테이블의 NLP_DATE값을 포함해야 한다.</v>
      </c>
      <c r="AO308" s="166"/>
      <c r="AP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AQ308" s="164" t="s">
        <v>1860</v>
      </c>
      <c r="AR308" s="164" t="str">
        <f>"WITH query_result AS (" &amp; CHAR(10) &amp;
"    -- 쿼리 결과를 변수에 저장" &amp; CHAR(10) &amp;
"    " &amp; AP308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'ID1306'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8" s="166" t="str">
        <f>"SELECT 'ID"&amp; $U308 &amp;"' AS RULE_ID,  
   '"&amp; $G308 &amp;"' AS TB_NM,    
   '"&amp; $J308 &amp;"' AS COL_NM, 
	COUNT(*) AS ERR_CNT   
FROM "&amp;$C308&amp;"."&amp; $G308 &amp;"
WHERE CASE WHEN  "&amp; $J308 &amp;" NOT LIKE_REGEXPR "&amp; $AK308 &amp;"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308" s="164" t="s">
        <v>1860</v>
      </c>
      <c r="AU308" s="164" t="str">
        <f>"    WITH query_result AS (" &amp; CHAR(10) &amp;
"        -- 쿼리 결과를 변수에 저장" &amp; CHAR(10) &amp;
"        " &amp; AS308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"&amp; $J308 &amp;" NOT LIKE_REGEXPR "&amp; $AK308 &amp;"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308" s="164" t="s">
        <v>1860</v>
      </c>
      <c r="AX308" s="164" t="str">
        <f>"    WITH query_result AS (" &amp; CHAR(10) &amp;
"        -- 쿼리 결과를 변수에 저장" &amp; CHAR(10) &amp;
"        " &amp; AV308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AZ308" s="164" t="s">
        <v>1860</v>
      </c>
      <c r="BA308" s="164" t="str">
        <f>"BEGIN TRY" &amp; CHAR(10) &amp;
"    WITH query_result AS (" &amp; CHAR(10) &amp;
"        "&amp;AY308&amp;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308" s="164" t="s">
        <v>1860</v>
      </c>
      <c r="BD308" s="164" t="str">
        <f>"BEGIN TRY" &amp; CHAR(10) &amp;
"    WITH query_result AS (" &amp; CHAR(10) &amp;
"        "&amp;BB308&amp;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308" s="164" t="s">
        <v>1860</v>
      </c>
      <c r="BG308" s="164" t="str">
        <f>"BEGIN TRY" &amp; CHAR(10) &amp;
"    WITH query_result AS (" &amp; CHAR(10) &amp;
"        "&amp;BE308&amp;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8" s="166" t="str">
        <f>"SELECT 'ID"&amp; $U308 &amp;"' AS RULE_ID,  
   '"&amp; $G308 &amp;"' AS TB_NM,    
   '"&amp; $J308 &amp;"' AS COL_NM, 
   COUNT(*) AS TOT_CNT   
   FROM "&amp;$C308&amp;"."&amp; $G308 &amp;"
WHERE "&amp; $J308 &amp;" IS NOT NULL AND LENGTH(CAST("&amp; $J308 &amp;" AS VARCHAR))&gt;0 "</f>
        <v xml:space="preserve">SELECT 'ID1306' AS RULE_ID,  
   'NOTE_NLP' AS TB_NM,    
   'NLP_DATETIME' AS COL_NM, 
   COUNT(*) AS TOT_CNT   
   FROM YourSchemaName.NOTE_NLP
WHERE NLP_DATETIME IS NOT NULL AND LENGTH(CAST(NLP_DATETIME AS VARCHAR))&gt;0 </v>
      </c>
      <c r="BI308" s="164" t="s">
        <v>1860</v>
      </c>
      <c r="BJ308" s="166" t="str">
        <f>"BEGIN" &amp; CHAR(10) &amp;
"    -- 쿼리 결과를 변수에 저장" &amp; CHAR(10) &amp;
"    " &amp; BH308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'ID1306'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8" s="166" t="str">
        <f>"SELECT 'ID"&amp; $U308 &amp;"' AS RULE_ID,  
   '"&amp; $G308 &amp;"' AS TB_NM,    
   '"&amp; $J308 &amp;"' AS COL_NM, 
	COUNT(*) AS ERR_CNT   
FROM "&amp;$C308&amp;"."&amp; $G308 &amp;"
WHERE CASE WHEN REGEXP_MATCH(CAST("&amp; $J308 &amp;" AS VARCHAR), CAST("&amp; $AK308 &amp;" AS VARCHAR)) IS NULL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308" s="164" t="s">
        <v>1860</v>
      </c>
      <c r="BM308" s="166" t="str">
        <f>"BEGIN" &amp; CHAR(10) &amp;
"    -- 쿼리 결과를 변수에 저장" &amp; CHAR(10) &amp;
"    " &amp; BK308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REGEXP_MATCH(CAST("&amp; $J308 &amp;" AS VARCHAR), CAST("&amp; $AK308 &amp;" AS VARCHAR)) IS NULL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308" s="164" t="s">
        <v>1860</v>
      </c>
      <c r="BP308" s="166" t="str">
        <f>"BEGIN" &amp; CHAR(10) &amp;
"    -- 쿼리 결과를 변수에 저장" &amp; CHAR(10) &amp;
"    " &amp; BN308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BR308" s="164" t="s">
        <v>1860</v>
      </c>
      <c r="BS3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8" s="166" t="str">
        <f>"SELECT 'ID"&amp; $U308 &amp;"' AS RULE_ID,  
   '"&amp; $G308 &amp;"' AS TB_NM,    
   '"&amp; $J308 &amp;"' AS COL_NM, 
	COUNT(*) AS ERR_CNT   
FROM "&amp;$C308&amp;"."&amp; $G308 &amp;"
WHERE CASE WHEN  "&amp; $J308 &amp;" NOT REGEXP "&amp; $AK308 &amp;"
THEN 'Y' ELSE 'N' END = 'Y' 
AND ( "&amp; $J308 &amp;" IS NOT NULL AND LENGTH("&amp; $J308 &amp;")&gt;0 )
"</f>
        <v xml:space="preserve">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308" s="164" t="s">
        <v>1860</v>
      </c>
      <c r="BV3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308" s="166" t="str">
        <f>"SELECT ERR_VALUE, RULE_ID, TB_NM, COL_NM FROM (
SELECT DISTINCT SUBSTRING(CAST("&amp; $J308 &amp;" AS VARCHAR(50)),1,30) AS ERR_VALUE, 'ID"&amp; $U308 &amp;"' AS RULE_ID,  
   '"&amp; $G308 &amp;"' AS TB_NM,    
   '"&amp; $J308 &amp;"' AS COL_NM 
FROM "&amp;$C308&amp;"."&amp; $G308 &amp;"
WHERE CASE WHEN "&amp; $J308 &amp;" NOT REGEXP "&amp; $AK308 &amp;"
 THEN 'Y' 
 ELSE 'N' 
 END = 'Y' 
AND ("&amp; $J308 &amp;" IS NOT NULL AND LENGTH("&amp; $J308 &amp;")&gt;0 )
limit 3
) XX
"</f>
        <v xml:space="preserve">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308" s="164" t="s">
        <v>1860</v>
      </c>
      <c r="BY3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CA308" s="164" t="s">
        <v>1860</v>
      </c>
      <c r="CB308" s="164" t="str">
        <f>"    -- 프로시저 본문" &amp; CHAR(10) &amp;
"    BEGIN" &amp; CHAR(10) &amp;
"        WITH query_result AS (" &amp; CHAR(10) &amp;
"            -- 쿼리 결과를 변수에 저장" &amp; CHAR(10) &amp;
"            "&amp;BZ308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'ID1306'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8" s="166" t="str">
        <f>"SELECT 'ID"&amp; $U308 &amp;"' AS RULE_ID,  
   '"&amp; $G308 &amp;"' AS TB_NM,    
   '"&amp; $J308 &amp;"' AS COL_NM, 
	COUNT(*) AS ERR_CNT   
FROM "&amp;$C308&amp;"."&amp; $G308 &amp;"
WHERE CASE WHEN NOT REGEXP_LIKE("&amp; $J308 &amp;", "&amp; $AK308 &amp;")
THEN 'Y' ELSE 'N' END = 'Y' 
AND ( "&amp; $J308 &amp;" IS NOT NULL AND LENGTH(TO_CHAR("&amp; $J308 &amp;"))&gt;0 )
"</f>
        <v xml:space="preserve">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308" s="164" t="s">
        <v>1860</v>
      </c>
      <c r="CE308" s="164" t="str">
        <f>"    -- 프로시저 본문" &amp; CHAR(10) &amp;
"    BEGIN" &amp; CHAR(10) &amp;
"        WITH query_result AS (" &amp; CHAR(10) &amp;
"            -- 쿼리 결과를 변수에 저장" &amp; CHAR(10) &amp;
"         "&amp;CC308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8" s="166" t="str">
        <f>"SELECT ERR_VALUE, RULE_ID, TB_NM, COL_NM FROM (
SELECT DISTINCT SUBSTR(TO_CHAR("&amp; $J308 &amp;"),1,30) AS ERR_VALUE, 'ID"&amp; $U308 &amp;"' AS RULE_ID,  
   '"&amp; $G308 &amp;"' AS TB_NM,    
   '"&amp; $J308 &amp;"' AS COL_NM 
FROM "&amp;$C308&amp;"."&amp; $G308 &amp;"
WHERE CASE WHEN NOT REGEXP_LIKE("&amp; $J308 &amp;", "&amp; $AK308 &amp;")
 THEN 'Y' 
 ELSE 'N' 
 END = 'Y' 
AND ("&amp; $J308 &amp;" IS NOT NULL AND LENGTH(TO_CHAR("&amp; $J308 &amp;"))&gt;0 )
AND ROWNUM &lt; 4
) XX
"</f>
        <v xml:space="preserve">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308" s="164" t="s">
        <v>1860</v>
      </c>
      <c r="CH308" s="164" t="str">
        <f>"    -- 프로시저 본문" &amp; CHAR(10) &amp;
"    BEGIN" &amp; CHAR(10) &amp;
"        WITH query_result AS (" &amp; CHAR(10) &amp;
"            -- 쿼리 결과를 변수에 저장" &amp; CHAR(10) &amp;
"            "&amp;CF308&amp;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CJ308" s="164" t="s">
        <v>1860</v>
      </c>
      <c r="CK308" s="164" t="str">
        <f>"BEGIN TRY" &amp; CHAR(10) &amp;
"    WITH query_result AS (" &amp; CHAR(10) &amp;
"        "&amp;CI308&amp;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308" s="164" t="s">
        <v>1860</v>
      </c>
      <c r="CN308" s="164" t="str">
        <f>"BEGIN TRY" &amp; CHAR(10) &amp;
"    WITH query_result AS (" &amp; CHAR(10) &amp;
"        "&amp;CL308&amp;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308" s="164" t="s">
        <v>1860</v>
      </c>
      <c r="CQ308" s="164" t="str">
        <f>"BEGIN TRY" &amp; CHAR(10) &amp;
"    WITH query_result AS (" &amp; CHAR(10) &amp;
"        "&amp;CO308&amp;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8" s="216">
        <f>IFERROR(VLOOKUP("ID"&amp;U308,V.진단결과!$A$2:$E$99558,4,0),0)</f>
        <v>0</v>
      </c>
      <c r="CS308" s="217">
        <f>IFERROR(VLOOKUP("ID"&amp;U308,V.진단결과!$A$2:$E$99558,5,0),0)</f>
        <v>0</v>
      </c>
      <c r="CT308" s="218">
        <f t="shared" si="239"/>
        <v>0</v>
      </c>
      <c r="CU308" s="219" t="str">
        <f>SUBSTITUTE(IFERROR(VLOOKUP("ID"&amp;U308,V.진단결과!$A$2:$F$99558,6,0),""),$AO308,"")</f>
        <v/>
      </c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</row>
    <row r="309" spans="1:120" s="220" customFormat="1" ht="16.5" hidden="1" customHeight="1">
      <c r="A309" s="164" t="s">
        <v>2242</v>
      </c>
      <c r="B309" s="164" t="s">
        <v>2240</v>
      </c>
      <c r="C309" s="164" t="s">
        <v>2887</v>
      </c>
      <c r="D309" s="164">
        <v>13</v>
      </c>
      <c r="E309" s="175" t="s">
        <v>2243</v>
      </c>
      <c r="F309" s="177" t="s">
        <v>2757</v>
      </c>
      <c r="G309" s="177" t="s">
        <v>2256</v>
      </c>
      <c r="H309" s="177">
        <v>12</v>
      </c>
      <c r="I309" s="221" t="s">
        <v>2769</v>
      </c>
      <c r="J309" s="177" t="s">
        <v>2420</v>
      </c>
      <c r="K309" s="177" t="s">
        <v>2444</v>
      </c>
      <c r="L309" s="175"/>
      <c r="M309" s="165"/>
      <c r="N309" s="221" t="s">
        <v>2769</v>
      </c>
      <c r="O309" s="169"/>
      <c r="P309" s="4"/>
      <c r="Q309" s="175" t="s">
        <v>2449</v>
      </c>
      <c r="R309" s="175"/>
      <c r="S309" s="166"/>
      <c r="T309" s="166"/>
      <c r="U309" s="166"/>
      <c r="V309" s="164" t="s">
        <v>1965</v>
      </c>
      <c r="W309" s="166" t="s">
        <v>2882</v>
      </c>
      <c r="X309" s="166"/>
      <c r="Y309" s="166"/>
      <c r="Z309" s="168"/>
      <c r="AA309" s="168"/>
      <c r="AB309" s="164"/>
      <c r="AC309" s="166"/>
      <c r="AD309" s="165"/>
      <c r="AE309" s="166"/>
      <c r="AF309" s="166"/>
      <c r="AG309" s="165"/>
      <c r="AH309" s="165"/>
      <c r="AI309" s="166"/>
      <c r="AJ309" s="166"/>
      <c r="AK309" s="166"/>
      <c r="AL309" s="166"/>
      <c r="AM309" s="166"/>
      <c r="AN309" s="166"/>
      <c r="AO309" s="166"/>
      <c r="AP309" s="166"/>
      <c r="AQ309" s="164"/>
      <c r="AR309" s="164"/>
      <c r="AS309" s="167"/>
      <c r="AT309" s="164"/>
      <c r="AU309" s="164"/>
      <c r="AV309" s="166"/>
      <c r="AW309" s="164"/>
      <c r="AX309" s="164"/>
      <c r="AY309" s="166"/>
      <c r="AZ309" s="164"/>
      <c r="BA309" s="164"/>
      <c r="BB309" s="167"/>
      <c r="BC309" s="164"/>
      <c r="BD309" s="164"/>
      <c r="BE309" s="166"/>
      <c r="BF309" s="164"/>
      <c r="BG309" s="164"/>
      <c r="BH309" s="166"/>
      <c r="BI309" s="164"/>
      <c r="BJ309" s="164"/>
      <c r="BK309" s="167"/>
      <c r="BL309" s="164"/>
      <c r="BM309" s="164"/>
      <c r="BN309" s="166"/>
      <c r="BO309" s="164"/>
      <c r="BP309" s="164"/>
      <c r="BQ309" s="166"/>
      <c r="BR309" s="164"/>
      <c r="BS309" s="164"/>
      <c r="BT309" s="167"/>
      <c r="BU309" s="164"/>
      <c r="BV309" s="164"/>
      <c r="BW309" s="166"/>
      <c r="BX309" s="164"/>
      <c r="BY309" s="164"/>
      <c r="BZ309" s="166"/>
      <c r="CA309" s="164"/>
      <c r="CB309" s="164"/>
      <c r="CC309" s="167"/>
      <c r="CD309" s="164"/>
      <c r="CE309" s="164"/>
      <c r="CF309" s="166"/>
      <c r="CG309" s="164"/>
      <c r="CH309" s="164"/>
      <c r="CI309" s="166"/>
      <c r="CJ309" s="164"/>
      <c r="CK309" s="164"/>
      <c r="CL309" s="167"/>
      <c r="CM309" s="164"/>
      <c r="CN309" s="164"/>
      <c r="CO309" s="166"/>
      <c r="CP309" s="164"/>
      <c r="CQ309" s="164"/>
      <c r="CR309" s="216">
        <f>IFERROR(VLOOKUP("ID"&amp;U309,V.진단결과!$A$2:$E$99558,4,0),0)</f>
        <v>0</v>
      </c>
      <c r="CS309" s="217">
        <f>IFERROR(VLOOKUP("ID"&amp;U309,V.진단결과!$A$2:$E$99558,5,0),0)</f>
        <v>0</v>
      </c>
      <c r="CT309" s="218">
        <f t="shared" si="239"/>
        <v>0</v>
      </c>
      <c r="CU309" s="219" t="str">
        <f>SUBSTITUTE(IFERROR(VLOOKUP("ID"&amp;U309,V.진단결과!$A$2:$F$99558,6,0),""),$AO309,"")</f>
        <v/>
      </c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</row>
    <row r="310" spans="1:120" s="220" customFormat="1" ht="16.5" hidden="1" customHeight="1">
      <c r="A310" s="164" t="s">
        <v>2242</v>
      </c>
      <c r="B310" s="164" t="s">
        <v>2240</v>
      </c>
      <c r="C310" s="164" t="s">
        <v>2887</v>
      </c>
      <c r="D310" s="164">
        <v>13</v>
      </c>
      <c r="E310" s="175" t="s">
        <v>2243</v>
      </c>
      <c r="F310" s="177" t="s">
        <v>2757</v>
      </c>
      <c r="G310" s="177" t="s">
        <v>2256</v>
      </c>
      <c r="H310" s="177">
        <v>13</v>
      </c>
      <c r="I310" s="221" t="s">
        <v>2770</v>
      </c>
      <c r="J310" s="177" t="s">
        <v>2421</v>
      </c>
      <c r="K310" s="177" t="s">
        <v>2437</v>
      </c>
      <c r="L310" s="175"/>
      <c r="M310" s="165"/>
      <c r="N310" s="221" t="s">
        <v>2770</v>
      </c>
      <c r="O310" s="169"/>
      <c r="P310" s="4"/>
      <c r="Q310" s="175" t="s">
        <v>2449</v>
      </c>
      <c r="R310" s="175"/>
      <c r="S310" s="166"/>
      <c r="T310" s="166"/>
      <c r="U310" s="166"/>
      <c r="V310" s="164" t="s">
        <v>1965</v>
      </c>
      <c r="W310" s="166" t="s">
        <v>2882</v>
      </c>
      <c r="X310" s="166"/>
      <c r="Y310" s="166"/>
      <c r="Z310" s="168"/>
      <c r="AA310" s="168"/>
      <c r="AB310" s="164"/>
      <c r="AC310" s="166"/>
      <c r="AD310" s="165"/>
      <c r="AE310" s="166"/>
      <c r="AF310" s="166"/>
      <c r="AG310" s="165"/>
      <c r="AH310" s="165"/>
      <c r="AI310" s="166"/>
      <c r="AJ310" s="166"/>
      <c r="AK310" s="166"/>
      <c r="AL310" s="166"/>
      <c r="AM310" s="166"/>
      <c r="AN310" s="166"/>
      <c r="AO310" s="166"/>
      <c r="AP310" s="166"/>
      <c r="AQ310" s="164"/>
      <c r="AR310" s="164"/>
      <c r="AS310" s="167"/>
      <c r="AT310" s="164"/>
      <c r="AU310" s="164"/>
      <c r="AV310" s="166"/>
      <c r="AW310" s="164"/>
      <c r="AX310" s="164"/>
      <c r="AY310" s="166"/>
      <c r="AZ310" s="164"/>
      <c r="BA310" s="164"/>
      <c r="BB310" s="167"/>
      <c r="BC310" s="164"/>
      <c r="BD310" s="164"/>
      <c r="BE310" s="166"/>
      <c r="BF310" s="164"/>
      <c r="BG310" s="164"/>
      <c r="BH310" s="166"/>
      <c r="BI310" s="164"/>
      <c r="BJ310" s="164"/>
      <c r="BK310" s="167"/>
      <c r="BL310" s="164"/>
      <c r="BM310" s="164"/>
      <c r="BN310" s="166"/>
      <c r="BO310" s="164"/>
      <c r="BP310" s="164"/>
      <c r="BQ310" s="166"/>
      <c r="BR310" s="164"/>
      <c r="BS310" s="164"/>
      <c r="BT310" s="167"/>
      <c r="BU310" s="164"/>
      <c r="BV310" s="164"/>
      <c r="BW310" s="166"/>
      <c r="BX310" s="164"/>
      <c r="BY310" s="164"/>
      <c r="BZ310" s="166"/>
      <c r="CA310" s="164"/>
      <c r="CB310" s="164"/>
      <c r="CC310" s="167"/>
      <c r="CD310" s="164"/>
      <c r="CE310" s="164"/>
      <c r="CF310" s="166"/>
      <c r="CG310" s="164"/>
      <c r="CH310" s="164"/>
      <c r="CI310" s="166"/>
      <c r="CJ310" s="164"/>
      <c r="CK310" s="164"/>
      <c r="CL310" s="167"/>
      <c r="CM310" s="164"/>
      <c r="CN310" s="164"/>
      <c r="CO310" s="166"/>
      <c r="CP310" s="164"/>
      <c r="CQ310" s="164"/>
      <c r="CR310" s="216">
        <f>IFERROR(VLOOKUP("ID"&amp;U310,V.진단결과!$A$2:$E$99558,4,0),0)</f>
        <v>0</v>
      </c>
      <c r="CS310" s="217">
        <f>IFERROR(VLOOKUP("ID"&amp;U310,V.진단결과!$A$2:$E$99558,5,0),0)</f>
        <v>0</v>
      </c>
      <c r="CT310" s="218">
        <f t="shared" si="239"/>
        <v>0</v>
      </c>
      <c r="CU310" s="219" t="str">
        <f>SUBSTITUTE(IFERROR(VLOOKUP("ID"&amp;U310,V.진단결과!$A$2:$F$99558,6,0),""),$AO310,"")</f>
        <v/>
      </c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</row>
    <row r="311" spans="1:120" s="220" customFormat="1" ht="16.5" hidden="1" customHeight="1">
      <c r="A311" s="164" t="s">
        <v>2242</v>
      </c>
      <c r="B311" s="164" t="s">
        <v>2240</v>
      </c>
      <c r="C311" s="164" t="s">
        <v>2887</v>
      </c>
      <c r="D311" s="164">
        <v>13</v>
      </c>
      <c r="E311" s="175" t="s">
        <v>2243</v>
      </c>
      <c r="F311" s="177" t="s">
        <v>2757</v>
      </c>
      <c r="G311" s="177" t="s">
        <v>2256</v>
      </c>
      <c r="H311" s="177">
        <v>14</v>
      </c>
      <c r="I311" s="221" t="s">
        <v>2771</v>
      </c>
      <c r="J311" s="177" t="s">
        <v>2422</v>
      </c>
      <c r="K311" s="177" t="s">
        <v>2445</v>
      </c>
      <c r="L311" s="175"/>
      <c r="M311" s="165"/>
      <c r="N311" s="221" t="s">
        <v>2771</v>
      </c>
      <c r="O311" s="169"/>
      <c r="P311" s="4"/>
      <c r="Q311" s="175" t="s">
        <v>2449</v>
      </c>
      <c r="R311" s="175"/>
      <c r="S311" s="166"/>
      <c r="T311" s="166"/>
      <c r="U311" s="166"/>
      <c r="V311" s="164" t="s">
        <v>1965</v>
      </c>
      <c r="W311" s="166" t="s">
        <v>2882</v>
      </c>
      <c r="X311" s="166"/>
      <c r="Y311" s="166"/>
      <c r="Z311" s="168"/>
      <c r="AA311" s="168"/>
      <c r="AB311" s="164"/>
      <c r="AC311" s="166"/>
      <c r="AD311" s="165"/>
      <c r="AE311" s="166"/>
      <c r="AF311" s="166"/>
      <c r="AG311" s="165"/>
      <c r="AH311" s="165"/>
      <c r="AI311" s="166"/>
      <c r="AJ311" s="166"/>
      <c r="AK311" s="166"/>
      <c r="AL311" s="166"/>
      <c r="AM311" s="166"/>
      <c r="AN311" s="166"/>
      <c r="AO311" s="166"/>
      <c r="AP311" s="166"/>
      <c r="AQ311" s="164"/>
      <c r="AR311" s="164"/>
      <c r="AS311" s="167"/>
      <c r="AT311" s="164"/>
      <c r="AU311" s="164"/>
      <c r="AV311" s="166"/>
      <c r="AW311" s="164"/>
      <c r="AX311" s="164"/>
      <c r="AY311" s="166"/>
      <c r="AZ311" s="164"/>
      <c r="BA311" s="164"/>
      <c r="BB311" s="167"/>
      <c r="BC311" s="164"/>
      <c r="BD311" s="164"/>
      <c r="BE311" s="166"/>
      <c r="BF311" s="164"/>
      <c r="BG311" s="164"/>
      <c r="BH311" s="166"/>
      <c r="BI311" s="164"/>
      <c r="BJ311" s="164"/>
      <c r="BK311" s="167"/>
      <c r="BL311" s="164"/>
      <c r="BM311" s="164"/>
      <c r="BN311" s="166"/>
      <c r="BO311" s="164"/>
      <c r="BP311" s="164"/>
      <c r="BQ311" s="166"/>
      <c r="BR311" s="164"/>
      <c r="BS311" s="164"/>
      <c r="BT311" s="167"/>
      <c r="BU311" s="164"/>
      <c r="BV311" s="164"/>
      <c r="BW311" s="166"/>
      <c r="BX311" s="164"/>
      <c r="BY311" s="164"/>
      <c r="BZ311" s="166"/>
      <c r="CA311" s="164"/>
      <c r="CB311" s="164"/>
      <c r="CC311" s="167"/>
      <c r="CD311" s="164"/>
      <c r="CE311" s="164"/>
      <c r="CF311" s="166"/>
      <c r="CG311" s="164"/>
      <c r="CH311" s="164"/>
      <c r="CI311" s="166"/>
      <c r="CJ311" s="164"/>
      <c r="CK311" s="164"/>
      <c r="CL311" s="167"/>
      <c r="CM311" s="164"/>
      <c r="CN311" s="164"/>
      <c r="CO311" s="166"/>
      <c r="CP311" s="164"/>
      <c r="CQ311" s="164"/>
      <c r="CR311" s="216">
        <f>IFERROR(VLOOKUP("ID"&amp;U311,V.진단결과!$A$2:$E$99558,4,0),0)</f>
        <v>0</v>
      </c>
      <c r="CS311" s="217">
        <f>IFERROR(VLOOKUP("ID"&amp;U311,V.진단결과!$A$2:$E$99558,5,0),0)</f>
        <v>0</v>
      </c>
      <c r="CT311" s="218">
        <f t="shared" si="239"/>
        <v>0</v>
      </c>
      <c r="CU311" s="219" t="str">
        <f>SUBSTITUTE(IFERROR(VLOOKUP("ID"&amp;U311,V.진단결과!$A$2:$F$99558,6,0),""),$AO311,"")</f>
        <v/>
      </c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</row>
    <row r="312" spans="1:120" s="220" customFormat="1" ht="16.5" hidden="1" customHeight="1">
      <c r="A312" s="164" t="s">
        <v>2242</v>
      </c>
      <c r="B312" s="164" t="s">
        <v>2240</v>
      </c>
      <c r="C312" s="164" t="s">
        <v>2887</v>
      </c>
      <c r="D312" s="164">
        <v>14</v>
      </c>
      <c r="E312" s="175" t="s">
        <v>2243</v>
      </c>
      <c r="F312" s="177" t="s">
        <v>2264</v>
      </c>
      <c r="G312" s="177" t="s">
        <v>2257</v>
      </c>
      <c r="H312" s="177">
        <v>1</v>
      </c>
      <c r="I312" s="221" t="s">
        <v>2772</v>
      </c>
      <c r="J312" s="177" t="s">
        <v>2423</v>
      </c>
      <c r="K312" s="177" t="s">
        <v>2435</v>
      </c>
      <c r="L312" s="175" t="s">
        <v>9</v>
      </c>
      <c r="M312" s="165"/>
      <c r="N312" s="221" t="s">
        <v>2772</v>
      </c>
      <c r="O312" s="165"/>
      <c r="P312" s="4"/>
      <c r="Q312" s="175" t="s">
        <v>116</v>
      </c>
      <c r="R312" s="175" t="s">
        <v>2448</v>
      </c>
      <c r="S312" s="166"/>
      <c r="T312" s="166"/>
      <c r="U312" s="166"/>
      <c r="V312" s="164" t="s">
        <v>1873</v>
      </c>
      <c r="W312" s="167" t="s">
        <v>1874</v>
      </c>
      <c r="X312" s="166"/>
      <c r="Y312" s="166"/>
      <c r="Z312" s="166"/>
      <c r="AA312" s="166"/>
      <c r="AB312" s="164"/>
      <c r="AC312" s="166"/>
      <c r="AD312" s="165"/>
      <c r="AE312" s="166"/>
      <c r="AF312" s="166"/>
      <c r="AG312" s="165"/>
      <c r="AH312" s="165"/>
      <c r="AI312" s="166"/>
      <c r="AJ312" s="166"/>
      <c r="AK312" s="166"/>
      <c r="AL312" s="166"/>
      <c r="AM312" s="166"/>
      <c r="AN312" s="166"/>
      <c r="AO312" s="166"/>
      <c r="AP312" s="166"/>
      <c r="AQ312" s="164"/>
      <c r="AR312" s="164"/>
      <c r="AS312" s="167"/>
      <c r="AT312" s="164"/>
      <c r="AU312" s="164"/>
      <c r="AV312" s="164"/>
      <c r="AW312" s="164"/>
      <c r="AX312" s="164"/>
      <c r="AY312" s="166"/>
      <c r="AZ312" s="164"/>
      <c r="BA312" s="164"/>
      <c r="BB312" s="167"/>
      <c r="BC312" s="164"/>
      <c r="BD312" s="164"/>
      <c r="BE312" s="164"/>
      <c r="BF312" s="164"/>
      <c r="BG312" s="164"/>
      <c r="BH312" s="166"/>
      <c r="BI312" s="164"/>
      <c r="BJ312" s="164"/>
      <c r="BK312" s="167"/>
      <c r="BL312" s="164"/>
      <c r="BM312" s="164"/>
      <c r="BN312" s="164"/>
      <c r="BO312" s="164"/>
      <c r="BP312" s="164"/>
      <c r="BQ312" s="166"/>
      <c r="BR312" s="164"/>
      <c r="BS312" s="164"/>
      <c r="BT312" s="167"/>
      <c r="BU312" s="164"/>
      <c r="BV312" s="164"/>
      <c r="BW312" s="164"/>
      <c r="BX312" s="164"/>
      <c r="BY312" s="164"/>
      <c r="BZ312" s="166"/>
      <c r="CA312" s="164"/>
      <c r="CB312" s="164"/>
      <c r="CC312" s="167"/>
      <c r="CD312" s="164"/>
      <c r="CE312" s="164"/>
      <c r="CF312" s="164"/>
      <c r="CG312" s="164"/>
      <c r="CH312" s="164"/>
      <c r="CI312" s="166"/>
      <c r="CJ312" s="164"/>
      <c r="CK312" s="164"/>
      <c r="CL312" s="167"/>
      <c r="CM312" s="164"/>
      <c r="CN312" s="164"/>
      <c r="CO312" s="164"/>
      <c r="CP312" s="164"/>
      <c r="CQ312" s="164"/>
      <c r="CR312" s="216">
        <f>IFERROR(VLOOKUP("ID"&amp;U312,V.진단결과!$A$2:$E$99558,4,0),0)</f>
        <v>0</v>
      </c>
      <c r="CS312" s="217">
        <f>IFERROR(VLOOKUP("ID"&amp;U312,V.진단결과!$A$2:$E$99558,5,0),0)</f>
        <v>0</v>
      </c>
      <c r="CT312" s="218">
        <f t="shared" si="239"/>
        <v>0</v>
      </c>
      <c r="CU312" s="219" t="str">
        <f>SUBSTITUTE(IFERROR(VLOOKUP("ID"&amp;U312,V.진단결과!$A$2:$F$99558,6,0),""),$AO312,"")</f>
        <v/>
      </c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</row>
    <row r="313" spans="1:120" s="220" customFormat="1" ht="16.5" hidden="1" customHeight="1">
      <c r="A313" s="164" t="s">
        <v>2242</v>
      </c>
      <c r="B313" s="164" t="s">
        <v>2240</v>
      </c>
      <c r="C313" s="164" t="s">
        <v>2887</v>
      </c>
      <c r="D313" s="164">
        <v>14</v>
      </c>
      <c r="E313" s="175" t="s">
        <v>2243</v>
      </c>
      <c r="F313" s="177" t="s">
        <v>2264</v>
      </c>
      <c r="G313" s="177" t="s">
        <v>2257</v>
      </c>
      <c r="H313" s="177">
        <v>1</v>
      </c>
      <c r="I313" s="221" t="s">
        <v>2772</v>
      </c>
      <c r="J313" s="177" t="s">
        <v>2423</v>
      </c>
      <c r="K313" s="177" t="s">
        <v>2435</v>
      </c>
      <c r="L313" s="175" t="s">
        <v>9</v>
      </c>
      <c r="M313" s="165"/>
      <c r="N313" s="221" t="s">
        <v>2772</v>
      </c>
      <c r="O313" s="165"/>
      <c r="P313" s="4"/>
      <c r="Q313" s="175" t="s">
        <v>116</v>
      </c>
      <c r="R313" s="175" t="s">
        <v>2448</v>
      </c>
      <c r="S313" s="166"/>
      <c r="T313" s="166"/>
      <c r="U313" s="166">
        <v>1311</v>
      </c>
      <c r="V313" s="164" t="s">
        <v>1869</v>
      </c>
      <c r="W313" s="166"/>
      <c r="X313" s="166"/>
      <c r="Y313" s="166"/>
      <c r="Z313" s="168" t="s">
        <v>2892</v>
      </c>
      <c r="AA313" s="168" t="s">
        <v>2891</v>
      </c>
      <c r="AB313" s="166"/>
      <c r="AC313" s="166"/>
      <c r="AD313" s="165"/>
      <c r="AE313" s="166"/>
      <c r="AF313" s="166"/>
      <c r="AG313" s="166"/>
      <c r="AH313" s="165"/>
      <c r="AI313" s="166"/>
      <c r="AJ313" s="166"/>
      <c r="AK313" s="166"/>
      <c r="AL313" s="166"/>
      <c r="AM313" s="166"/>
      <c r="AN313" s="166" t="str">
        <f>F313 &amp;"["&amp;G313&amp;"]의 "&amp; I313 &amp;"["&amp; J313 &amp;"]는 필수적으로 존재하여만 한다."</f>
        <v>인체유래물정보[SPECIMEN]의 표본 기록정보[SPECIMEN_ID]는 필수적으로 존재하여만 한다.</v>
      </c>
      <c r="AO313" s="166"/>
      <c r="AP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Q313" s="164" t="s">
        <v>1860</v>
      </c>
      <c r="AR313" s="164" t="str">
        <f t="shared" ref="AR313:AR326" si="241">"WITH query_result AS (" &amp; CHAR(10) &amp;
"    -- 쿼리 결과를 변수에 저장" &amp; CHAR(10) &amp;
"    " &amp; AP313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'ID1311'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AT313" s="164" t="s">
        <v>1860</v>
      </c>
      <c r="AU313" s="164" t="str">
        <f t="shared" ref="AU313:AU326" si="242">"    WITH query_result AS (" &amp; CHAR(10) &amp;
"        -- 쿼리 결과를 변수에 저장" &amp; CHAR(10) &amp;
"        " &amp; AS313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'ID1311'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AW313" s="164" t="s">
        <v>1860</v>
      </c>
      <c r="AX313" s="164" t="str">
        <f t="shared" ref="AX313:AX326" si="243">"    WITH query_result AS (" &amp; CHAR(10) &amp;
"        -- 쿼리 결과를 변수에 저장" &amp; CHAR(10) &amp;
"        " &amp; AV313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Z313" s="164" t="s">
        <v>1860</v>
      </c>
      <c r="BA313" s="164" t="str">
        <f t="shared" ref="BA313:BA326" si="244">"BEGIN TRY" &amp; CHAR(10) &amp;
"    WITH query_result AS (" &amp; CHAR(10) &amp;
"        "&amp;AY313&amp;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C313" s="164" t="s">
        <v>1860</v>
      </c>
      <c r="BD313" s="164" t="str">
        <f>"BEGIN TRY" &amp; CHAR(10) &amp;
"    WITH query_result AS (" &amp; CHAR(10) &amp;
"        "&amp;BB313&amp;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BF313" s="164" t="s">
        <v>1860</v>
      </c>
      <c r="BG313" s="164" t="str">
        <f t="shared" ref="BG313:BG326" si="245">"BEGIN TRY" &amp; CHAR(10) &amp;
"    WITH query_result AS (" &amp; CHAR(10) &amp;
"        "&amp;BE313&amp;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3" s="166" t="str">
        <f>"SELECT 'ID"&amp; $U313 &amp;"' AS RULE_ID,  
   '"&amp; $G313 &amp;"' AS TB_NM,    
   '"&amp; $J313 &amp;"' AS COL_NM, 
   COUNT(*) AS TOT_CNT   
   FROM "&amp;$C313&amp;"."&amp; $G313 &amp;"
"</f>
        <v xml:space="preserve">SELECT 'ID1311' AS RULE_ID,  
   'SPECIMEN' AS TB_NM,    
   'SPECIMEN_ID' AS COL_NM, 
   COUNT(*) AS TOT_CNT   
   FROM YourSchemaName.SPECIMEN
</v>
      </c>
      <c r="BI313" s="164" t="s">
        <v>1860</v>
      </c>
      <c r="BJ313" s="166" t="str">
        <f t="shared" ref="BJ313:BJ326" si="246">"BEGIN" &amp; CHAR(10) &amp;
"    -- 쿼리 결과를 변수에 저장" &amp; CHAR(10) &amp;
"    " &amp; BH313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'ID1311'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L313" s="164" t="s">
        <v>1860</v>
      </c>
      <c r="BM313" s="166" t="str">
        <f t="shared" ref="BM313:BM326" si="247">"BEGIN" &amp; CHAR(10) &amp;
"    -- 쿼리 결과를 변수에 저장" &amp; CHAR(10) &amp;
"    " &amp; BK313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'ID1311'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BO313" s="164" t="s">
        <v>1860</v>
      </c>
      <c r="BP313" s="166" t="str">
        <f t="shared" ref="BP313:BP326" si="248">"BEGIN" &amp; CHAR(10) &amp;
"    -- 쿼리 결과를 변수에 저장" &amp; CHAR(10) &amp;
"    " &amp; BN313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BR313" s="164" t="s">
        <v>1860</v>
      </c>
      <c r="BS313" s="164" t="str">
        <f t="shared" ref="BS313:BS326" si="2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U313" s="164" t="s">
        <v>1860</v>
      </c>
      <c r="BV313" s="164" t="str">
        <f t="shared" ref="BV313:BV326" si="2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313" s="166" t="str">
        <f>"SELECT ERR_VALUE, RULE_ID, TB_NM, COL_NM FROM (
 SELECT DISTINCT SUBSTRING(CAST("&amp; $J313 &amp;" AS VARCHAR(50)),1,30) AS ERR_VALUE, 'ID"&amp; $U313 &amp;"' AS RULE_ID,  
   '"&amp; $G313 &amp;"' AS TB_NM,    
   '"&amp; $J313 &amp;"' AS COL_NM 
    FROM "&amp;$C313&amp;"."&amp; $G313 &amp;" A
    WHERE  "&amp; $J313 &amp;" IS NULL 
LIMIT 3
) XX
"</f>
        <v xml:space="preserve">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</v>
      </c>
      <c r="BX313" s="164" t="s">
        <v>1860</v>
      </c>
      <c r="BY313" s="164" t="str">
        <f t="shared" ref="BY313:BY326" si="2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A313" s="164" t="s">
        <v>1860</v>
      </c>
      <c r="CB313" s="164" t="str">
        <f t="shared" ref="CB313:CB326" si="252">"    -- 프로시저 본문" &amp; CHAR(10) &amp;
"    BEGIN" &amp; CHAR(10) &amp;
"        WITH query_result AS (" &amp; CHAR(10) &amp;
"            -- 쿼리 결과를 변수에 저장" &amp; CHAR(10) &amp;
"            "&amp;BZ313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'ID1311'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D313" s="164" t="s">
        <v>1860</v>
      </c>
      <c r="CE313" s="164" t="str">
        <f t="shared" ref="CE313:CE326" si="253">"    -- 프로시저 본문" &amp; CHAR(10) &amp;
"    BEGIN" &amp; CHAR(10) &amp;
"        WITH query_result AS (" &amp; CHAR(10) &amp;
"            -- 쿼리 결과를 변수에 저장" &amp; CHAR(10) &amp;
"         "&amp;CC313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'ID1311'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3" s="166" t="str">
        <f>"SELECT ERR_VALUE, RULE_ID, TB_NM, COL_NM FROM (
 SELECT DISTINCT SUBSTR(TO_CHAR("&amp; $J313 &amp;"),1,30) AS ERR_VALUE, 'ID"&amp; $U313 &amp;"' AS RULE_ID,  
   '"&amp; $G313 &amp;"' AS TB_NM,    
   '"&amp; $J313 &amp;"' AS COL_NM 
    FROM "&amp;$C313&amp;"."&amp; $G313 &amp;" A
    WHERE  "&amp; $J313 &amp;" IS NULL
AND ROWNUM &lt; 4
) XX
"</f>
        <v xml:space="preserve">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</v>
      </c>
      <c r="CG313" s="164" t="s">
        <v>1860</v>
      </c>
      <c r="CH313" s="164" t="str">
        <f t="shared" ref="CH313:CH326" si="254">"    -- 프로시저 본문" &amp; CHAR(10) &amp;
"    BEGIN" &amp; CHAR(10) &amp;
"        WITH query_result AS (" &amp; CHAR(10) &amp;
"            -- 쿼리 결과를 변수에 저장" &amp; CHAR(10) &amp;
"            "&amp;CF313&amp;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J313" s="164" t="s">
        <v>1860</v>
      </c>
      <c r="CK313" s="164" t="str">
        <f t="shared" ref="CK313:CK326" si="255">"BEGIN TRY" &amp; CHAR(10) &amp;
"    WITH query_result AS (" &amp; CHAR(10) &amp;
"        "&amp;CI313&amp;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M313" s="164" t="s">
        <v>1860</v>
      </c>
      <c r="CN313" s="164" t="str">
        <f>"BEGIN TRY" &amp; CHAR(10) &amp;
"    WITH query_result AS (" &amp; CHAR(10) &amp;
"        "&amp;CL313&amp;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CP313" s="164" t="s">
        <v>1860</v>
      </c>
      <c r="CQ313" s="164" t="str">
        <f t="shared" ref="CQ313:CQ326" si="256">"BEGIN TRY" &amp; CHAR(10) &amp;
"    WITH query_result AS (" &amp; CHAR(10) &amp;
"        "&amp;CO313&amp;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3" s="216">
        <f>IFERROR(VLOOKUP("ID"&amp;U313,V.진단결과!$A$2:$E$99558,4,0),0)</f>
        <v>0</v>
      </c>
      <c r="CS313" s="217">
        <f>IFERROR(VLOOKUP("ID"&amp;U313,V.진단결과!$A$2:$E$99558,5,0),0)</f>
        <v>0</v>
      </c>
      <c r="CT313" s="218">
        <f t="shared" si="239"/>
        <v>0</v>
      </c>
      <c r="CU313" s="219" t="str">
        <f>SUBSTITUTE(IFERROR(VLOOKUP("ID"&amp;U313,V.진단결과!$A$2:$F$99558,6,0),""),$AO313,"")</f>
        <v/>
      </c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</row>
    <row r="314" spans="1:120" s="220" customFormat="1" ht="16.5" hidden="1" customHeight="1">
      <c r="A314" s="164" t="s">
        <v>2242</v>
      </c>
      <c r="B314" s="164" t="s">
        <v>2240</v>
      </c>
      <c r="C314" s="164" t="s">
        <v>2887</v>
      </c>
      <c r="D314" s="164">
        <v>14</v>
      </c>
      <c r="E314" s="175" t="s">
        <v>2243</v>
      </c>
      <c r="F314" s="177" t="s">
        <v>2264</v>
      </c>
      <c r="G314" s="177" t="s">
        <v>2257</v>
      </c>
      <c r="H314" s="177">
        <v>2</v>
      </c>
      <c r="I314" s="221" t="s">
        <v>2620</v>
      </c>
      <c r="J314" s="177" t="s">
        <v>2272</v>
      </c>
      <c r="K314" s="177" t="s">
        <v>2435</v>
      </c>
      <c r="L314" s="175"/>
      <c r="M314" s="165"/>
      <c r="N314" s="221" t="s">
        <v>2620</v>
      </c>
      <c r="O314" s="165"/>
      <c r="P314" s="4"/>
      <c r="Q314" s="175" t="s">
        <v>116</v>
      </c>
      <c r="R314" s="175" t="s">
        <v>2448</v>
      </c>
      <c r="S314" s="166"/>
      <c r="T314" s="166"/>
      <c r="U314" s="166">
        <v>1312</v>
      </c>
      <c r="V314" s="164" t="s">
        <v>1869</v>
      </c>
      <c r="W314" s="167"/>
      <c r="X314" s="166"/>
      <c r="Y314" s="166"/>
      <c r="Z314" s="164" t="s">
        <v>1871</v>
      </c>
      <c r="AA314" s="168" t="s">
        <v>1872</v>
      </c>
      <c r="AB314" s="166"/>
      <c r="AC314" s="166"/>
      <c r="AD314" s="165"/>
      <c r="AE314" s="166"/>
      <c r="AF314" s="166"/>
      <c r="AG314" s="166"/>
      <c r="AH314" s="165"/>
      <c r="AI314" s="166"/>
      <c r="AJ314" s="166" t="s">
        <v>2244</v>
      </c>
      <c r="AK314" s="166" t="s">
        <v>2272</v>
      </c>
      <c r="AL314" s="166"/>
      <c r="AM314" s="166"/>
      <c r="AN314" s="166" t="str">
        <f>F314 &amp;"["&amp;G314&amp;"]의 "&amp; I314 &amp;"["&amp; J314 &amp;"]는 환자["&amp;AJ314&amp;"]의 "&amp;I314&amp;"["&amp;AK314&amp;"]에 존재하여야 한다."</f>
        <v>인체유래물정보[SPECIMEN]의 환자번호[PERSON_ID]는 환자[PERSON]의 환자번호[PERSON_ID]에 존재하여야 한다.</v>
      </c>
      <c r="AO314" s="166"/>
      <c r="AP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AQ314" s="164" t="s">
        <v>1860</v>
      </c>
      <c r="AR314" s="164" t="str">
        <f t="shared" si="241"/>
        <v xml:space="preserve">WITH query_result AS (
    -- 쿼리 결과를 변수에 저장
    SELECT 'ID1312'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314" s="164" t="s">
        <v>1860</v>
      </c>
      <c r="AU314" s="164" t="str">
        <f t="shared" si="242"/>
        <v xml:space="preserve">    WITH query_result AS (
        -- 쿼리 결과를 변수에 저장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314" s="164" t="s">
        <v>1860</v>
      </c>
      <c r="AX314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AZ314" s="164" t="s">
        <v>1860</v>
      </c>
      <c r="BA314" s="164" t="str">
        <f t="shared" si="244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314" s="164" t="s">
        <v>1860</v>
      </c>
      <c r="BD314" s="164" t="str">
        <f>"BEGIN TRY" &amp; CHAR(10) &amp;
"    WITH query_result AS (" &amp; CHAR(10) &amp;
"        "&amp;BB314&amp;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314" s="164" t="s">
        <v>1860</v>
      </c>
      <c r="BG314" s="164" t="str">
        <f t="shared" si="245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4" s="166" t="str">
        <f>"SELECT 'ID"&amp; $U314 &amp;"' AS RULE_ID,  
   '"&amp; $G314 &amp;"' AS TB_NM,    
   '"&amp; $J314 &amp;"' AS COL_NM, 
   COUNT(*) AS TOT_CNT   
   FROM "&amp;$C314&amp;"."&amp; $G314 &amp;"
WHERE "&amp; $J314 &amp;" IS NOT NULL AND LENGTH(CAST("&amp; $J314 &amp;" AS VARCHAR))&gt;0 "</f>
        <v xml:space="preserve">SELECT 'ID1312' AS RULE_ID,  
   'SPECIMEN' AS TB_NM,    
   'PERSON_ID' AS COL_NM, 
   COUNT(*) AS TOT_CNT   
   FROM YourSchemaName.SPECIMEN
WHERE PERSON_ID IS NOT NULL AND LENGTH(CAST(PERSON_ID AS VARCHAR))&gt;0 </v>
      </c>
      <c r="BI314" s="164" t="s">
        <v>1860</v>
      </c>
      <c r="BJ314" s="166" t="str">
        <f t="shared" si="246"/>
        <v xml:space="preserve">BEGIN
    -- 쿼리 결과를 변수에 저장
    SELECT 'ID1312'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314" s="164" t="s">
        <v>1860</v>
      </c>
      <c r="BM314" s="166" t="str">
        <f t="shared" si="247"/>
        <v xml:space="preserve">BEGIN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314" s="164" t="s">
        <v>1860</v>
      </c>
      <c r="BP314" s="166" t="str">
        <f t="shared" si="248"/>
        <v xml:space="preserve">BEGIN
    -- 쿼리 결과를 변수에 저장
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BR314" s="164" t="s">
        <v>1860</v>
      </c>
      <c r="BS31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LENGTH("&amp; $J314 &amp;")&gt;0 )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314" s="164" t="s">
        <v>1860</v>
      </c>
      <c r="BV31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14" s="166" t="str">
        <f>"SELECT ERR_VALUE, RULE_ID, TB_NM, COL_NM FROM (
 SELECT DISTINCT SUBSTRING(CAST("&amp; $J314 &amp;" AS VARCHAR(50)),1,30)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LENGTH("&amp; $J314 &amp;")&gt;0 ) 
LIMIT 3
) XX
"</f>
        <v xml:space="preserve">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314" s="164" t="s">
        <v>1860</v>
      </c>
      <c r="BY31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CA314" s="164" t="s">
        <v>1860</v>
      </c>
      <c r="CB314" s="164" t="str">
        <f t="shared" si="252"/>
        <v xml:space="preserve">    -- 프로시저 본문
    BEGIN
        WITH query_result AS (
            -- 쿼리 결과를 변수에 저장
            SELECT 'ID1312'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LENGTH(TO_CHAR("&amp; $J314 &amp;"))&gt;0 )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314" s="164" t="s">
        <v>1860</v>
      </c>
      <c r="CE314" s="164" t="str">
        <f t="shared" si="253"/>
        <v xml:space="preserve">    -- 프로시저 본문
    BEGIN
        WITH query_result AS (
            -- 쿼리 결과를 변수에 저장
 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4" s="166" t="str">
        <f>"SELECT ERR_VALUE, RULE_ID, TB_NM, COL_NM FROM (
 SELECT DISTINCT SUBSTR(TO_CHAR("&amp; $J314 &amp;"),1,30)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LENGTH(TO_CHAR("&amp; $J314 &amp;"))&gt;0 ) 
AND ROWNUM &lt; 4
) XX
"</f>
        <v xml:space="preserve">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314" s="164" t="s">
        <v>1860</v>
      </c>
      <c r="CH314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CJ314" s="164" t="s">
        <v>1860</v>
      </c>
      <c r="CK314" s="164" t="str">
        <f t="shared" si="255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314" s="164" t="s">
        <v>1860</v>
      </c>
      <c r="CN314" s="164" t="str">
        <f>"BEGIN TRY" &amp; CHAR(10) &amp;
"    WITH query_result AS (" &amp; CHAR(10) &amp;
"        "&amp;CL314&amp;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314" s="164" t="s">
        <v>1860</v>
      </c>
      <c r="CQ314" s="164" t="str">
        <f t="shared" si="256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4" s="216">
        <f>IFERROR(VLOOKUP("ID"&amp;U314,V.진단결과!$A$2:$E$99558,4,0),0)</f>
        <v>0</v>
      </c>
      <c r="CS314" s="217">
        <f>IFERROR(VLOOKUP("ID"&amp;U314,V.진단결과!$A$2:$E$99558,5,0),0)</f>
        <v>0</v>
      </c>
      <c r="CT314" s="218">
        <f t="shared" si="239"/>
        <v>0</v>
      </c>
      <c r="CU314" s="219" t="str">
        <f>SUBSTITUTE(IFERROR(VLOOKUP("ID"&amp;U314,V.진단결과!$A$2:$F$99558,6,0),""),$AO314,"")</f>
        <v/>
      </c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</row>
    <row r="315" spans="1:120" s="220" customFormat="1" ht="16.5" hidden="1" customHeight="1">
      <c r="A315" s="164" t="s">
        <v>2242</v>
      </c>
      <c r="B315" s="164" t="s">
        <v>2240</v>
      </c>
      <c r="C315" s="164" t="s">
        <v>2887</v>
      </c>
      <c r="D315" s="164">
        <v>14</v>
      </c>
      <c r="E315" s="175" t="s">
        <v>2243</v>
      </c>
      <c r="F315" s="177" t="s">
        <v>2264</v>
      </c>
      <c r="G315" s="177" t="s">
        <v>2257</v>
      </c>
      <c r="H315" s="177">
        <v>2</v>
      </c>
      <c r="I315" s="221" t="s">
        <v>2620</v>
      </c>
      <c r="J315" s="177" t="s">
        <v>2272</v>
      </c>
      <c r="K315" s="177" t="s">
        <v>2435</v>
      </c>
      <c r="L315" s="175"/>
      <c r="M315" s="165"/>
      <c r="N315" s="221" t="s">
        <v>2620</v>
      </c>
      <c r="O315" s="165"/>
      <c r="P315" s="4"/>
      <c r="Q315" s="175" t="s">
        <v>116</v>
      </c>
      <c r="R315" s="175" t="s">
        <v>2448</v>
      </c>
      <c r="S315" s="166"/>
      <c r="T315" s="166"/>
      <c r="U315" s="166">
        <v>1313</v>
      </c>
      <c r="V315" s="164" t="s">
        <v>1869</v>
      </c>
      <c r="W315" s="166"/>
      <c r="X315" s="166"/>
      <c r="Y315" s="166"/>
      <c r="Z315" s="168" t="s">
        <v>2892</v>
      </c>
      <c r="AA315" s="168" t="s">
        <v>2891</v>
      </c>
      <c r="AB315" s="166"/>
      <c r="AC315" s="166"/>
      <c r="AD315" s="165"/>
      <c r="AE315" s="166"/>
      <c r="AF315" s="166"/>
      <c r="AG315" s="166"/>
      <c r="AH315" s="165"/>
      <c r="AI315" s="166"/>
      <c r="AJ315" s="166"/>
      <c r="AK315" s="166"/>
      <c r="AL315" s="166"/>
      <c r="AM315" s="166"/>
      <c r="AN315" s="166" t="str">
        <f>F315 &amp;"["&amp;G315&amp;"]의 "&amp; I315 &amp;"["&amp; J315 &amp;"]는 필수적으로 존재하여만 한다."</f>
        <v>인체유래물정보[SPECIMEN]의 환자번호[PERSON_ID]는 필수적으로 존재하여만 한다.</v>
      </c>
      <c r="AO315" s="166"/>
      <c r="AP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Q315" s="164" t="s">
        <v>1860</v>
      </c>
      <c r="AR315" s="164" t="str">
        <f t="shared" si="241"/>
        <v xml:space="preserve">WITH query_result AS (
    -- 쿼리 결과를 변수에 저장
    SELECT 'ID1313'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AT315" s="164" t="s">
        <v>1860</v>
      </c>
      <c r="AU315" s="164" t="str">
        <f t="shared" si="242"/>
        <v xml:space="preserve">    WITH query_result AS (
        -- 쿼리 결과를 변수에 저장
        SELECT 'ID1313'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AW315" s="164" t="s">
        <v>1860</v>
      </c>
      <c r="AX315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Z315" s="164" t="s">
        <v>1860</v>
      </c>
      <c r="BA315" s="164" t="str">
        <f t="shared" si="244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C315" s="164" t="s">
        <v>1860</v>
      </c>
      <c r="BD315" s="164" t="str">
        <f>"BEGIN TRY" &amp; CHAR(10) &amp;
"    WITH query_result AS (" &amp; CHAR(10) &amp;
"        "&amp;BB315&amp;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BF315" s="164" t="s">
        <v>1860</v>
      </c>
      <c r="BG315" s="164" t="str">
        <f t="shared" si="245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5" s="166" t="str">
        <f>"SELECT 'ID"&amp; $U315 &amp;"' AS RULE_ID,  
   '"&amp; $G315 &amp;"' AS TB_NM,    
   '"&amp; $J315 &amp;"' AS COL_NM, 
   COUNT(*) AS TOT_CNT   
   FROM "&amp;$C315&amp;"."&amp; $G315 &amp;"
"</f>
        <v xml:space="preserve">SELECT 'ID1313' AS RULE_ID,  
   'SPECIMEN' AS TB_NM,    
   'PERSON_ID' AS COL_NM, 
   COUNT(*) AS TOT_CNT   
   FROM YourSchemaName.SPECIMEN
</v>
      </c>
      <c r="BI315" s="164" t="s">
        <v>1860</v>
      </c>
      <c r="BJ315" s="166" t="str">
        <f t="shared" si="246"/>
        <v xml:space="preserve">BEGIN
    -- 쿼리 결과를 변수에 저장
    SELECT 'ID1313'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L315" s="164" t="s">
        <v>1860</v>
      </c>
      <c r="BM315" s="166" t="str">
        <f t="shared" si="247"/>
        <v xml:space="preserve">BEGIN
    -- 쿼리 결과를 변수에 저장
    SELECT 'ID1313'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BO315" s="164" t="s">
        <v>1860</v>
      </c>
      <c r="BP315" s="166" t="str">
        <f t="shared" si="248"/>
        <v xml:space="preserve">BEGIN
    -- 쿼리 결과를 변수에 저장
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BR315" s="164" t="s">
        <v>1860</v>
      </c>
      <c r="BS31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U315" s="164" t="s">
        <v>1860</v>
      </c>
      <c r="BV31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315" s="166" t="str">
        <f>"SELECT ERR_VALUE, RULE_ID, TB_NM, COL_NM FROM (
 SELECT DISTINCT SUBSTRING(CAST("&amp; $J315 &amp;" AS VARCHAR(50)),1,30) AS ERR_VALUE, 'ID"&amp; $U315 &amp;"' AS RULE_ID,  
   '"&amp; $G315 &amp;"' AS TB_NM,    
   '"&amp; $J315 &amp;"' AS COL_NM 
    FROM "&amp;$C315&amp;"."&amp; $G315 &amp;" A
    WHERE  "&amp; $J315 &amp;" IS NULL 
LIMIT 3
) XX
"</f>
        <v xml:space="preserve">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</v>
      </c>
      <c r="BX315" s="164" t="s">
        <v>1860</v>
      </c>
      <c r="BY31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A315" s="164" t="s">
        <v>1860</v>
      </c>
      <c r="CB315" s="164" t="str">
        <f t="shared" si="252"/>
        <v xml:space="preserve">    -- 프로시저 본문
    BEGIN
        WITH query_result AS (
            -- 쿼리 결과를 변수에 저장
            SELECT 'ID1313'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D315" s="164" t="s">
        <v>1860</v>
      </c>
      <c r="CE315" s="164" t="str">
        <f t="shared" si="253"/>
        <v xml:space="preserve">    -- 프로시저 본문
    BEGIN
        WITH query_result AS (
            -- 쿼리 결과를 변수에 저장
         SELECT 'ID1313'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5" s="166" t="str">
        <f>"SELECT ERR_VALUE, RULE_ID, TB_NM, COL_NM FROM (
 SELECT DISTINCT SUBSTR(TO_CHAR("&amp; $J315 &amp;"),1,30) AS ERR_VALUE, 'ID"&amp; $U315 &amp;"' AS RULE_ID,  
   '"&amp; $G315 &amp;"' AS TB_NM,    
   '"&amp; $J315 &amp;"' AS COL_NM 
    FROM "&amp;$C315&amp;"."&amp; $G315 &amp;" A
    WHERE  "&amp; $J315 &amp;" IS NULL
AND ROWNUM &lt; 4
) XX
"</f>
        <v xml:space="preserve">SELECT ERR_VALUE, RULE_ID, TB_NM, COL_NM FROM (
 SELECT DISTINCT SUBSTR(TO_CHAR(PERSON_ID),1,30) AS ERR_VALUE, 'ID1313' AS RULE_ID,  
   'SPECIMEN' AS TB_NM,    
   'PERSON_ID' AS COL_NM 
    FROM YourSchemaName.SPECIMEN A
    WHERE  PERSON_ID IS NULL
AND ROWNUM &lt; 4
) XX
</v>
      </c>
      <c r="CG315" s="164" t="s">
        <v>1860</v>
      </c>
      <c r="CH31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'ID1313'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J315" s="164" t="s">
        <v>1860</v>
      </c>
      <c r="CK315" s="164" t="str">
        <f t="shared" si="255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M315" s="164" t="s">
        <v>1860</v>
      </c>
      <c r="CN315" s="164" t="str">
        <f>"BEGIN TRY" &amp; CHAR(10) &amp;
"    WITH query_result AS (" &amp; CHAR(10) &amp;
"        "&amp;CL315&amp;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CP315" s="164" t="s">
        <v>1860</v>
      </c>
      <c r="CQ315" s="164" t="str">
        <f t="shared" si="256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5" s="216">
        <f>IFERROR(VLOOKUP("ID"&amp;U315,V.진단결과!$A$2:$E$99558,4,0),0)</f>
        <v>0</v>
      </c>
      <c r="CS315" s="217">
        <f>IFERROR(VLOOKUP("ID"&amp;U315,V.진단결과!$A$2:$E$99558,5,0),0)</f>
        <v>0</v>
      </c>
      <c r="CT315" s="218">
        <f t="shared" si="239"/>
        <v>0</v>
      </c>
      <c r="CU315" s="219" t="str">
        <f>SUBSTITUTE(IFERROR(VLOOKUP("ID"&amp;U315,V.진단결과!$A$2:$F$99558,6,0),""),$AO315,"")</f>
        <v/>
      </c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</row>
    <row r="316" spans="1:120" s="220" customFormat="1" ht="16.5" hidden="1" customHeight="1">
      <c r="A316" s="164" t="s">
        <v>2242</v>
      </c>
      <c r="B316" s="164" t="s">
        <v>2240</v>
      </c>
      <c r="C316" s="164" t="s">
        <v>2887</v>
      </c>
      <c r="D316" s="164">
        <v>14</v>
      </c>
      <c r="E316" s="175" t="s">
        <v>2243</v>
      </c>
      <c r="F316" s="177" t="s">
        <v>2264</v>
      </c>
      <c r="G316" s="177" t="s">
        <v>2257</v>
      </c>
      <c r="H316" s="177">
        <v>3</v>
      </c>
      <c r="I316" s="221" t="s">
        <v>2773</v>
      </c>
      <c r="J316" s="177" t="s">
        <v>2424</v>
      </c>
      <c r="K316" s="177" t="s">
        <v>2435</v>
      </c>
      <c r="L316" s="175"/>
      <c r="M316" s="165"/>
      <c r="N316" s="221" t="s">
        <v>2773</v>
      </c>
      <c r="O316" s="169"/>
      <c r="P316" s="4"/>
      <c r="Q316" s="175" t="s">
        <v>116</v>
      </c>
      <c r="R316" s="175" t="s">
        <v>2448</v>
      </c>
      <c r="S316" s="166"/>
      <c r="T316" s="166"/>
      <c r="U316" s="166">
        <v>1314</v>
      </c>
      <c r="V316" s="164" t="s">
        <v>1869</v>
      </c>
      <c r="W316" s="166"/>
      <c r="X316" s="166"/>
      <c r="Y316" s="166"/>
      <c r="Z316" s="164" t="s">
        <v>1868</v>
      </c>
      <c r="AA316" s="164" t="s">
        <v>2466</v>
      </c>
      <c r="AB316" s="164"/>
      <c r="AC316" s="166"/>
      <c r="AD316" s="165"/>
      <c r="AE316" s="166"/>
      <c r="AF316" s="166" t="s">
        <v>2886</v>
      </c>
      <c r="AG316" s="165" t="s">
        <v>2258</v>
      </c>
      <c r="AH316" s="165" t="s">
        <v>2434</v>
      </c>
      <c r="AI316" s="166" t="s">
        <v>2836</v>
      </c>
      <c r="AJ316" s="166"/>
      <c r="AK316" s="166"/>
      <c r="AL316" s="166"/>
      <c r="AM316" s="166"/>
      <c r="AN316" s="166" t="str">
        <f>F316 &amp;"["&amp;G316&amp;"]의 "&amp; I316 &amp;"["&amp; J316 &amp;"]는 표준코드[CONCEPT]의 표준코드아이디[CONCEPT_ID]에 존재하며 해당 조건["&amp;AI316&amp;"]을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316" s="166"/>
      <c r="AP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AQ316" s="164" t="s">
        <v>1860</v>
      </c>
      <c r="AR316" s="164" t="str">
        <f t="shared" si="241"/>
        <v xml:space="preserve">WITH query_result AS (
    -- 쿼리 결과를 변수에 저장
    SELECT 'ID1314'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316" s="164" t="s">
        <v>1860</v>
      </c>
      <c r="AU316" s="164" t="str">
        <f t="shared" si="242"/>
        <v xml:space="preserve">    WITH query_result AS (
        -- 쿼리 결과를 변수에 저장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316" s="164" t="s">
        <v>1860</v>
      </c>
      <c r="AX316" s="164" t="str">
        <f t="shared" si="243"/>
        <v xml:space="preserve">    WITH query_result AS (
        -- 쿼리 결과를 변수에 저장
    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AZ316" s="164" t="s">
        <v>1860</v>
      </c>
      <c r="BA316" s="164" t="str">
        <f t="shared" si="244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316" s="164" t="s">
        <v>1860</v>
      </c>
      <c r="BD316" s="164" t="str">
        <f>"BEGIN TRY" &amp; CHAR(10) &amp;
"    WITH query_result AS (" &amp; CHAR(10) &amp;
"        "&amp;BB316&amp;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316" s="164" t="s">
        <v>1860</v>
      </c>
      <c r="BG316" s="164" t="str">
        <f t="shared" si="245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6" s="166" t="str">
        <f>"SELECT 'ID"&amp; $U316 &amp;"' AS RULE_ID,  
   '"&amp; $G316 &amp;"' AS TB_NM,    
   '"&amp; $J316 &amp;"' AS COL_NM, 
   COUNT(*) AS TOT_CNT   
   FROM "&amp;$C316&amp;"."&amp; $G316 &amp;"
WHERE "&amp; $J316 &amp;" IS NOT NULL AND LENGTH(CAST("&amp; $J316 &amp;" AS VARCHAR))&gt;0 "</f>
        <v xml:space="preserve">SELECT 'ID1314' AS RULE_ID,  
   'SPECIMEN' AS TB_NM,    
   'SPECIMEN_CONCEPT_ID' AS COL_NM, 
   COUNT(*) AS TOT_CNT   
   FROM YourSchemaName.SPECIMEN
WHERE SPECIMEN_CONCEPT_ID IS NOT NULL AND LENGTH(CAST(SPECIMEN_CONCEPT_ID AS VARCHAR))&gt;0 </v>
      </c>
      <c r="BI316" s="164" t="s">
        <v>1860</v>
      </c>
      <c r="BJ316" s="166" t="str">
        <f t="shared" si="246"/>
        <v xml:space="preserve">BEGIN
    -- 쿼리 결과를 변수에 저장
    SELECT 'ID1314'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316" s="164" t="s">
        <v>1860</v>
      </c>
      <c r="BM316" s="166" t="str">
        <f t="shared" si="247"/>
        <v xml:space="preserve">BEGIN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316" s="164" t="s">
        <v>1860</v>
      </c>
      <c r="BP316" s="166" t="str">
        <f t="shared" si="248"/>
        <v xml:space="preserve">BEGIN
    -- 쿼리 결과를 변수에 저장
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BR316" s="164" t="s">
        <v>1860</v>
      </c>
      <c r="BS31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LENGTH("&amp; $J316 &amp;")&gt;0 )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316" s="164" t="s">
        <v>1860</v>
      </c>
      <c r="BV31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316" s="166" t="str">
        <f>"SELECT ERR_VALUE, RULE_ID, TB_NM, COL_NM FROM (
 SELECT DISTINCT SUBSTRING(CAST("&amp; $J316 &amp;" AS VARCHAR(50)),1,30)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 $AI316 &amp;")  
THEN 'Y' ELSE 'N' END = 'Y' 
AND ( "&amp; $J316 &amp;" IS NOT NULL AND LENGTH("&amp; $J316 &amp;")&gt;0 ) 
LIMIT 3
) XX
"</f>
        <v xml:space="preserve">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316" s="164" t="s">
        <v>1860</v>
      </c>
      <c r="BY31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CA316" s="164" t="s">
        <v>1860</v>
      </c>
      <c r="CB316" s="164" t="str">
        <f t="shared" si="252"/>
        <v xml:space="preserve">    -- 프로시저 본문
    BEGIN
        WITH query_result AS (
            -- 쿼리 결과를 변수에 저장
            SELECT 'ID1314'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LENGTH(TO_CHAR("&amp; $J316 &amp;"))&gt;0 )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316" s="164" t="s">
        <v>1860</v>
      </c>
      <c r="CE316" s="164" t="str">
        <f t="shared" si="253"/>
        <v xml:space="preserve">    -- 프로시저 본문
    BEGIN
        WITH query_result AS (
            -- 쿼리 결과를 변수에 저장
 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6" s="166" t="str">
        <f>"SELECT ERR_VALUE, RULE_ID, TB_NM, COL_NM FROM (
 SELECT DISTINCT SUBSTR(TO_CHAR("&amp; $J316 &amp;"),1,30)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LENGTH(TO_CHAR("&amp; $J316 &amp;"))&gt;0 ) 
AND ROWNUM &lt; 4
) XX
"</f>
        <v xml:space="preserve">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316" s="164" t="s">
        <v>1860</v>
      </c>
      <c r="CH31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CJ316" s="164" t="s">
        <v>1860</v>
      </c>
      <c r="CK316" s="164" t="str">
        <f t="shared" si="255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316" s="164" t="s">
        <v>1860</v>
      </c>
      <c r="CN316" s="164" t="str">
        <f>"BEGIN TRY" &amp; CHAR(10) &amp;
"    WITH query_result AS (" &amp; CHAR(10) &amp;
"        "&amp;CL316&amp;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316" s="164" t="s">
        <v>1860</v>
      </c>
      <c r="CQ316" s="164" t="str">
        <f t="shared" si="256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6" s="216">
        <f>IFERROR(VLOOKUP("ID"&amp;U316,V.진단결과!$A$2:$E$99558,4,0),0)</f>
        <v>0</v>
      </c>
      <c r="CS316" s="217">
        <f>IFERROR(VLOOKUP("ID"&amp;U316,V.진단결과!$A$2:$E$99558,5,0),0)</f>
        <v>0</v>
      </c>
      <c r="CT316" s="218">
        <f t="shared" si="239"/>
        <v>0</v>
      </c>
      <c r="CU316" s="219" t="str">
        <f>SUBSTITUTE(IFERROR(VLOOKUP("ID"&amp;U316,V.진단결과!$A$2:$F$99558,6,0),""),$AO316,"")</f>
        <v/>
      </c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</row>
    <row r="317" spans="1:120" s="220" customFormat="1" ht="16.5" hidden="1" customHeight="1">
      <c r="A317" s="164" t="s">
        <v>2242</v>
      </c>
      <c r="B317" s="164" t="s">
        <v>2240</v>
      </c>
      <c r="C317" s="164" t="s">
        <v>2887</v>
      </c>
      <c r="D317" s="164">
        <v>14</v>
      </c>
      <c r="E317" s="175" t="s">
        <v>2243</v>
      </c>
      <c r="F317" s="177" t="s">
        <v>2264</v>
      </c>
      <c r="G317" s="177" t="s">
        <v>2257</v>
      </c>
      <c r="H317" s="177">
        <v>3</v>
      </c>
      <c r="I317" s="221" t="s">
        <v>2773</v>
      </c>
      <c r="J317" s="177" t="s">
        <v>2424</v>
      </c>
      <c r="K317" s="177" t="s">
        <v>2435</v>
      </c>
      <c r="L317" s="175"/>
      <c r="M317" s="165"/>
      <c r="N317" s="221" t="s">
        <v>2773</v>
      </c>
      <c r="O317" s="169"/>
      <c r="P317" s="4"/>
      <c r="Q317" s="175" t="s">
        <v>116</v>
      </c>
      <c r="R317" s="175" t="s">
        <v>2448</v>
      </c>
      <c r="S317" s="166"/>
      <c r="T317" s="166"/>
      <c r="U317" s="166">
        <v>1315</v>
      </c>
      <c r="V317" s="164" t="s">
        <v>1869</v>
      </c>
      <c r="W317" s="166"/>
      <c r="X317" s="166"/>
      <c r="Y317" s="166"/>
      <c r="Z317" s="168" t="s">
        <v>2892</v>
      </c>
      <c r="AA317" s="168" t="s">
        <v>2891</v>
      </c>
      <c r="AB317" s="166"/>
      <c r="AC317" s="166"/>
      <c r="AD317" s="165"/>
      <c r="AE317" s="166"/>
      <c r="AF317" s="166"/>
      <c r="AG317" s="166"/>
      <c r="AH317" s="165"/>
      <c r="AI317" s="166"/>
      <c r="AJ317" s="166"/>
      <c r="AK317" s="166"/>
      <c r="AL317" s="166"/>
      <c r="AM317" s="166"/>
      <c r="AN317" s="166" t="str">
        <f>F317 &amp;"["&amp;G317&amp;"]의 "&amp; I317 &amp;"["&amp; J317 &amp;"]는 필수적으로 존재하여만 한다."</f>
        <v>인체유래물정보[SPECIMEN]의 표본 컨셉 ID[SPECIMEN_CONCEPT_ID]는 필수적으로 존재하여만 한다.</v>
      </c>
      <c r="AO317" s="166"/>
      <c r="AP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Q317" s="164" t="s">
        <v>1860</v>
      </c>
      <c r="AR317" s="164" t="str">
        <f t="shared" si="241"/>
        <v xml:space="preserve">WITH query_result AS (
    -- 쿼리 결과를 변수에 저장
    SELECT 'ID1315'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AT317" s="164" t="s">
        <v>1860</v>
      </c>
      <c r="AU317" s="164" t="str">
        <f t="shared" si="242"/>
        <v xml:space="preserve">    WITH query_result AS (
        -- 쿼리 결과를 변수에 저장
        SELECT 'ID1315'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AW317" s="164" t="s">
        <v>1860</v>
      </c>
      <c r="AX317" s="164" t="str">
        <f t="shared" si="243"/>
        <v xml:space="preserve">    WITH query_result AS (
        -- 쿼리 결과를 변수에 저장
    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Z317" s="164" t="s">
        <v>1860</v>
      </c>
      <c r="BA317" s="164" t="str">
        <f t="shared" si="244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C317" s="164" t="s">
        <v>1860</v>
      </c>
      <c r="BD317" s="164" t="str">
        <f>"BEGIN TRY" &amp; CHAR(10) &amp;
"    WITH query_result AS (" &amp; CHAR(10) &amp;
"        "&amp;BB317&amp;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BF317" s="164" t="s">
        <v>1860</v>
      </c>
      <c r="BG317" s="164" t="str">
        <f t="shared" si="245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7" s="166" t="str">
        <f>"SELECT 'ID"&amp; $U317 &amp;"' AS RULE_ID,  
   '"&amp; $G317 &amp;"' AS TB_NM,    
   '"&amp; $J317 &amp;"' AS COL_NM, 
   COUNT(*) AS TOT_CNT   
   FROM "&amp;$C317&amp;"."&amp; $G317 &amp;"
"</f>
        <v xml:space="preserve">SELECT 'ID1315' AS RULE_ID,  
   'SPECIMEN' AS TB_NM,    
   'SPECIMEN_CONCEPT_ID' AS COL_NM, 
   COUNT(*) AS TOT_CNT   
   FROM YourSchemaName.SPECIMEN
</v>
      </c>
      <c r="BI317" s="164" t="s">
        <v>1860</v>
      </c>
      <c r="BJ317" s="166" t="str">
        <f t="shared" si="246"/>
        <v xml:space="preserve">BEGIN
    -- 쿼리 결과를 변수에 저장
    SELECT 'ID1315'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L317" s="164" t="s">
        <v>1860</v>
      </c>
      <c r="BM317" s="166" t="str">
        <f t="shared" si="247"/>
        <v xml:space="preserve">BEGIN
    -- 쿼리 결과를 변수에 저장
    SELECT 'ID1315'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BO317" s="164" t="s">
        <v>1860</v>
      </c>
      <c r="BP317" s="166" t="str">
        <f t="shared" si="248"/>
        <v xml:space="preserve">BEGIN
    -- 쿼리 결과를 변수에 저장
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BR317" s="164" t="s">
        <v>1860</v>
      </c>
      <c r="BS317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U317" s="164" t="s">
        <v>1860</v>
      </c>
      <c r="BV317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317" s="166" t="str">
        <f>"SELECT ERR_VALUE, RULE_ID, TB_NM, COL_NM FROM (
 SELECT DISTINCT SUBSTRING(CAST("&amp; $J317 &amp;" AS VARCHAR(50)),1,30) AS ERR_VALUE, 'ID"&amp; $U317 &amp;"' AS RULE_ID,  
   '"&amp; $G317 &amp;"' AS TB_NM,    
   '"&amp; $J317 &amp;"' AS COL_NM 
    FROM "&amp;$C317&amp;"."&amp; $G317 &amp;" A
    WHERE  "&amp; $J317 &amp;" IS NULL 
LIMIT 3
) XX
"</f>
        <v xml:space="preserve">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</v>
      </c>
      <c r="BX317" s="164" t="s">
        <v>1860</v>
      </c>
      <c r="BY317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A317" s="164" t="s">
        <v>1860</v>
      </c>
      <c r="CB317" s="164" t="str">
        <f t="shared" si="252"/>
        <v xml:space="preserve">    -- 프로시저 본문
    BEGIN
        WITH query_result AS (
            -- 쿼리 결과를 변수에 저장
            SELECT 'ID1315'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D317" s="164" t="s">
        <v>1860</v>
      </c>
      <c r="CE317" s="164" t="str">
        <f t="shared" si="253"/>
        <v xml:space="preserve">    -- 프로시저 본문
    BEGIN
        WITH query_result AS (
            -- 쿼리 결과를 변수에 저장
         SELECT 'ID1315'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7" s="166" t="str">
        <f>"SELECT ERR_VALUE, RULE_ID, TB_NM, COL_NM FROM (
 SELECT DISTINCT SUBSTR(TO_CHAR("&amp; $J317 &amp;"),1,30) AS ERR_VALUE, 'ID"&amp; $U317 &amp;"' AS RULE_ID,  
   '"&amp; $G317 &amp;"' AS TB_NM,    
   '"&amp; $J317 &amp;"' AS COL_NM 
    FROM "&amp;$C317&amp;"."&amp; $G317 &amp;" A
    WHERE  "&amp; $J317 &amp;" IS NULL
AND ROWNUM &lt; 4
) XX
"</f>
        <v xml:space="preserve">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</v>
      </c>
      <c r="CG317" s="164" t="s">
        <v>1860</v>
      </c>
      <c r="CH317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J317" s="164" t="s">
        <v>1860</v>
      </c>
      <c r="CK317" s="164" t="str">
        <f t="shared" si="255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M317" s="164" t="s">
        <v>1860</v>
      </c>
      <c r="CN317" s="164" t="str">
        <f>"BEGIN TRY" &amp; CHAR(10) &amp;
"    WITH query_result AS (" &amp; CHAR(10) &amp;
"        "&amp;CL317&amp;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CP317" s="164" t="s">
        <v>1860</v>
      </c>
      <c r="CQ317" s="164" t="str">
        <f t="shared" si="256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7" s="216">
        <f>IFERROR(VLOOKUP("ID"&amp;U317,V.진단결과!$A$2:$E$99558,4,0),0)</f>
        <v>0</v>
      </c>
      <c r="CS317" s="217">
        <f>IFERROR(VLOOKUP("ID"&amp;U317,V.진단결과!$A$2:$E$99558,5,0),0)</f>
        <v>0</v>
      </c>
      <c r="CT317" s="218">
        <f t="shared" si="239"/>
        <v>0</v>
      </c>
      <c r="CU317" s="219" t="str">
        <f>SUBSTITUTE(IFERROR(VLOOKUP("ID"&amp;U317,V.진단결과!$A$2:$F$99558,6,0),""),$AO317,"")</f>
        <v/>
      </c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</row>
    <row r="318" spans="1:120" s="220" customFormat="1" ht="16.5" hidden="1" customHeight="1">
      <c r="A318" s="164" t="s">
        <v>2242</v>
      </c>
      <c r="B318" s="164" t="s">
        <v>2240</v>
      </c>
      <c r="C318" s="164" t="s">
        <v>2887</v>
      </c>
      <c r="D318" s="164">
        <v>14</v>
      </c>
      <c r="E318" s="175" t="s">
        <v>2243</v>
      </c>
      <c r="F318" s="177" t="s">
        <v>2264</v>
      </c>
      <c r="G318" s="177" t="s">
        <v>2257</v>
      </c>
      <c r="H318" s="177">
        <v>4</v>
      </c>
      <c r="I318" s="221" t="s">
        <v>2774</v>
      </c>
      <c r="J318" s="177" t="s">
        <v>2425</v>
      </c>
      <c r="K318" s="177" t="s">
        <v>2446</v>
      </c>
      <c r="L318" s="175"/>
      <c r="M318" s="165"/>
      <c r="N318" s="221" t="s">
        <v>2774</v>
      </c>
      <c r="O318" s="165"/>
      <c r="P318" s="4"/>
      <c r="Q318" s="175" t="s">
        <v>116</v>
      </c>
      <c r="R318" s="175" t="s">
        <v>2448</v>
      </c>
      <c r="S318" s="166"/>
      <c r="T318" s="166"/>
      <c r="U318" s="166">
        <v>1316</v>
      </c>
      <c r="V318" s="164" t="s">
        <v>1869</v>
      </c>
      <c r="W318" s="166"/>
      <c r="X318" s="166"/>
      <c r="Y318" s="166"/>
      <c r="Z318" s="164" t="s">
        <v>1868</v>
      </c>
      <c r="AA318" s="164" t="s">
        <v>2466</v>
      </c>
      <c r="AB318" s="164"/>
      <c r="AC318" s="166"/>
      <c r="AD318" s="165"/>
      <c r="AE318" s="166"/>
      <c r="AF318" s="166" t="s">
        <v>2886</v>
      </c>
      <c r="AG318" s="165" t="s">
        <v>2258</v>
      </c>
      <c r="AH318" s="165" t="s">
        <v>2434</v>
      </c>
      <c r="AI318" s="166" t="s">
        <v>2825</v>
      </c>
      <c r="AJ318" s="166"/>
      <c r="AK318" s="166"/>
      <c r="AL318" s="166"/>
      <c r="AM318" s="166"/>
      <c r="AN318" s="166" t="str">
        <f>F318 &amp;"["&amp;G318&amp;"]의 "&amp; I318 &amp;"["&amp; J318 &amp;"]는 표준코드[CONCEPT]의 표준코드아이디[CONCEPT_ID]에 존재하며 해당 조건["&amp;AI318&amp;"]을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18" s="166"/>
      <c r="AP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AQ318" s="164" t="s">
        <v>1860</v>
      </c>
      <c r="AR318" s="164" t="str">
        <f t="shared" si="241"/>
        <v xml:space="preserve">WITH query_result AS (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318" s="164" t="s">
        <v>1860</v>
      </c>
      <c r="AU318" s="164" t="str">
        <f t="shared" si="242"/>
        <v xml:space="preserve">    WITH query_result AS (
        -- 쿼리 결과를 변수에 저장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318" s="164" t="s">
        <v>1860</v>
      </c>
      <c r="AX318" s="164" t="str">
        <f t="shared" si="243"/>
        <v xml:space="preserve">    WITH query_result AS (
        -- 쿼리 결과를 변수에 저장
    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AZ318" s="164" t="s">
        <v>1860</v>
      </c>
      <c r="BA318" s="164" t="str">
        <f t="shared" si="244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318" s="164" t="s">
        <v>1860</v>
      </c>
      <c r="BD318" s="164" t="str">
        <f>"BEGIN TRY" &amp; CHAR(10) &amp;
"    WITH query_result AS (" &amp; CHAR(10) &amp;
"        "&amp;BB318&amp;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318" s="164" t="s">
        <v>1860</v>
      </c>
      <c r="BG318" s="164" t="str">
        <f t="shared" si="245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8" s="166" t="str">
        <f>"SELECT 'ID"&amp; $U318 &amp;"' AS RULE_ID,  
   '"&amp; $G318 &amp;"' AS TB_NM,    
   '"&amp; $J318 &amp;"' AS COL_NM, 
   COUNT(*) AS TOT_CNT   
   FROM "&amp;$C318&amp;"."&amp; $G318 &amp;"
WHERE "&amp; $J318 &amp;" IS NOT NULL AND LENGTH(CAST("&amp; $J318 &amp;" AS VARCHAR))&gt;0 "</f>
        <v xml:space="preserve">SELECT 'ID1316' AS RULE_ID,  
   'SPECIMEN' AS TB_NM,    
   'SPECIMEN_TYPE_CONCEPT_ID' AS COL_NM, 
   COUNT(*) AS TOT_CNT   
   FROM YourSchemaName.SPECIMEN
WHERE SPECIMEN_TYPE_CONCEPT_ID IS NOT NULL AND LENGTH(CAST(SPECIMEN_TYPE_CONCEPT_ID AS VARCHAR))&gt;0 </v>
      </c>
      <c r="BI318" s="164" t="s">
        <v>1860</v>
      </c>
      <c r="BJ318" s="166" t="str">
        <f t="shared" si="246"/>
        <v xml:space="preserve">BEGIN
    -- 쿼리 결과를 변수에 저장
    SELECT 'ID1316'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318" s="164" t="s">
        <v>1860</v>
      </c>
      <c r="BM318" s="166" t="str">
        <f t="shared" si="247"/>
        <v xml:space="preserve">BEGIN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318" s="164" t="s">
        <v>1860</v>
      </c>
      <c r="BP318" s="166" t="str">
        <f t="shared" si="248"/>
        <v xml:space="preserve">BEGIN
    -- 쿼리 결과를 변수에 저장
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BR318" s="164" t="s">
        <v>1860</v>
      </c>
      <c r="BS318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LENGTH("&amp; $J318 &amp;")&gt;0 )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318" s="164" t="s">
        <v>1860</v>
      </c>
      <c r="BV318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318" s="166" t="str">
        <f>"SELECT ERR_VALUE, RULE_ID, TB_NM, COL_NM FROM (
 SELECT DISTINCT SUBSTRING(CAST("&amp; $J318 &amp;" AS VARCHAR(50)),1,30)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 $AI318 &amp;")  
THEN 'Y' ELSE 'N' END = 'Y' 
AND ( "&amp; $J318 &amp;" IS NOT NULL AND LENGTH("&amp; $J318 &amp;")&gt;0 ) 
LIMIT 3
) XX
"</f>
        <v xml:space="preserve">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318" s="164" t="s">
        <v>1860</v>
      </c>
      <c r="BY318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CA318" s="164" t="s">
        <v>1860</v>
      </c>
      <c r="CB318" s="164" t="str">
        <f t="shared" si="252"/>
        <v xml:space="preserve">    -- 프로시저 본문
    BEGIN
        WITH query_result AS (
            -- 쿼리 결과를 변수에 저장
            SELECT 'ID1316'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LENGTH(TO_CHAR("&amp; $J318 &amp;"))&gt;0 )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318" s="164" t="s">
        <v>1860</v>
      </c>
      <c r="CE318" s="164" t="str">
        <f t="shared" si="253"/>
        <v xml:space="preserve">    -- 프로시저 본문
    BEGIN
        WITH query_result AS (
            -- 쿼리 결과를 변수에 저장
 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8" s="166" t="str">
        <f>"SELECT ERR_VALUE, RULE_ID, TB_NM, COL_NM FROM (
 SELECT DISTINCT SUBSTR(TO_CHAR("&amp; $J318 &amp;"),1,30)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LENGTH(TO_CHAR("&amp; $J318 &amp;"))&gt;0 ) 
AND ROWNUM &lt; 4
) XX
"</f>
        <v xml:space="preserve">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318" s="164" t="s">
        <v>1860</v>
      </c>
      <c r="CH318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CJ318" s="164" t="s">
        <v>1860</v>
      </c>
      <c r="CK318" s="164" t="str">
        <f t="shared" si="255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318" s="164" t="s">
        <v>1860</v>
      </c>
      <c r="CN318" s="164" t="str">
        <f>"BEGIN TRY" &amp; CHAR(10) &amp;
"    WITH query_result AS (" &amp; CHAR(10) &amp;
"        "&amp;CL318&amp;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318" s="164" t="s">
        <v>1860</v>
      </c>
      <c r="CQ318" s="164" t="str">
        <f t="shared" si="256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8" s="216">
        <f>IFERROR(VLOOKUP("ID"&amp;U318,V.진단결과!$A$2:$E$99558,4,0),0)</f>
        <v>0</v>
      </c>
      <c r="CS318" s="217">
        <f>IFERROR(VLOOKUP("ID"&amp;U318,V.진단결과!$A$2:$E$99558,5,0),0)</f>
        <v>0</v>
      </c>
      <c r="CT318" s="218">
        <f t="shared" si="239"/>
        <v>0</v>
      </c>
      <c r="CU318" s="219" t="str">
        <f>SUBSTITUTE(IFERROR(VLOOKUP("ID"&amp;U318,V.진단결과!$A$2:$F$99558,6,0),""),$AO318,"")</f>
        <v/>
      </c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</row>
    <row r="319" spans="1:120" s="220" customFormat="1" ht="16.5" hidden="1" customHeight="1">
      <c r="A319" s="164" t="s">
        <v>2242</v>
      </c>
      <c r="B319" s="164" t="s">
        <v>2240</v>
      </c>
      <c r="C319" s="164" t="s">
        <v>2887</v>
      </c>
      <c r="D319" s="164">
        <v>14</v>
      </c>
      <c r="E319" s="175" t="s">
        <v>2243</v>
      </c>
      <c r="F319" s="177" t="s">
        <v>2264</v>
      </c>
      <c r="G319" s="177" t="s">
        <v>2257</v>
      </c>
      <c r="H319" s="177">
        <v>4</v>
      </c>
      <c r="I319" s="221" t="s">
        <v>2774</v>
      </c>
      <c r="J319" s="177" t="s">
        <v>2425</v>
      </c>
      <c r="K319" s="177" t="s">
        <v>2446</v>
      </c>
      <c r="L319" s="175"/>
      <c r="M319" s="165"/>
      <c r="N319" s="221" t="s">
        <v>2774</v>
      </c>
      <c r="O319" s="165"/>
      <c r="P319" s="4"/>
      <c r="Q319" s="175" t="s">
        <v>116</v>
      </c>
      <c r="R319" s="175" t="s">
        <v>2448</v>
      </c>
      <c r="S319" s="166"/>
      <c r="T319" s="166"/>
      <c r="U319" s="166">
        <v>1317</v>
      </c>
      <c r="V319" s="164" t="s">
        <v>1869</v>
      </c>
      <c r="W319" s="166"/>
      <c r="X319" s="166"/>
      <c r="Y319" s="166"/>
      <c r="Z319" s="168" t="s">
        <v>2892</v>
      </c>
      <c r="AA319" s="168" t="s">
        <v>2891</v>
      </c>
      <c r="AB319" s="166"/>
      <c r="AC319" s="166"/>
      <c r="AD319" s="165"/>
      <c r="AE319" s="166"/>
      <c r="AF319" s="166"/>
      <c r="AG319" s="166"/>
      <c r="AH319" s="165"/>
      <c r="AI319" s="166"/>
      <c r="AJ319" s="166"/>
      <c r="AK319" s="166"/>
      <c r="AL319" s="166"/>
      <c r="AM319" s="166"/>
      <c r="AN319" s="166" t="str">
        <f>F319 &amp;"["&amp;G319&amp;"]의 "&amp; I319 &amp;"["&amp; J319 &amp;"]는 필수적으로 존재하여만 한다."</f>
        <v>인체유래물정보[SPECIMEN]의 표본 유형 ID[SPECIMEN_TYPE_CONCEPT_ID]는 필수적으로 존재하여만 한다.</v>
      </c>
      <c r="AO319" s="166"/>
      <c r="AP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Q319" s="164" t="s">
        <v>1860</v>
      </c>
      <c r="AR319" s="164" t="str">
        <f t="shared" si="241"/>
        <v xml:space="preserve">WITH query_result AS (
    -- 쿼리 결과를 변수에 저장
    SELECT 'ID1317'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AT319" s="164" t="s">
        <v>1860</v>
      </c>
      <c r="AU319" s="164" t="str">
        <f t="shared" si="242"/>
        <v xml:space="preserve">    WITH query_result AS (
        -- 쿼리 결과를 변수에 저장
        SELECT 'ID1317'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AW319" s="164" t="s">
        <v>1860</v>
      </c>
      <c r="AX319" s="164" t="str">
        <f t="shared" si="243"/>
        <v xml:space="preserve">    WITH query_result AS (
        -- 쿼리 결과를 변수에 저장
    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Z319" s="164" t="s">
        <v>1860</v>
      </c>
      <c r="BA319" s="164" t="str">
        <f t="shared" si="244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C319" s="164" t="s">
        <v>1860</v>
      </c>
      <c r="BD319" s="164" t="str">
        <f>"BEGIN TRY" &amp; CHAR(10) &amp;
"    WITH query_result AS (" &amp; CHAR(10) &amp;
"        "&amp;BB319&amp;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BF319" s="164" t="s">
        <v>1860</v>
      </c>
      <c r="BG319" s="164" t="str">
        <f t="shared" si="245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9" s="166" t="str">
        <f>"SELECT 'ID"&amp; $U319 &amp;"' AS RULE_ID,  
   '"&amp; $G319 &amp;"' AS TB_NM,    
   '"&amp; $J319 &amp;"' AS COL_NM, 
   COUNT(*) AS TOT_CNT   
   FROM "&amp;$C319&amp;"."&amp; $G319 &amp;"
"</f>
        <v xml:space="preserve">SELECT 'ID1317' AS RULE_ID,  
   'SPECIMEN' AS TB_NM,    
   'SPECIMEN_TYPE_CONCEPT_ID' AS COL_NM, 
   COUNT(*) AS TOT_CNT   
   FROM YourSchemaName.SPECIMEN
</v>
      </c>
      <c r="BI319" s="164" t="s">
        <v>1860</v>
      </c>
      <c r="BJ319" s="166" t="str">
        <f t="shared" si="246"/>
        <v xml:space="preserve">BEGIN
    -- 쿼리 결과를 변수에 저장
    SELECT 'ID1317'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L319" s="164" t="s">
        <v>1860</v>
      </c>
      <c r="BM319" s="166" t="str">
        <f t="shared" si="247"/>
        <v xml:space="preserve">BEGIN
    -- 쿼리 결과를 변수에 저장
    SELECT 'ID1317'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BO319" s="164" t="s">
        <v>1860</v>
      </c>
      <c r="BP319" s="166" t="str">
        <f t="shared" si="248"/>
        <v xml:space="preserve">BEGIN
    -- 쿼리 결과를 변수에 저장
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BR319" s="164" t="s">
        <v>1860</v>
      </c>
      <c r="BS319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U319" s="164" t="s">
        <v>1860</v>
      </c>
      <c r="BV319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319" s="166" t="str">
        <f>"SELECT ERR_VALUE, RULE_ID, TB_NM, COL_NM FROM (
 SELECT DISTINCT SUBSTRING(CAST("&amp; $J319 &amp;" AS VARCHAR(50)),1,30) AS ERR_VALUE, 'ID"&amp; $U319 &amp;"' AS RULE_ID,  
   '"&amp; $G319 &amp;"' AS TB_NM,    
   '"&amp; $J319 &amp;"' AS COL_NM 
    FROM "&amp;$C319&amp;"."&amp; $G319 &amp;" A
    WHERE  "&amp; $J319 &amp;" IS NULL 
LIMIT 3
) XX
"</f>
        <v xml:space="preserve">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</v>
      </c>
      <c r="BX319" s="164" t="s">
        <v>1860</v>
      </c>
      <c r="BY319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A319" s="164" t="s">
        <v>1860</v>
      </c>
      <c r="CB319" s="164" t="str">
        <f t="shared" si="252"/>
        <v xml:space="preserve">    -- 프로시저 본문
    BEGIN
        WITH query_result AS (
            -- 쿼리 결과를 변수에 저장
            SELECT 'ID1317'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D319" s="164" t="s">
        <v>1860</v>
      </c>
      <c r="CE319" s="164" t="str">
        <f t="shared" si="253"/>
        <v xml:space="preserve">    -- 프로시저 본문
    BEGIN
        WITH query_result AS (
            -- 쿼리 결과를 변수에 저장
         SELECT 'ID1317'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9" s="166" t="str">
        <f>"SELECT ERR_VALUE, RULE_ID, TB_NM, COL_NM FROM (
 SELECT DISTINCT SUBSTR(TO_CHAR("&amp; $J319 &amp;"),1,30) AS ERR_VALUE, 'ID"&amp; $U319 &amp;"' AS RULE_ID,  
   '"&amp; $G319 &amp;"' AS TB_NM,    
   '"&amp; $J319 &amp;"' AS COL_NM 
    FROM "&amp;$C319&amp;"."&amp; $G319 &amp;" A
    WHERE  "&amp; $J319 &amp;" IS NULL
AND ROWNUM &lt; 4
) XX
"</f>
        <v xml:space="preserve">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</v>
      </c>
      <c r="CG319" s="164" t="s">
        <v>1860</v>
      </c>
      <c r="CH319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J319" s="164" t="s">
        <v>1860</v>
      </c>
      <c r="CK319" s="164" t="str">
        <f t="shared" si="255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M319" s="164" t="s">
        <v>1860</v>
      </c>
      <c r="CN319" s="164" t="str">
        <f>"BEGIN TRY" &amp; CHAR(10) &amp;
"    WITH query_result AS (" &amp; CHAR(10) &amp;
"        "&amp;CL319&amp;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CP319" s="164" t="s">
        <v>1860</v>
      </c>
      <c r="CQ319" s="164" t="str">
        <f t="shared" si="256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9" s="216">
        <f>IFERROR(VLOOKUP("ID"&amp;U319,V.진단결과!$A$2:$E$99558,4,0),0)</f>
        <v>0</v>
      </c>
      <c r="CS319" s="217">
        <f>IFERROR(VLOOKUP("ID"&amp;U319,V.진단결과!$A$2:$E$99558,5,0),0)</f>
        <v>0</v>
      </c>
      <c r="CT319" s="218">
        <f t="shared" si="239"/>
        <v>0</v>
      </c>
      <c r="CU319" s="219" t="str">
        <f>SUBSTITUTE(IFERROR(VLOOKUP("ID"&amp;U319,V.진단결과!$A$2:$F$99558,6,0),""),$AO319,"")</f>
        <v/>
      </c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</row>
    <row r="320" spans="1:120" s="220" customFormat="1" ht="16.5" hidden="1" customHeight="1">
      <c r="A320" s="164" t="s">
        <v>2242</v>
      </c>
      <c r="B320" s="164" t="s">
        <v>2240</v>
      </c>
      <c r="C320" s="164" t="s">
        <v>2887</v>
      </c>
      <c r="D320" s="164">
        <v>14</v>
      </c>
      <c r="E320" s="175" t="s">
        <v>2243</v>
      </c>
      <c r="F320" s="177" t="s">
        <v>2264</v>
      </c>
      <c r="G320" s="177" t="s">
        <v>2257</v>
      </c>
      <c r="H320" s="177">
        <v>5</v>
      </c>
      <c r="I320" s="221" t="s">
        <v>2775</v>
      </c>
      <c r="J320" s="177" t="s">
        <v>2426</v>
      </c>
      <c r="K320" s="177" t="s">
        <v>2438</v>
      </c>
      <c r="L320" s="175"/>
      <c r="M320" s="165"/>
      <c r="N320" s="221" t="s">
        <v>2775</v>
      </c>
      <c r="O320" s="169"/>
      <c r="P320" s="4"/>
      <c r="Q320" s="175" t="s">
        <v>116</v>
      </c>
      <c r="R320" s="175" t="s">
        <v>2448</v>
      </c>
      <c r="S320" s="166"/>
      <c r="T320" s="166"/>
      <c r="U320" s="166">
        <v>1318</v>
      </c>
      <c r="V320" s="164" t="s">
        <v>1869</v>
      </c>
      <c r="W320" s="166"/>
      <c r="X320" s="166"/>
      <c r="Y320" s="166"/>
      <c r="Z320" s="168" t="s">
        <v>1966</v>
      </c>
      <c r="AA320" s="168" t="s">
        <v>1967</v>
      </c>
      <c r="AB320" s="166"/>
      <c r="AC320" s="166"/>
      <c r="AD320" s="165"/>
      <c r="AE320" s="166"/>
      <c r="AF320" s="166"/>
      <c r="AG320" s="166"/>
      <c r="AH320" s="165"/>
      <c r="AI320" s="166"/>
      <c r="AJ320" s="166"/>
      <c r="AK320" s="166"/>
      <c r="AL320" s="166"/>
      <c r="AM320" s="166"/>
      <c r="AN320" s="167" t="str">
        <f>F320 &amp;"["&amp;G320&amp;"]의 "&amp; I320 &amp;"["&amp; J320 &amp;"]는 'YYYY-MM-DD'의 날짜 형식을 준수해야 한다."</f>
        <v>인체유래물정보[SPECIMEN]의 표본 일자[SPECIMEN_DATE]는 'YYYY-MM-DD'의 날짜 형식을 준수해야 한다.</v>
      </c>
      <c r="AO320" s="166"/>
      <c r="AP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AQ320" s="164" t="s">
        <v>1860</v>
      </c>
      <c r="AR320" s="164" t="str">
        <f t="shared" si="241"/>
        <v xml:space="preserve">WITH query_result AS (
    -- 쿼리 결과를 변수에 저장
    SELECT 'ID1318'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0" s="166" t="str">
        <f>"SELECT 'ID"&amp; $U320 &amp;"' AS RULE_ID,  
   '"&amp; $G320 &amp;"' AS TB_NM,    
   '"&amp; $J320 &amp;"' AS COL_NM, 
	COUNT(*) AS ERR_CNT   
FROM "&amp;$C320&amp;"."&amp; $G320 &amp;"
WHERE CASE WHEN "&amp; $J320 &amp;" LIKE_REGEXPR '^[0-9]{4}-[0-9]{2}-[0-9]{2}$'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320" s="164" t="s">
        <v>1860</v>
      </c>
      <c r="AU320" s="164" t="str">
        <f t="shared" si="242"/>
        <v xml:space="preserve">    WITH query_result AS (
        -- 쿼리 결과를 변수에 저장
        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LIKE_REGEXPR '^[0-9]{4}-[0-9]{2}-[0-9]{2}$'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320" s="164" t="s">
        <v>1860</v>
      </c>
      <c r="AX320" s="164" t="str">
        <f t="shared" si="243"/>
        <v xml:space="preserve">    WITH query_result AS (
        -- 쿼리 결과를 변수에 저장
        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AZ320" s="164" t="s">
        <v>1860</v>
      </c>
      <c r="BA320" s="164" t="str">
        <f t="shared" si="244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320" s="164" t="s">
        <v>1860</v>
      </c>
      <c r="BD320" s="164" t="str">
        <f>"BEGIN TRY" &amp; CHAR(10) &amp;
"    WITH query_result AS (" &amp; CHAR(10) &amp;
"        "&amp;BB320&amp;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320" s="164" t="s">
        <v>1860</v>
      </c>
      <c r="BG320" s="164" t="str">
        <f t="shared" si="245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0" s="166" t="str">
        <f>"SELECT 'ID"&amp; $U320 &amp;"' AS RULE_ID,  
   '"&amp; $G320 &amp;"' AS TB_NM,    
   '"&amp; $J320 &amp;"' AS COL_NM, 
   COUNT(*) AS TOT_CNT   
   FROM "&amp;$C320&amp;"."&amp; $G320 &amp;"
WHERE "&amp; $J320 &amp;" IS NOT NULL AND LENGTH(CAST("&amp; $J320 &amp;" AS VARCHAR))&gt;0 "</f>
        <v xml:space="preserve">SELECT 'ID1318' AS RULE_ID,  
   'SPECIMEN' AS TB_NM,    
   'SPECIMEN_DATE' AS COL_NM, 
   COUNT(*) AS TOT_CNT   
   FROM YourSchemaName.SPECIMEN
WHERE SPECIMEN_DATE IS NOT NULL AND LENGTH(CAST(SPECIMEN_DATE AS VARCHAR))&gt;0 </v>
      </c>
      <c r="BI320" s="164" t="s">
        <v>1860</v>
      </c>
      <c r="BJ320" s="166" t="str">
        <f t="shared" si="246"/>
        <v xml:space="preserve">BEGIN
    -- 쿼리 결과를 변수에 저장
    SELECT 'ID1318'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0" s="166" t="str">
        <f>"SELECT 'ID"&amp; $U320 &amp;"' AS RULE_ID,  
   '"&amp; $G320 &amp;"' AS TB_NM,    
   '"&amp; $J320 &amp;"' AS COL_NM, 
	COUNT(*) AS ERR_CNT   
FROM "&amp;$C320&amp;"."&amp; $G320 &amp;"
WHERE CASE WHEN REGEXP_MATCH(CAST("&amp; $J320 &amp;" AS VARCHAR), '^[0-9]{4}-[0-9]{2}-[0-9]{2}$') IS NULL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320" s="164" t="s">
        <v>1860</v>
      </c>
      <c r="BM320" s="166" t="str">
        <f t="shared" si="247"/>
        <v xml:space="preserve">BEGIN
    -- 쿼리 결과를 변수에 저장
    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REGEXP_MATCH(CAST("&amp; $J320 &amp;" AS VARCHAR), '^[0-9]{4}-[0-9]{2}-[0-9]{2}$') IS NULL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320" s="164" t="s">
        <v>1860</v>
      </c>
      <c r="BP320" s="166" t="str">
        <f t="shared" si="248"/>
        <v xml:space="preserve">BEGIN
    -- 쿼리 결과를 변수에 저장
    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BR320" s="164" t="s">
        <v>1860</v>
      </c>
      <c r="BS320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0" s="166" t="str">
        <f>"SELECT 'ID"&amp; $U320 &amp;"' AS RULE_ID,  
   '"&amp; $G320 &amp;"' AS TB_NM,    
   '"&amp; $J320 &amp;"' AS COL_NM, 
	COUNT(*) AS ERR_CNT   
FROM "&amp;$C320&amp;"."&amp; $G320 &amp;"
WHERE CASE WHEN "&amp; $J320 &amp;" REGEXP '^[0-9]{4}-[0-9]{2}-[0-9]{2}$'
THEN 'Y' ELSE 'N' END = 'Y' 
AND ( "&amp; $J320 &amp;" IS NOT NULL AND LENGTH("&amp; $J320 &amp;")&gt;0 )
"</f>
        <v xml:space="preserve">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320" s="164" t="s">
        <v>1860</v>
      </c>
      <c r="BV320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320" s="166" t="str">
        <f>"SELECT ERR_VALUE, RULE_ID, TB_NM, COL_NM FROM (
SELECT DISTINCT SUBSTRING(CAST("&amp; $J320 &amp;" AS VARCHAR(50)),1,30) AS ERR_VALUE, 'ID"&amp; $U320 &amp;"' AS RULE_ID,  
   '"&amp; $G320 &amp;"' AS TB_NM,    
   '"&amp; $J320 &amp;"' AS COL_NM 
FROM "&amp;$C320&amp;"."&amp; $G320 &amp;"
WHERE CASE WHEN "&amp; $J320 &amp;" REGEXP '^[0-9]{4}-[0-9]{2}-[0-9]{2}$'
 THEN 'Y' 
 ELSE 'N' 
 END = 'Y' 
AND ("&amp; $J320 &amp;" IS NOT NULL AND LENGTH("&amp; $J320 &amp;")&gt;0 )
limit 3
) XX
"</f>
        <v xml:space="preserve">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320" s="164" t="s">
        <v>1860</v>
      </c>
      <c r="BY320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CA320" s="164" t="s">
        <v>1860</v>
      </c>
      <c r="CB320" s="164" t="str">
        <f t="shared" si="252"/>
        <v xml:space="preserve">    -- 프로시저 본문
    BEGIN
        WITH query_result AS (
            -- 쿼리 결과를 변수에 저장
            SELECT 'ID1318'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0" s="166" t="str">
        <f>"SELECT 'ID"&amp; $U320 &amp;"' AS RULE_ID,  
   '"&amp; $G320 &amp;"' AS TB_NM,    
   '"&amp; $J320 &amp;"' AS COL_NM, 
	COUNT(*) AS ERR_CNT   
FROM "&amp;$C320&amp;"."&amp; $G320 &amp;"
WHERE CASE WHEN REGEXP_LIKE("&amp; $J320 &amp;", '^[0-9]{4}-[0-9]{2}-[0-9]{2}$')
THEN 'Y' ELSE 'N' END = 'Y' 
AND ( "&amp; $J320 &amp;" IS NOT NULL AND LENGTH(TO_CHAR("&amp; $J320 &amp;"))&gt;0 )
"</f>
        <v xml:space="preserve">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320" s="164" t="s">
        <v>1860</v>
      </c>
      <c r="CE320" s="164" t="str">
        <f t="shared" si="253"/>
        <v xml:space="preserve">    -- 프로시저 본문
    BEGIN
        WITH query_result AS (
            -- 쿼리 결과를 변수에 저장
         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0" s="166" t="str">
        <f>"SELECT ERR_VALUE, RULE_ID, TB_NM, COL_NM FROM (
SELECT DISTINCT SUBSTR(TO_CHAR("&amp; $J320 &amp;"),1,30) AS ERR_VALUE, 'ID"&amp; $U320 &amp;"' AS RULE_ID,  
   '"&amp; $G320 &amp;"' AS TB_NM,    
   '"&amp; $J320 &amp;"' AS COL_NM 
FROM "&amp;$C320&amp;"."&amp; $G320 &amp;"
WHERE CASE WHEN REGEXP_LIKE("&amp; $J320 &amp;", '^[0-9]{4}-[0-9]{2}-[0-9]{2}$')
 THEN 'Y' 
 ELSE 'N' 
 END = 'Y' 
AND ("&amp; $J320 &amp;" IS NOT NULL AND LENGTH(TO_CHAR("&amp; $J320 &amp;"))&gt;0 )
AND ROWNUM &lt; 4
) XX
"</f>
        <v xml:space="preserve">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320" s="164" t="s">
        <v>1860</v>
      </c>
      <c r="CH320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CJ320" s="164" t="s">
        <v>1860</v>
      </c>
      <c r="CK320" s="164" t="str">
        <f t="shared" si="255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320" s="164" t="s">
        <v>1860</v>
      </c>
      <c r="CN320" s="164" t="str">
        <f>"BEGIN TRY" &amp; CHAR(10) &amp;
"    WITH query_result AS (" &amp; CHAR(10) &amp;
"        "&amp;CL320&amp;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320" s="164" t="s">
        <v>1860</v>
      </c>
      <c r="CQ320" s="164" t="str">
        <f t="shared" si="256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0" s="216">
        <f>IFERROR(VLOOKUP("ID"&amp;U320,V.진단결과!$A$2:$E$99558,4,0),0)</f>
        <v>0</v>
      </c>
      <c r="CS320" s="217">
        <f>IFERROR(VLOOKUP("ID"&amp;U320,V.진단결과!$A$2:$E$99558,5,0),0)</f>
        <v>0</v>
      </c>
      <c r="CT320" s="218">
        <f t="shared" si="239"/>
        <v>0</v>
      </c>
      <c r="CU320" s="219" t="str">
        <f>SUBSTITUTE(IFERROR(VLOOKUP("ID"&amp;U320,V.진단결과!$A$2:$F$99558,6,0),""),$AO320,"")</f>
        <v/>
      </c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</row>
    <row r="321" spans="1:120" s="220" customFormat="1" ht="16.5" hidden="1" customHeight="1">
      <c r="A321" s="164" t="s">
        <v>2242</v>
      </c>
      <c r="B321" s="164" t="s">
        <v>2240</v>
      </c>
      <c r="C321" s="164" t="s">
        <v>2887</v>
      </c>
      <c r="D321" s="164">
        <v>14</v>
      </c>
      <c r="E321" s="175" t="s">
        <v>2243</v>
      </c>
      <c r="F321" s="177" t="s">
        <v>2264</v>
      </c>
      <c r="G321" s="177" t="s">
        <v>2257</v>
      </c>
      <c r="H321" s="177">
        <v>5</v>
      </c>
      <c r="I321" s="221" t="s">
        <v>2775</v>
      </c>
      <c r="J321" s="177" t="s">
        <v>2426</v>
      </c>
      <c r="K321" s="177" t="s">
        <v>2438</v>
      </c>
      <c r="L321" s="175"/>
      <c r="M321" s="165"/>
      <c r="N321" s="221" t="s">
        <v>2775</v>
      </c>
      <c r="O321" s="169"/>
      <c r="P321" s="4"/>
      <c r="Q321" s="175" t="s">
        <v>116</v>
      </c>
      <c r="R321" s="175" t="s">
        <v>2448</v>
      </c>
      <c r="S321" s="166"/>
      <c r="T321" s="166"/>
      <c r="U321" s="166">
        <v>1319</v>
      </c>
      <c r="V321" s="164" t="s">
        <v>1869</v>
      </c>
      <c r="W321" s="166"/>
      <c r="X321" s="166"/>
      <c r="Y321" s="166"/>
      <c r="Z321" s="168" t="s">
        <v>2892</v>
      </c>
      <c r="AA321" s="168" t="s">
        <v>2891</v>
      </c>
      <c r="AB321" s="166"/>
      <c r="AC321" s="166"/>
      <c r="AD321" s="165"/>
      <c r="AE321" s="166"/>
      <c r="AF321" s="166"/>
      <c r="AG321" s="166"/>
      <c r="AH321" s="165"/>
      <c r="AI321" s="166"/>
      <c r="AJ321" s="166"/>
      <c r="AK321" s="166"/>
      <c r="AL321" s="166"/>
      <c r="AM321" s="166"/>
      <c r="AN321" s="166" t="str">
        <f>F321 &amp;"["&amp;G321&amp;"]의 "&amp; I321 &amp;"["&amp; J321 &amp;"]는 필수적으로 존재하여만 한다."</f>
        <v>인체유래물정보[SPECIMEN]의 표본 일자[SPECIMEN_DATE]는 필수적으로 존재하여만 한다.</v>
      </c>
      <c r="AO321" s="166"/>
      <c r="AP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Q321" s="164" t="s">
        <v>1860</v>
      </c>
      <c r="AR321" s="164" t="str">
        <f t="shared" si="241"/>
        <v xml:space="preserve">WITH query_result AS (
    -- 쿼리 결과를 변수에 저장
    SELECT 'ID1319'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AT321" s="164" t="s">
        <v>1860</v>
      </c>
      <c r="AU321" s="164" t="str">
        <f t="shared" si="242"/>
        <v xml:space="preserve">    WITH query_result AS (
        -- 쿼리 결과를 변수에 저장
        SELECT 'ID1319'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AW321" s="164" t="s">
        <v>1860</v>
      </c>
      <c r="AX321" s="164" t="str">
        <f t="shared" si="243"/>
        <v xml:space="preserve">    WITH query_result AS (
        -- 쿼리 결과를 변수에 저장
    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Z321" s="164" t="s">
        <v>1860</v>
      </c>
      <c r="BA321" s="164" t="str">
        <f t="shared" si="244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C321" s="164" t="s">
        <v>1860</v>
      </c>
      <c r="BD321" s="164" t="str">
        <f>"BEGIN TRY" &amp; CHAR(10) &amp;
"    WITH query_result AS (" &amp; CHAR(10) &amp;
"        "&amp;BB321&amp;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BF321" s="164" t="s">
        <v>1860</v>
      </c>
      <c r="BG321" s="164" t="str">
        <f t="shared" si="245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1" s="166" t="str">
        <f>"SELECT 'ID"&amp; $U321 &amp;"' AS RULE_ID,  
   '"&amp; $G321 &amp;"' AS TB_NM,    
   '"&amp; $J321 &amp;"' AS COL_NM, 
   COUNT(*) AS TOT_CNT   
   FROM "&amp;$C321&amp;"."&amp; $G321 &amp;"
"</f>
        <v xml:space="preserve">SELECT 'ID1319' AS RULE_ID,  
   'SPECIMEN' AS TB_NM,    
   'SPECIMEN_DATE' AS COL_NM, 
   COUNT(*) AS TOT_CNT   
   FROM YourSchemaName.SPECIMEN
</v>
      </c>
      <c r="BI321" s="164" t="s">
        <v>1860</v>
      </c>
      <c r="BJ321" s="166" t="str">
        <f t="shared" si="246"/>
        <v xml:space="preserve">BEGIN
    -- 쿼리 결과를 변수에 저장
    SELECT 'ID1319'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L321" s="164" t="s">
        <v>1860</v>
      </c>
      <c r="BM321" s="166" t="str">
        <f t="shared" si="247"/>
        <v xml:space="preserve">BEGIN
    -- 쿼리 결과를 변수에 저장
    SELECT 'ID1319'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BO321" s="164" t="s">
        <v>1860</v>
      </c>
      <c r="BP321" s="166" t="str">
        <f t="shared" si="248"/>
        <v xml:space="preserve">BEGIN
    -- 쿼리 결과를 변수에 저장
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BR321" s="164" t="s">
        <v>1860</v>
      </c>
      <c r="BS321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U321" s="164" t="s">
        <v>1860</v>
      </c>
      <c r="BV321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321" s="166" t="str">
        <f>"SELECT ERR_VALUE, RULE_ID, TB_NM, COL_NM FROM (
 SELECT DISTINCT SUBSTRING(CAST("&amp; $J321 &amp;" AS VARCHAR(50)),1,30) AS ERR_VALUE, 'ID"&amp; $U321 &amp;"' AS RULE_ID,  
   '"&amp; $G321 &amp;"' AS TB_NM,    
   '"&amp; $J321 &amp;"' AS COL_NM 
    FROM "&amp;$C321&amp;"."&amp; $G321 &amp;" A
    WHERE  "&amp; $J321 &amp;" IS NULL 
LIMIT 3
) XX
"</f>
        <v xml:space="preserve">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</v>
      </c>
      <c r="BX321" s="164" t="s">
        <v>1860</v>
      </c>
      <c r="BY321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A321" s="164" t="s">
        <v>1860</v>
      </c>
      <c r="CB321" s="164" t="str">
        <f t="shared" si="252"/>
        <v xml:space="preserve">    -- 프로시저 본문
    BEGIN
        WITH query_result AS (
            -- 쿼리 결과를 변수에 저장
            SELECT 'ID1319'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D321" s="164" t="s">
        <v>1860</v>
      </c>
      <c r="CE321" s="164" t="str">
        <f t="shared" si="253"/>
        <v xml:space="preserve">    -- 프로시저 본문
    BEGIN
        WITH query_result AS (
            -- 쿼리 결과를 변수에 저장
         SELECT 'ID1319'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1" s="166" t="str">
        <f>"SELECT ERR_VALUE, RULE_ID, TB_NM, COL_NM FROM (
 SELECT DISTINCT SUBSTR(TO_CHAR("&amp; $J321 &amp;"),1,30) AS ERR_VALUE, 'ID"&amp; $U321 &amp;"' AS RULE_ID,  
   '"&amp; $G321 &amp;"' AS TB_NM,    
   '"&amp; $J321 &amp;"' AS COL_NM 
    FROM "&amp;$C321&amp;"."&amp; $G321 &amp;" A
    WHERE  "&amp; $J321 &amp;" IS NULL
AND ROWNUM &lt; 4
) XX
"</f>
        <v xml:space="preserve">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</v>
      </c>
      <c r="CG321" s="164" t="s">
        <v>1860</v>
      </c>
      <c r="CH321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J321" s="164" t="s">
        <v>1860</v>
      </c>
      <c r="CK321" s="164" t="str">
        <f t="shared" si="255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M321" s="164" t="s">
        <v>1860</v>
      </c>
      <c r="CN321" s="164" t="str">
        <f>"BEGIN TRY" &amp; CHAR(10) &amp;
"    WITH query_result AS (" &amp; CHAR(10) &amp;
"        "&amp;CL321&amp;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CP321" s="164" t="s">
        <v>1860</v>
      </c>
      <c r="CQ321" s="164" t="str">
        <f t="shared" si="256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1" s="216">
        <f>IFERROR(VLOOKUP("ID"&amp;U321,V.진단결과!$A$2:$E$99558,4,0),0)</f>
        <v>0</v>
      </c>
      <c r="CS321" s="217">
        <f>IFERROR(VLOOKUP("ID"&amp;U321,V.진단결과!$A$2:$E$99558,5,0),0)</f>
        <v>0</v>
      </c>
      <c r="CT321" s="218">
        <f t="shared" si="239"/>
        <v>0</v>
      </c>
      <c r="CU321" s="219" t="str">
        <f>SUBSTITUTE(IFERROR(VLOOKUP("ID"&amp;U321,V.진단결과!$A$2:$F$99558,6,0),""),$AO321,"")</f>
        <v/>
      </c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</row>
    <row r="322" spans="1:120" s="220" customFormat="1" ht="16.5" hidden="1" customHeight="1">
      <c r="A322" s="164" t="s">
        <v>2242</v>
      </c>
      <c r="B322" s="164" t="s">
        <v>2240</v>
      </c>
      <c r="C322" s="164" t="s">
        <v>2887</v>
      </c>
      <c r="D322" s="164">
        <v>14</v>
      </c>
      <c r="E322" s="175" t="s">
        <v>2243</v>
      </c>
      <c r="F322" s="177" t="s">
        <v>2264</v>
      </c>
      <c r="G322" s="177" t="s">
        <v>2257</v>
      </c>
      <c r="H322" s="177">
        <v>5</v>
      </c>
      <c r="I322" s="221" t="s">
        <v>2775</v>
      </c>
      <c r="J322" s="177" t="s">
        <v>2426</v>
      </c>
      <c r="K322" s="177" t="s">
        <v>2438</v>
      </c>
      <c r="L322" s="175"/>
      <c r="M322" s="165"/>
      <c r="N322" s="221" t="s">
        <v>2775</v>
      </c>
      <c r="O322" s="169"/>
      <c r="P322" s="4"/>
      <c r="Q322" s="175" t="s">
        <v>116</v>
      </c>
      <c r="R322" s="175" t="s">
        <v>2448</v>
      </c>
      <c r="S322" s="166"/>
      <c r="T322" s="166"/>
      <c r="U322" s="166">
        <v>1320</v>
      </c>
      <c r="V322" s="164" t="s">
        <v>1869</v>
      </c>
      <c r="W322" s="166"/>
      <c r="X322" s="166"/>
      <c r="Y322" s="166"/>
      <c r="Z322" s="168" t="s">
        <v>2564</v>
      </c>
      <c r="AA322" s="168" t="s">
        <v>2565</v>
      </c>
      <c r="AB322" s="166"/>
      <c r="AC322" s="166"/>
      <c r="AD322" s="165"/>
      <c r="AE322" s="166"/>
      <c r="AF322" s="166"/>
      <c r="AG322" s="166"/>
      <c r="AH322" s="165"/>
      <c r="AI322" s="166"/>
      <c r="AJ322" s="166" t="s">
        <v>2254</v>
      </c>
      <c r="AK322" s="166" t="s">
        <v>2272</v>
      </c>
      <c r="AL322" s="166"/>
      <c r="AM322" s="166" t="s">
        <v>2394</v>
      </c>
      <c r="AN322" s="166" t="str">
        <f>F322 &amp;"["&amp;G322&amp;"]의 "&amp; I322 &amp;"["&amp; J322 &amp;"]는 사망["&amp;AJ322&amp;"]의 사망일자 이후 데이터가 존재할 수 없다."</f>
        <v>인체유래물정보[SPECIMEN]의 표본 일자[SPECIMEN_DATE]는 사망[DEATH]의 사망일자 이후 데이터가 존재할 수 없다.</v>
      </c>
      <c r="AO322" s="166"/>
      <c r="AP322" s="166" t="str">
        <f t="shared" ref="AP322:AP327" si="257">"SELECT 'ID"&amp; $U322 &amp;"' AS RULE_ID,  
   '"&amp; $G322 &amp;"' AS TB_NM,    
   '"&amp; $J322 &amp;"' AS COL_NM, 
   COUNT(*) AS TOT_CNT   
   FROM "&amp;$C322&amp;"."&amp; $G322 &amp;"
WHERE "&amp; $J322 &amp;" IS NOT NULL AND LENGTH("&amp; $J322 &amp;")&gt;0 "</f>
        <v xml:space="preserve">SELECT 'ID1320' AS RULE_ID,  
   'SPECIMEN' AS TB_NM,    
   'SPECIMEN_DATE' AS COL_NM, 
   COUNT(*) AS TOT_CNT   
   FROM YourSchemaName.SPECIMEN
WHERE SPECIMEN_DATE IS NOT NULL AND LENGTH(SPECIMEN_DATE)&gt;0 </v>
      </c>
      <c r="AQ322" s="164" t="s">
        <v>1860</v>
      </c>
      <c r="AR322" s="164" t="str">
        <f t="shared" si="241"/>
        <v xml:space="preserve">WITH query_result AS (
    -- 쿼리 결과를 변수에 저장
    SELECT 'ID1320'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 
AND A."&amp; $J322 &amp;" &lt; B."&amp;$AM322&amp;"
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322" s="164" t="s">
        <v>1860</v>
      </c>
      <c r="AU322" s="164" t="str">
        <f t="shared" si="242"/>
        <v xml:space="preserve">    WITH query_result AS (
        -- 쿼리 결과를 변수에 저장
    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TO_VARCHAR(B."&amp;$AM322&amp;", 'YYYY-MM-DD')
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322" s="164" t="s">
        <v>1860</v>
      </c>
      <c r="AX322" s="164" t="str">
        <f t="shared" si="243"/>
        <v xml:space="preserve">    WITH query_result AS (
        -- 쿼리 결과를 변수에 저장
    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AZ322" s="164" t="s">
        <v>1860</v>
      </c>
      <c r="BA322" s="164" t="str">
        <f t="shared" si="244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322" s="164" t="s">
        <v>1860</v>
      </c>
      <c r="BD322" s="164" t="str">
        <f>"BEGIN TRY" &amp; CHAR(10) &amp;
"    WITH query_result AS (" &amp; CHAR(10) &amp;
"        "&amp;BB322&amp;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322" s="164" t="s">
        <v>1860</v>
      </c>
      <c r="BG322" s="164" t="str">
        <f t="shared" si="245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2" s="166" t="str">
        <f>"SELECT 'ID"&amp; $U322 &amp;"' AS RULE_ID,  
   '"&amp; $G322 &amp;"' AS TB_NM,    
   '"&amp; $J322 &amp;"' AS COL_NM, 
   COUNT(*) AS TOT_CNT   
   FROM "&amp;$C322&amp;"."&amp; $G322 &amp;"
"</f>
        <v xml:space="preserve">SELECT 'ID1320' AS RULE_ID,  
   'SPECIMEN' AS TB_NM,    
   'SPECIMEN_DATE' AS COL_NM, 
   COUNT(*) AS TOT_CNT   
   FROM YourSchemaName.SPECIMEN
</v>
      </c>
      <c r="BI322" s="164" t="s">
        <v>1860</v>
      </c>
      <c r="BJ322" s="166" t="str">
        <f t="shared" si="246"/>
        <v xml:space="preserve">BEGIN
    -- 쿼리 결과를 변수에 저장
    SELECT 'ID1320'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B."&amp;$AM292&amp;" 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</v>
      </c>
      <c r="BL322" s="164" t="s">
        <v>1860</v>
      </c>
      <c r="BM322" s="166" t="str">
        <f t="shared" si="247"/>
        <v xml:space="preserve">BEGIN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=A."&amp;$AK322&amp;" 
AND A."&amp; $J322 &amp;" &lt; B."&amp;$AM292&amp;" 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</v>
      </c>
      <c r="BO322" s="164" t="s">
        <v>1860</v>
      </c>
      <c r="BP322" s="166" t="str">
        <f t="shared" si="248"/>
        <v xml:space="preserve">BEGIN
    -- 쿼리 결과를 변수에 저장
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BR322" s="164" t="s">
        <v>1860</v>
      </c>
      <c r="BS32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B."&amp;$AM292&amp;" )  
THEN 'Y' ELSE 'N' END = 'Y' 
AND ( "&amp; $J322 &amp;" IS NOT NULL AND LENGTH("&amp; $J322 &amp;")&gt;0 )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</v>
      </c>
      <c r="BU322" s="164" t="s">
        <v>1860</v>
      </c>
      <c r="BV32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322" s="166" t="str">
        <f>"SELECT ERR_VALUE, RULE_ID, TB_NM, COL_NM FROM (
 SELECT DISTINCT SUBSTRING(CAST("&amp; $J322 &amp;" AS VARCHAR(50)),1,30)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B."&amp;$AM292&amp;"
)  
THEN 'Y' ELSE 'N' END = 'Y' 
AND ( "&amp; $J322 &amp;" IS NOT NULL AND LENGTH("&amp; $J322 &amp;")&gt;0 ) 
LIMIT 3
) XX
"</f>
        <v xml:space="preserve">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</v>
      </c>
      <c r="BX322" s="164" t="s">
        <v>1860</v>
      </c>
      <c r="BY32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A322" s="164" t="s">
        <v>1860</v>
      </c>
      <c r="CB322" s="164" t="str">
        <f t="shared" si="252"/>
        <v xml:space="preserve">    -- 프로시저 본문
    BEGIN
        WITH query_result AS (
            -- 쿼리 결과를 변수에 저장
            SELECT 'ID1320'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B."&amp;$AM292&amp;"
 )  
THEN 'Y' ELSE 'N' END = 'Y' 
AND ( "&amp; $J322 &amp;" IS NOT NULL AND LENGTH(TO_CHAR("&amp; $J322 &amp;"))&gt;0 )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</v>
      </c>
      <c r="CD322" s="164" t="s">
        <v>1860</v>
      </c>
      <c r="CE322" s="164" t="str">
        <f t="shared" si="253"/>
        <v xml:space="preserve">    -- 프로시저 본문
    BEGIN
        WITH query_result AS (
            -- 쿼리 결과를 변수에 저장
         SELECT 'ID1320'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2" s="166" t="str">
        <f>"SELECT ERR_VALUE, RULE_ID, TB_NM, COL_NM FROM (
 SELECT DISTINCT SUBSTR(TO_CHAR("&amp; $J322 &amp;"),1,30)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B."&amp;$AM292&amp;"
)  
THEN 'Y' ELSE 'N' END = 'Y' 
AND ( "&amp; $J322 &amp;" IS NOT NULL AND LENGTH(TO_CHAR("&amp; $J322 &amp;"))&gt;0 ) 
AND ROWNUM &lt; 4
) XX
"</f>
        <v xml:space="preserve">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</v>
      </c>
      <c r="CG322" s="164" t="s">
        <v>1860</v>
      </c>
      <c r="CH32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J322" s="164" t="s">
        <v>1860</v>
      </c>
      <c r="CK322" s="164" t="str">
        <f t="shared" si="255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322" s="164" t="s">
        <v>1860</v>
      </c>
      <c r="CN322" s="164" t="str">
        <f>"BEGIN TRY" &amp; CHAR(10) &amp;
"    WITH query_result AS (" &amp; CHAR(10) &amp;
"        "&amp;CL322&amp;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322" s="164" t="s">
        <v>1860</v>
      </c>
      <c r="CQ322" s="164" t="str">
        <f t="shared" si="256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2" s="216">
        <f>IFERROR(VLOOKUP("ID"&amp;U322,V.진단결과!$A$2:$E$99558,4,0),0)</f>
        <v>0</v>
      </c>
      <c r="CS322" s="217">
        <f>IFERROR(VLOOKUP("ID"&amp;U322,V.진단결과!$A$2:$E$99558,5,0),0)</f>
        <v>0</v>
      </c>
      <c r="CT322" s="218">
        <f t="shared" si="239"/>
        <v>0</v>
      </c>
      <c r="CU322" s="219" t="str">
        <f>SUBSTITUTE(IFERROR(VLOOKUP("ID"&amp;U322,V.진단결과!$A$2:$F$99558,6,0),""),$AO322,"")</f>
        <v/>
      </c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</row>
    <row r="323" spans="1:120" s="220" customFormat="1" ht="16.5" hidden="1" customHeight="1">
      <c r="A323" s="164" t="s">
        <v>2242</v>
      </c>
      <c r="B323" s="164" t="s">
        <v>2240</v>
      </c>
      <c r="C323" s="164" t="s">
        <v>2887</v>
      </c>
      <c r="D323" s="164">
        <v>14</v>
      </c>
      <c r="E323" s="175" t="s">
        <v>2243</v>
      </c>
      <c r="F323" s="177" t="s">
        <v>2264</v>
      </c>
      <c r="G323" s="177" t="s">
        <v>2257</v>
      </c>
      <c r="H323" s="177">
        <v>6</v>
      </c>
      <c r="I323" s="221" t="s">
        <v>2776</v>
      </c>
      <c r="J323" s="177" t="s">
        <v>2427</v>
      </c>
      <c r="K323" s="177" t="s">
        <v>2436</v>
      </c>
      <c r="L323" s="175"/>
      <c r="M323" s="165"/>
      <c r="N323" s="221" t="s">
        <v>2776</v>
      </c>
      <c r="O323" s="169"/>
      <c r="P323" s="4"/>
      <c r="Q323" s="175" t="s">
        <v>2449</v>
      </c>
      <c r="R323" s="175"/>
      <c r="S323" s="166"/>
      <c r="T323" s="166"/>
      <c r="U323" s="166">
        <v>1321</v>
      </c>
      <c r="V323" s="164" t="s">
        <v>1869</v>
      </c>
      <c r="W323" s="166"/>
      <c r="X323" s="166"/>
      <c r="Y323" s="166"/>
      <c r="Z323" s="168" t="s">
        <v>2801</v>
      </c>
      <c r="AA323" s="168" t="s">
        <v>2799</v>
      </c>
      <c r="AB323" s="166"/>
      <c r="AC323" s="166"/>
      <c r="AD323" s="165"/>
      <c r="AE323" s="166"/>
      <c r="AF323" s="166"/>
      <c r="AG323" s="166"/>
      <c r="AH323" s="165"/>
      <c r="AI323" s="166"/>
      <c r="AJ323" s="177" t="s">
        <v>2257</v>
      </c>
      <c r="AK323" s="177" t="s">
        <v>2426</v>
      </c>
      <c r="AL323" s="166"/>
      <c r="AM323" s="166"/>
      <c r="AN323" s="167" t="str">
        <f>F323 &amp;"["&amp;G323&amp;"]의 "&amp; I323 &amp;"["&amp; J323 &amp;"]는 "&amp;AJ323&amp;" 테이블의 "&amp;AK323&amp;"값을 포함해야 한다."</f>
        <v>인체유래물정보[SPECIMEN]의 표본 시간[SPECIMEN_DATETIME]는 SPECIMEN 테이블의 SPECIMEN_DATE값을 포함해야 한다.</v>
      </c>
      <c r="AO323" s="166"/>
      <c r="AP323" s="166" t="str">
        <f t="shared" si="257"/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AQ323" s="164" t="s">
        <v>1860</v>
      </c>
      <c r="AR323" s="164" t="str">
        <f t="shared" si="241"/>
        <v xml:space="preserve">WITH query_result AS (
    -- 쿼리 결과를 변수에 저장
    SELECT 'ID1321'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3" s="166" t="str">
        <f>"SELECT 'ID"&amp; $U323 &amp;"' AS RULE_ID,  
   '"&amp; $G323 &amp;"' AS TB_NM,    
   '"&amp; $J323 &amp;"' AS COL_NM, 
	COUNT(*) AS ERR_CNT   
FROM "&amp;$C323&amp;"."&amp; $G323 &amp;"
WHERE CASE WHEN  "&amp; $J323 &amp;" NOT LIKE_REGEXPR "&amp; $AK323 &amp;"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323" s="164" t="s">
        <v>1860</v>
      </c>
      <c r="AU323" s="164" t="str">
        <f t="shared" si="242"/>
        <v xml:space="preserve">    WITH query_result AS (
        -- 쿼리 결과를 변수에 저장
        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"&amp; $J323 &amp;" NOT LIKE_REGEXPR "&amp; $AK323 &amp;"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323" s="164" t="s">
        <v>1860</v>
      </c>
      <c r="AX323" s="164" t="str">
        <f t="shared" si="243"/>
        <v xml:space="preserve">    WITH query_result AS (
        -- 쿼리 결과를 변수에 저장
        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AZ323" s="164" t="s">
        <v>1860</v>
      </c>
      <c r="BA323" s="164" t="str">
        <f t="shared" si="244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323" s="164" t="s">
        <v>1860</v>
      </c>
      <c r="BD323" s="164" t="str">
        <f>"BEGIN TRY" &amp; CHAR(10) &amp;
"    WITH query_result AS (" &amp; CHAR(10) &amp;
"        "&amp;BB323&amp;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323" s="164" t="s">
        <v>1860</v>
      </c>
      <c r="BG323" s="164" t="str">
        <f t="shared" si="245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3" s="166" t="str">
        <f>"SELECT 'ID"&amp; $U323 &amp;"' AS RULE_ID,  
   '"&amp; $G323 &amp;"' AS TB_NM,    
   '"&amp; $J323 &amp;"' AS COL_NM, 
   COUNT(*) AS TOT_CNT   
   FROM "&amp;$C323&amp;"."&amp; $G323 &amp;"
WHERE "&amp; $J323 &amp;" IS NOT NULL AND LENGTH(CAST("&amp; $J323 &amp;" AS VARCHAR))&gt;0 "</f>
        <v xml:space="preserve">SELECT 'ID1321' AS RULE_ID,  
   'SPECIMEN' AS TB_NM,    
   'SPECIMEN_DATETIME' AS COL_NM, 
   COUNT(*) AS TOT_CNT   
   FROM YourSchemaName.SPECIMEN
WHERE SPECIMEN_DATETIME IS NOT NULL AND LENGTH(CAST(SPECIMEN_DATETIME AS VARCHAR))&gt;0 </v>
      </c>
      <c r="BI323" s="164" t="s">
        <v>1860</v>
      </c>
      <c r="BJ323" s="166" t="str">
        <f t="shared" si="246"/>
        <v xml:space="preserve">BEGIN
    -- 쿼리 결과를 변수에 저장
    SELECT 'ID1321'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3" s="166" t="str">
        <f>"SELECT 'ID"&amp; $U323 &amp;"' AS RULE_ID,  
   '"&amp; $G323 &amp;"' AS TB_NM,    
   '"&amp; $J323 &amp;"' AS COL_NM, 
	COUNT(*) AS ERR_CNT   
FROM "&amp;$C323&amp;"."&amp; $G323 &amp;"
WHERE CASE WHEN REGEXP_MATCH(CAST("&amp; $J323 &amp;" AS VARCHAR), CAST("&amp; $AK323 &amp;" AS VARCHAR)) IS NULL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323" s="164" t="s">
        <v>1860</v>
      </c>
      <c r="BM323" s="166" t="str">
        <f t="shared" si="247"/>
        <v xml:space="preserve">BEGIN
    -- 쿼리 결과를 변수에 저장
    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REGEXP_MATCH(CAST("&amp; $J323 &amp;" AS VARCHAR), CAST("&amp; $AK323 &amp;" AS VARCHAR)) IS NULL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323" s="164" t="s">
        <v>1860</v>
      </c>
      <c r="BP323" s="166" t="str">
        <f t="shared" si="248"/>
        <v xml:space="preserve">BEGIN
    -- 쿼리 결과를 변수에 저장
    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BR323" s="164" t="s">
        <v>1860</v>
      </c>
      <c r="BS323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3" s="166" t="str">
        <f>"SELECT 'ID"&amp; $U323 &amp;"' AS RULE_ID,  
   '"&amp; $G323 &amp;"' AS TB_NM,    
   '"&amp; $J323 &amp;"' AS COL_NM, 
	COUNT(*) AS ERR_CNT   
FROM "&amp;$C323&amp;"."&amp; $G323 &amp;"
WHERE CASE WHEN  "&amp; $J323 &amp;" NOT REGEXP "&amp; $AK323 &amp;"
THEN 'Y' ELSE 'N' END = 'Y' 
AND ( "&amp; $J323 &amp;" IS NOT NULL AND LENGTH("&amp; $J323 &amp;")&gt;0 )
"</f>
        <v xml:space="preserve">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323" s="164" t="s">
        <v>1860</v>
      </c>
      <c r="BV323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323" s="166" t="str">
        <f>"SELECT ERR_VALUE, RULE_ID, TB_NM, COL_NM FROM (
SELECT DISTINCT SUBSTRING(CAST("&amp; $J323 &amp;" AS VARCHAR(50)),1,30) AS ERR_VALUE, 'ID"&amp; $U323 &amp;"' AS RULE_ID,  
   '"&amp; $G323 &amp;"' AS TB_NM,    
   '"&amp; $J323 &amp;"' AS COL_NM 
FROM "&amp;$C323&amp;"."&amp; $G323 &amp;"
WHERE CASE WHEN "&amp; $J323 &amp;" NOT REGEXP "&amp; $AK323 &amp;"
 THEN 'Y' 
 ELSE 'N' 
 END = 'Y' 
AND ("&amp; $J323 &amp;" IS NOT NULL AND LENGTH("&amp; $J323 &amp;")&gt;0 )
limit 3
) XX
"</f>
        <v xml:space="preserve">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323" s="164" t="s">
        <v>1860</v>
      </c>
      <c r="BY323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CA323" s="164" t="s">
        <v>1860</v>
      </c>
      <c r="CB323" s="164" t="str">
        <f t="shared" si="252"/>
        <v xml:space="preserve">    -- 프로시저 본문
    BEGIN
        WITH query_result AS (
            -- 쿼리 결과를 변수에 저장
            SELECT 'ID1321'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3" s="166" t="str">
        <f>"SELECT 'ID"&amp; $U323 &amp;"' AS RULE_ID,  
   '"&amp; $G323 &amp;"' AS TB_NM,    
   '"&amp; $J323 &amp;"' AS COL_NM, 
	COUNT(*) AS ERR_CNT   
FROM "&amp;$C323&amp;"."&amp; $G323 &amp;"
WHERE CASE WHEN NOT REGEXP_LIKE("&amp; $J323 &amp;", "&amp; $AK323 &amp;")
THEN 'Y' ELSE 'N' END = 'Y' 
AND ( "&amp; $J323 &amp;" IS NOT NULL AND LENGTH(TO_CHAR("&amp; $J323 &amp;"))&gt;0 )
"</f>
        <v xml:space="preserve">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323" s="164" t="s">
        <v>1860</v>
      </c>
      <c r="CE323" s="164" t="str">
        <f t="shared" si="253"/>
        <v xml:space="preserve">    -- 프로시저 본문
    BEGIN
        WITH query_result AS (
            -- 쿼리 결과를 변수에 저장
         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3" s="166" t="str">
        <f>"SELECT ERR_VALUE, RULE_ID, TB_NM, COL_NM FROM (
SELECT DISTINCT SUBSTR(TO_CHAR("&amp; $J323 &amp;"),1,30) AS ERR_VALUE, 'ID"&amp; $U323 &amp;"' AS RULE_ID,  
   '"&amp; $G323 &amp;"' AS TB_NM,    
   '"&amp; $J323 &amp;"' AS COL_NM 
FROM "&amp;$C323&amp;"."&amp; $G323 &amp;"
WHERE CASE WHEN NOT REGEXP_LIKE("&amp; $J323 &amp;", "&amp; $AK323 &amp;")
 THEN 'Y' 
 ELSE 'N' 
 END = 'Y' 
AND ("&amp; $J323 &amp;" IS NOT NULL AND LENGTH(TO_CHAR("&amp; $J323 &amp;"))&gt;0 )
AND ROWNUM &lt; 4
) XX
"</f>
        <v xml:space="preserve">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323" s="164" t="s">
        <v>1860</v>
      </c>
      <c r="CH323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CJ323" s="164" t="s">
        <v>1860</v>
      </c>
      <c r="CK323" s="164" t="str">
        <f t="shared" si="255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323" s="164" t="s">
        <v>1860</v>
      </c>
      <c r="CN323" s="164" t="str">
        <f>"BEGIN TRY" &amp; CHAR(10) &amp;
"    WITH query_result AS (" &amp; CHAR(10) &amp;
"        "&amp;CL323&amp;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323" s="164" t="s">
        <v>1860</v>
      </c>
      <c r="CQ323" s="164" t="str">
        <f t="shared" si="256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3" s="216">
        <f>IFERROR(VLOOKUP("ID"&amp;U323,V.진단결과!$A$2:$E$99558,4,0),0)</f>
        <v>0</v>
      </c>
      <c r="CS323" s="217">
        <f>IFERROR(VLOOKUP("ID"&amp;U323,V.진단결과!$A$2:$E$99558,5,0),0)</f>
        <v>0</v>
      </c>
      <c r="CT323" s="218">
        <f t="shared" si="239"/>
        <v>0</v>
      </c>
      <c r="CU323" s="219" t="str">
        <f>SUBSTITUTE(IFERROR(VLOOKUP("ID"&amp;U323,V.진단결과!$A$2:$F$99558,6,0),""),$AO323,"")</f>
        <v/>
      </c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</row>
    <row r="324" spans="1:120" s="220" customFormat="1" ht="16.5" hidden="1" customHeight="1">
      <c r="A324" s="164" t="s">
        <v>2242</v>
      </c>
      <c r="B324" s="164" t="s">
        <v>2240</v>
      </c>
      <c r="C324" s="164" t="s">
        <v>2887</v>
      </c>
      <c r="D324" s="164">
        <v>14</v>
      </c>
      <c r="E324" s="175" t="s">
        <v>2243</v>
      </c>
      <c r="F324" s="177" t="s">
        <v>2264</v>
      </c>
      <c r="G324" s="177" t="s">
        <v>2257</v>
      </c>
      <c r="H324" s="177">
        <v>7</v>
      </c>
      <c r="I324" s="221" t="s">
        <v>2271</v>
      </c>
      <c r="J324" s="177" t="s">
        <v>2340</v>
      </c>
      <c r="K324" s="177" t="s">
        <v>2439</v>
      </c>
      <c r="L324" s="175"/>
      <c r="M324" s="165"/>
      <c r="N324" s="221" t="s">
        <v>2271</v>
      </c>
      <c r="O324" s="165"/>
      <c r="P324" s="166"/>
      <c r="Q324" s="175" t="s">
        <v>2449</v>
      </c>
      <c r="R324" s="175"/>
      <c r="S324" s="166"/>
      <c r="T324" s="166"/>
      <c r="U324" s="166">
        <v>1322</v>
      </c>
      <c r="V324" s="164" t="s">
        <v>1869</v>
      </c>
      <c r="W324" s="167"/>
      <c r="X324" s="166"/>
      <c r="Y324" s="166"/>
      <c r="Z324" s="164" t="s">
        <v>2469</v>
      </c>
      <c r="AA324" s="168" t="s">
        <v>2471</v>
      </c>
      <c r="AB324" s="166"/>
      <c r="AC324" s="166"/>
      <c r="AD324" s="165"/>
      <c r="AE324" s="166"/>
      <c r="AF324" s="166"/>
      <c r="AG324" s="166"/>
      <c r="AH324" s="165"/>
      <c r="AI324" s="166"/>
      <c r="AJ324" s="166"/>
      <c r="AK324" s="166"/>
      <c r="AL324" s="166"/>
      <c r="AM324" s="166"/>
      <c r="AN324" s="166" t="str">
        <f>F324 &amp;"["&amp;G324&amp;"]의 "&amp; I324 &amp;"["&amp; J324 &amp;"]는 정수 또는 소수점을 가진 숫자여야만 한다."</f>
        <v>인체유래물정보[SPECIMEN]의 수량[QUANTITY]는 정수 또는 소수점을 가진 숫자여야만 한다.</v>
      </c>
      <c r="AO324" s="166"/>
      <c r="AP324" s="166" t="str">
        <f t="shared" si="257"/>
        <v xml:space="preserve">SELECT 'ID1322' AS RULE_ID,  
   'SPECIMEN' AS TB_NM,    
   'QUANTITY' AS COL_NM, 
   COUNT(*) AS TOT_CNT   
   FROM YourSchemaName.SPECIMEN
WHERE QUANTITY IS NOT NULL AND LENGTH(QUANTITY)&gt;0 </v>
      </c>
      <c r="AQ324" s="164" t="s">
        <v>1860</v>
      </c>
      <c r="AR324" s="164" t="str">
        <f t="shared" si="241"/>
        <v xml:space="preserve">WITH query_result AS (
    -- 쿼리 결과를 변수에 저장
    SELECT 'ID1322'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"&amp; $J324 &amp;" LIKE_REGEXPR '[^\d.-]+'
 "</f>
        <v xml:space="preserve">SELECT 'ID1322' AS RULE_ID,  
   'SPECIMEN' AS TB_NM,    
   'QUANTITY' AS COL_NM, 
	COUNT(*) AS ERR_CNT   
FROM YourSchemaName.SPECIMEN A
WHERE QUANTITY IS NOT NULL AND LENGTH(CAST(QUANTITY AS VARCHAR)) &gt; 0 
AND QUANTITY LIKE_REGEXPR '[^\d.-]+'
 </v>
      </c>
      <c r="AT324" s="164" t="s">
        <v>1860</v>
      </c>
      <c r="AU324" s="164" t="str">
        <f t="shared" si="242"/>
        <v xml:space="preserve">    WITH query_result AS (
        -- 쿼리 결과를 변수에 저장
        SELECT 'ID1322' AS RULE_ID,  
   'SPECIMEN' AS TB_NM,    
   'QUANTITY' AS COL_NM, 
	COUNT(*) AS ERR_CNT   
FROM YourSchemaName.SPECIMEN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"&amp; $J324 &amp;" LIKE_REGEXPR '[^\d.-]+'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LIKE_REGEXPR '[^\d.-]+'
LIMIT 3
) XX
</v>
      </c>
      <c r="AW324" s="164" t="s">
        <v>1860</v>
      </c>
      <c r="AX324" s="164" t="str">
        <f t="shared" si="243"/>
        <v xml:space="preserve">    WITH query_result AS (
        -- 쿼리 결과를 변수에 저장
    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AZ324" s="164" t="s">
        <v>1860</v>
      </c>
      <c r="BA324" s="164" t="str">
        <f t="shared" si="244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BC324" s="164" t="s">
        <v>1860</v>
      </c>
      <c r="BD324" s="164" t="str">
        <f>"BEGIN TRY" &amp; CHAR(10) &amp;
"    WITH query_result AS (" &amp; CHAR(10) &amp;
"        "&amp;BB324&amp;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BF324" s="164" t="s">
        <v>1860</v>
      </c>
      <c r="BG324" s="164" t="str">
        <f t="shared" si="245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4" s="166" t="str">
        <f>"SELECT 'ID"&amp; $U324 &amp;"' AS RULE_ID,  
   '"&amp; $G324 &amp;"' AS TB_NM,    
   '"&amp; $J324 &amp;"' AS COL_NM, 
   COUNT(*) AS TOT_CNT   
   FROM "&amp;$C324&amp;"."&amp; $G324 &amp;"
WHERE "&amp; $J324 &amp;" IS NOT NULL AND LENGTH(CAST("&amp; $J324 &amp;" AS VARCHAR))&gt;0 "</f>
        <v xml:space="preserve">SELECT 'ID1322' AS RULE_ID,  
   'SPECIMEN' AS TB_NM,    
   'QUANTITY' AS COL_NM, 
   COUNT(*) AS TOT_CNT   
   FROM YourSchemaName.SPECIMEN
WHERE QUANTITY IS NOT NULL AND LENGTH(CAST(QUANTITY AS VARCHAR))&gt;0 </v>
      </c>
      <c r="BI324" s="164" t="s">
        <v>1860</v>
      </c>
      <c r="BJ324" s="166" t="str">
        <f t="shared" si="246"/>
        <v xml:space="preserve">BEGIN
    -- 쿼리 결과를 변수에 저장
    SELECT 'ID1322'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REGEXP_MATCH(CAST("&amp; $J324 &amp;" AS VARCHAR), '[^\d.-]+') IS NOT NULL
 "</f>
        <v xml:space="preserve">SELECT 'ID1322' AS RULE_ID,  
   'SPECIMEN' AS TB_NM,    
   'QUANTITY' AS COL_NM, 
	COUNT(*) AS ERR_CNT   
FROM YourSchemaName.SPECIMEN A
WHERE QUANTITY IS NOT NULL AND LENGTH(CAST(QUANTITY AS VARCHAR)) &gt; 0 
AND REGEXP_MATCH(CAST(QUANTITY AS VARCHAR), '[^\d.-]+') IS NOT NULL
 </v>
      </c>
      <c r="BL324" s="164" t="s">
        <v>1860</v>
      </c>
      <c r="BM324" s="166" t="str">
        <f t="shared" si="247"/>
        <v xml:space="preserve">BEGIN
    -- 쿼리 결과를 변수에 저장
    SELECT 'ID1322' AS RULE_ID,  
   'SPECIMEN' AS TB_NM,    
   'QUANTITY' AS COL_NM, 
	COUNT(*) AS ERR_CNT   
FROM YourSchemaName.SPECIMEN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REGEXP_MATCH(CAST("&amp; $J324 &amp;" AS VARCHAR), '[^\d.-]+') IS NOT NULL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'[^\d.-]+') IS NOT NULL
LIMIT 3
) XX
</v>
      </c>
      <c r="BO324" s="164" t="s">
        <v>1860</v>
      </c>
      <c r="BP324" s="166" t="str">
        <f t="shared" si="248"/>
        <v xml:space="preserve">BEGIN
    -- 쿼리 결과를 변수에 저장
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BR324" s="164" t="s">
        <v>1860</v>
      </c>
      <c r="BS32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4" s="166" t="str">
        <f>"SELECT 'ID"&amp; $U324 &amp;"' AS RULE_ID,  
   '"&amp; $G324 &amp;"' AS TB_NM,    
   '"&amp; $J324 &amp;"' AS COL_NM, 
	COUNT(*) AS ERR_CNT   
FROM "&amp;$C324&amp;"."&amp; $G324 &amp;" A
WHERE "&amp; $J324 &amp;" IS NOT NULL AND LENGTH("&amp; $J324 &amp;") &gt; 0 
AND "&amp; $J324 &amp;" REGEXP '[^\d.-]+'
 "</f>
        <v xml:space="preserve">SELECT 'ID1322' AS RULE_ID,  
   'SPECIMEN' AS TB_NM,    
   'QUANTITY' AS COL_NM, 
	COUNT(*) AS ERR_CNT   
FROM YourSchemaName.SPECIMEN A
WHERE QUANTITY IS NOT NULL AND LENGTH(QUANTITY) &gt; 0 
AND QUANTITY REGEXP '[^\d.-]+'
 </v>
      </c>
      <c r="BU324" s="164" t="s">
        <v>1860</v>
      </c>
      <c r="BV32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	COUNT(*) AS ERR_CNT   
FROM YourSchemaName.SPECIMEN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324" s="166" t="str">
        <f>"SELECT ERR_VALUE, RULE_ID, TB_NM, COL_NM FROM (
 SELECT DISTINCT SUBSTRING(CAST("&amp; $J324 &amp;" AS VARCHAR(50)),1,30) AS ERR_VALUE, 'ID"&amp; $U324 &amp;"' AS RULE_ID,  
   '"&amp; $G324 &amp;"' AS TB_NM,    
   '"&amp; $J324 &amp;"' AS COL_NM 
FROM "&amp;$C324&amp;"."&amp; $G324 &amp;" A
WHERE  "&amp; $J324 &amp;" IS NOT NULL AND LENGTH("&amp; $J324 &amp;") &gt; 0 
AND "&amp; $J324 &amp;" REGEXP '[^\d.-]+'
LIMIT 3
) XX
"</f>
        <v xml:space="preserve">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REGEXP '[^\d.-]+'
LIMIT 3
) XX
</v>
      </c>
      <c r="BX324" s="164" t="s">
        <v>1860</v>
      </c>
      <c r="BY32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CA324" s="164" t="s">
        <v>1860</v>
      </c>
      <c r="CB324" s="164" t="str">
        <f t="shared" si="252"/>
        <v xml:space="preserve">    -- 프로시저 본문
    BEGIN
        WITH query_result AS (
            -- 쿼리 결과를 변수에 저장
            SELECT 'ID1322'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4" s="166" t="str">
        <f>"SELECT 'ID"&amp; $U324 &amp;"' AS RULE_ID,  
   '"&amp; $G324 &amp;"' AS TB_NM,    
   '"&amp; $J324 &amp;"' AS COL_NM, 
	COUNT(*) AS ERR_CNT   
FROM "&amp;$C324&amp;"."&amp; $G324 &amp;" A
WHERE "&amp; $J324 &amp;" IS NOT NULL AND LENGTH(TO_CHAR("&amp; $J324 &amp;")) &gt; 0 
AND REGEXP_LIKE("&amp; $J324 &amp;", '[^\d.-]+')
 "</f>
        <v xml:space="preserve">SELECT 'ID1322' AS RULE_ID,  
   'SPECIMEN' AS TB_NM,    
   'QUANTITY' AS COL_NM, 
	COUNT(*) AS ERR_CNT   
FROM YourSchemaName.SPECIMEN A
WHERE QUANTITY IS NOT NULL AND LENGTH(TO_CHAR(QUANTITY)) &gt; 0 
AND REGEXP_LIKE(QUANTITY, '[^\d.-]+')
 </v>
      </c>
      <c r="CD324" s="164" t="s">
        <v>1860</v>
      </c>
      <c r="CE324" s="164" t="str">
        <f t="shared" si="253"/>
        <v xml:space="preserve">    -- 프로시저 본문
    BEGIN
        WITH query_result AS (
            -- 쿼리 결과를 변수에 저장
         SELECT 'ID1322' AS RULE_ID,  
   'SPECIMEN' AS TB_NM,    
   'QUANTITY' AS COL_NM, 
	COUNT(*) AS ERR_CNT   
FROM YourSchemaName.SPECIMEN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4" s="166" t="str">
        <f>"SELECT ERR_VALUE, RULE_ID, TB_NM, COL_NM FROM (
 SELECT DISTINCT SUBSTR(TO_CHAR("&amp; $J324 &amp;"),1,30) AS ERR_VALUE, 'ID"&amp; $U324 &amp;"' AS RULE_ID,  
   '"&amp; $G324 &amp;"' AS TB_NM,    
   '"&amp; $J324 &amp;"' AS COL_NM 
FROM "&amp;$C324&amp;"."&amp; $G324 &amp;" A
WHERE  "&amp; $J324 &amp;" IS NOT NULL AND LENGTH(TO_CHAR("&amp; $J324 &amp;")) &gt; 0 
AND REGEXP_LIKE("&amp; $J324 &amp;", '[^\d.-]+')
AND ROWNUM &lt; 4
) XX
"</f>
        <v xml:space="preserve">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REGEXP_LIKE(QUANTITY, '[^\d.-]+')
AND ROWNUM &lt; 4
) XX
</v>
      </c>
      <c r="CG324" s="164" t="s">
        <v>1860</v>
      </c>
      <c r="CH324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CJ324" s="164" t="s">
        <v>1860</v>
      </c>
      <c r="CK324" s="164" t="str">
        <f t="shared" si="255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CM324" s="164" t="s">
        <v>1860</v>
      </c>
      <c r="CN324" s="164" t="str">
        <f>"BEGIN TRY" &amp; CHAR(10) &amp;
"    WITH query_result AS (" &amp; CHAR(10) &amp;
"        "&amp;CL324&amp;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CP324" s="164" t="s">
        <v>1860</v>
      </c>
      <c r="CQ324" s="164" t="str">
        <f t="shared" si="256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4" s="216">
        <f>IFERROR(VLOOKUP("ID"&amp;U324,V.진단결과!$A$2:$E$99558,4,0),0)</f>
        <v>0</v>
      </c>
      <c r="CS324" s="217">
        <f>IFERROR(VLOOKUP("ID"&amp;U324,V.진단결과!$A$2:$E$99558,5,0),0)</f>
        <v>0</v>
      </c>
      <c r="CT324" s="218">
        <f t="shared" si="239"/>
        <v>0</v>
      </c>
      <c r="CU324" s="219" t="str">
        <f>SUBSTITUTE(IFERROR(VLOOKUP("ID"&amp;U324,V.진단결과!$A$2:$F$99558,6,0),""),$AO324,"")</f>
        <v/>
      </c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</row>
    <row r="325" spans="1:120" s="220" customFormat="1" ht="16.5" hidden="1" customHeight="1">
      <c r="A325" s="164" t="s">
        <v>2242</v>
      </c>
      <c r="B325" s="164" t="s">
        <v>2240</v>
      </c>
      <c r="C325" s="164" t="s">
        <v>2887</v>
      </c>
      <c r="D325" s="164">
        <v>14</v>
      </c>
      <c r="E325" s="175" t="s">
        <v>2243</v>
      </c>
      <c r="F325" s="177" t="s">
        <v>2264</v>
      </c>
      <c r="G325" s="177" t="s">
        <v>2257</v>
      </c>
      <c r="H325" s="177">
        <v>8</v>
      </c>
      <c r="I325" s="221" t="s">
        <v>2495</v>
      </c>
      <c r="J325" s="177" t="s">
        <v>2377</v>
      </c>
      <c r="K325" s="177" t="s">
        <v>2435</v>
      </c>
      <c r="L325" s="175"/>
      <c r="M325" s="165"/>
      <c r="N325" s="221" t="s">
        <v>2495</v>
      </c>
      <c r="O325" s="165"/>
      <c r="P325" s="166"/>
      <c r="Q325" s="175" t="s">
        <v>2449</v>
      </c>
      <c r="R325" s="175"/>
      <c r="S325" s="166"/>
      <c r="T325" s="166"/>
      <c r="U325" s="166">
        <v>1323</v>
      </c>
      <c r="V325" s="164" t="s">
        <v>1869</v>
      </c>
      <c r="W325" s="166"/>
      <c r="X325" s="166"/>
      <c r="Y325" s="166"/>
      <c r="Z325" s="164" t="s">
        <v>1868</v>
      </c>
      <c r="AA325" s="164" t="s">
        <v>2466</v>
      </c>
      <c r="AB325" s="164"/>
      <c r="AC325" s="164"/>
      <c r="AD325" s="165"/>
      <c r="AE325" s="166"/>
      <c r="AF325" s="166" t="s">
        <v>2886</v>
      </c>
      <c r="AG325" s="165" t="s">
        <v>2258</v>
      </c>
      <c r="AH325" s="165" t="s">
        <v>2434</v>
      </c>
      <c r="AI325" s="166" t="s">
        <v>2835</v>
      </c>
      <c r="AJ325" s="166"/>
      <c r="AK325" s="166"/>
      <c r="AL325" s="166"/>
      <c r="AM325" s="166"/>
      <c r="AN325" s="166" t="str">
        <f>F325 &amp;"["&amp;G325&amp;"]의 "&amp; I325 &amp;"["&amp; J325 &amp;"]는 표준코드[CONCEPT]의 표준코드아이디[CONCEPT_ID]에 존재하며 해당 조건["&amp;AI325&amp;"]을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325" s="166"/>
      <c r="AP325" s="166" t="str">
        <f t="shared" si="257"/>
        <v xml:space="preserve">SELECT 'ID1323' AS RULE_ID,  
   'SPECIMEN' AS TB_NM,    
   'UNIT_CONCEPT_ID' AS COL_NM, 
   COUNT(*) AS TOT_CNT   
   FROM YourSchemaName.SPECIMEN
WHERE UNIT_CONCEPT_ID IS NOT NULL AND LENGTH(UNIT_CONCEPT_ID)&gt;0 </v>
      </c>
      <c r="AQ325" s="164" t="s">
        <v>1860</v>
      </c>
      <c r="AR325" s="164" t="str">
        <f t="shared" si="241"/>
        <v xml:space="preserve">WITH query_result AS (
    -- 쿼리 결과를 변수에 저장
    SELECT 'ID1323'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325" s="164" t="s">
        <v>1860</v>
      </c>
      <c r="AU325" s="164" t="str">
        <f t="shared" si="242"/>
        <v xml:space="preserve">    WITH query_result AS (
        -- 쿼리 결과를 변수에 저장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325" s="164" t="s">
        <v>1860</v>
      </c>
      <c r="AX325" s="164" t="str">
        <f t="shared" si="243"/>
        <v xml:space="preserve">    WITH query_result AS (
        -- 쿼리 결과를 변수에 저장
    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AZ325" s="164" t="s">
        <v>1860</v>
      </c>
      <c r="BA325" s="164" t="str">
        <f t="shared" si="244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325" s="164" t="s">
        <v>1860</v>
      </c>
      <c r="BD325" s="164" t="str">
        <f>"BEGIN TRY" &amp; CHAR(10) &amp;
"    WITH query_result AS (" &amp; CHAR(10) &amp;
"        "&amp;BB325&amp;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325" s="164" t="s">
        <v>1860</v>
      </c>
      <c r="BG325" s="164" t="str">
        <f t="shared" si="245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5" s="166" t="str">
        <f>"SELECT 'ID"&amp; $U325 &amp;"' AS RULE_ID,  
   '"&amp; $G325 &amp;"' AS TB_NM,    
   '"&amp; $J325 &amp;"' AS COL_NM, 
   COUNT(*) AS TOT_CNT   
   FROM "&amp;$C325&amp;"."&amp; $G325 &amp;"
WHERE "&amp; $J325 &amp;" IS NOT NULL AND LENGTH(CAST("&amp; $J325 &amp;" AS VARCHAR))&gt;0 "</f>
        <v xml:space="preserve">SELECT 'ID1323' AS RULE_ID,  
   'SPECIMEN' AS TB_NM,    
   'UNIT_CONCEPT_ID' AS COL_NM, 
   COUNT(*) AS TOT_CNT   
   FROM YourSchemaName.SPECIMEN
WHERE UNIT_CONCEPT_ID IS NOT NULL AND LENGTH(CAST(UNIT_CONCEPT_ID AS VARCHAR))&gt;0 </v>
      </c>
      <c r="BI325" s="164" t="s">
        <v>1860</v>
      </c>
      <c r="BJ325" s="166" t="str">
        <f t="shared" si="246"/>
        <v xml:space="preserve">BEGIN
    -- 쿼리 결과를 변수에 저장
    SELECT 'ID1323'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325" s="164" t="s">
        <v>1860</v>
      </c>
      <c r="BM325" s="166" t="str">
        <f t="shared" si="247"/>
        <v xml:space="preserve">BEGIN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325" s="164" t="s">
        <v>1860</v>
      </c>
      <c r="BP325" s="166" t="str">
        <f t="shared" si="248"/>
        <v xml:space="preserve">BEGIN
    -- 쿼리 결과를 변수에 저장
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BR325" s="164" t="s">
        <v>1860</v>
      </c>
      <c r="BS32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LENGTH("&amp; $J325 &amp;")&gt;0 )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325" s="164" t="s">
        <v>1860</v>
      </c>
      <c r="BV32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325" s="166" t="str">
        <f>"SELECT ERR_VALUE, RULE_ID, TB_NM, COL_NM FROM (
 SELECT DISTINCT SUBSTRING(CAST("&amp; $J325 &amp;" AS VARCHAR(50)),1,30)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 $AI325 &amp;")  
THEN 'Y' ELSE 'N' END = 'Y' 
AND ( "&amp; $J325 &amp;" IS NOT NULL AND LENGTH("&amp; $J325 &amp;")&gt;0 ) 
LIMIT 3
) XX
"</f>
        <v xml:space="preserve">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325" s="164" t="s">
        <v>1860</v>
      </c>
      <c r="BY32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CA325" s="164" t="s">
        <v>1860</v>
      </c>
      <c r="CB325" s="164" t="str">
        <f t="shared" si="252"/>
        <v xml:space="preserve">    -- 프로시저 본문
    BEGIN
        WITH query_result AS (
            -- 쿼리 결과를 변수에 저장
            SELECT 'ID1323'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LENGTH(TO_CHAR("&amp; $J325 &amp;"))&gt;0 )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325" s="164" t="s">
        <v>1860</v>
      </c>
      <c r="CE325" s="164" t="str">
        <f t="shared" si="253"/>
        <v xml:space="preserve">    -- 프로시저 본문
    BEGIN
        WITH query_result AS (
            -- 쿼리 결과를 변수에 저장
 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5" s="166" t="str">
        <f>"SELECT ERR_VALUE, RULE_ID, TB_NM, COL_NM FROM (
 SELECT DISTINCT SUBSTR(TO_CHAR("&amp; $J325 &amp;"),1,30)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LENGTH(TO_CHAR("&amp; $J325 &amp;"))&gt;0 ) 
AND ROWNUM &lt; 4
) XX
"</f>
        <v xml:space="preserve">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325" s="164" t="s">
        <v>1860</v>
      </c>
      <c r="CH32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CJ325" s="164" t="s">
        <v>1860</v>
      </c>
      <c r="CK325" s="164" t="str">
        <f t="shared" si="255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325" s="164" t="s">
        <v>1860</v>
      </c>
      <c r="CN325" s="164" t="str">
        <f>"BEGIN TRY" &amp; CHAR(10) &amp;
"    WITH query_result AS (" &amp; CHAR(10) &amp;
"        "&amp;CL325&amp;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325" s="164" t="s">
        <v>1860</v>
      </c>
      <c r="CQ325" s="164" t="str">
        <f t="shared" si="256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5" s="216">
        <f>IFERROR(VLOOKUP("ID"&amp;U325,V.진단결과!$A$2:$E$99558,4,0),0)</f>
        <v>0</v>
      </c>
      <c r="CS325" s="217">
        <f>IFERROR(VLOOKUP("ID"&amp;U325,V.진단결과!$A$2:$E$99558,5,0),0)</f>
        <v>0</v>
      </c>
      <c r="CT325" s="218">
        <f t="shared" si="239"/>
        <v>0</v>
      </c>
      <c r="CU325" s="219" t="str">
        <f>SUBSTITUTE(IFERROR(VLOOKUP("ID"&amp;U325,V.진단결과!$A$2:$F$99558,6,0),""),$AO325,"")</f>
        <v/>
      </c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</row>
    <row r="326" spans="1:120" s="220" customFormat="1" ht="16.5" hidden="1" customHeight="1">
      <c r="A326" s="164" t="s">
        <v>2242</v>
      </c>
      <c r="B326" s="164" t="s">
        <v>2240</v>
      </c>
      <c r="C326" s="164" t="s">
        <v>2887</v>
      </c>
      <c r="D326" s="164">
        <v>14</v>
      </c>
      <c r="E326" s="175" t="s">
        <v>2243</v>
      </c>
      <c r="F326" s="177" t="s">
        <v>2264</v>
      </c>
      <c r="G326" s="177" t="s">
        <v>2257</v>
      </c>
      <c r="H326" s="177">
        <v>9</v>
      </c>
      <c r="I326" s="221" t="s">
        <v>2777</v>
      </c>
      <c r="J326" s="177" t="s">
        <v>2428</v>
      </c>
      <c r="K326" s="177" t="s">
        <v>2435</v>
      </c>
      <c r="L326" s="175"/>
      <c r="M326" s="165"/>
      <c r="N326" s="221" t="s">
        <v>2777</v>
      </c>
      <c r="O326" s="165"/>
      <c r="P326" s="166"/>
      <c r="Q326" s="175" t="s">
        <v>2449</v>
      </c>
      <c r="R326" s="175"/>
      <c r="S326" s="166"/>
      <c r="T326" s="166"/>
      <c r="U326" s="166">
        <v>1324</v>
      </c>
      <c r="V326" s="164" t="s">
        <v>1870</v>
      </c>
      <c r="W326" s="167"/>
      <c r="X326" s="167"/>
      <c r="Y326" s="167"/>
      <c r="Z326" s="164" t="s">
        <v>1868</v>
      </c>
      <c r="AA326" s="164" t="s">
        <v>2466</v>
      </c>
      <c r="AB326" s="166"/>
      <c r="AC326" s="166"/>
      <c r="AD326" s="165"/>
      <c r="AE326" s="166"/>
      <c r="AF326" s="166" t="s">
        <v>2886</v>
      </c>
      <c r="AG326" s="165" t="s">
        <v>2258</v>
      </c>
      <c r="AH326" s="165" t="s">
        <v>2434</v>
      </c>
      <c r="AI326" s="166" t="s">
        <v>2837</v>
      </c>
      <c r="AJ326" s="168"/>
      <c r="AK326" s="168"/>
      <c r="AL326" s="166"/>
      <c r="AM326" s="166"/>
      <c r="AN326" s="166" t="str">
        <f>F326 &amp;"["&amp;G326&amp;"]의 "&amp; I326 &amp;"["&amp; J326 &amp;"]는 표준코드[CONCEPT]의 표준코드아이디[CONCEPT_ID]에 존재하며 해당 조건["&amp;AI326&amp;"]을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326" s="166"/>
      <c r="AP326" s="166" t="str">
        <f t="shared" si="257"/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AQ326" s="164" t="s">
        <v>1860</v>
      </c>
      <c r="AR326" s="164" t="str">
        <f t="shared" si="241"/>
        <v xml:space="preserve">WITH query_result AS (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326" s="164" t="s">
        <v>1860</v>
      </c>
      <c r="AU326" s="164" t="str">
        <f t="shared" si="242"/>
        <v xml:space="preserve">    WITH query_result AS (
        -- 쿼리 결과를 변수에 저장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326" s="164" t="s">
        <v>1860</v>
      </c>
      <c r="AX326" s="164" t="str">
        <f t="shared" si="243"/>
        <v xml:space="preserve">    WITH query_result AS (
        -- 쿼리 결과를 변수에 저장
    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AZ326" s="164" t="s">
        <v>1860</v>
      </c>
      <c r="BA326" s="164" t="str">
        <f t="shared" si="244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326" s="164" t="s">
        <v>1860</v>
      </c>
      <c r="BD326" s="164" t="str">
        <f>"BEGIN TRY" &amp; CHAR(10) &amp;
"    WITH query_result AS (" &amp; CHAR(10) &amp;
"        "&amp;BB326&amp;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326" s="164" t="s">
        <v>1860</v>
      </c>
      <c r="BG326" s="164" t="str">
        <f t="shared" si="245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6" s="166" t="str">
        <f>"SELECT 'ID"&amp; $U326 &amp;"' AS RULE_ID,  
   '"&amp; $G326 &amp;"' AS TB_NM,    
   '"&amp; $J326 &amp;"' AS COL_NM, 
   COUNT(*) AS TOT_CNT   
   FROM "&amp;$C326&amp;"."&amp; $G326 &amp;"
WHERE "&amp; $J326 &amp;" IS NOT NULL AND LENGTH(CAST("&amp; $J326 &amp;" AS VARCHAR))&gt;0 "</f>
        <v xml:space="preserve">SELECT 'ID1324' AS RULE_ID,  
   'SPECIMEN' AS TB_NM,    
   'ANATOMIC_SITE_CONCEPT_ID' AS COL_NM, 
   COUNT(*) AS TOT_CNT   
   FROM YourSchemaName.SPECIMEN
WHERE ANATOMIC_SITE_CONCEPT_ID IS NOT NULL AND LENGTH(CAST(ANATOMIC_SITE_CONCEPT_ID AS VARCHAR))&gt;0 </v>
      </c>
      <c r="BI326" s="164" t="s">
        <v>1860</v>
      </c>
      <c r="BJ326" s="166" t="str">
        <f t="shared" si="246"/>
        <v xml:space="preserve">BEGIN
    -- 쿼리 결과를 변수에 저장
    SELECT 'ID1324'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326" s="164" t="s">
        <v>1860</v>
      </c>
      <c r="BM326" s="166" t="str">
        <f t="shared" si="247"/>
        <v xml:space="preserve">BEGIN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326" s="164" t="s">
        <v>1860</v>
      </c>
      <c r="BP326" s="166" t="str">
        <f t="shared" si="248"/>
        <v xml:space="preserve">BEGIN
    -- 쿼리 결과를 변수에 저장
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BR326" s="164" t="s">
        <v>1860</v>
      </c>
      <c r="BS32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LENGTH("&amp; $J326 &amp;")&gt;0 )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326" s="164" t="s">
        <v>1860</v>
      </c>
      <c r="BV32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326" s="166" t="str">
        <f>"SELECT ERR_VALUE, RULE_ID, TB_NM, COL_NM FROM (
 SELECT DISTINCT SUBSTRING(CAST("&amp; $J326 &amp;" AS VARCHAR(50)),1,30)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 $AI326 &amp;")  
THEN 'Y' ELSE 'N' END = 'Y' 
AND ( "&amp; $J326 &amp;" IS NOT NULL AND LENGTH("&amp; $J326 &amp;")&gt;0 ) 
LIMIT 3
) XX
"</f>
        <v xml:space="preserve">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326" s="164" t="s">
        <v>1860</v>
      </c>
      <c r="BY32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CA326" s="164" t="s">
        <v>1860</v>
      </c>
      <c r="CB326" s="164" t="str">
        <f t="shared" si="252"/>
        <v xml:space="preserve">    -- 프로시저 본문
    BEGIN
        WITH query_result AS (
            -- 쿼리 결과를 변수에 저장
            SELECT 'ID1324'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LENGTH(TO_CHAR("&amp; $J326 &amp;"))&gt;0 )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326" s="164" t="s">
        <v>1860</v>
      </c>
      <c r="CE326" s="164" t="str">
        <f t="shared" si="253"/>
        <v xml:space="preserve">    -- 프로시저 본문
    BEGIN
        WITH query_result AS (
            -- 쿼리 결과를 변수에 저장
 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6" s="166" t="str">
        <f>"SELECT ERR_VALUE, RULE_ID, TB_NM, COL_NM FROM (
 SELECT DISTINCT SUBSTR(TO_CHAR("&amp; $J326 &amp;"),1,30)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LENGTH(TO_CHAR("&amp; $J326 &amp;"))&gt;0 ) 
AND ROWNUM &lt; 4
) XX
"</f>
        <v xml:space="preserve">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326" s="164" t="s">
        <v>1860</v>
      </c>
      <c r="CH32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CJ326" s="164" t="s">
        <v>1860</v>
      </c>
      <c r="CK326" s="164" t="str">
        <f t="shared" si="255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326" s="164" t="s">
        <v>1860</v>
      </c>
      <c r="CN326" s="164" t="str">
        <f>"BEGIN TRY" &amp; CHAR(10) &amp;
"    WITH query_result AS (" &amp; CHAR(10) &amp;
"        "&amp;CL326&amp;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326" s="164" t="s">
        <v>1860</v>
      </c>
      <c r="CQ326" s="164" t="str">
        <f t="shared" si="256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6" s="216">
        <f>IFERROR(VLOOKUP("ID"&amp;U326,V.진단결과!$A$2:$E$99558,4,0),0)</f>
        <v>0</v>
      </c>
      <c r="CS326" s="217">
        <f>IFERROR(VLOOKUP("ID"&amp;U326,V.진단결과!$A$2:$E$99558,5,0),0)</f>
        <v>0</v>
      </c>
      <c r="CT326" s="218">
        <f t="shared" si="239"/>
        <v>0</v>
      </c>
      <c r="CU326" s="219" t="str">
        <f>SUBSTITUTE(IFERROR(VLOOKUP("ID"&amp;U326,V.진단결과!$A$2:$F$99558,6,0),""),$AO326,"")</f>
        <v/>
      </c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</row>
    <row r="327" spans="1:120" s="220" customFormat="1" ht="16.5" hidden="1" customHeight="1">
      <c r="A327" s="164" t="s">
        <v>2242</v>
      </c>
      <c r="B327" s="164" t="s">
        <v>2240</v>
      </c>
      <c r="C327" s="164" t="s">
        <v>2887</v>
      </c>
      <c r="D327" s="164">
        <v>14</v>
      </c>
      <c r="E327" s="175" t="s">
        <v>2243</v>
      </c>
      <c r="F327" s="177" t="s">
        <v>2264</v>
      </c>
      <c r="G327" s="177" t="s">
        <v>2257</v>
      </c>
      <c r="H327" s="177">
        <v>10</v>
      </c>
      <c r="I327" s="221" t="s">
        <v>2778</v>
      </c>
      <c r="J327" s="177" t="s">
        <v>2429</v>
      </c>
      <c r="K327" s="177" t="s">
        <v>2435</v>
      </c>
      <c r="L327" s="175"/>
      <c r="M327" s="165"/>
      <c r="N327" s="221" t="s">
        <v>2778</v>
      </c>
      <c r="O327" s="228"/>
      <c r="P327" s="5"/>
      <c r="Q327" s="175" t="s">
        <v>2449</v>
      </c>
      <c r="R327" s="175"/>
      <c r="S327" s="166"/>
      <c r="T327" s="166"/>
      <c r="U327" s="166">
        <v>1325</v>
      </c>
      <c r="V327" s="164" t="s">
        <v>1869</v>
      </c>
      <c r="W327" s="166"/>
      <c r="X327" s="166"/>
      <c r="Y327" s="166"/>
      <c r="Z327" s="164" t="s">
        <v>1868</v>
      </c>
      <c r="AA327" s="164" t="s">
        <v>2466</v>
      </c>
      <c r="AB327" s="166"/>
      <c r="AC327" s="166"/>
      <c r="AD327" s="165"/>
      <c r="AE327" s="166"/>
      <c r="AF327" s="166" t="s">
        <v>2886</v>
      </c>
      <c r="AG327" s="165" t="s">
        <v>2258</v>
      </c>
      <c r="AH327" s="165" t="s">
        <v>2434</v>
      </c>
      <c r="AI327" s="166"/>
      <c r="AJ327" s="166"/>
      <c r="AK327" s="166"/>
      <c r="AL327" s="166"/>
      <c r="AM327" s="166"/>
      <c r="AN327" s="166" t="str">
        <f>F327 &amp;"["&amp;G327&amp;"]의 "&amp; I327 &amp;"["&amp; J327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327" s="166"/>
      <c r="AP327" s="166" t="str">
        <f t="shared" si="257"/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AQ327" s="164" t="s">
        <v>1860</v>
      </c>
      <c r="AR327" s="164" t="str">
        <f>"WITH query_result AS (" &amp; CHAR(10) &amp;
"    -- 쿼리 결과를 변수에 저장" &amp; CHAR(10) &amp;
"    " &amp; AP327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327" s="164" t="s">
        <v>1860</v>
      </c>
      <c r="AU327" s="164" t="str">
        <f>"    WITH query_result AS (" &amp; CHAR(10) &amp;
"        -- 쿼리 결과를 변수에 저장" &amp; CHAR(10) &amp;
"        " &amp; AS327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327" s="164" t="s">
        <v>1860</v>
      </c>
      <c r="AX327" s="164" t="str">
        <f>"    WITH query_result AS (" &amp; CHAR(10) &amp;
"        -- 쿼리 결과를 변수에 저장" &amp; CHAR(10) &amp;
"        " &amp; AV327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AZ327" s="164" t="s">
        <v>1860</v>
      </c>
      <c r="BA327" s="164" t="str">
        <f>"BEGIN TRY" &amp; CHAR(10) &amp;
"    WITH query_result AS (" &amp; CHAR(10) &amp;
"        "&amp;AY327&amp;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BB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327" s="164" t="s">
        <v>1860</v>
      </c>
      <c r="BD327" s="164" t="str">
        <f>"BEGIN TRY" &amp; CHAR(10) &amp;
"    WITH query_result AS (" &amp; CHAR(10) &amp;
"        "&amp;BB327&amp;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BE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327" s="164" t="s">
        <v>1860</v>
      </c>
      <c r="BG327" s="164" t="str">
        <f>"BEGIN TRY" &amp; CHAR(10) &amp;
"    WITH query_result AS (" &amp; CHAR(10) &amp;
"        "&amp;BE327&amp;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327" s="166" t="str">
        <f>"SELECT 'ID"&amp; $U327 &amp;"' AS RULE_ID,  
   '"&amp; $G327 &amp;"' AS TB_NM,    
   '"&amp; $J327 &amp;"' AS COL_NM, 
   COUNT(*) AS TOT_CNT   
   FROM "&amp;$C327&amp;"."&amp; $G327 &amp;"
WHERE "&amp; $J327 &amp;" IS NOT NULL AND LENGTH(CAST("&amp; $J327 &amp;" AS VARCHAR))&gt;0 "</f>
        <v xml:space="preserve">SELECT 'ID1325' AS RULE_ID,  
   'SPECIMEN' AS TB_NM,    
   'DISEASE_STATUS_CONCEPT_ID' AS COL_NM, 
   COUNT(*) AS TOT_CNT   
   FROM YourSchemaName.SPECIMEN
WHERE DISEASE_STATUS_CONCEPT_ID IS NOT NULL AND LENGTH(CAST(DISEASE_STATUS_CONCEPT_ID AS VARCHAR))&gt;0 </v>
      </c>
      <c r="BI327" s="164" t="s">
        <v>1860</v>
      </c>
      <c r="BJ327" s="166" t="str">
        <f>"BEGIN" &amp; CHAR(10) &amp;
"    -- 쿼리 결과를 변수에 저장" &amp; CHAR(10) &amp;
"    " &amp; BH327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327" s="164" t="s">
        <v>1860</v>
      </c>
      <c r="BM327" s="166" t="str">
        <f>"BEGIN" &amp; CHAR(10) &amp;
"    -- 쿼리 결과를 변수에 저장" &amp; CHAR(10) &amp;
"    " &amp; BK327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327" s="164" t="s">
        <v>1860</v>
      </c>
      <c r="BP327" s="166" t="str">
        <f>"BEGIN" &amp; CHAR(10) &amp;
"    -- 쿼리 결과를 변수에 저장" &amp; CHAR(10) &amp;
"    " &amp; BN327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BR327" s="164" t="s">
        <v>1860</v>
      </c>
      <c r="BS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"&amp;BQ327&amp;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LENGTH("&amp; $J327 &amp;")&gt;0 )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327" s="164" t="s">
        <v>1860</v>
      </c>
      <c r="BV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327" s="166" t="str">
        <f>"SELECT ERR_VALUE, RULE_ID, TB_NM, COL_NM FROM (
 SELECT DISTINCT SUBSTRING(CAST("&amp; $J327 &amp;" AS VARCHAR(50)),1,30)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LENGTH("&amp; $J327 &amp;")&gt;0 ) 
AND "&amp; $J327 &amp;" != 0
LIMIT 3
) XX
"</f>
        <v xml:space="preserve">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327" s="164" t="s">
        <v>1860</v>
      </c>
      <c r="BY3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CA327" s="164" t="s">
        <v>1860</v>
      </c>
      <c r="CB327" s="164" t="str">
        <f>"    -- 프로시저 본문" &amp; CHAR(10) &amp;
"    BEGIN" &amp; CHAR(10) &amp;
"        WITH query_result AS (" &amp; CHAR(10) &amp;
"            -- 쿼리 결과를 변수에 저장" &amp; CHAR(10) &amp;
"            "&amp;BZ327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'ID1325'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LENGTH(TO_CHAR("&amp; $J327 &amp;"))&gt;0 )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327" s="164" t="s">
        <v>1860</v>
      </c>
      <c r="CE327" s="164" t="str">
        <f>"    -- 프로시저 본문" &amp; CHAR(10) &amp;
"    BEGIN" &amp; CHAR(10) &amp;
"        WITH query_result AS (" &amp; CHAR(10) &amp;
"            -- 쿼리 결과를 변수에 저장" &amp; CHAR(10) &amp;
"         "&amp;CC327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327" s="166" t="str">
        <f>"SELECT ERR_VALUE, RULE_ID, TB_NM, COL_NM FROM (
 SELECT DISTINCT SUBSTR(TO_CHAR("&amp; $J327 &amp;"),1,30)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LENGTH(TO_CHAR("&amp; $J327 &amp;"))&gt;0 ) 
AND "&amp; $J327 &amp;" != 0
AND ROWNUM &lt; 4
) XX
"</f>
        <v xml:space="preserve">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327" s="164" t="s">
        <v>1860</v>
      </c>
      <c r="CH327" s="164" t="str">
        <f>"    -- 프로시저 본문" &amp; CHAR(10) &amp;
"    BEGIN" &amp; CHAR(10) &amp;
"        WITH query_result AS (" &amp; CHAR(10) &amp;
"            -- 쿼리 결과를 변수에 저장" &amp; CHAR(10) &amp;
"            "&amp;CF327&amp;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I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CJ327" s="164" t="s">
        <v>1860</v>
      </c>
      <c r="CK327" s="164" t="str">
        <f>"BEGIN TRY" &amp; CHAR(10) &amp;
"    WITH query_result AS (" &amp; CHAR(10) &amp;
"        "&amp;CI327&amp;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CL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327" s="164" t="s">
        <v>1860</v>
      </c>
      <c r="CN327" s="164" t="str">
        <f>"BEGIN TRY" &amp; CHAR(10) &amp;
"    WITH query_result AS (" &amp; CHAR(10) &amp;
"        "&amp;CL327&amp;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CO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327" s="164" t="s">
        <v>1860</v>
      </c>
      <c r="CQ327" s="164" t="str">
        <f>"BEGIN TRY" &amp; CHAR(10) &amp;
"    WITH query_result AS (" &amp; CHAR(10) &amp;
"        "&amp;CO327&amp;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327" s="216">
        <f>IFERROR(VLOOKUP("ID"&amp;U327,V.진단결과!$A$2:$E$99558,4,0),0)</f>
        <v>0</v>
      </c>
      <c r="CS327" s="217">
        <f>IFERROR(VLOOKUP("ID"&amp;U327,V.진단결과!$A$2:$E$99558,5,0),0)</f>
        <v>0</v>
      </c>
      <c r="CT327" s="218">
        <f t="shared" si="239"/>
        <v>0</v>
      </c>
      <c r="CU327" s="219" t="str">
        <f>SUBSTITUTE(IFERROR(VLOOKUP("ID"&amp;U327,V.진단결과!$A$2:$F$99558,6,0),""),$AO327,"")</f>
        <v/>
      </c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</row>
    <row r="328" spans="1:120" s="220" customFormat="1" ht="16.5" hidden="1" customHeight="1">
      <c r="A328" s="164" t="s">
        <v>2242</v>
      </c>
      <c r="B328" s="164" t="s">
        <v>2240</v>
      </c>
      <c r="C328" s="164" t="s">
        <v>2887</v>
      </c>
      <c r="D328" s="164">
        <v>14</v>
      </c>
      <c r="E328" s="175" t="s">
        <v>2243</v>
      </c>
      <c r="F328" s="177" t="s">
        <v>2264</v>
      </c>
      <c r="G328" s="177" t="s">
        <v>2257</v>
      </c>
      <c r="H328" s="177">
        <v>11</v>
      </c>
      <c r="I328" s="221" t="s">
        <v>2779</v>
      </c>
      <c r="J328" s="177" t="s">
        <v>2430</v>
      </c>
      <c r="K328" s="177" t="s">
        <v>2437</v>
      </c>
      <c r="L328" s="175"/>
      <c r="M328" s="165"/>
      <c r="N328" s="221" t="s">
        <v>2779</v>
      </c>
      <c r="O328" s="165"/>
      <c r="P328" s="229"/>
      <c r="Q328" s="175" t="s">
        <v>2449</v>
      </c>
      <c r="R328" s="175"/>
      <c r="S328" s="166"/>
      <c r="T328" s="166"/>
      <c r="U328" s="166"/>
      <c r="V328" s="164" t="s">
        <v>1965</v>
      </c>
      <c r="W328" s="166" t="s">
        <v>2882</v>
      </c>
      <c r="X328" s="166"/>
      <c r="Y328" s="166"/>
      <c r="Z328" s="168"/>
      <c r="AA328" s="168"/>
      <c r="AB328" s="166"/>
      <c r="AC328" s="166"/>
      <c r="AD328" s="165"/>
      <c r="AE328" s="166"/>
      <c r="AF328" s="166"/>
      <c r="AG328" s="166"/>
      <c r="AH328" s="165"/>
      <c r="AI328" s="166"/>
      <c r="AJ328" s="166"/>
      <c r="AK328" s="166"/>
      <c r="AL328" s="166"/>
      <c r="AM328" s="166"/>
      <c r="AN328" s="166"/>
      <c r="AO328" s="166"/>
      <c r="AP328" s="166"/>
      <c r="AQ328" s="164"/>
      <c r="AR328" s="164"/>
      <c r="AS328" s="167"/>
      <c r="AT328" s="164"/>
      <c r="AU328" s="164"/>
      <c r="AV328" s="166"/>
      <c r="AW328" s="166"/>
      <c r="AX328" s="166"/>
      <c r="AY328" s="166"/>
      <c r="AZ328" s="164"/>
      <c r="BA328" s="164"/>
      <c r="BB328" s="167"/>
      <c r="BC328" s="164"/>
      <c r="BD328" s="164"/>
      <c r="BE328" s="166"/>
      <c r="BF328" s="166"/>
      <c r="BG328" s="166"/>
      <c r="BH328" s="166"/>
      <c r="BI328" s="164"/>
      <c r="BJ328" s="164"/>
      <c r="BK328" s="167"/>
      <c r="BL328" s="164"/>
      <c r="BM328" s="164"/>
      <c r="BN328" s="166"/>
      <c r="BO328" s="166"/>
      <c r="BP328" s="166"/>
      <c r="BQ328" s="166"/>
      <c r="BR328" s="164"/>
      <c r="BS328" s="164"/>
      <c r="BT328" s="167"/>
      <c r="BU328" s="164"/>
      <c r="BV328" s="164"/>
      <c r="BW328" s="166"/>
      <c r="BX328" s="166"/>
      <c r="BY328" s="166"/>
      <c r="BZ328" s="166"/>
      <c r="CA328" s="164"/>
      <c r="CB328" s="164"/>
      <c r="CC328" s="167"/>
      <c r="CD328" s="164"/>
      <c r="CE328" s="164"/>
      <c r="CF328" s="166"/>
      <c r="CG328" s="166"/>
      <c r="CH328" s="166"/>
      <c r="CI328" s="166"/>
      <c r="CJ328" s="164"/>
      <c r="CK328" s="164"/>
      <c r="CL328" s="167"/>
      <c r="CM328" s="164"/>
      <c r="CN328" s="164"/>
      <c r="CO328" s="166"/>
      <c r="CP328" s="166"/>
      <c r="CQ328" s="166"/>
      <c r="CR328" s="216">
        <f>IFERROR(VLOOKUP("ID"&amp;U328,V.진단결과!$A$2:$E$99558,4,0),0)</f>
        <v>0</v>
      </c>
      <c r="CS328" s="217">
        <f>IFERROR(VLOOKUP("ID"&amp;U328,V.진단결과!$A$2:$E$99558,5,0),0)</f>
        <v>0</v>
      </c>
      <c r="CT328" s="218">
        <f t="shared" si="239"/>
        <v>0</v>
      </c>
      <c r="CU328" s="219" t="str">
        <f>SUBSTITUTE(IFERROR(VLOOKUP("ID"&amp;U328,V.진단결과!$A$2:$F$99558,6,0),""),$AO328,"")</f>
        <v/>
      </c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</row>
    <row r="329" spans="1:120" s="220" customFormat="1" ht="16.5" hidden="1" customHeight="1">
      <c r="A329" s="164" t="s">
        <v>2242</v>
      </c>
      <c r="B329" s="164" t="s">
        <v>2240</v>
      </c>
      <c r="C329" s="164" t="s">
        <v>2887</v>
      </c>
      <c r="D329" s="164">
        <v>14</v>
      </c>
      <c r="E329" s="175" t="s">
        <v>2243</v>
      </c>
      <c r="F329" s="177" t="s">
        <v>2264</v>
      </c>
      <c r="G329" s="177" t="s">
        <v>2257</v>
      </c>
      <c r="H329" s="177">
        <v>12</v>
      </c>
      <c r="I329" s="221" t="s">
        <v>2780</v>
      </c>
      <c r="J329" s="177" t="s">
        <v>2431</v>
      </c>
      <c r="K329" s="177" t="s">
        <v>2437</v>
      </c>
      <c r="L329" s="175"/>
      <c r="M329" s="165"/>
      <c r="N329" s="221" t="s">
        <v>2780</v>
      </c>
      <c r="O329" s="228"/>
      <c r="P329" s="230"/>
      <c r="Q329" s="175" t="s">
        <v>2449</v>
      </c>
      <c r="R329" s="175"/>
      <c r="S329" s="166"/>
      <c r="T329" s="166"/>
      <c r="U329" s="166"/>
      <c r="V329" s="164" t="s">
        <v>1965</v>
      </c>
      <c r="W329" s="166" t="s">
        <v>1875</v>
      </c>
      <c r="X329" s="166"/>
      <c r="Y329" s="166"/>
      <c r="Z329" s="166"/>
      <c r="AA329" s="166"/>
      <c r="AB329" s="166"/>
      <c r="AC329" s="166"/>
      <c r="AD329" s="165"/>
      <c r="AE329" s="166"/>
      <c r="AF329" s="166"/>
      <c r="AG329" s="166"/>
      <c r="AH329" s="165"/>
      <c r="AI329" s="166"/>
      <c r="AJ329" s="166"/>
      <c r="AK329" s="166"/>
      <c r="AL329" s="166"/>
      <c r="AM329" s="166"/>
      <c r="AN329" s="167"/>
      <c r="AO329" s="166"/>
      <c r="AP329" s="166"/>
      <c r="AQ329" s="164"/>
      <c r="AR329" s="164"/>
      <c r="AS329" s="167"/>
      <c r="AT329" s="164"/>
      <c r="AU329" s="164"/>
      <c r="AV329" s="166"/>
      <c r="AW329" s="164"/>
      <c r="AX329" s="164"/>
      <c r="AY329" s="166"/>
      <c r="AZ329" s="164"/>
      <c r="BA329" s="164"/>
      <c r="BB329" s="167"/>
      <c r="BC329" s="164"/>
      <c r="BD329" s="164"/>
      <c r="BE329" s="166"/>
      <c r="BF329" s="164"/>
      <c r="BG329" s="164"/>
      <c r="BH329" s="166"/>
      <c r="BI329" s="164"/>
      <c r="BJ329" s="164"/>
      <c r="BK329" s="167"/>
      <c r="BL329" s="164"/>
      <c r="BM329" s="164"/>
      <c r="BN329" s="166"/>
      <c r="BO329" s="164"/>
      <c r="BP329" s="164"/>
      <c r="BQ329" s="166"/>
      <c r="BR329" s="164"/>
      <c r="BS329" s="164"/>
      <c r="BT329" s="167"/>
      <c r="BU329" s="164"/>
      <c r="BV329" s="164"/>
      <c r="BW329" s="166"/>
      <c r="BX329" s="164"/>
      <c r="BY329" s="164"/>
      <c r="BZ329" s="166"/>
      <c r="CA329" s="164"/>
      <c r="CB329" s="164"/>
      <c r="CC329" s="167"/>
      <c r="CD329" s="164"/>
      <c r="CE329" s="164"/>
      <c r="CF329" s="166"/>
      <c r="CG329" s="164"/>
      <c r="CH329" s="164"/>
      <c r="CI329" s="166"/>
      <c r="CJ329" s="164"/>
      <c r="CK329" s="164"/>
      <c r="CL329" s="167"/>
      <c r="CM329" s="164"/>
      <c r="CN329" s="164"/>
      <c r="CO329" s="166"/>
      <c r="CP329" s="164"/>
      <c r="CQ329" s="164"/>
      <c r="CR329" s="216">
        <f>IFERROR(VLOOKUP("ID"&amp;U329,V.진단결과!$A$2:$E$99558,4,0),0)</f>
        <v>0</v>
      </c>
      <c r="CS329" s="217">
        <f>IFERROR(VLOOKUP("ID"&amp;U329,V.진단결과!$A$2:$E$99558,5,0),0)</f>
        <v>0</v>
      </c>
      <c r="CT329" s="218">
        <f t="shared" si="239"/>
        <v>0</v>
      </c>
      <c r="CU329" s="219" t="str">
        <f>SUBSTITUTE(IFERROR(VLOOKUP("ID"&amp;U329,V.진단결과!$A$2:$F$99558,6,0),""),$AO329,"")</f>
        <v/>
      </c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</row>
    <row r="330" spans="1:120" s="220" customFormat="1" ht="16.5" hidden="1" customHeight="1">
      <c r="A330" s="164" t="s">
        <v>2242</v>
      </c>
      <c r="B330" s="164" t="s">
        <v>2240</v>
      </c>
      <c r="C330" s="164" t="s">
        <v>2887</v>
      </c>
      <c r="D330" s="164">
        <v>14</v>
      </c>
      <c r="E330" s="175" t="s">
        <v>2243</v>
      </c>
      <c r="F330" s="177" t="s">
        <v>2264</v>
      </c>
      <c r="G330" s="177" t="s">
        <v>2257</v>
      </c>
      <c r="H330" s="177">
        <v>13</v>
      </c>
      <c r="I330" s="221" t="s">
        <v>2781</v>
      </c>
      <c r="J330" s="177" t="s">
        <v>2382</v>
      </c>
      <c r="K330" s="177" t="s">
        <v>2437</v>
      </c>
      <c r="L330" s="175"/>
      <c r="M330" s="165"/>
      <c r="N330" s="221" t="s">
        <v>2784</v>
      </c>
      <c r="O330" s="228"/>
      <c r="P330" s="4"/>
      <c r="Q330" s="175" t="s">
        <v>2449</v>
      </c>
      <c r="R330" s="175"/>
      <c r="S330" s="166"/>
      <c r="T330" s="166"/>
      <c r="U330" s="166"/>
      <c r="V330" s="164" t="s">
        <v>1965</v>
      </c>
      <c r="W330" s="166" t="s">
        <v>1875</v>
      </c>
      <c r="X330" s="166"/>
      <c r="Y330" s="166"/>
      <c r="Z330" s="166"/>
      <c r="AA330" s="166"/>
      <c r="AB330" s="164"/>
      <c r="AC330" s="166"/>
      <c r="AD330" s="165"/>
      <c r="AE330" s="166"/>
      <c r="AF330" s="166"/>
      <c r="AG330" s="165"/>
      <c r="AH330" s="165"/>
      <c r="AI330" s="166"/>
      <c r="AJ330" s="166"/>
      <c r="AK330" s="166"/>
      <c r="AL330" s="166"/>
      <c r="AM330" s="166"/>
      <c r="AN330" s="166"/>
      <c r="AO330" s="166"/>
      <c r="AP330" s="166"/>
      <c r="AQ330" s="164"/>
      <c r="AR330" s="164"/>
      <c r="AS330" s="167"/>
      <c r="AT330" s="164"/>
      <c r="AU330" s="164"/>
      <c r="AV330" s="166"/>
      <c r="AW330" s="164"/>
      <c r="AX330" s="164"/>
      <c r="AY330" s="166"/>
      <c r="AZ330" s="164"/>
      <c r="BA330" s="164"/>
      <c r="BB330" s="167"/>
      <c r="BC330" s="164"/>
      <c r="BD330" s="164"/>
      <c r="BE330" s="166"/>
      <c r="BF330" s="164"/>
      <c r="BG330" s="164"/>
      <c r="BH330" s="166"/>
      <c r="BI330" s="164"/>
      <c r="BJ330" s="164"/>
      <c r="BK330" s="167"/>
      <c r="BL330" s="164"/>
      <c r="BM330" s="164"/>
      <c r="BN330" s="166"/>
      <c r="BO330" s="164"/>
      <c r="BP330" s="164"/>
      <c r="BQ330" s="166"/>
      <c r="BR330" s="164"/>
      <c r="BS330" s="164"/>
      <c r="BT330" s="167"/>
      <c r="BU330" s="164"/>
      <c r="BV330" s="164"/>
      <c r="BW330" s="166"/>
      <c r="BX330" s="164"/>
      <c r="BY330" s="164"/>
      <c r="BZ330" s="166"/>
      <c r="CA330" s="164"/>
      <c r="CB330" s="164"/>
      <c r="CC330" s="167"/>
      <c r="CD330" s="164"/>
      <c r="CE330" s="164"/>
      <c r="CF330" s="166"/>
      <c r="CG330" s="164"/>
      <c r="CH330" s="164"/>
      <c r="CI330" s="166"/>
      <c r="CJ330" s="164"/>
      <c r="CK330" s="164"/>
      <c r="CL330" s="167"/>
      <c r="CM330" s="164"/>
      <c r="CN330" s="164"/>
      <c r="CO330" s="166"/>
      <c r="CP330" s="164"/>
      <c r="CQ330" s="164"/>
      <c r="CR330" s="216">
        <f>IFERROR(VLOOKUP("ID"&amp;U330,V.진단결과!$A$2:$E$99558,4,0),0)</f>
        <v>0</v>
      </c>
      <c r="CS330" s="217">
        <f>IFERROR(VLOOKUP("ID"&amp;U330,V.진단결과!$A$2:$E$99558,5,0),0)</f>
        <v>0</v>
      </c>
      <c r="CT330" s="218">
        <f t="shared" si="239"/>
        <v>0</v>
      </c>
      <c r="CU330" s="219" t="str">
        <f>SUBSTITUTE(IFERROR(VLOOKUP("ID"&amp;U330,V.진단결과!$A$2:$F$99558,6,0),""),$AO330,"")</f>
        <v/>
      </c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</row>
    <row r="331" spans="1:120" s="220" customFormat="1" ht="16.5" hidden="1" customHeight="1">
      <c r="A331" s="164" t="s">
        <v>2242</v>
      </c>
      <c r="B331" s="164" t="s">
        <v>2240</v>
      </c>
      <c r="C331" s="164" t="s">
        <v>2887</v>
      </c>
      <c r="D331" s="164">
        <v>14</v>
      </c>
      <c r="E331" s="175" t="s">
        <v>2243</v>
      </c>
      <c r="F331" s="177" t="s">
        <v>2264</v>
      </c>
      <c r="G331" s="177" t="s">
        <v>2257</v>
      </c>
      <c r="H331" s="177">
        <v>14</v>
      </c>
      <c r="I331" s="221" t="s">
        <v>2782</v>
      </c>
      <c r="J331" s="177" t="s">
        <v>2432</v>
      </c>
      <c r="K331" s="177" t="s">
        <v>2437</v>
      </c>
      <c r="L331" s="175"/>
      <c r="M331" s="165"/>
      <c r="N331" s="221" t="s">
        <v>2782</v>
      </c>
      <c r="O331" s="165"/>
      <c r="P331" s="4"/>
      <c r="Q331" s="175" t="s">
        <v>2449</v>
      </c>
      <c r="R331" s="175"/>
      <c r="S331" s="166"/>
      <c r="T331" s="166"/>
      <c r="U331" s="166"/>
      <c r="V331" s="164" t="s">
        <v>1965</v>
      </c>
      <c r="W331" s="166" t="s">
        <v>1875</v>
      </c>
      <c r="X331" s="166"/>
      <c r="Y331" s="166"/>
      <c r="Z331" s="166"/>
      <c r="AA331" s="166"/>
      <c r="AB331" s="164"/>
      <c r="AC331" s="166"/>
      <c r="AD331" s="165"/>
      <c r="AE331" s="166"/>
      <c r="AF331" s="166"/>
      <c r="AG331" s="165"/>
      <c r="AH331" s="165"/>
      <c r="AI331" s="166"/>
      <c r="AJ331" s="166"/>
      <c r="AK331" s="166"/>
      <c r="AL331" s="166"/>
      <c r="AM331" s="166"/>
      <c r="AN331" s="166"/>
      <c r="AO331" s="166"/>
      <c r="AP331" s="166"/>
      <c r="AQ331" s="164"/>
      <c r="AR331" s="164"/>
      <c r="AS331" s="167"/>
      <c r="AT331" s="164"/>
      <c r="AU331" s="164"/>
      <c r="AV331" s="166"/>
      <c r="AW331" s="164"/>
      <c r="AX331" s="164"/>
      <c r="AY331" s="166"/>
      <c r="AZ331" s="164"/>
      <c r="BA331" s="164"/>
      <c r="BB331" s="167"/>
      <c r="BC331" s="164"/>
      <c r="BD331" s="164"/>
      <c r="BE331" s="166"/>
      <c r="BF331" s="164"/>
      <c r="BG331" s="164"/>
      <c r="BH331" s="166"/>
      <c r="BI331" s="164"/>
      <c r="BJ331" s="164"/>
      <c r="BK331" s="167"/>
      <c r="BL331" s="164"/>
      <c r="BM331" s="164"/>
      <c r="BN331" s="166"/>
      <c r="BO331" s="164"/>
      <c r="BP331" s="164"/>
      <c r="BQ331" s="166"/>
      <c r="BR331" s="164"/>
      <c r="BS331" s="164"/>
      <c r="BT331" s="167"/>
      <c r="BU331" s="164"/>
      <c r="BV331" s="164"/>
      <c r="BW331" s="166"/>
      <c r="BX331" s="164"/>
      <c r="BY331" s="164"/>
      <c r="BZ331" s="166"/>
      <c r="CA331" s="164"/>
      <c r="CB331" s="164"/>
      <c r="CC331" s="167"/>
      <c r="CD331" s="164"/>
      <c r="CE331" s="164"/>
      <c r="CF331" s="166"/>
      <c r="CG331" s="164"/>
      <c r="CH331" s="164"/>
      <c r="CI331" s="166"/>
      <c r="CJ331" s="164"/>
      <c r="CK331" s="164"/>
      <c r="CL331" s="167"/>
      <c r="CM331" s="164"/>
      <c r="CN331" s="164"/>
      <c r="CO331" s="166"/>
      <c r="CP331" s="164"/>
      <c r="CQ331" s="164"/>
      <c r="CR331" s="216">
        <f>IFERROR(VLOOKUP("ID"&amp;U331,V.진단결과!$A$2:$E$99558,4,0),0)</f>
        <v>0</v>
      </c>
      <c r="CS331" s="217">
        <f>IFERROR(VLOOKUP("ID"&amp;U331,V.진단결과!$A$2:$E$99558,5,0),0)</f>
        <v>0</v>
      </c>
      <c r="CT331" s="218">
        <f t="shared" si="239"/>
        <v>0</v>
      </c>
      <c r="CU331" s="219" t="str">
        <f>SUBSTITUTE(IFERROR(VLOOKUP("ID"&amp;U331,V.진단결과!$A$2:$F$99558,6,0),""),$AO331,"")</f>
        <v/>
      </c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</row>
    <row r="332" spans="1:120" s="220" customFormat="1" ht="16.5" hidden="1" customHeight="1">
      <c r="A332" s="164" t="s">
        <v>2242</v>
      </c>
      <c r="B332" s="164" t="s">
        <v>2240</v>
      </c>
      <c r="C332" s="164" t="s">
        <v>2887</v>
      </c>
      <c r="D332" s="164">
        <v>14</v>
      </c>
      <c r="E332" s="175" t="s">
        <v>2243</v>
      </c>
      <c r="F332" s="177" t="s">
        <v>2264</v>
      </c>
      <c r="G332" s="177" t="s">
        <v>2257</v>
      </c>
      <c r="H332" s="177">
        <v>15</v>
      </c>
      <c r="I332" s="221" t="s">
        <v>2783</v>
      </c>
      <c r="J332" s="177" t="s">
        <v>2433</v>
      </c>
      <c r="K332" s="177" t="s">
        <v>2437</v>
      </c>
      <c r="L332" s="175"/>
      <c r="M332" s="165"/>
      <c r="N332" s="221" t="s">
        <v>2783</v>
      </c>
      <c r="O332" s="228"/>
      <c r="P332" s="166"/>
      <c r="Q332" s="175" t="s">
        <v>2449</v>
      </c>
      <c r="R332" s="175"/>
      <c r="S332" s="166"/>
      <c r="T332" s="166"/>
      <c r="U332" s="166"/>
      <c r="V332" s="164" t="s">
        <v>1965</v>
      </c>
      <c r="W332" s="166" t="s">
        <v>1875</v>
      </c>
      <c r="X332" s="166"/>
      <c r="Y332" s="166"/>
      <c r="Z332" s="166"/>
      <c r="AA332" s="166"/>
      <c r="AB332" s="166"/>
      <c r="AC332" s="166"/>
      <c r="AD332" s="165"/>
      <c r="AE332" s="166"/>
      <c r="AF332" s="166"/>
      <c r="AG332" s="165"/>
      <c r="AH332" s="165"/>
      <c r="AI332" s="166"/>
      <c r="AJ332" s="166"/>
      <c r="AK332" s="166"/>
      <c r="AL332" s="166"/>
      <c r="AM332" s="166"/>
      <c r="AN332" s="166"/>
      <c r="AO332" s="166"/>
      <c r="AP332" s="166"/>
      <c r="AQ332" s="164"/>
      <c r="AR332" s="164"/>
      <c r="AS332" s="167"/>
      <c r="AT332" s="164"/>
      <c r="AU332" s="164"/>
      <c r="AV332" s="166"/>
      <c r="AW332" s="164"/>
      <c r="AX332" s="164"/>
      <c r="AY332" s="166"/>
      <c r="AZ332" s="164"/>
      <c r="BA332" s="164"/>
      <c r="BB332" s="167"/>
      <c r="BC332" s="164"/>
      <c r="BD332" s="164"/>
      <c r="BE332" s="166"/>
      <c r="BF332" s="164"/>
      <c r="BG332" s="164"/>
      <c r="BH332" s="166"/>
      <c r="BI332" s="164"/>
      <c r="BJ332" s="164"/>
      <c r="BK332" s="167"/>
      <c r="BL332" s="164"/>
      <c r="BM332" s="164"/>
      <c r="BN332" s="166"/>
      <c r="BO332" s="164"/>
      <c r="BP332" s="164"/>
      <c r="BQ332" s="166"/>
      <c r="BR332" s="164"/>
      <c r="BS332" s="164"/>
      <c r="BT332" s="167"/>
      <c r="BU332" s="164"/>
      <c r="BV332" s="164"/>
      <c r="BW332" s="166"/>
      <c r="BX332" s="164"/>
      <c r="BY332" s="164"/>
      <c r="BZ332" s="166"/>
      <c r="CA332" s="164"/>
      <c r="CB332" s="164"/>
      <c r="CC332" s="167"/>
      <c r="CD332" s="164"/>
      <c r="CE332" s="164"/>
      <c r="CF332" s="166"/>
      <c r="CG332" s="164"/>
      <c r="CH332" s="164"/>
      <c r="CI332" s="166"/>
      <c r="CJ332" s="164"/>
      <c r="CK332" s="164"/>
      <c r="CL332" s="167"/>
      <c r="CM332" s="164"/>
      <c r="CN332" s="164"/>
      <c r="CO332" s="166"/>
      <c r="CP332" s="164"/>
      <c r="CQ332" s="164"/>
      <c r="CR332" s="216">
        <f>IFERROR(VLOOKUP("ID"&amp;U332,V.진단결과!$A$2:$E$99558,4,0),0)</f>
        <v>0</v>
      </c>
      <c r="CS332" s="217">
        <f>IFERROR(VLOOKUP("ID"&amp;U332,V.진단결과!$A$2:$E$99558,5,0),0)</f>
        <v>0</v>
      </c>
      <c r="CT332" s="218">
        <f t="shared" si="239"/>
        <v>0</v>
      </c>
      <c r="CU332" s="219" t="str">
        <f>SUBSTITUTE(IFERROR(VLOOKUP("ID"&amp;U332,V.진단결과!$A$2:$F$99558,6,0),""),$AO332,"")</f>
        <v/>
      </c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</row>
    <row r="333" spans="1:120" s="220" customFormat="1" ht="16.5" hidden="1" customHeight="1">
      <c r="A333" s="164">
        <v>5.4</v>
      </c>
      <c r="B333" s="164" t="s">
        <v>2240</v>
      </c>
      <c r="C333" s="164" t="s">
        <v>2886</v>
      </c>
      <c r="D333" s="164">
        <v>1</v>
      </c>
      <c r="E333" s="175" t="s">
        <v>2243</v>
      </c>
      <c r="F333" s="177" t="s">
        <v>2265</v>
      </c>
      <c r="G333" s="177" t="s">
        <v>2244</v>
      </c>
      <c r="H333" s="177">
        <v>1</v>
      </c>
      <c r="I333" s="221" t="s">
        <v>2487</v>
      </c>
      <c r="J333" s="177" t="s">
        <v>2272</v>
      </c>
      <c r="K333" s="177" t="s">
        <v>2435</v>
      </c>
      <c r="L333" s="175" t="s">
        <v>9</v>
      </c>
      <c r="M333" s="165"/>
      <c r="N333" s="221" t="s">
        <v>2487</v>
      </c>
      <c r="O333" s="183">
        <v>100000001</v>
      </c>
      <c r="P333" s="166"/>
      <c r="Q333" s="175" t="s">
        <v>116</v>
      </c>
      <c r="R333" s="175" t="s">
        <v>2448</v>
      </c>
      <c r="S333" s="166"/>
      <c r="T333" s="166"/>
      <c r="U333" s="166"/>
      <c r="V333" s="164" t="s">
        <v>1873</v>
      </c>
      <c r="W333" s="167" t="s">
        <v>1874</v>
      </c>
      <c r="X333" s="166"/>
      <c r="Y333" s="166"/>
      <c r="Z333" s="166"/>
      <c r="AA333" s="166"/>
      <c r="AB333" s="164"/>
      <c r="AC333" s="164"/>
      <c r="AD333" s="165"/>
      <c r="AE333" s="166"/>
      <c r="AF333" s="166"/>
      <c r="AG333" s="165"/>
      <c r="AH333" s="165"/>
      <c r="AI333" s="166"/>
      <c r="AJ333" s="166"/>
      <c r="AK333" s="166"/>
      <c r="AL333" s="166"/>
      <c r="AM333" s="166"/>
      <c r="AN333" s="166"/>
      <c r="AO333" s="166"/>
      <c r="AP333" s="166"/>
      <c r="AQ333" s="164"/>
      <c r="AR333" s="164"/>
      <c r="AS333" s="167"/>
      <c r="AT333" s="164"/>
      <c r="AU333" s="164"/>
      <c r="AV333" s="166"/>
      <c r="AW333" s="166"/>
      <c r="AX333" s="166"/>
      <c r="AY333" s="166"/>
      <c r="AZ333" s="164"/>
      <c r="BA333" s="164"/>
      <c r="BB333" s="167"/>
      <c r="BC333" s="164"/>
      <c r="BD333" s="164"/>
      <c r="BE333" s="166"/>
      <c r="BF333" s="166"/>
      <c r="BG333" s="166"/>
      <c r="BH333" s="166"/>
      <c r="BI333" s="164"/>
      <c r="BJ333" s="164"/>
      <c r="BK333" s="167"/>
      <c r="BL333" s="164"/>
      <c r="BM333" s="164"/>
      <c r="BN333" s="166"/>
      <c r="BO333" s="166"/>
      <c r="BP333" s="166"/>
      <c r="BQ333" s="166"/>
      <c r="BR333" s="164"/>
      <c r="BS333" s="164"/>
      <c r="BT333" s="167"/>
      <c r="BU333" s="164"/>
      <c r="BV333" s="164"/>
      <c r="BW333" s="166"/>
      <c r="BX333" s="166"/>
      <c r="BY333" s="166"/>
      <c r="BZ333" s="166"/>
      <c r="CA333" s="164"/>
      <c r="CB333" s="164"/>
      <c r="CC333" s="167"/>
      <c r="CD333" s="164"/>
      <c r="CE333" s="164"/>
      <c r="CF333" s="166"/>
      <c r="CG333" s="166"/>
      <c r="CH333" s="166"/>
      <c r="CI333" s="166"/>
      <c r="CJ333" s="164"/>
      <c r="CK333" s="164"/>
      <c r="CL333" s="167"/>
      <c r="CM333" s="164"/>
      <c r="CN333" s="164"/>
      <c r="CO333" s="166"/>
      <c r="CP333" s="166"/>
      <c r="CQ333" s="166"/>
      <c r="CR333" s="216">
        <f>IFERROR(VLOOKUP("ID"&amp;U333,V.진단결과!$A$2:$E$99558,4,0),0)</f>
        <v>0</v>
      </c>
      <c r="CS333" s="217">
        <f>IFERROR(VLOOKUP("ID"&amp;U333,V.진단결과!$A$2:$E$99558,5,0),0)</f>
        <v>0</v>
      </c>
      <c r="CT333" s="218">
        <f t="shared" si="239"/>
        <v>0</v>
      </c>
      <c r="CU333" s="219" t="str">
        <f>SUBSTITUTE(IFERROR(VLOOKUP("ID"&amp;U333,V.진단결과!$A$2:$F$99558,6,0),""),$AO333,"")</f>
        <v/>
      </c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</row>
    <row r="334" spans="1:120" s="220" customFormat="1" ht="16.5" customHeight="1">
      <c r="A334" s="164">
        <v>5.4</v>
      </c>
      <c r="B334" s="164" t="s">
        <v>2240</v>
      </c>
      <c r="C334" s="164" t="s">
        <v>2886</v>
      </c>
      <c r="D334" s="164">
        <v>1</v>
      </c>
      <c r="E334" s="175" t="s">
        <v>2243</v>
      </c>
      <c r="F334" s="177" t="s">
        <v>2265</v>
      </c>
      <c r="G334" s="177" t="s">
        <v>2244</v>
      </c>
      <c r="H334" s="177">
        <v>1</v>
      </c>
      <c r="I334" s="221" t="s">
        <v>2487</v>
      </c>
      <c r="J334" s="177" t="s">
        <v>2272</v>
      </c>
      <c r="K334" s="177" t="s">
        <v>2435</v>
      </c>
      <c r="L334" s="175" t="s">
        <v>9</v>
      </c>
      <c r="M334" s="165"/>
      <c r="N334" s="221" t="s">
        <v>2487</v>
      </c>
      <c r="O334" s="183">
        <v>100000001</v>
      </c>
      <c r="P334" s="166"/>
      <c r="Q334" s="175" t="s">
        <v>116</v>
      </c>
      <c r="R334" s="175" t="s">
        <v>2448</v>
      </c>
      <c r="S334" s="166"/>
      <c r="T334" s="166"/>
      <c r="U334" s="166">
        <v>3001</v>
      </c>
      <c r="V334" s="164" t="s">
        <v>1869</v>
      </c>
      <c r="W334" s="166"/>
      <c r="X334" s="166"/>
      <c r="Y334" s="166"/>
      <c r="Z334" s="168" t="s">
        <v>2892</v>
      </c>
      <c r="AA334" s="168" t="s">
        <v>2891</v>
      </c>
      <c r="AB334" s="166"/>
      <c r="AC334" s="166"/>
      <c r="AD334" s="165"/>
      <c r="AE334" s="166"/>
      <c r="AF334" s="166"/>
      <c r="AG334" s="166"/>
      <c r="AH334" s="165"/>
      <c r="AI334" s="166"/>
      <c r="AJ334" s="166"/>
      <c r="AK334" s="166"/>
      <c r="AL334" s="166"/>
      <c r="AM334" s="166"/>
      <c r="AN334" s="166" t="str">
        <f>F334 &amp;"["&amp;G334&amp;"]의 "&amp; I334 &amp;"["&amp; J334 &amp;"]는 필수적으로 존재하여만 한다."</f>
        <v>환자정보[PERSON]의 CDM 환자ID[PERSON_ID]는 필수적으로 존재하여만 한다.</v>
      </c>
      <c r="AO334" s="166"/>
      <c r="AP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Q334" s="164" t="s">
        <v>1860</v>
      </c>
      <c r="AR33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"&amp;AP334&amp;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AT334" s="164" t="s">
        <v>1860</v>
      </c>
      <c r="AU33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AS334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AW334" s="164" t="s">
        <v>1860</v>
      </c>
      <c r="AX33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AV334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'ID3001'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Z334" s="164" t="s">
        <v>1860</v>
      </c>
      <c r="BA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C334" s="164" t="s">
        <v>1860</v>
      </c>
      <c r="BD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BF334" s="164" t="s">
        <v>1860</v>
      </c>
      <c r="BG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4" s="166" t="str">
        <f>"SELECT 'ID"&amp; $U334 &amp;"' AS RULE_ID,  
   '"&amp; $G334 &amp;"' AS TB_NM,    
   '"&amp; $J334 &amp;"' AS COL_NM, 
   COUNT(*) AS TOT_CNT   
   FROM "&amp;$C334&amp;"."&amp; $G334 &amp;"
"</f>
        <v xml:space="preserve">SELECT 'ID3001' AS RULE_ID,  
   'PERSON' AS TB_NM,    
   'PERSON_ID' AS COL_NM, 
   COUNT(*) AS TOT_CNT   
   FROM YourSchemaName.PERSON
</v>
      </c>
      <c r="BI334" s="164" t="s">
        <v>1860</v>
      </c>
      <c r="BJ33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BH334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'ID3001'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L334" s="164" t="s">
        <v>1860</v>
      </c>
      <c r="BM33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"&amp;BK334&amp;"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'ID3001'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BO334" s="164" t="s">
        <v>1860</v>
      </c>
      <c r="BP33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END;" &amp; CHAR(10) &amp;
"BEGIN" &amp; CHAR(10) &amp;
"    -- 쿼리 결과를 변수에 저장" &amp; CHAR(10) &amp;
"   "&amp;BN334&amp;"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END;
BEGIN
    -- 쿼리 결과를 변수에 저장
   SELECT ERR_VALUE, RULE_ID, TB_NM, COL_NM FROM (
 SELECT DISTINCT SUBSTRING(CAST(PERSON_ID AS VARCHAR),1,30) AS ERR_VALUE, 'ID3001'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    COMMIT;
</v>
      </c>
      <c r="BQ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BR334" s="164" t="s">
        <v>1860</v>
      </c>
      <c r="BS33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"&amp;BQ334&amp;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'ID3001'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U334" s="164" t="s">
        <v>1860</v>
      </c>
      <c r="BV33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"&amp;BT334&amp;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'ID3001'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334" s="166" t="str">
        <f>"SELECT ERR_VALUE, RULE_ID, TB_NM, COL_NM FROM (
 SELECT DISTINCT SUBSTRING(CAST("&amp; $J334 &amp;" AS VARCHAR(50)),1,30) AS ERR_VALUE, 'ID"&amp; $U334 &amp;"' AS RULE_ID,  
   '"&amp; $G334 &amp;"' AS TB_NM,    
   '"&amp; $J334 &amp;"' AS COL_NM 
    FROM "&amp;$C334&amp;"."&amp; $G334 &amp;" A
    WHERE  "&amp; $J334 &amp;" IS NULL 
LIMIT 3
) XX
"</f>
        <v xml:space="preserve">SELECT ERR_VALUE, RULE_ID, TB_NM, COL_NM FROM (
 SELECT DISTINCT SUBSTRING(CAST(PERSON_ID AS VARCHAR(50)),1,30) AS ERR_VALUE, 'ID3001' AS RULE_ID,  
   'PERSON' AS TB_NM,    
   'PERSON_ID' AS COL_NM 
    FROM YourSchemaName.PERSON A
    WHERE  PERSON_ID IS NULL 
LIMIT 3
) XX
</v>
      </c>
      <c r="BX334" s="164" t="s">
        <v>1860</v>
      </c>
      <c r="BY33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"&amp;BW334&amp;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'ID3001'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A334" s="164" t="s">
        <v>1860</v>
      </c>
      <c r="CB33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"&amp;BZ334&amp;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'ID3001'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D334" s="164" t="s">
        <v>1860</v>
      </c>
      <c r="CE33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"&amp;CC334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'ID3001'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4" s="166" t="str">
        <f>"SELECT ERR_VALUE, RULE_ID, TB_NM, COL_NM FROM (
 SELECT DISTINCT SUBSTR(TO_CHAR("&amp; $J334 &amp;"),1,30) AS ERR_VALUE, 'ID"&amp; $U334 &amp;"' AS RULE_ID,  
   '"&amp; $G334 &amp;"' AS TB_NM,    
   '"&amp; $J334 &amp;"' AS COL_NM 
    FROM "&amp;$C334&amp;"."&amp; $G334 &amp;" A
    WHERE  "&amp; $J334 &amp;" IS NULL
AND ROWNUM &lt; 4
) XX
"</f>
        <v xml:space="preserve">SELECT ERR_VALUE, RULE_ID, TB_NM, COL_NM FROM (
 SELECT DISTINCT SUBSTR(TO_CHAR(PERSON_ID),1,30) AS ERR_VALUE, 'ID3001' AS RULE_ID,  
   'PERSON' AS TB_NM,    
   'PERSON_ID' AS COL_NM 
    FROM YourSchemaName.PERSON A
    WHERE  PERSON_ID IS NULL
AND ROWNUM &lt; 4
) XX
</v>
      </c>
      <c r="CG334" s="164" t="s">
        <v>1860</v>
      </c>
      <c r="CH33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"&amp;CF334&amp;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'ID3001'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J334" s="164" t="s">
        <v>1860</v>
      </c>
      <c r="CK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M334" s="164" t="s">
        <v>1860</v>
      </c>
      <c r="CN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CP334" s="164" t="s">
        <v>1860</v>
      </c>
      <c r="CQ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4" s="216">
        <f>IFERROR(VLOOKUP("ID"&amp;U334,V.진단결과!$A$2:$E$99558,4,0),0)</f>
        <v>0</v>
      </c>
      <c r="CS334" s="217">
        <f>IFERROR(VLOOKUP("ID"&amp;U334,V.진단결과!$A$2:$E$99558,5,0),0)</f>
        <v>0</v>
      </c>
      <c r="CT334" s="218">
        <f t="shared" si="239"/>
        <v>0</v>
      </c>
      <c r="CU334" s="219" t="str">
        <f>SUBSTITUTE(IFERROR(VLOOKUP("ID"&amp;U334,V.진단결과!$A$2:$F$99558,6,0),""),$AO334,"")</f>
        <v/>
      </c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</row>
    <row r="335" spans="1:120" s="220" customFormat="1" ht="16.5" customHeight="1">
      <c r="A335" s="164">
        <v>5.4</v>
      </c>
      <c r="B335" s="164" t="s">
        <v>2240</v>
      </c>
      <c r="C335" s="164" t="s">
        <v>2887</v>
      </c>
      <c r="D335" s="164">
        <v>1</v>
      </c>
      <c r="E335" s="175" t="s">
        <v>2243</v>
      </c>
      <c r="F335" s="177" t="s">
        <v>2265</v>
      </c>
      <c r="G335" s="177" t="s">
        <v>2244</v>
      </c>
      <c r="H335" s="177">
        <v>1</v>
      </c>
      <c r="I335" s="221" t="s">
        <v>2487</v>
      </c>
      <c r="J335" s="177" t="s">
        <v>2272</v>
      </c>
      <c r="K335" s="177" t="s">
        <v>2435</v>
      </c>
      <c r="L335" s="175" t="s">
        <v>9</v>
      </c>
      <c r="M335" s="165"/>
      <c r="N335" s="221" t="s">
        <v>2487</v>
      </c>
      <c r="O335" s="183">
        <v>100000001</v>
      </c>
      <c r="P335" s="166"/>
      <c r="Q335" s="175" t="s">
        <v>116</v>
      </c>
      <c r="R335" s="175" t="s">
        <v>2448</v>
      </c>
      <c r="S335" s="166"/>
      <c r="T335" s="166"/>
      <c r="U335" s="166">
        <v>3002</v>
      </c>
      <c r="V335" s="164" t="s">
        <v>1869</v>
      </c>
      <c r="W335" s="166"/>
      <c r="X335" s="166"/>
      <c r="Y335" s="166"/>
      <c r="Z335" s="168" t="s">
        <v>2895</v>
      </c>
      <c r="AA335" s="168" t="s">
        <v>2896</v>
      </c>
      <c r="AB335" s="166"/>
      <c r="AC335" s="166"/>
      <c r="AD335" s="165"/>
      <c r="AE335" s="166"/>
      <c r="AF335" s="166"/>
      <c r="AG335" s="166"/>
      <c r="AH335" s="165"/>
      <c r="AI335" s="166"/>
      <c r="AJ335" s="166" t="s">
        <v>2246</v>
      </c>
      <c r="AK335" s="166" t="s">
        <v>2272</v>
      </c>
      <c r="AL335" s="166"/>
      <c r="AM335" s="166"/>
      <c r="AN335" s="166" t="str">
        <f>F335 &amp;"["&amp;G335&amp;"]의 "&amp; I335 &amp;"["&amp; J335 &amp;"]는 환자["&amp;AJ335&amp;"]의 "&amp;I335&amp;"["&amp;AK335&amp;"]에 존재하여야 한다."</f>
        <v>환자정보[PERSON]의 CDM 환자ID[PERSON_ID]는 환자[VISIT_OCCURRENCE]의 CDM 환자ID[PERSON_ID]에 존재하여야 한다.</v>
      </c>
      <c r="AO335" s="166"/>
      <c r="AP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AQ335" s="164" t="s">
        <v>1860</v>
      </c>
      <c r="AR335" s="164" t="str">
        <f t="shared" ref="AR335:AR344" si="258">"WITH query_result AS (" &amp; CHAR(10) &amp;
"    -- 쿼리 결과를 변수에 저장" &amp; CHAR(10) &amp;
"    " &amp; AP335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'ID3002'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335" s="164" t="s">
        <v>1860</v>
      </c>
      <c r="AU335" s="164" t="str">
        <f t="shared" ref="AU335:AU344" si="259">"    WITH query_result AS (" &amp; CHAR(10) &amp;
"        -- 쿼리 결과를 변수에 저장" &amp; CHAR(10) &amp;
"        " &amp; AS335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335" s="164" t="s">
        <v>1860</v>
      </c>
      <c r="AX335" s="164" t="str">
        <f t="shared" ref="AX335:AX344" si="260">"    WITH query_result AS (" &amp; CHAR(10) &amp;
"        -- 쿼리 결과를 변수에 저장" &amp; CHAR(10) &amp;
"        " &amp; AV335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AZ335" s="164" t="s">
        <v>1860</v>
      </c>
      <c r="BA335" s="164" t="str">
        <f t="shared" ref="BA335:BA344" si="261">"BEGIN TRY" &amp; CHAR(10) &amp;
"    WITH query_result AS (" &amp; CHAR(10) &amp;
"        "&amp;AY335&amp;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335" s="164" t="s">
        <v>1860</v>
      </c>
      <c r="BD335" s="164" t="str">
        <f>"BEGIN TRY" &amp; CHAR(10) &amp;
"    WITH query_result AS (" &amp; CHAR(10) &amp;
"        "&amp;BB335&amp;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335" s="164" t="s">
        <v>1860</v>
      </c>
      <c r="BG335" s="164" t="str">
        <f t="shared" ref="BG335:BG344" si="262">"BEGIN TRY" &amp; CHAR(10) &amp;
"    WITH query_result AS (" &amp; CHAR(10) &amp;
"        "&amp;BE335&amp;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5" s="166" t="str">
        <f>"SELECT 'ID"&amp; $U335 &amp;"' AS RULE_ID,  
   '"&amp; $G335 &amp;"' AS TB_NM,    
   '"&amp; $J335 &amp;"' AS COL_NM, 
   COUNT(*) AS TOT_CNT   
   FROM "&amp;$C335&amp;"."&amp; $G335 &amp;"
WHERE "&amp; $J335 &amp;" IS NOT NULL AND LENGTH(CAST("&amp; $J335 &amp;" AS VARCHAR))&gt;0 "</f>
        <v xml:space="preserve">SELECT 'ID3002' AS RULE_ID,  
   'PERSON' AS TB_NM,    
   'PERSON_ID' AS COL_NM, 
   COUNT(*) AS TOT_CNT   
   FROM YourSchemaName.PERSON
WHERE PERSON_ID IS NOT NULL AND LENGTH(CAST(PERSON_ID AS VARCHAR))&gt;0 </v>
      </c>
      <c r="BI335" s="164" t="s">
        <v>1860</v>
      </c>
      <c r="BJ335" s="166" t="str">
        <f t="shared" ref="BJ335:BJ344" si="263">"BEGIN" &amp; CHAR(10) &amp;
"    -- 쿼리 결과를 변수에 저장" &amp; CHAR(10) &amp;
"    " &amp; BH335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'ID3002'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335" s="164" t="s">
        <v>1860</v>
      </c>
      <c r="BM335" s="166" t="str">
        <f t="shared" ref="BM335:BM344" si="264">"BEGIN" &amp; CHAR(10) &amp;
"    -- 쿼리 결과를 변수에 저장" &amp; CHAR(10) &amp;
"    " &amp; BK335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335" s="164" t="s">
        <v>1860</v>
      </c>
      <c r="BP335" s="166" t="str">
        <f t="shared" ref="BP335:BP344" si="265">"BEGIN" &amp; CHAR(10) &amp;
"    -- 쿼리 결과를 변수에 저장" &amp; CHAR(10) &amp;
"    " &amp; BN335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BR335" s="164" t="s">
        <v>1860</v>
      </c>
      <c r="BS335" s="164" t="str">
        <f t="shared" ref="BS335:BS344" si="26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"&amp;BQ335&amp;CHAR(10)&amp;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LENGTH("&amp; $J335 &amp;")&gt;0 )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335" s="164" t="s">
        <v>1860</v>
      </c>
      <c r="BV335" s="164" t="str">
        <f t="shared" ref="BV335:BV344" si="26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"&amp;BT335&amp;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5" s="166" t="str">
        <f>"SELECT ERR_VALUE, RULE_ID, TB_NM, COL_NM FROM (
 SELECT DISTINCT SUBSTRING(CAST("&amp; $J335 &amp;" AS VARCHAR(50)),1,30)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LENGTH("&amp; $J335 &amp;")&gt;0 ) 
LIMIT 3
) XX
"</f>
        <v xml:space="preserve">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335" s="164" t="s">
        <v>1860</v>
      </c>
      <c r="BY335" s="164" t="str">
        <f t="shared" ref="BY335:BY344" si="26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"&amp;BW335&amp;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CA335" s="164" t="s">
        <v>1860</v>
      </c>
      <c r="CB335" s="164" t="str">
        <f t="shared" ref="CB335:CB344" si="269">"    -- 프로시저 본문" &amp; CHAR(10) &amp;
"    BEGIN" &amp; CHAR(10) &amp;
"        WITH query_result AS (" &amp; CHAR(10) &amp;
"            -- 쿼리 결과를 변수에 저장" &amp; CHAR(10) &amp;
"            "&amp;BZ335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'ID3002'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LENGTH(TO_CHAR("&amp; $J335 &amp;"))&gt;0 )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335" s="164" t="s">
        <v>1860</v>
      </c>
      <c r="CE335" s="164" t="str">
        <f t="shared" ref="CE335:CE344" si="270">"    -- 프로시저 본문" &amp; CHAR(10) &amp;
"    BEGIN" &amp; CHAR(10) &amp;
"        WITH query_result AS (" &amp; CHAR(10) &amp;
"            -- 쿼리 결과를 변수에 저장" &amp; CHAR(10) &amp;
"         "&amp;CC335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5" s="166" t="str">
        <f>"SELECT ERR_VALUE, RULE_ID, TB_NM, COL_NM FROM (
 SELECT DISTINCT SUBSTR(TO_CHAR("&amp; $J335 &amp;"),1,30)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LENGTH(TO_CHAR("&amp; $J335 &amp;"))&gt;0 ) 
AND ROWNUM &lt; 4
) XX
"</f>
        <v xml:space="preserve">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335" s="164" t="s">
        <v>1860</v>
      </c>
      <c r="CH335" s="164" t="str">
        <f t="shared" ref="CH335:CH344" si="271">"    -- 프로시저 본문" &amp; CHAR(10) &amp;
"    BEGIN" &amp; CHAR(10) &amp;
"        WITH query_result AS (" &amp; CHAR(10) &amp;
"            -- 쿼리 결과를 변수에 저장" &amp; CHAR(10) &amp;
"            "&amp;CF335&amp;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CJ335" s="164" t="s">
        <v>1860</v>
      </c>
      <c r="CK335" s="164" t="str">
        <f t="shared" ref="CK335:CK344" si="272">"BEGIN TRY" &amp; CHAR(10) &amp;
"    WITH query_result AS (" &amp; CHAR(10) &amp;
"        "&amp;CI335&amp;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335" s="164" t="s">
        <v>1860</v>
      </c>
      <c r="CN335" s="164" t="str">
        <f>"BEGIN TRY" &amp; CHAR(10) &amp;
"    WITH query_result AS (" &amp; CHAR(10) &amp;
"        "&amp;CL335&amp;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335" s="164" t="s">
        <v>1860</v>
      </c>
      <c r="CQ335" s="164" t="str">
        <f t="shared" ref="CQ335:CQ344" si="273">"BEGIN TRY" &amp; CHAR(10) &amp;
"    WITH query_result AS (" &amp; CHAR(10) &amp;
"        "&amp;CO335&amp;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5" s="216">
        <f>IFERROR(VLOOKUP("ID"&amp;U335,V.진단결과!$A$2:$E$99558,4,0),0)</f>
        <v>0</v>
      </c>
      <c r="CS335" s="217">
        <f>IFERROR(VLOOKUP("ID"&amp;U335,V.진단결과!$A$2:$E$99558,5,0),0)</f>
        <v>0</v>
      </c>
      <c r="CT335" s="218">
        <f t="shared" si="239"/>
        <v>0</v>
      </c>
      <c r="CU335" s="219" t="str">
        <f>SUBSTITUTE(IFERROR(VLOOKUP("ID"&amp;U335,V.진단결과!$A$2:$F$99558,6,0),""),$AO335,"")</f>
        <v/>
      </c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</row>
    <row r="336" spans="1:120" s="220" customFormat="1" ht="16.5" customHeight="1">
      <c r="A336" s="164">
        <v>5.4</v>
      </c>
      <c r="B336" s="164" t="s">
        <v>2240</v>
      </c>
      <c r="C336" s="164" t="s">
        <v>2887</v>
      </c>
      <c r="D336" s="164">
        <v>1</v>
      </c>
      <c r="E336" s="175" t="s">
        <v>2243</v>
      </c>
      <c r="F336" s="177" t="s">
        <v>2265</v>
      </c>
      <c r="G336" s="177" t="s">
        <v>2244</v>
      </c>
      <c r="H336" s="177">
        <v>1</v>
      </c>
      <c r="I336" s="221" t="s">
        <v>2487</v>
      </c>
      <c r="J336" s="177" t="s">
        <v>2272</v>
      </c>
      <c r="K336" s="177" t="s">
        <v>2435</v>
      </c>
      <c r="L336" s="175" t="s">
        <v>9</v>
      </c>
      <c r="M336" s="165"/>
      <c r="N336" s="221" t="s">
        <v>2487</v>
      </c>
      <c r="O336" s="183">
        <v>100000001</v>
      </c>
      <c r="P336" s="166"/>
      <c r="Q336" s="175" t="s">
        <v>116</v>
      </c>
      <c r="R336" s="175" t="s">
        <v>2448</v>
      </c>
      <c r="S336" s="166"/>
      <c r="T336" s="166"/>
      <c r="U336" s="166">
        <v>3003</v>
      </c>
      <c r="V336" s="164" t="s">
        <v>1869</v>
      </c>
      <c r="W336" s="166"/>
      <c r="X336" s="166"/>
      <c r="Y336" s="166"/>
      <c r="Z336" s="168" t="s">
        <v>2895</v>
      </c>
      <c r="AA336" s="168" t="s">
        <v>2896</v>
      </c>
      <c r="AB336" s="166"/>
      <c r="AC336" s="166"/>
      <c r="AD336" s="165"/>
      <c r="AE336" s="166"/>
      <c r="AF336" s="166"/>
      <c r="AG336" s="166"/>
      <c r="AH336" s="165"/>
      <c r="AI336" s="166"/>
      <c r="AJ336" s="166" t="s">
        <v>2250</v>
      </c>
      <c r="AK336" s="166" t="s">
        <v>2272</v>
      </c>
      <c r="AL336" s="166"/>
      <c r="AM336" s="166"/>
      <c r="AN336" s="166" t="str">
        <f>F336 &amp;"["&amp;G336&amp;"]의 "&amp; I336 &amp;"["&amp; J336 &amp;"]는 환자["&amp;AJ336&amp;"]의 "&amp;I336&amp;"["&amp;AK336&amp;"]에 존재하여야 한다."</f>
        <v>환자정보[PERSON]의 CDM 환자ID[PERSON_ID]는 환자[PROCEDURE_OCCURRENCE]의 CDM 환자ID[PERSON_ID]에 존재하여야 한다.</v>
      </c>
      <c r="AO336" s="166"/>
      <c r="AP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AQ336" s="164" t="s">
        <v>1860</v>
      </c>
      <c r="AR336" s="164" t="str">
        <f t="shared" si="258"/>
        <v xml:space="preserve">WITH query_result AS (
    -- 쿼리 결과를 변수에 저장
    SELECT 'ID3003'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336" s="164" t="s">
        <v>1860</v>
      </c>
      <c r="AU336" s="164" t="str">
        <f t="shared" si="259"/>
        <v xml:space="preserve">    WITH query_result AS (
        -- 쿼리 결과를 변수에 저장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336" s="164" t="s">
        <v>1860</v>
      </c>
      <c r="AX336" s="164" t="str">
        <f t="shared" si="260"/>
        <v xml:space="preserve">    WITH query_result AS (
        -- 쿼리 결과를 변수에 저장
    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AZ336" s="164" t="s">
        <v>1860</v>
      </c>
      <c r="BA336" s="164" t="str">
        <f t="shared" si="261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336" s="164" t="s">
        <v>1860</v>
      </c>
      <c r="BD336" s="164" t="str">
        <f>"BEGIN TRY" &amp; CHAR(10) &amp;
"    WITH query_result AS (" &amp; CHAR(10) &amp;
"        "&amp;BB336&amp;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336" s="164" t="s">
        <v>1860</v>
      </c>
      <c r="BG336" s="164" t="str">
        <f t="shared" si="262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6" s="166" t="str">
        <f>"SELECT 'ID"&amp; $U336 &amp;"' AS RULE_ID,  
   '"&amp; $G336 &amp;"' AS TB_NM,    
   '"&amp; $J336 &amp;"' AS COL_NM, 
   COUNT(*) AS TOT_CNT   
   FROM "&amp;$C336&amp;"."&amp; $G336 &amp;"
WHERE "&amp; $J336 &amp;" IS NOT NULL AND LENGTH(CAST("&amp; $J336 &amp;" AS VARCHAR))&gt;0 "</f>
        <v xml:space="preserve">SELECT 'ID3003' AS RULE_ID,  
   'PERSON' AS TB_NM,    
   'PERSON_ID' AS COL_NM, 
   COUNT(*) AS TOT_CNT   
   FROM YourSchemaName.PERSON
WHERE PERSON_ID IS NOT NULL AND LENGTH(CAST(PERSON_ID AS VARCHAR))&gt;0 </v>
      </c>
      <c r="BI336" s="164" t="s">
        <v>1860</v>
      </c>
      <c r="BJ336" s="166" t="str">
        <f t="shared" si="263"/>
        <v xml:space="preserve">BEGIN
    -- 쿼리 결과를 변수에 저장
    SELECT 'ID3003'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336" s="164" t="s">
        <v>1860</v>
      </c>
      <c r="BM336" s="166" t="str">
        <f t="shared" si="264"/>
        <v xml:space="preserve">BEGIN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336" s="164" t="s">
        <v>1860</v>
      </c>
      <c r="BP336" s="166" t="str">
        <f t="shared" si="265"/>
        <v xml:space="preserve">BEGIN
    -- 쿼리 결과를 변수에 저장
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BR336" s="164" t="s">
        <v>1860</v>
      </c>
      <c r="BS336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LENGTH("&amp; $J336 &amp;")&gt;0 )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336" s="164" t="s">
        <v>1860</v>
      </c>
      <c r="BV33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6" s="166" t="str">
        <f>"SELECT ERR_VALUE, RULE_ID, TB_NM, COL_NM FROM (
 SELECT DISTINCT SUBSTRING(CAST("&amp; $J336 &amp;" AS VARCHAR(50)),1,30)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LENGTH("&amp; $J336 &amp;")&gt;0 ) 
LIMIT 3
) XX
"</f>
        <v xml:space="preserve">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336" s="164" t="s">
        <v>1860</v>
      </c>
      <c r="BY336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CA336" s="164" t="s">
        <v>1860</v>
      </c>
      <c r="CB336" s="164" t="str">
        <f t="shared" si="269"/>
        <v xml:space="preserve">    -- 프로시저 본문
    BEGIN
        WITH query_result AS (
            -- 쿼리 결과를 변수에 저장
            SELECT 'ID3003'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LENGTH(TO_CHAR("&amp; $J336 &amp;"))&gt;0 )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336" s="164" t="s">
        <v>1860</v>
      </c>
      <c r="CE336" s="164" t="str">
        <f t="shared" si="270"/>
        <v xml:space="preserve">    -- 프로시저 본문
    BEGIN
        WITH query_result AS (
            -- 쿼리 결과를 변수에 저장
 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6" s="166" t="str">
        <f>"SELECT ERR_VALUE, RULE_ID, TB_NM, COL_NM FROM (
 SELECT DISTINCT SUBSTR(TO_CHAR("&amp; $J336 &amp;"),1,30)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LENGTH(TO_CHAR("&amp; $J336 &amp;"))&gt;0 ) 
AND ROWNUM &lt; 4
) XX
"</f>
        <v xml:space="preserve">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336" s="164" t="s">
        <v>1860</v>
      </c>
      <c r="CH336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CJ336" s="164" t="s">
        <v>1860</v>
      </c>
      <c r="CK336" s="164" t="str">
        <f t="shared" si="272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336" s="164" t="s">
        <v>1860</v>
      </c>
      <c r="CN336" s="164" t="str">
        <f>"BEGIN TRY" &amp; CHAR(10) &amp;
"    WITH query_result AS (" &amp; CHAR(10) &amp;
"        "&amp;CL336&amp;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336" s="164" t="s">
        <v>1860</v>
      </c>
      <c r="CQ336" s="164" t="str">
        <f t="shared" si="273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6" s="216">
        <f>IFERROR(VLOOKUP("ID"&amp;U336,V.진단결과!$A$2:$E$99558,4,0),0)</f>
        <v>0</v>
      </c>
      <c r="CS336" s="217">
        <f>IFERROR(VLOOKUP("ID"&amp;U336,V.진단결과!$A$2:$E$99558,5,0),0)</f>
        <v>0</v>
      </c>
      <c r="CT336" s="218">
        <f t="shared" si="239"/>
        <v>0</v>
      </c>
      <c r="CU336" s="219" t="str">
        <f>SUBSTITUTE(IFERROR(VLOOKUP("ID"&amp;U336,V.진단결과!$A$2:$F$99558,6,0),""),$AO336,"")</f>
        <v/>
      </c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</row>
    <row r="337" spans="1:120" s="220" customFormat="1" ht="16.5" customHeight="1">
      <c r="A337" s="164">
        <v>5.4</v>
      </c>
      <c r="B337" s="164" t="s">
        <v>2240</v>
      </c>
      <c r="C337" s="164" t="s">
        <v>2887</v>
      </c>
      <c r="D337" s="164">
        <v>1</v>
      </c>
      <c r="E337" s="175" t="s">
        <v>2243</v>
      </c>
      <c r="F337" s="177" t="s">
        <v>2265</v>
      </c>
      <c r="G337" s="177" t="s">
        <v>2244</v>
      </c>
      <c r="H337" s="177">
        <v>1</v>
      </c>
      <c r="I337" s="221" t="s">
        <v>2487</v>
      </c>
      <c r="J337" s="177" t="s">
        <v>2272</v>
      </c>
      <c r="K337" s="177" t="s">
        <v>2435</v>
      </c>
      <c r="L337" s="175" t="s">
        <v>9</v>
      </c>
      <c r="M337" s="165"/>
      <c r="N337" s="221" t="s">
        <v>2487</v>
      </c>
      <c r="O337" s="183">
        <v>100000001</v>
      </c>
      <c r="P337" s="166"/>
      <c r="Q337" s="175" t="s">
        <v>116</v>
      </c>
      <c r="R337" s="175" t="s">
        <v>2448</v>
      </c>
      <c r="S337" s="166"/>
      <c r="T337" s="166"/>
      <c r="U337" s="166">
        <v>3004</v>
      </c>
      <c r="V337" s="164" t="s">
        <v>1869</v>
      </c>
      <c r="W337" s="166"/>
      <c r="X337" s="166"/>
      <c r="Y337" s="166"/>
      <c r="Z337" s="168" t="s">
        <v>2564</v>
      </c>
      <c r="AA337" s="168" t="s">
        <v>2565</v>
      </c>
      <c r="AB337" s="166"/>
      <c r="AC337" s="166"/>
      <c r="AD337" s="165"/>
      <c r="AE337" s="166"/>
      <c r="AF337" s="166"/>
      <c r="AG337" s="166"/>
      <c r="AH337" s="165"/>
      <c r="AI337" s="166"/>
      <c r="AJ337" s="166" t="s">
        <v>2254</v>
      </c>
      <c r="AK337" s="166" t="s">
        <v>2272</v>
      </c>
      <c r="AL337" s="166"/>
      <c r="AM337" s="166" t="s">
        <v>2394</v>
      </c>
      <c r="AN337" s="166" t="str">
        <f>F337 &amp;"["&amp;G337&amp;"]의 "&amp; I337 &amp;"["&amp; J337 &amp;"]는 사망["&amp;AJ337&amp;"]의 사망일자 이후 환자의 데이터가 존재할 수 없다."</f>
        <v>환자정보[PERSON]의 CDM 환자ID[PERSON_ID]는 사망[DEATH]의 사망일자 이후 환자의 데이터가 존재할 수 없다.</v>
      </c>
      <c r="AO337" s="166"/>
      <c r="AP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AQ337" s="164" t="s">
        <v>1860</v>
      </c>
      <c r="AR337" s="164" t="str">
        <f t="shared" si="258"/>
        <v xml:space="preserve">WITH query_result AS (
    -- 쿼리 결과를 변수에 저장
    SELECT 'ID3004'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(A.YEAR_OF_BIRTH || '-' || LPAD(A.MONTH_OF_BIRTH, 2, '0') || '-' || LPAD(A.DAY_OF_BIRTH, 2, '0')) &lt; B."&amp;$AM337&amp;"
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337" s="164" t="s">
        <v>1860</v>
      </c>
      <c r="AU337" s="164" t="str">
        <f t="shared" si="259"/>
        <v xml:space="preserve">    WITH query_result AS (
        -- 쿼리 결과를 변수에 저장
        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(A.YEAR_OF_BIRTH || '-' || LPAD(A.MONTH_OF_BIRTH, 2, '0') || '-' || LPAD(A.DAY_OF_BIRTH, 2, '0')) &lt; TO_VARCHAR(B."&amp;$AM337&amp;", 'YYYY-MM-DD')
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337" s="164" t="s">
        <v>1860</v>
      </c>
      <c r="AX337" s="164" t="str">
        <f t="shared" si="260"/>
        <v xml:space="preserve">    WITH query_result AS (
        -- 쿼리 결과를 변수에 저장
    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AZ337" s="164" t="s">
        <v>1860</v>
      </c>
      <c r="BA337" s="164" t="str">
        <f t="shared" si="261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337" s="164" t="s">
        <v>1860</v>
      </c>
      <c r="BD337" s="164" t="str">
        <f>"BEGIN TRY" &amp; CHAR(10) &amp;
"    WITH query_result AS (" &amp; CHAR(10) &amp;
"        "&amp;BB337&amp;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337" s="164" t="s">
        <v>1860</v>
      </c>
      <c r="BG337" s="164" t="str">
        <f t="shared" si="262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7" s="166" t="str">
        <f>"SELECT 'ID"&amp; $U337 &amp;"' AS RULE_ID,  
   '"&amp; $G337 &amp;"' AS TB_NM,    
   '"&amp; $J337 &amp;"' AS COL_NM, 
   COUNT(*) AS TOT_CNT   
   FROM "&amp;$C337&amp;"."&amp; $G337 &amp;"
WHERE "&amp; $J337 &amp;" IS NOT NULL AND LENGTH(CAST("&amp; $J337 &amp;" AS VARCHAR))&gt;0 "</f>
        <v xml:space="preserve">SELECT 'ID3004' AS RULE_ID,  
   'PERSON' AS TB_NM,    
   'PERSON_ID' AS COL_NM, 
   COUNT(*) AS TOT_CNT   
   FROM YourSchemaName.PERSON
WHERE PERSON_ID IS NOT NULL AND LENGTH(CAST(PERSON_ID AS VARCHAR))&gt;0 </v>
      </c>
      <c r="BI337" s="164" t="s">
        <v>1860</v>
      </c>
      <c r="BJ337" s="166" t="str">
        <f t="shared" si="263"/>
        <v xml:space="preserve">BEGIN
    -- 쿼리 결과를 변수에 저장
    SELECT 'ID3004'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</v>
      </c>
      <c r="BL337" s="164" t="s">
        <v>1860</v>
      </c>
      <c r="BM337" s="166" t="str">
        <f t="shared" si="264"/>
        <v xml:space="preserve">BEGIN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MAKE_DATE(A.YEAR_OF_BIRTH,A.MONTH_OF_BIRTH,A.DAY_OF_BIRTH) &lt; B."&amp;$AM337&amp;" 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337" s="164" t="s">
        <v>1860</v>
      </c>
      <c r="BP337" s="166" t="str">
        <f t="shared" si="265"/>
        <v xml:space="preserve">BEGIN
    -- 쿼리 결과를 변수에 저장
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BR337" s="164" t="s">
        <v>1860</v>
      </c>
      <c r="BS337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DATE(A.YEAR_OF_BIRTH * 10000 + A.MONTH_OF_BIRTH * 100 + A.DAY_OF_BIRTH) &lt; B.DEATH_DATE 
)  
THEN 'Y' ELSE 'N' END = 'Y' 
AND ( "&amp; $J337 &amp;" IS NOT NULL AND LENGTH("&amp; $J337 &amp;")&gt;0 )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337" s="164" t="s">
        <v>1860</v>
      </c>
      <c r="BV337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7" s="166" t="str">
        <f>"SELECT ERR_VALUE, RULE_ID, TB_NM, COL_NM FROM (
 SELECT DISTINCT SUBSTRING(CAST("&amp; $J337 &amp;" AS VARCHAR(50)),1,30)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DATE(A.YEAR_OF_BIRTH * 10000 + A.MONTH_OF_BIRTH * 100 + A.DAY_OF_BIRTH) &lt; B.DEATH_DATE 
)  
THEN 'Y' ELSE 'N' END = 'Y' 
AND ( "&amp; $J337 &amp;" IS NOT NULL AND LENGTH("&amp; $J337 &amp;")&gt;0 ) 
LIMIT 3
) XX
"</f>
        <v xml:space="preserve">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337" s="164" t="s">
        <v>1860</v>
      </c>
      <c r="BY337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CA337" s="164" t="s">
        <v>1860</v>
      </c>
      <c r="CB337" s="164" t="str">
        <f t="shared" si="269"/>
        <v xml:space="preserve">    -- 프로시저 본문
    BEGIN
        WITH query_result AS (
            -- 쿼리 결과를 변수에 저장
            SELECT 'ID3004'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337" s="164" t="s">
        <v>1860</v>
      </c>
      <c r="CE337" s="164" t="str">
        <f t="shared" si="270"/>
        <v xml:space="preserve">    -- 프로시저 본문
    BEGIN
        WITH query_result AS (
            -- 쿼리 결과를 변수에 저장
         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7" s="166" t="str">
        <f>"SELECT ERR_VALUE, RULE_ID, TB_NM, COL_NM FROM (
 SELECT DISTINCT SUBSTR(TO_CHAR("&amp; $J337 &amp;"),1,30)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
AND ROWNUM &lt; 4
) XX
"</f>
        <v xml:space="preserve">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337" s="164" t="s">
        <v>1860</v>
      </c>
      <c r="CH337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CJ337" s="164" t="s">
        <v>1860</v>
      </c>
      <c r="CK337" s="164" t="str">
        <f t="shared" si="272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337" s="164" t="s">
        <v>1860</v>
      </c>
      <c r="CN337" s="164" t="str">
        <f>"BEGIN TRY" &amp; CHAR(10) &amp;
"    WITH query_result AS (" &amp; CHAR(10) &amp;
"        "&amp;CL337&amp;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337" s="164" t="s">
        <v>1860</v>
      </c>
      <c r="CQ337" s="164" t="str">
        <f t="shared" si="273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7" s="216">
        <f>IFERROR(VLOOKUP("ID"&amp;U337,V.진단결과!$A$2:$E$99558,4,0),0)</f>
        <v>0</v>
      </c>
      <c r="CS337" s="217">
        <f>IFERROR(VLOOKUP("ID"&amp;U337,V.진단결과!$A$2:$E$99558,5,0),0)</f>
        <v>0</v>
      </c>
      <c r="CT337" s="218">
        <f t="shared" ref="CT337:CT400" si="274">IFERROR(CS337/CR337,0)</f>
        <v>0</v>
      </c>
      <c r="CU337" s="219" t="str">
        <f>SUBSTITUTE(IFERROR(VLOOKUP("ID"&amp;U337,V.진단결과!$A$2:$F$99558,6,0),""),$AO337,"")</f>
        <v/>
      </c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</row>
    <row r="338" spans="1:120" s="220" customFormat="1" ht="16.5" customHeight="1">
      <c r="A338" s="164">
        <v>5.4</v>
      </c>
      <c r="B338" s="164" t="s">
        <v>2240</v>
      </c>
      <c r="C338" s="164" t="s">
        <v>2886</v>
      </c>
      <c r="D338" s="164">
        <v>1</v>
      </c>
      <c r="E338" s="175" t="s">
        <v>2243</v>
      </c>
      <c r="F338" s="177" t="s">
        <v>2265</v>
      </c>
      <c r="G338" s="177" t="s">
        <v>2244</v>
      </c>
      <c r="H338" s="177">
        <v>2</v>
      </c>
      <c r="I338" s="231" t="s">
        <v>2569</v>
      </c>
      <c r="J338" s="177" t="s">
        <v>2273</v>
      </c>
      <c r="K338" s="177" t="s">
        <v>2435</v>
      </c>
      <c r="L338" s="175"/>
      <c r="M338" s="165"/>
      <c r="N338" s="231" t="s">
        <v>2586</v>
      </c>
      <c r="O338" s="183">
        <v>8507</v>
      </c>
      <c r="P338" s="166"/>
      <c r="Q338" s="175" t="s">
        <v>116</v>
      </c>
      <c r="R338" s="175" t="s">
        <v>2448</v>
      </c>
      <c r="S338" s="166"/>
      <c r="T338" s="166"/>
      <c r="U338" s="166">
        <v>3005</v>
      </c>
      <c r="V338" s="164" t="s">
        <v>1870</v>
      </c>
      <c r="W338" s="167"/>
      <c r="X338" s="167"/>
      <c r="Y338" s="167"/>
      <c r="Z338" s="164" t="s">
        <v>1868</v>
      </c>
      <c r="AA338" s="164" t="s">
        <v>2466</v>
      </c>
      <c r="AB338" s="166"/>
      <c r="AC338" s="166"/>
      <c r="AD338" s="165"/>
      <c r="AE338" s="166"/>
      <c r="AF338" s="166" t="s">
        <v>2886</v>
      </c>
      <c r="AG338" s="165" t="s">
        <v>2258</v>
      </c>
      <c r="AH338" s="165" t="s">
        <v>2434</v>
      </c>
      <c r="AI338" s="166" t="s">
        <v>2823</v>
      </c>
      <c r="AJ338" s="168"/>
      <c r="AK338" s="168"/>
      <c r="AL338" s="166"/>
      <c r="AM338" s="166"/>
      <c r="AN338" s="166" t="str">
        <f>F338 &amp;"["&amp;G338&amp;"]의 "&amp; I338 &amp;"["&amp; J338 &amp;"]는 표준코드[CONCEPT]의 표준코드아이디[CONCEPT_ID]에 존재하며 해당 조건["&amp;AI338&amp;"]을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338" s="166"/>
      <c r="AP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AQ338" s="164" t="s">
        <v>1860</v>
      </c>
      <c r="AR338" s="164" t="str">
        <f t="shared" si="258"/>
        <v xml:space="preserve">WITH query_result AS (
    -- 쿼리 결과를 변수에 저장
    SELECT 'ID3005'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338" s="164" t="s">
        <v>1860</v>
      </c>
      <c r="AU338" s="164" t="str">
        <f t="shared" si="259"/>
        <v xml:space="preserve">    WITH query_result AS (
        -- 쿼리 결과를 변수에 저장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338" s="164" t="s">
        <v>1860</v>
      </c>
      <c r="AX338" s="164" t="str">
        <f t="shared" si="260"/>
        <v xml:space="preserve">    WITH query_result AS (
        -- 쿼리 결과를 변수에 저장
    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AZ338" s="164" t="s">
        <v>1860</v>
      </c>
      <c r="BA338" s="164" t="str">
        <f t="shared" si="261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338" s="164" t="s">
        <v>1860</v>
      </c>
      <c r="BD338" s="164" t="str">
        <f>"BEGIN TRY" &amp; CHAR(10) &amp;
"    WITH query_result AS (" &amp; CHAR(10) &amp;
"        "&amp;BB338&amp;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338" s="164" t="s">
        <v>1860</v>
      </c>
      <c r="BG338" s="164" t="str">
        <f t="shared" si="262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8" s="166" t="str">
        <f>"SELECT 'ID"&amp; $U338 &amp;"' AS RULE_ID,  
   '"&amp; $G338 &amp;"' AS TB_NM,    
   '"&amp; $J338 &amp;"' AS COL_NM, 
   COUNT(*) AS TOT_CNT   
   FROM "&amp;$C338&amp;"."&amp; $G338 &amp;"
WHERE "&amp; $J338 &amp;" IS NOT NULL AND LENGTH(CAST("&amp; $J338 &amp;" AS VARCHAR))&gt;0 "</f>
        <v xml:space="preserve">SELECT 'ID3005' AS RULE_ID,  
   'PERSON' AS TB_NM,    
   'GENDER_CONCEPT_ID' AS COL_NM, 
   COUNT(*) AS TOT_CNT   
   FROM YourSchemaName.PERSON
WHERE GENDER_CONCEPT_ID IS NOT NULL AND LENGTH(CAST(GENDER_CONCEPT_ID AS VARCHAR))&gt;0 </v>
      </c>
      <c r="BI338" s="164" t="s">
        <v>1860</v>
      </c>
      <c r="BJ338" s="166" t="str">
        <f t="shared" si="263"/>
        <v xml:space="preserve">BEGIN
    -- 쿼리 결과를 변수에 저장
    SELECT 'ID3005'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338" s="164" t="s">
        <v>1860</v>
      </c>
      <c r="BM338" s="166" t="str">
        <f t="shared" si="264"/>
        <v xml:space="preserve">BEGIN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338" s="164" t="s">
        <v>1860</v>
      </c>
      <c r="BP338" s="166" t="str">
        <f t="shared" si="265"/>
        <v xml:space="preserve">BEGIN
    -- 쿼리 결과를 변수에 저장
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BR338" s="164" t="s">
        <v>1860</v>
      </c>
      <c r="BS338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LENGTH("&amp; $J338 &amp;")&gt;0 )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338" s="164" t="s">
        <v>1860</v>
      </c>
      <c r="BV338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338" s="166" t="str">
        <f>"SELECT ERR_VALUE, RULE_ID, TB_NM, COL_NM FROM (
 SELECT DISTINCT SUBSTRING(CAST("&amp; $J338 &amp;" AS VARCHAR(50)),1,30)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LENGTH("&amp; $J338 &amp;")&gt;0 ) 
LIMIT 3
) XX
"</f>
        <v xml:space="preserve">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338" s="164" t="s">
        <v>1860</v>
      </c>
      <c r="BY338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CA338" s="164" t="s">
        <v>1860</v>
      </c>
      <c r="CB338" s="164" t="str">
        <f t="shared" si="269"/>
        <v xml:space="preserve">    -- 프로시저 본문
    BEGIN
        WITH query_result AS (
            -- 쿼리 결과를 변수에 저장
            SELECT 'ID3005'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LENGTH(TO_CHAR("&amp; $J338 &amp;"))&gt;0 )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338" s="164" t="s">
        <v>1860</v>
      </c>
      <c r="CE338" s="164" t="str">
        <f t="shared" si="270"/>
        <v xml:space="preserve">    -- 프로시저 본문
    BEGIN
        WITH query_result AS (
            -- 쿼리 결과를 변수에 저장
 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8" s="166" t="str">
        <f>"SELECT ERR_VALUE, RULE_ID, TB_NM, COL_NM FROM (
 SELECT DISTINCT SUBSTR(TO_CHAR("&amp; $J338 &amp;"),1,30)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LENGTH(TO_CHAR("&amp; $J338 &amp;"))&gt;0 ) 
AND ROWNUM &lt; 4
) XX
"</f>
        <v xml:space="preserve">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338" s="164" t="s">
        <v>1860</v>
      </c>
      <c r="CH338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CJ338" s="164" t="s">
        <v>1860</v>
      </c>
      <c r="CK338" s="164" t="str">
        <f t="shared" si="272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338" s="164" t="s">
        <v>1860</v>
      </c>
      <c r="CN338" s="164" t="str">
        <f>"BEGIN TRY" &amp; CHAR(10) &amp;
"    WITH query_result AS (" &amp; CHAR(10) &amp;
"        "&amp;CL338&amp;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338" s="164" t="s">
        <v>1860</v>
      </c>
      <c r="CQ338" s="164" t="str">
        <f t="shared" si="273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8" s="216">
        <f>IFERROR(VLOOKUP("ID"&amp;U338,V.진단결과!$A$2:$E$99558,4,0),0)</f>
        <v>0</v>
      </c>
      <c r="CS338" s="217">
        <f>IFERROR(VLOOKUP("ID"&amp;U338,V.진단결과!$A$2:$E$99558,5,0),0)</f>
        <v>0</v>
      </c>
      <c r="CT338" s="218">
        <f t="shared" si="274"/>
        <v>0</v>
      </c>
      <c r="CU338" s="219" t="str">
        <f>SUBSTITUTE(IFERROR(VLOOKUP("ID"&amp;U338,V.진단결과!$A$2:$F$99558,6,0),""),$AO338,"")</f>
        <v/>
      </c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</row>
    <row r="339" spans="1:120" s="220" customFormat="1" ht="16.5" customHeight="1">
      <c r="A339" s="164">
        <v>5.4</v>
      </c>
      <c r="B339" s="164" t="s">
        <v>2240</v>
      </c>
      <c r="C339" s="164" t="s">
        <v>2886</v>
      </c>
      <c r="D339" s="164">
        <v>1</v>
      </c>
      <c r="E339" s="175" t="s">
        <v>2243</v>
      </c>
      <c r="F339" s="177" t="s">
        <v>2265</v>
      </c>
      <c r="G339" s="177" t="s">
        <v>2244</v>
      </c>
      <c r="H339" s="177">
        <v>2</v>
      </c>
      <c r="I339" s="231" t="s">
        <v>2569</v>
      </c>
      <c r="J339" s="177" t="s">
        <v>2273</v>
      </c>
      <c r="K339" s="177" t="s">
        <v>2435</v>
      </c>
      <c r="L339" s="175"/>
      <c r="M339" s="165"/>
      <c r="N339" s="231" t="s">
        <v>2586</v>
      </c>
      <c r="O339" s="183">
        <v>8507</v>
      </c>
      <c r="P339" s="166"/>
      <c r="Q339" s="175" t="s">
        <v>116</v>
      </c>
      <c r="R339" s="175" t="s">
        <v>2448</v>
      </c>
      <c r="S339" s="166"/>
      <c r="T339" s="166"/>
      <c r="U339" s="166">
        <v>3006</v>
      </c>
      <c r="V339" s="164" t="s">
        <v>1869</v>
      </c>
      <c r="W339" s="166"/>
      <c r="X339" s="166"/>
      <c r="Y339" s="166"/>
      <c r="Z339" s="168" t="s">
        <v>2892</v>
      </c>
      <c r="AA339" s="168" t="s">
        <v>2891</v>
      </c>
      <c r="AB339" s="166"/>
      <c r="AC339" s="166"/>
      <c r="AD339" s="165"/>
      <c r="AE339" s="166"/>
      <c r="AF339" s="166"/>
      <c r="AG339" s="166"/>
      <c r="AH339" s="165"/>
      <c r="AI339" s="166"/>
      <c r="AJ339" s="166"/>
      <c r="AK339" s="166"/>
      <c r="AL339" s="166"/>
      <c r="AM339" s="166"/>
      <c r="AN339" s="166" t="str">
        <f>F339 &amp;"["&amp;G339&amp;"]의 "&amp; I339 &amp;"["&amp; J339 &amp;"]는 필수적으로 존재하여만 한다."</f>
        <v>환자정보[PERSON]의 성별_concept ID[GENDER_CONCEPT_ID]는 필수적으로 존재하여만 한다.</v>
      </c>
      <c r="AO339" s="166"/>
      <c r="AP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Q339" s="164" t="s">
        <v>1860</v>
      </c>
      <c r="AR339" s="164" t="str">
        <f t="shared" si="258"/>
        <v xml:space="preserve">WITH query_result AS (
    -- 쿼리 결과를 변수에 저장
    SELECT 'ID3006'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AT339" s="164" t="s">
        <v>1860</v>
      </c>
      <c r="AU339" s="164" t="str">
        <f t="shared" si="259"/>
        <v xml:space="preserve">    WITH query_result AS (
        -- 쿼리 결과를 변수에 저장
        SELECT 'ID3006'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AW339" s="164" t="s">
        <v>1860</v>
      </c>
      <c r="AX339" s="164" t="str">
        <f t="shared" si="260"/>
        <v xml:space="preserve">    WITH query_result AS (
        -- 쿼리 결과를 변수에 저장
    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Z339" s="164" t="s">
        <v>1860</v>
      </c>
      <c r="BA339" s="164" t="str">
        <f t="shared" si="261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C339" s="164" t="s">
        <v>1860</v>
      </c>
      <c r="BD339" s="164" t="str">
        <f>"BEGIN TRY" &amp; CHAR(10) &amp;
"    WITH query_result AS (" &amp; CHAR(10) &amp;
"        "&amp;BB339&amp;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BF339" s="164" t="s">
        <v>1860</v>
      </c>
      <c r="BG339" s="164" t="str">
        <f t="shared" si="262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9" s="166" t="str">
        <f>"SELECT 'ID"&amp; $U339 &amp;"' AS RULE_ID,  
   '"&amp; $G339 &amp;"' AS TB_NM,    
   '"&amp; $J339 &amp;"' AS COL_NM, 
   COUNT(*) AS TOT_CNT   
   FROM "&amp;$C339&amp;"."&amp; $G339 &amp;"
"</f>
        <v xml:space="preserve">SELECT 'ID3006' AS RULE_ID,  
   'PERSON' AS TB_NM,    
   'GENDER_CONCEPT_ID' AS COL_NM, 
   COUNT(*) AS TOT_CNT   
   FROM YourSchemaName.PERSON
</v>
      </c>
      <c r="BI339" s="164" t="s">
        <v>1860</v>
      </c>
      <c r="BJ339" s="166" t="str">
        <f t="shared" si="263"/>
        <v xml:space="preserve">BEGIN
    -- 쿼리 결과를 변수에 저장
    SELECT 'ID3006'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L339" s="164" t="s">
        <v>1860</v>
      </c>
      <c r="BM339" s="166" t="str">
        <f t="shared" si="264"/>
        <v xml:space="preserve">BEGIN
    -- 쿼리 결과를 변수에 저장
    SELECT 'ID3006'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BO339" s="164" t="s">
        <v>1860</v>
      </c>
      <c r="BP339" s="166" t="str">
        <f t="shared" si="265"/>
        <v xml:space="preserve">BEGIN
    -- 쿼리 결과를 변수에 저장
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BR339" s="164" t="s">
        <v>1860</v>
      </c>
      <c r="BS339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U339" s="164" t="s">
        <v>1860</v>
      </c>
      <c r="BV339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339" s="166" t="str">
        <f>"SELECT ERR_VALUE, RULE_ID, TB_NM, COL_NM FROM (
 SELECT DISTINCT SUBSTRING(CAST("&amp; $J339 &amp;" AS VARCHAR(50)),1,30) AS ERR_VALUE, 'ID"&amp; $U339 &amp;"' AS RULE_ID,  
   '"&amp; $G339 &amp;"' AS TB_NM,    
   '"&amp; $J339 &amp;"' AS COL_NM 
    FROM "&amp;$C339&amp;"."&amp; $G339 &amp;" A
    WHERE  "&amp; $J339 &amp;" IS NULL 
LIMIT 3
) XX
"</f>
        <v xml:space="preserve">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</v>
      </c>
      <c r="BX339" s="164" t="s">
        <v>1860</v>
      </c>
      <c r="BY339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A339" s="164" t="s">
        <v>1860</v>
      </c>
      <c r="CB339" s="164" t="str">
        <f t="shared" si="269"/>
        <v xml:space="preserve">    -- 프로시저 본문
    BEGIN
        WITH query_result AS (
            -- 쿼리 결과를 변수에 저장
            SELECT 'ID3006'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D339" s="164" t="s">
        <v>1860</v>
      </c>
      <c r="CE339" s="164" t="str">
        <f t="shared" si="270"/>
        <v xml:space="preserve">    -- 프로시저 본문
    BEGIN
        WITH query_result AS (
            -- 쿼리 결과를 변수에 저장
         SELECT 'ID3006'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9" s="166" t="str">
        <f>"SELECT ERR_VALUE, RULE_ID, TB_NM, COL_NM FROM (
 SELECT DISTINCT SUBSTR(TO_CHAR("&amp; $J339 &amp;"),1,30) AS ERR_VALUE, 'ID"&amp; $U339 &amp;"' AS RULE_ID,  
   '"&amp; $G339 &amp;"' AS TB_NM,    
   '"&amp; $J339 &amp;"' AS COL_NM 
    FROM "&amp;$C339&amp;"."&amp; $G339 &amp;" A
    WHERE  "&amp; $J339 &amp;" IS NULL
AND ROWNUM &lt; 4
) XX
"</f>
        <v xml:space="preserve">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</v>
      </c>
      <c r="CG339" s="164" t="s">
        <v>1860</v>
      </c>
      <c r="CH339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J339" s="164" t="s">
        <v>1860</v>
      </c>
      <c r="CK339" s="164" t="str">
        <f t="shared" si="272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M339" s="164" t="s">
        <v>1860</v>
      </c>
      <c r="CN339" s="164" t="str">
        <f>"BEGIN TRY" &amp; CHAR(10) &amp;
"    WITH query_result AS (" &amp; CHAR(10) &amp;
"        "&amp;CL339&amp;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CP339" s="164" t="s">
        <v>1860</v>
      </c>
      <c r="CQ339" s="164" t="str">
        <f t="shared" si="273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9" s="216">
        <f>IFERROR(VLOOKUP("ID"&amp;U339,V.진단결과!$A$2:$E$99558,4,0),0)</f>
        <v>0</v>
      </c>
      <c r="CS339" s="217">
        <f>IFERROR(VLOOKUP("ID"&amp;U339,V.진단결과!$A$2:$E$99558,5,0),0)</f>
        <v>0</v>
      </c>
      <c r="CT339" s="218">
        <f t="shared" si="274"/>
        <v>0</v>
      </c>
      <c r="CU339" s="219" t="str">
        <f>SUBSTITUTE(IFERROR(VLOOKUP("ID"&amp;U339,V.진단결과!$A$2:$F$99558,6,0),""),$AO339,"")</f>
        <v/>
      </c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</row>
    <row r="340" spans="1:120" s="220" customFormat="1" ht="16.5" customHeight="1">
      <c r="A340" s="164">
        <v>5.4</v>
      </c>
      <c r="B340" s="164" t="s">
        <v>2240</v>
      </c>
      <c r="C340" s="164" t="s">
        <v>2886</v>
      </c>
      <c r="D340" s="164">
        <v>1</v>
      </c>
      <c r="E340" s="175" t="s">
        <v>2243</v>
      </c>
      <c r="F340" s="177" t="s">
        <v>2265</v>
      </c>
      <c r="G340" s="177" t="s">
        <v>2244</v>
      </c>
      <c r="H340" s="177">
        <v>3</v>
      </c>
      <c r="I340" s="215" t="s">
        <v>2570</v>
      </c>
      <c r="J340" s="177" t="s">
        <v>2274</v>
      </c>
      <c r="K340" s="177" t="s">
        <v>2435</v>
      </c>
      <c r="L340" s="175"/>
      <c r="M340" s="165"/>
      <c r="N340" s="215" t="s">
        <v>2570</v>
      </c>
      <c r="O340" s="183">
        <v>1990</v>
      </c>
      <c r="P340" s="4"/>
      <c r="Q340" s="175" t="s">
        <v>116</v>
      </c>
      <c r="R340" s="175" t="s">
        <v>2448</v>
      </c>
      <c r="S340" s="166"/>
      <c r="T340" s="166"/>
      <c r="U340" s="166">
        <v>3007</v>
      </c>
      <c r="V340" s="164" t="s">
        <v>1869</v>
      </c>
      <c r="W340" s="166"/>
      <c r="X340" s="166"/>
      <c r="Y340" s="166"/>
      <c r="Z340" s="168" t="s">
        <v>1966</v>
      </c>
      <c r="AA340" s="168" t="s">
        <v>2785</v>
      </c>
      <c r="AB340" s="166"/>
      <c r="AC340" s="166"/>
      <c r="AD340" s="165"/>
      <c r="AE340" s="166"/>
      <c r="AF340" s="166"/>
      <c r="AG340" s="166"/>
      <c r="AH340" s="165"/>
      <c r="AI340" s="166"/>
      <c r="AJ340" s="166"/>
      <c r="AK340" s="166"/>
      <c r="AL340" s="166"/>
      <c r="AM340" s="166"/>
      <c r="AN340" s="167" t="str">
        <f>F340 &amp;"["&amp;G340&amp;"]의 "&amp; I340 &amp;"["&amp; J340 &amp;"]는 'YYYY'의 날짜 형식을 준수해야 한다."</f>
        <v>환자정보[PERSON]의 출생 년도[YEAR_OF_BIRTH]는 'YYYY'의 날짜 형식을 준수해야 한다.</v>
      </c>
      <c r="AO340" s="166"/>
      <c r="AP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AQ340" s="164" t="s">
        <v>1860</v>
      </c>
      <c r="AR340" s="164" t="str">
        <f t="shared" si="258"/>
        <v xml:space="preserve">WITH query_result AS (
    -- 쿼리 결과를 변수에 저장
    SELECT 'ID3007'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0" s="166" t="str">
        <f>"SELECT 'ID"&amp; $U340 &amp;"' AS RULE_ID,  
   '"&amp; $G340 &amp;"' AS TB_NM,    
   '"&amp; $J340 &amp;"' AS COL_NM, 
	COUNT(*) AS ERR_CNT   
FROM "&amp;$C340&amp;"."&amp; $G340 &amp;"
WHERE CASE WHEN "&amp; $J340 &amp;" LIKE_REGEXPR '^[0-9]{4}$'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340" s="164" t="s">
        <v>1860</v>
      </c>
      <c r="AU340" s="164" t="str">
        <f t="shared" si="259"/>
        <v xml:space="preserve">    WITH query_result AS (
        -- 쿼리 결과를 변수에 저장
        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LIKE_REGEXPR '^[0-9]{4}$'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340" s="164" t="s">
        <v>1860</v>
      </c>
      <c r="AX340" s="164" t="str">
        <f t="shared" si="260"/>
        <v xml:space="preserve">    WITH query_result AS (
        -- 쿼리 결과를 변수에 저장
        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AZ340" s="164" t="s">
        <v>1860</v>
      </c>
      <c r="BA340" s="164" t="str">
        <f t="shared" si="261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340" s="164" t="s">
        <v>1860</v>
      </c>
      <c r="BD340" s="164" t="str">
        <f>"BEGIN TRY" &amp; CHAR(10) &amp;
"    WITH query_result AS (" &amp; CHAR(10) &amp;
"        "&amp;BB340&amp;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340" s="164" t="s">
        <v>1860</v>
      </c>
      <c r="BG340" s="164" t="str">
        <f t="shared" si="262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0" s="166" t="str">
        <f>"SELECT 'ID"&amp; $U340 &amp;"' AS RULE_ID,  
   '"&amp; $G340 &amp;"' AS TB_NM,    
   '"&amp; $J340 &amp;"' AS COL_NM, 
   COUNT(*) AS TOT_CNT   
   FROM "&amp;$C340&amp;"."&amp; $G340 &amp;"
WHERE "&amp; $J340 &amp;" IS NOT NULL AND LENGTH(CAST("&amp; $J340 &amp;" AS VARCHAR))&gt;0 "</f>
        <v xml:space="preserve">SELECT 'ID3007' AS RULE_ID,  
   'PERSON' AS TB_NM,    
   'YEAR_OF_BIRTH' AS COL_NM, 
   COUNT(*) AS TOT_CNT   
   FROM YourSchemaName.PERSON
WHERE YEAR_OF_BIRTH IS NOT NULL AND LENGTH(CAST(YEAR_OF_BIRTH AS VARCHAR))&gt;0 </v>
      </c>
      <c r="BI340" s="164" t="s">
        <v>1860</v>
      </c>
      <c r="BJ340" s="166" t="str">
        <f t="shared" si="263"/>
        <v xml:space="preserve">BEGIN
    -- 쿼리 결과를 변수에 저장
    SELECT 'ID3007'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0" s="166" t="str">
        <f>"SELECT 'ID"&amp; $U340 &amp;"' AS RULE_ID,  
   '"&amp; $G340 &amp;"' AS TB_NM,    
   '"&amp; $J340 &amp;"' AS COL_NM, 
	COUNT(*) AS ERR_CNT   
FROM "&amp;$C340&amp;"."&amp; $G340 &amp;"
WHERE CASE WHEN REGEXP_MATCH(CAST("&amp; $J340 &amp;" AS VARCHAR), '^[0-9]{4}$') IS NULL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340" s="164" t="s">
        <v>1860</v>
      </c>
      <c r="BM340" s="166" t="str">
        <f t="shared" si="264"/>
        <v xml:space="preserve">BEGIN
    -- 쿼리 결과를 변수에 저장
    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REGEXP_MATCH(CAST("&amp; $J340 &amp;" AS VARCHAR), '^[0-9]{4}$') IS NULL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340" s="164" t="s">
        <v>1860</v>
      </c>
      <c r="BP340" s="166" t="str">
        <f t="shared" si="265"/>
        <v xml:space="preserve">BEGIN
    -- 쿼리 결과를 변수에 저장
    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BR340" s="164" t="s">
        <v>1860</v>
      </c>
      <c r="BS340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0" s="166" t="str">
        <f>"SELECT 'ID"&amp; $U340 &amp;"' AS RULE_ID,  
   '"&amp; $G340 &amp;"' AS TB_NM,    
   '"&amp; $J340 &amp;"' AS COL_NM, 
	COUNT(*) AS ERR_CNT   
FROM "&amp;$C340&amp;"."&amp; $G340 &amp;"
WHERE CASE WHEN "&amp; $J340 &amp;" REGEXP '^[0-9]{4}$'
THEN 'Y' ELSE 'N' END = 'Y' 
AND ( "&amp; $J340 &amp;" IS NOT NULL AND LENGTH("&amp; $J340 &amp;")&gt;0 )
"</f>
        <v xml:space="preserve">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340" s="164" t="s">
        <v>1860</v>
      </c>
      <c r="BV340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340" s="166" t="str">
        <f>"SELECT ERR_VALUE, RULE_ID, TB_NM, COL_NM FROM (
SELECT DISTINCT SUBSTRING(CAST("&amp; $J340 &amp;" AS VARCHAR(50)),1,30) AS ERR_VALUE, 'ID"&amp; $U340 &amp;"' AS RULE_ID,  
   '"&amp; $G340 &amp;"' AS TB_NM,    
   '"&amp; $J340 &amp;"' AS COL_NM 
FROM "&amp;$C340&amp;"."&amp; $G340 &amp;"
WHERE CASE WHEN "&amp; $J340 &amp;" REGEXP '^[0-9]{4}$'
 THEN 'Y' 
 ELSE 'N' 
 END = 'Y' 
AND ("&amp; $J340 &amp;" IS NOT NULL AND LENGTH("&amp; $J340 &amp;")&gt;0 )
limit 3
) XX
"</f>
        <v xml:space="preserve">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340" s="164" t="s">
        <v>1860</v>
      </c>
      <c r="BY340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CA340" s="164" t="s">
        <v>1860</v>
      </c>
      <c r="CB340" s="164" t="str">
        <f t="shared" si="269"/>
        <v xml:space="preserve">    -- 프로시저 본문
    BEGIN
        WITH query_result AS (
            -- 쿼리 결과를 변수에 저장
            SELECT 'ID3007'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0" s="166" t="str">
        <f>"SELECT 'ID"&amp; $U340 &amp;"' AS RULE_ID,  
   '"&amp; $G340 &amp;"' AS TB_NM,    
   '"&amp; $J340 &amp;"' AS COL_NM, 
	COUNT(*) AS ERR_CNT   
FROM "&amp;$C340&amp;"."&amp; $G340 &amp;"
WHERE CASE WHEN REGEXP_LIKE("&amp; $J340 &amp;", '^[0-9]{4}$')
THEN 'Y' ELSE 'N' END = 'Y' 
AND ( "&amp; $J340 &amp;" IS NOT NULL AND LENGTH(TO_CHAR("&amp; $J340 &amp;"))&gt;0 )
"</f>
        <v xml:space="preserve">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340" s="164" t="s">
        <v>1860</v>
      </c>
      <c r="CE340" s="164" t="str">
        <f t="shared" si="270"/>
        <v xml:space="preserve">    -- 프로시저 본문
    BEGIN
        WITH query_result AS (
            -- 쿼리 결과를 변수에 저장
         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0" s="166" t="str">
        <f>"SELECT ERR_VALUE, RULE_ID, TB_NM, COL_NM FROM (
SELECT DISTINCT SUBSTR(TO_CHAR("&amp; $J340 &amp;"),1,30) AS ERR_VALUE, 'ID"&amp; $U340 &amp;"' AS RULE_ID,  
   '"&amp; $G340 &amp;"' AS TB_NM,    
   '"&amp; $J340 &amp;"' AS COL_NM 
FROM "&amp;$C340&amp;"."&amp; $G340 &amp;"
WHERE CASE WHEN REGEXP_LIKE("&amp; $J340 &amp;", '^[0-9]{4}$')
 THEN 'Y' 
 ELSE 'N' 
 END = 'Y' 
AND ("&amp; $J340 &amp;" IS NOT NULL AND LENGTH(TO_CHAR("&amp; $J340 &amp;"))&gt;0 )
AND ROWNUM &lt; 4
) XX
"</f>
        <v xml:space="preserve">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340" s="164" t="s">
        <v>1860</v>
      </c>
      <c r="CH340" s="164" t="str">
        <f t="shared" si="271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CJ340" s="164" t="s">
        <v>1860</v>
      </c>
      <c r="CK340" s="164" t="str">
        <f t="shared" si="272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340" s="164" t="s">
        <v>1860</v>
      </c>
      <c r="CN340" s="164" t="str">
        <f>"BEGIN TRY" &amp; CHAR(10) &amp;
"    WITH query_result AS (" &amp; CHAR(10) &amp;
"        "&amp;CL340&amp;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340" s="164" t="s">
        <v>1860</v>
      </c>
      <c r="CQ340" s="164" t="str">
        <f t="shared" si="273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0" s="216">
        <f>IFERROR(VLOOKUP("ID"&amp;U340,V.진단결과!$A$2:$E$99558,4,0),0)</f>
        <v>0</v>
      </c>
      <c r="CS340" s="217">
        <f>IFERROR(VLOOKUP("ID"&amp;U340,V.진단결과!$A$2:$E$99558,5,0),0)</f>
        <v>0</v>
      </c>
      <c r="CT340" s="218">
        <f t="shared" si="274"/>
        <v>0</v>
      </c>
      <c r="CU340" s="219" t="str">
        <f>SUBSTITUTE(IFERROR(VLOOKUP("ID"&amp;U340,V.진단결과!$A$2:$F$99558,6,0),""),$AO340,"")</f>
        <v/>
      </c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</row>
    <row r="341" spans="1:120" s="220" customFormat="1" ht="16.5" customHeight="1">
      <c r="A341" s="164">
        <v>5.4</v>
      </c>
      <c r="B341" s="164" t="s">
        <v>2240</v>
      </c>
      <c r="C341" s="164" t="s">
        <v>2886</v>
      </c>
      <c r="D341" s="164">
        <v>1</v>
      </c>
      <c r="E341" s="175" t="s">
        <v>2243</v>
      </c>
      <c r="F341" s="177" t="s">
        <v>2265</v>
      </c>
      <c r="G341" s="177" t="s">
        <v>2244</v>
      </c>
      <c r="H341" s="177">
        <v>3</v>
      </c>
      <c r="I341" s="215" t="s">
        <v>2570</v>
      </c>
      <c r="J341" s="177" t="s">
        <v>2274</v>
      </c>
      <c r="K341" s="177" t="s">
        <v>2435</v>
      </c>
      <c r="L341" s="175"/>
      <c r="M341" s="165"/>
      <c r="N341" s="215" t="s">
        <v>2570</v>
      </c>
      <c r="O341" s="183">
        <v>1990</v>
      </c>
      <c r="P341" s="4"/>
      <c r="Q341" s="175" t="s">
        <v>116</v>
      </c>
      <c r="R341" s="175" t="s">
        <v>2448</v>
      </c>
      <c r="S341" s="166"/>
      <c r="T341" s="166"/>
      <c r="U341" s="166">
        <v>3008</v>
      </c>
      <c r="V341" s="164" t="s">
        <v>1869</v>
      </c>
      <c r="W341" s="166"/>
      <c r="X341" s="166"/>
      <c r="Y341" s="166"/>
      <c r="Z341" s="168" t="s">
        <v>2892</v>
      </c>
      <c r="AA341" s="168" t="s">
        <v>2891</v>
      </c>
      <c r="AB341" s="166"/>
      <c r="AC341" s="166"/>
      <c r="AD341" s="165"/>
      <c r="AE341" s="166"/>
      <c r="AF341" s="166"/>
      <c r="AG341" s="166"/>
      <c r="AH341" s="165"/>
      <c r="AI341" s="166"/>
      <c r="AJ341" s="166"/>
      <c r="AK341" s="166"/>
      <c r="AL341" s="166"/>
      <c r="AM341" s="166"/>
      <c r="AN341" s="166" t="str">
        <f>F341 &amp;"["&amp;G341&amp;"]의 "&amp; I341 &amp;"["&amp; J341 &amp;"]는 필수적으로 존재하여만 한다."</f>
        <v>환자정보[PERSON]의 출생 년도[YEAR_OF_BIRTH]는 필수적으로 존재하여만 한다.</v>
      </c>
      <c r="AO341" s="166"/>
      <c r="AP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Q341" s="164" t="s">
        <v>1860</v>
      </c>
      <c r="AR341" s="164" t="str">
        <f t="shared" si="258"/>
        <v xml:space="preserve">WITH query_result AS (
    -- 쿼리 결과를 변수에 저장
    SELECT 'ID3008'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AT341" s="164" t="s">
        <v>1860</v>
      </c>
      <c r="AU341" s="164" t="str">
        <f t="shared" si="259"/>
        <v xml:space="preserve">    WITH query_result AS (
        -- 쿼리 결과를 변수에 저장
        SELECT 'ID3008'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AW341" s="164" t="s">
        <v>1860</v>
      </c>
      <c r="AX341" s="164" t="str">
        <f t="shared" si="260"/>
        <v xml:space="preserve">    WITH query_result AS (
        -- 쿼리 결과를 변수에 저장
    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Z341" s="164" t="s">
        <v>1860</v>
      </c>
      <c r="BA341" s="164" t="str">
        <f t="shared" si="261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C341" s="164" t="s">
        <v>1860</v>
      </c>
      <c r="BD341" s="164" t="str">
        <f>"BEGIN TRY" &amp; CHAR(10) &amp;
"    WITH query_result AS (" &amp; CHAR(10) &amp;
"        "&amp;BB341&amp;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BF341" s="164" t="s">
        <v>1860</v>
      </c>
      <c r="BG341" s="164" t="str">
        <f t="shared" si="262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1" s="166" t="str">
        <f>"SELECT 'ID"&amp; $U341 &amp;"' AS RULE_ID,  
   '"&amp; $G341 &amp;"' AS TB_NM,    
   '"&amp; $J341 &amp;"' AS COL_NM, 
   COUNT(*) AS TOT_CNT   
   FROM "&amp;$C341&amp;"."&amp; $G341 &amp;"
"</f>
        <v xml:space="preserve">SELECT 'ID3008' AS RULE_ID,  
   'PERSON' AS TB_NM,    
   'YEAR_OF_BIRTH' AS COL_NM, 
   COUNT(*) AS TOT_CNT   
   FROM YourSchemaName.PERSON
</v>
      </c>
      <c r="BI341" s="164" t="s">
        <v>1860</v>
      </c>
      <c r="BJ341" s="166" t="str">
        <f t="shared" si="263"/>
        <v xml:space="preserve">BEGIN
    -- 쿼리 결과를 변수에 저장
    SELECT 'ID3008'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L341" s="164" t="s">
        <v>1860</v>
      </c>
      <c r="BM341" s="166" t="str">
        <f t="shared" si="264"/>
        <v xml:space="preserve">BEGIN
    -- 쿼리 결과를 변수에 저장
    SELECT 'ID3008'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BO341" s="164" t="s">
        <v>1860</v>
      </c>
      <c r="BP341" s="166" t="str">
        <f t="shared" si="265"/>
        <v xml:space="preserve">BEGIN
    -- 쿼리 결과를 변수에 저장
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BR341" s="164" t="s">
        <v>1860</v>
      </c>
      <c r="BS341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U341" s="164" t="s">
        <v>1860</v>
      </c>
      <c r="BV341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341" s="166" t="str">
        <f>"SELECT ERR_VALUE, RULE_ID, TB_NM, COL_NM FROM (
 SELECT DISTINCT SUBSTRING(CAST("&amp; $J341 &amp;" AS VARCHAR(50)),1,30) AS ERR_VALUE, 'ID"&amp; $U341 &amp;"' AS RULE_ID,  
   '"&amp; $G341 &amp;"' AS TB_NM,    
   '"&amp; $J341 &amp;"' AS COL_NM 
    FROM "&amp;$C341&amp;"."&amp; $G341 &amp;" A
    WHERE  "&amp; $J341 &amp;" IS NULL 
LIMIT 3
) XX
"</f>
        <v xml:space="preserve">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</v>
      </c>
      <c r="BX341" s="164" t="s">
        <v>1860</v>
      </c>
      <c r="BY341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A341" s="164" t="s">
        <v>1860</v>
      </c>
      <c r="CB341" s="164" t="str">
        <f t="shared" si="269"/>
        <v xml:space="preserve">    -- 프로시저 본문
    BEGIN
        WITH query_result AS (
            -- 쿼리 결과를 변수에 저장
            SELECT 'ID3008'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D341" s="164" t="s">
        <v>1860</v>
      </c>
      <c r="CE341" s="164" t="str">
        <f t="shared" si="270"/>
        <v xml:space="preserve">    -- 프로시저 본문
    BEGIN
        WITH query_result AS (
            -- 쿼리 결과를 변수에 저장
         SELECT 'ID3008'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1" s="166" t="str">
        <f>"SELECT ERR_VALUE, RULE_ID, TB_NM, COL_NM FROM (
 SELECT DISTINCT SUBSTR(TO_CHAR("&amp; $J341 &amp;"),1,30) AS ERR_VALUE, 'ID"&amp; $U341 &amp;"' AS RULE_ID,  
   '"&amp; $G341 &amp;"' AS TB_NM,    
   '"&amp; $J341 &amp;"' AS COL_NM 
    FROM "&amp;$C341&amp;"."&amp; $G341 &amp;" A
    WHERE  "&amp; $J341 &amp;" IS NULL
AND ROWNUM &lt; 4
) XX
"</f>
        <v xml:space="preserve">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</v>
      </c>
      <c r="CG341" s="164" t="s">
        <v>1860</v>
      </c>
      <c r="CH341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J341" s="164" t="s">
        <v>1860</v>
      </c>
      <c r="CK341" s="164" t="str">
        <f t="shared" si="272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M341" s="164" t="s">
        <v>1860</v>
      </c>
      <c r="CN341" s="164" t="str">
        <f>"BEGIN TRY" &amp; CHAR(10) &amp;
"    WITH query_result AS (" &amp; CHAR(10) &amp;
"        "&amp;CL341&amp;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CP341" s="164" t="s">
        <v>1860</v>
      </c>
      <c r="CQ341" s="164" t="str">
        <f t="shared" si="273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1" s="216">
        <f>IFERROR(VLOOKUP("ID"&amp;U341,V.진단결과!$A$2:$E$99558,4,0),0)</f>
        <v>0</v>
      </c>
      <c r="CS341" s="217">
        <f>IFERROR(VLOOKUP("ID"&amp;U341,V.진단결과!$A$2:$E$99558,5,0),0)</f>
        <v>0</v>
      </c>
      <c r="CT341" s="218">
        <f t="shared" si="274"/>
        <v>0</v>
      </c>
      <c r="CU341" s="219" t="str">
        <f>SUBSTITUTE(IFERROR(VLOOKUP("ID"&amp;U341,V.진단결과!$A$2:$F$99558,6,0),""),$AO341,"")</f>
        <v/>
      </c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</row>
    <row r="342" spans="1:120" s="220" customFormat="1" ht="16.5" customHeight="1">
      <c r="A342" s="164">
        <v>5.4</v>
      </c>
      <c r="B342" s="164" t="s">
        <v>2240</v>
      </c>
      <c r="C342" s="164" t="s">
        <v>2887</v>
      </c>
      <c r="D342" s="164">
        <v>1</v>
      </c>
      <c r="E342" s="175" t="s">
        <v>2243</v>
      </c>
      <c r="F342" s="177" t="s">
        <v>2265</v>
      </c>
      <c r="G342" s="177" t="s">
        <v>2244</v>
      </c>
      <c r="H342" s="177">
        <v>3</v>
      </c>
      <c r="I342" s="215" t="s">
        <v>2570</v>
      </c>
      <c r="J342" s="177" t="s">
        <v>2274</v>
      </c>
      <c r="K342" s="177" t="s">
        <v>2435</v>
      </c>
      <c r="L342" s="175"/>
      <c r="M342" s="165"/>
      <c r="N342" s="215" t="s">
        <v>2570</v>
      </c>
      <c r="O342" s="183">
        <v>1990</v>
      </c>
      <c r="P342" s="4"/>
      <c r="Q342" s="175" t="s">
        <v>116</v>
      </c>
      <c r="R342" s="175" t="s">
        <v>2448</v>
      </c>
      <c r="S342" s="166"/>
      <c r="T342" s="166"/>
      <c r="U342" s="166">
        <v>3009</v>
      </c>
      <c r="V342" s="164" t="s">
        <v>1869</v>
      </c>
      <c r="W342" s="166"/>
      <c r="X342" s="166"/>
      <c r="Y342" s="166"/>
      <c r="Z342" s="168" t="s">
        <v>2801</v>
      </c>
      <c r="AA342" s="168" t="s">
        <v>2799</v>
      </c>
      <c r="AB342" s="166"/>
      <c r="AC342" s="166"/>
      <c r="AD342" s="165"/>
      <c r="AE342" s="166"/>
      <c r="AF342" s="166"/>
      <c r="AG342" s="166"/>
      <c r="AH342" s="165"/>
      <c r="AI342" s="166"/>
      <c r="AJ342" s="166"/>
      <c r="AK342" s="166"/>
      <c r="AL342" s="166">
        <v>1900</v>
      </c>
      <c r="AM342" s="166" t="s">
        <v>2894</v>
      </c>
      <c r="AN342" s="166" t="str">
        <f>F342 &amp;"["&amp;G342&amp;"]의 "&amp; I342 &amp;"["&amp; J342 &amp;"]는 "&amp;AL342&amp;" 부터 "&amp;AM342&amp;" 사이에 존재해야만 한다."</f>
        <v>환자정보[PERSON]의 출생 년도[YEAR_OF_BIRTH]는 1900 부터 현재년도 사이에 존재해야만 한다.</v>
      </c>
      <c r="AO342" s="166"/>
      <c r="AP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AQ342" s="164" t="s">
        <v>1860</v>
      </c>
      <c r="AR342" s="164" t="str">
        <f t="shared" si="258"/>
        <v xml:space="preserve">WITH query_result AS (
    -- 쿼리 결과를 변수에 저장
    SELECT 'ID3009'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342" s="164" t="s">
        <v>1860</v>
      </c>
      <c r="AU342" s="164" t="str">
        <f t="shared" si="259"/>
        <v xml:space="preserve">    WITH query_result AS (
        -- 쿼리 결과를 변수에 저장
    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2" s="166" t="str">
        <f>"SELECT ERR_VALUE, RULE_ID, TB_NM, COL_NM FROM (
 SELECT DISTINCT SUBSTRING(CAST("&amp; $J342 &amp;" AS VARCHAR),1,30) AS ERR_VALUE, 'ID"&amp; $U342 &amp;"' AS RULE_ID,  
   '"&amp; $G342 &amp;"' AS TB_NM,    
   '"&amp; $J342 &amp;"' AS COL_NM 
    FROM "&amp;$C342&amp;"."&amp; $G342 &amp;" A
    WHERE "&amp; $J342 &amp;" IS NOT NULL AND LENGTH(CAST("&amp; $J342 &amp;" AS VARCHAR)) &gt; 0 
    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342" s="164" t="s">
        <v>1860</v>
      </c>
      <c r="AX342" s="164" t="str">
        <f t="shared" si="260"/>
        <v xml:space="preserve">    WITH query_result AS (
        -- 쿼리 결과를 변수에 저장
        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AZ342" s="164" t="s">
        <v>1860</v>
      </c>
      <c r="BA342" s="164" t="str">
        <f t="shared" si="261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342" s="164" t="s">
        <v>1860</v>
      </c>
      <c r="BD342" s="164" t="str">
        <f>"BEGIN TRY" &amp; CHAR(10) &amp;
"    WITH query_result AS (" &amp; CHAR(10) &amp;
"        "&amp;BB342&amp;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BF342" s="164" t="s">
        <v>1860</v>
      </c>
      <c r="BG342" s="164" t="str">
        <f t="shared" si="262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2" s="166" t="str">
        <f>"SELECT 'ID"&amp; $U342 &amp;"' AS RULE_ID,  
   '"&amp; $G342 &amp;"' AS TB_NM,    
   '"&amp; $J342 &amp;"' AS COL_NM, 
   COUNT(*) AS TOT_CNT   
   FROM "&amp;$C342&amp;"."&amp; $G342 &amp;"
WHERE "&amp; $J342 &amp;" IS NOT NULL AND LENGTH(CAST("&amp; $J342 &amp;" AS VARCHAR))&gt;0 "</f>
        <v xml:space="preserve">SELECT 'ID3009' AS RULE_ID,  
   'PERSON' AS TB_NM,    
   'YEAR_OF_BIRTH' AS COL_NM, 
   COUNT(*) AS TOT_CNT   
   FROM YourSchemaName.PERSON
WHERE YEAR_OF_BIRTH IS NOT NULL AND LENGTH(CAST(YEAR_OF_BIRTH AS VARCHAR))&gt;0 </v>
      </c>
      <c r="BI342" s="164" t="s">
        <v>1860</v>
      </c>
      <c r="BJ342" s="166" t="str">
        <f t="shared" si="263"/>
        <v xml:space="preserve">BEGIN
    -- 쿼리 결과를 변수에 저장
    SELECT 'ID3009'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342" s="164" t="s">
        <v>1860</v>
      </c>
      <c r="BM342" s="166" t="str">
        <f t="shared" si="264"/>
        <v xml:space="preserve">BEGIN
    -- 쿼리 결과를 변수에 저장
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2" s="166" t="str">
        <f>"SELECT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LENGTH(CAST("&amp; $J342 &amp;" AS VARCHAR)) &gt; 0 
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342" s="164" t="s">
        <v>1860</v>
      </c>
      <c r="BP342" s="166" t="str">
        <f t="shared" si="265"/>
        <v xml:space="preserve">BEGIN
    -- 쿼리 결과를 변수에 저장
    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BR342" s="164" t="s">
        <v>1860</v>
      </c>
      <c r="BS342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2" s="166" t="str">
        <f>"SELECT 'ID"&amp; $U342 &amp;"' AS RULE_ID,  
   '"&amp; $G342 &amp;"' AS TB_NM,    
   '"&amp; $J342 &amp;"' AS COL_NM, 
	COUNT(*) AS ERR_CNT   
FROM "&amp;$C342&amp;"."&amp; $G342 &amp;" A
WHERE "&amp; $J342 &amp;" IS NOT NULL AND LENGTH("&amp; $J342 &amp;") &gt; 0 
AND "&amp;$J342&amp;" NOT BETWEEN "&amp;$AL342&amp;" AND YEAR(CURDATE())
 "</f>
        <v xml:space="preserve">SELECT 'ID3009' AS RULE_ID,  
   'PERSON' AS TB_NM,    
   'YEAR_OF_BIRTH' AS COL_NM, 
	COUNT(*) AS ERR_CNT   
FROM YourSchemaName.PERSON A
WHERE YEAR_OF_BIRTH IS NOT NULL AND LENGTH(YEAR_OF_BIRTH) &gt; 0 
AND YEAR_OF_BIRTH NOT BETWEEN 1900 AND YEAR(CURDATE())
 </v>
      </c>
      <c r="BU342" s="164" t="s">
        <v>1860</v>
      </c>
      <c r="BV342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342" s="166" t="str">
        <f>"SELECT ERR_VALUE, RULE_ID, TB_NM, COL_NM FROM (
 SELECT DISTINCT SUBSTRING(CAST("&amp; $J342 &amp;" AS VARCHAR(50)),1,30) AS ERR_VALUE, 'ID"&amp; $U342 &amp;"' AS RULE_ID,  
   '"&amp; $G342 &amp;"' AS TB_NM,    
   '"&amp; $J342 &amp;"' AS COL_NM 
FROM "&amp;$C342&amp;"."&amp; $G342 &amp;" A
WHERE  "&amp; $J342 &amp;" IS NOT NULL AND LENGTH("&amp; $J342 &amp;") &gt; 0 
AND "&amp;$J342&amp;" NOT BETWEEN "&amp;$AL342&amp;" AND YEAR(CURDATE())
LIMIT 3
) XX
"</f>
        <v xml:space="preserve">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</v>
      </c>
      <c r="BX342" s="164" t="s">
        <v>1860</v>
      </c>
      <c r="BY342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CA342" s="164" t="s">
        <v>1860</v>
      </c>
      <c r="CB342" s="164" t="str">
        <f t="shared" si="269"/>
        <v xml:space="preserve">    -- 프로시저 본문
    BEGIN
        WITH query_result AS (
            -- 쿼리 결과를 변수에 저장
            SELECT 'ID3009'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2" s="166" t="str">
        <f>"SELECT 'ID"&amp; $U342 &amp;"' AS RULE_ID,  
   '"&amp; $G342 &amp;"' AS TB_NM,    
   '"&amp; $J342 &amp;"' AS COL_NM, 
	COUNT(*) AS ERR_CNT   
FROM "&amp;$C342&amp;"."&amp; $G342 &amp;" A
WHERE "&amp; $J342 &amp;" IS NOT NULL AND LENGTH(TO_CHAR("&amp; $J342 &amp;")) &gt; 0 
AND "&amp;$J342&amp;" NOT BETWEEN "&amp;$AL342&amp;" AND EXTRACT(YEAR FROM SYSDATE)
 "</f>
        <v xml:space="preserve">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342" s="164" t="s">
        <v>1860</v>
      </c>
      <c r="CE342" s="164" t="str">
        <f t="shared" si="270"/>
        <v xml:space="preserve">    -- 프로시저 본문
    BEGIN
        WITH query_result AS (
            -- 쿼리 결과를 변수에 저장
         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2" s="166" t="str">
        <f>"SELECT ERR_VALUE, RULE_ID, TB_NM, COL_NM FROM (
 SELECT DISTINCT SUBSTR(TO_CHAR("&amp; $J342 &amp;"),1,30) AS ERR_VALUE, 'ID"&amp; $U342 &amp;"' AS RULE_ID,  
   '"&amp; $G342 &amp;"' AS TB_NM,    
   '"&amp; $J342 &amp;"' AS COL_NM 
FROM "&amp;$C342&amp;"."&amp; $G342 &amp;" A
WHERE  "&amp; $J342 &amp;" IS NOT NULL AND LENGTH(TO_CHAR("&amp; $J342 &amp;")) &gt; 0 
AND "&amp;$J342&amp;" NOT BETWEEN "&amp;$AL342&amp;" AND EXTRACT(YEAR FROM SYSDATE)
AND ROWNUM &lt; 4
) XX
"</f>
        <v xml:space="preserve">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342" s="164" t="s">
        <v>1860</v>
      </c>
      <c r="CH342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CJ342" s="164" t="s">
        <v>1860</v>
      </c>
      <c r="CK342" s="164" t="str">
        <f t="shared" si="272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342" s="164" t="s">
        <v>1860</v>
      </c>
      <c r="CN342" s="164" t="str">
        <f>"BEGIN TRY" &amp; CHAR(10) &amp;
"    WITH query_result AS (" &amp; CHAR(10) &amp;
"        "&amp;CL342&amp;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CP342" s="164" t="s">
        <v>1860</v>
      </c>
      <c r="CQ342" s="164" t="str">
        <f t="shared" si="273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2" s="216">
        <f>IFERROR(VLOOKUP("ID"&amp;U342,V.진단결과!$A$2:$E$99558,4,0),0)</f>
        <v>0</v>
      </c>
      <c r="CS342" s="217">
        <f>IFERROR(VLOOKUP("ID"&amp;U342,V.진단결과!$A$2:$E$99558,5,0),0)</f>
        <v>0</v>
      </c>
      <c r="CT342" s="218">
        <f t="shared" si="274"/>
        <v>0</v>
      </c>
      <c r="CU342" s="219" t="str">
        <f>SUBSTITUTE(IFERROR(VLOOKUP("ID"&amp;U342,V.진단결과!$A$2:$F$99558,6,0),""),$AO342,"")</f>
        <v/>
      </c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</row>
    <row r="343" spans="1:120" s="220" customFormat="1" ht="16.5" customHeight="1">
      <c r="A343" s="164">
        <v>5.4</v>
      </c>
      <c r="B343" s="164" t="s">
        <v>2240</v>
      </c>
      <c r="C343" s="164" t="s">
        <v>2886</v>
      </c>
      <c r="D343" s="164">
        <v>1</v>
      </c>
      <c r="E343" s="175" t="s">
        <v>2243</v>
      </c>
      <c r="F343" s="177" t="s">
        <v>2265</v>
      </c>
      <c r="G343" s="177" t="s">
        <v>2244</v>
      </c>
      <c r="H343" s="177">
        <v>4</v>
      </c>
      <c r="I343" s="215" t="s">
        <v>2571</v>
      </c>
      <c r="J343" s="177" t="s">
        <v>2275</v>
      </c>
      <c r="K343" s="177" t="s">
        <v>2435</v>
      </c>
      <c r="L343" s="175"/>
      <c r="M343" s="165"/>
      <c r="N343" s="215" t="s">
        <v>2571</v>
      </c>
      <c r="O343" s="183">
        <v>12</v>
      </c>
      <c r="P343" s="166"/>
      <c r="Q343" s="175" t="s">
        <v>2449</v>
      </c>
      <c r="R343" s="175"/>
      <c r="S343" s="166"/>
      <c r="T343" s="166"/>
      <c r="U343" s="166">
        <v>3010</v>
      </c>
      <c r="V343" s="164" t="s">
        <v>1869</v>
      </c>
      <c r="W343" s="166"/>
      <c r="X343" s="166"/>
      <c r="Y343" s="166"/>
      <c r="Z343" s="168" t="s">
        <v>1968</v>
      </c>
      <c r="AA343" s="168" t="s">
        <v>2468</v>
      </c>
      <c r="AB343" s="166"/>
      <c r="AC343" s="166"/>
      <c r="AD343" s="165"/>
      <c r="AE343" s="166"/>
      <c r="AF343" s="166"/>
      <c r="AG343" s="166"/>
      <c r="AH343" s="165"/>
      <c r="AI343" s="166"/>
      <c r="AJ343" s="166"/>
      <c r="AK343" s="166"/>
      <c r="AL343" s="166">
        <v>1</v>
      </c>
      <c r="AM343" s="166">
        <v>12</v>
      </c>
      <c r="AN343" s="166" t="str">
        <f>F343 &amp;"["&amp;G343&amp;"]의 "&amp; I343 &amp;"["&amp; J343 &amp;"]는 "&amp;AL343&amp;"이상 "&amp;AM343&amp;"이하의 값을 가지는 숫자여야만 한다."</f>
        <v>환자정보[PERSON]의 출생 월[MONTH_OF_BIRTH]는 1이상 12이하의 값을 가지는 숫자여야만 한다.</v>
      </c>
      <c r="AO343" s="166"/>
      <c r="AP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AQ343" s="164" t="s">
        <v>1860</v>
      </c>
      <c r="AR343" s="164" t="str">
        <f t="shared" si="258"/>
        <v xml:space="preserve">WITH query_result AS (
    -- 쿼리 결과를 변수에 저장
    SELECT 'ID3010'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343" s="164" t="s">
        <v>1860</v>
      </c>
      <c r="AU343" s="164" t="str">
        <f t="shared" si="259"/>
        <v xml:space="preserve">    WITH query_result AS (
        -- 쿼리 결과를 변수에 저장
        SELECT 'ID3010'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AW343" s="164" t="s">
        <v>1860</v>
      </c>
      <c r="AX343" s="164" t="str">
        <f t="shared" si="260"/>
        <v xml:space="preserve">    WITH query_result AS (
        -- 쿼리 결과를 변수에 저장
    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AZ343" s="164" t="s">
        <v>1860</v>
      </c>
      <c r="BA343" s="164" t="str">
        <f t="shared" si="261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343" s="164" t="s">
        <v>1860</v>
      </c>
      <c r="BD343" s="164" t="str">
        <f>"BEGIN TRY" &amp; CHAR(10) &amp;
"    WITH query_result AS (" &amp; CHAR(10) &amp;
"        "&amp;BB343&amp;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BF343" s="164" t="s">
        <v>1860</v>
      </c>
      <c r="BG343" s="164" t="str">
        <f t="shared" si="262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3" s="166" t="str">
        <f>"SELECT 'ID"&amp; $U343 &amp;"' AS RULE_ID,  
   '"&amp; $G343 &amp;"' AS TB_NM,    
   '"&amp; $J343 &amp;"' AS COL_NM, 
   COUNT(*) AS TOT_CNT   
   FROM "&amp;$C343&amp;"."&amp; $G343 &amp;"
WHERE "&amp; $J343 &amp;" IS NOT NULL AND LENGTH(CAST("&amp; $J343 &amp;" AS VARCHAR))&gt;0 "</f>
        <v xml:space="preserve">SELECT 'ID3010' AS RULE_ID,  
   'PERSON' AS TB_NM,    
   'MONTH_OF_BIRTH' AS COL_NM, 
   COUNT(*) AS TOT_CNT   
   FROM YourSchemaName.PERSON
WHERE MONTH_OF_BIRTH IS NOT NULL AND LENGTH(CAST(MONTH_OF_BIRTH AS VARCHAR))&gt;0 </v>
      </c>
      <c r="BI343" s="164" t="s">
        <v>1860</v>
      </c>
      <c r="BJ343" s="166" t="str">
        <f t="shared" si="263"/>
        <v xml:space="preserve">BEGIN
    -- 쿼리 결과를 변수에 저장
    SELECT 'ID3010'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343" s="164" t="s">
        <v>1860</v>
      </c>
      <c r="BM343" s="166" t="str">
        <f t="shared" si="264"/>
        <v xml:space="preserve">BEGIN
    -- 쿼리 결과를 변수에 저장
    SELECT 'ID3010'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BO343" s="164" t="s">
        <v>1860</v>
      </c>
      <c r="BP343" s="166" t="str">
        <f t="shared" si="265"/>
        <v xml:space="preserve">BEGIN
    -- 쿼리 결과를 변수에 저장
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BR343" s="164" t="s">
        <v>1860</v>
      </c>
      <c r="BS343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3" s="166" t="str">
        <f>"SELECT 'ID"&amp; $U343 &amp;"' AS RULE_ID,  
   '"&amp; $G343 &amp;"' AS TB_NM,    
   '"&amp; $J343 &amp;"' AS COL_NM, 
	COUNT(*) AS ERR_CNT   
FROM "&amp;$C343&amp;"."&amp; $G343 &amp;" A
WHERE "&amp; $J343 &amp;" IS NOT NULL AND LENGTH("&amp; $J343 &amp;")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LENGTH(MONTH_OF_BIRTH) &gt; 0 
AND MONTH_OF_BIRTH NOT BETWEEN 1 AND 12
 </v>
      </c>
      <c r="BU343" s="164" t="s">
        <v>1860</v>
      </c>
      <c r="BV343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343" s="166" t="str">
        <f>"SELECT ERR_VALUE, RULE_ID, TB_NM, COL_NM FROM (
 SELECT DISTINCT SUBSTRING(CAST("&amp; $J343 &amp;" AS VARCHAR(50)),1,30) AS ERR_VALUE, 'ID"&amp; $U343 &amp;"' AS RULE_ID,  
   '"&amp; $G343 &amp;"' AS TB_NM,    
   '"&amp; $J343 &amp;"' AS COL_NM 
FROM "&amp;$C343&amp;"."&amp; $G343 &amp;" A
WHERE  "&amp; $J343 &amp;" IS NOT NULL AND LENGTH("&amp; $J343 &amp;") &gt; 0 
AND "&amp;$J343&amp;" NOT BETWEEN "&amp;$AL343&amp;" AND "&amp;$AM343&amp;"
LIMIT 3
) XX
"</f>
        <v xml:space="preserve">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</v>
      </c>
      <c r="BX343" s="164" t="s">
        <v>1860</v>
      </c>
      <c r="BY343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CA343" s="164" t="s">
        <v>1860</v>
      </c>
      <c r="CB343" s="164" t="str">
        <f t="shared" si="269"/>
        <v xml:space="preserve">    -- 프로시저 본문
    BEGIN
        WITH query_result AS (
            -- 쿼리 결과를 변수에 저장
            SELECT 'ID3010'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3" s="166" t="str">
        <f>"SELECT 'ID"&amp; $U343 &amp;"' AS RULE_ID,  
   '"&amp; $G343 &amp;"' AS TB_NM,    
   '"&amp; $J343 &amp;"' AS COL_NM, 
	COUNT(*) AS ERR_CNT   
FROM "&amp;$C343&amp;"."&amp; $G343 &amp;" A
WHERE "&amp; $J343 &amp;" IS NOT NULL AND LENGTH(TO_CHAR("&amp; $J343 &amp;"))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LENGTH(TO_CHAR(MONTH_OF_BIRTH)) &gt; 0 
AND MONTH_OF_BIRTH NOT BETWEEN 1 AND 12
 </v>
      </c>
      <c r="CD343" s="164" t="s">
        <v>1860</v>
      </c>
      <c r="CE343" s="164" t="str">
        <f t="shared" si="270"/>
        <v xml:space="preserve">    -- 프로시저 본문
    BEGIN
        WITH query_result AS (
            -- 쿼리 결과를 변수에 저장
         SELECT 'ID3010'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3" s="166" t="str">
        <f>"SELECT ERR_VALUE, RULE_ID, TB_NM, COL_NM FROM (
 SELECT DISTINCT SUBSTR(TO_CHAR("&amp; $J343 &amp;"),1,30) AS ERR_VALUE, 'ID"&amp; $U343 &amp;"' AS RULE_ID,  
   '"&amp; $G343 &amp;"' AS TB_NM,    
   '"&amp; $J343 &amp;"' AS COL_NM 
FROM "&amp;$C343&amp;"."&amp; $G343 &amp;" A
WHERE  "&amp; $J343 &amp;" IS NOT NULL AND LENGTH(TO_CHAR("&amp; $J343 &amp;")) &gt; 0 
AND "&amp;$J343&amp;" NOT BETWEEN "&amp;$AL343&amp;" AND "&amp;$AM343&amp;"
AND ROWNUM &lt; 4
) XX
"</f>
        <v xml:space="preserve">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</v>
      </c>
      <c r="CG343" s="164" t="s">
        <v>1860</v>
      </c>
      <c r="CH343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CJ343" s="164" t="s">
        <v>1860</v>
      </c>
      <c r="CK343" s="164" t="str">
        <f t="shared" si="272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343" s="164" t="s">
        <v>1860</v>
      </c>
      <c r="CN343" s="164" t="str">
        <f>"BEGIN TRY" &amp; CHAR(10) &amp;
"    WITH query_result AS (" &amp; CHAR(10) &amp;
"        "&amp;CL343&amp;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CP343" s="164" t="s">
        <v>1860</v>
      </c>
      <c r="CQ343" s="164" t="str">
        <f t="shared" si="273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3" s="216">
        <f>IFERROR(VLOOKUP("ID"&amp;U343,V.진단결과!$A$2:$E$99558,4,0),0)</f>
        <v>0</v>
      </c>
      <c r="CS343" s="217">
        <f>IFERROR(VLOOKUP("ID"&amp;U343,V.진단결과!$A$2:$E$99558,5,0),0)</f>
        <v>0</v>
      </c>
      <c r="CT343" s="218">
        <f t="shared" si="274"/>
        <v>0</v>
      </c>
      <c r="CU343" s="219" t="str">
        <f>SUBSTITUTE(IFERROR(VLOOKUP("ID"&amp;U343,V.진단결과!$A$2:$F$99558,6,0),""),$AO343,"")</f>
        <v/>
      </c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</row>
    <row r="344" spans="1:120" s="220" customFormat="1" ht="16.5" customHeight="1">
      <c r="A344" s="164">
        <v>5.4</v>
      </c>
      <c r="B344" s="164" t="s">
        <v>2240</v>
      </c>
      <c r="C344" s="164" t="s">
        <v>2886</v>
      </c>
      <c r="D344" s="164">
        <v>1</v>
      </c>
      <c r="E344" s="175" t="s">
        <v>2243</v>
      </c>
      <c r="F344" s="177" t="s">
        <v>2265</v>
      </c>
      <c r="G344" s="177" t="s">
        <v>2244</v>
      </c>
      <c r="H344" s="177">
        <v>5</v>
      </c>
      <c r="I344" s="215" t="s">
        <v>2572</v>
      </c>
      <c r="J344" s="177" t="s">
        <v>2276</v>
      </c>
      <c r="K344" s="177" t="s">
        <v>2435</v>
      </c>
      <c r="L344" s="175"/>
      <c r="M344" s="165"/>
      <c r="N344" s="215" t="s">
        <v>2572</v>
      </c>
      <c r="O344" s="183">
        <v>31</v>
      </c>
      <c r="P344" s="4"/>
      <c r="Q344" s="175" t="s">
        <v>2449</v>
      </c>
      <c r="R344" s="175"/>
      <c r="S344" s="166"/>
      <c r="T344" s="166"/>
      <c r="U344" s="166">
        <v>3011</v>
      </c>
      <c r="V344" s="164" t="s">
        <v>1869</v>
      </c>
      <c r="W344" s="166"/>
      <c r="X344" s="166"/>
      <c r="Y344" s="166"/>
      <c r="Z344" s="168" t="s">
        <v>1968</v>
      </c>
      <c r="AA344" s="168" t="s">
        <v>2468</v>
      </c>
      <c r="AB344" s="166"/>
      <c r="AC344" s="166"/>
      <c r="AD344" s="165"/>
      <c r="AE344" s="166"/>
      <c r="AF344" s="166"/>
      <c r="AG344" s="166"/>
      <c r="AH344" s="165"/>
      <c r="AI344" s="166"/>
      <c r="AJ344" s="166"/>
      <c r="AK344" s="166"/>
      <c r="AL344" s="166">
        <v>1</v>
      </c>
      <c r="AM344" s="166">
        <v>31</v>
      </c>
      <c r="AN344" s="166" t="str">
        <f>F344 &amp;"["&amp;G344&amp;"]의 "&amp; I344 &amp;"["&amp; J344 &amp;"]는 "&amp;AL344&amp;"이상 "&amp;AM344&amp;"이하의 값을 가지는 숫자여야만 한다."</f>
        <v>환자정보[PERSON]의 출생 일[DAY_OF_BIRTH]는 1이상 31이하의 값을 가지는 숫자여야만 한다.</v>
      </c>
      <c r="AO344" s="166"/>
      <c r="AP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AQ344" s="164" t="s">
        <v>1860</v>
      </c>
      <c r="AR344" s="164" t="str">
        <f t="shared" si="258"/>
        <v xml:space="preserve">WITH query_result AS (
    -- 쿼리 결과를 변수에 저장
    SELECT 'ID3011'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AT344" s="164" t="s">
        <v>1860</v>
      </c>
      <c r="AU344" s="164" t="str">
        <f t="shared" si="259"/>
        <v xml:space="preserve">    WITH query_result AS (
        -- 쿼리 결과를 변수에 저장
        SELECT 'ID3011'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AW344" s="164" t="s">
        <v>1860</v>
      </c>
      <c r="AX344" s="164" t="str">
        <f t="shared" si="260"/>
        <v xml:space="preserve">    WITH query_result AS (
        -- 쿼리 결과를 변수에 저장
    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AZ344" s="164" t="s">
        <v>1860</v>
      </c>
      <c r="BA344" s="164" t="str">
        <f t="shared" si="261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BC344" s="164" t="s">
        <v>1860</v>
      </c>
      <c r="BD344" s="164" t="str">
        <f>"BEGIN TRY" &amp; CHAR(10) &amp;
"    WITH query_result AS (" &amp; CHAR(10) &amp;
"        "&amp;BB344&amp;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BF344" s="164" t="s">
        <v>1860</v>
      </c>
      <c r="BG344" s="164" t="str">
        <f t="shared" si="262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4" s="166" t="str">
        <f>"SELECT 'ID"&amp; $U344 &amp;"' AS RULE_ID,  
   '"&amp; $G344 &amp;"' AS TB_NM,    
   '"&amp; $J344 &amp;"' AS COL_NM, 
   COUNT(*) AS TOT_CNT   
   FROM "&amp;$C344&amp;"."&amp; $G344 &amp;"
WHERE "&amp; $J344 &amp;" IS NOT NULL AND LENGTH(CAST("&amp; $J344 &amp;" AS VARCHAR))&gt;0 "</f>
        <v xml:space="preserve">SELECT 'ID3011' AS RULE_ID,  
   'PERSON' AS TB_NM,    
   'DAY_OF_BIRTH' AS COL_NM, 
   COUNT(*) AS TOT_CNT   
   FROM YourSchemaName.PERSON
WHERE DAY_OF_BIRTH IS NOT NULL AND LENGTH(CAST(DAY_OF_BIRTH AS VARCHAR))&gt;0 </v>
      </c>
      <c r="BI344" s="164" t="s">
        <v>1860</v>
      </c>
      <c r="BJ344" s="166" t="str">
        <f t="shared" si="263"/>
        <v xml:space="preserve">BEGIN
    -- 쿼리 결과를 변수에 저장
    SELECT 'ID3011'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BL344" s="164" t="s">
        <v>1860</v>
      </c>
      <c r="BM344" s="166" t="str">
        <f t="shared" si="264"/>
        <v xml:space="preserve">BEGIN
    -- 쿼리 결과를 변수에 저장
    SELECT 'ID3011'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BO344" s="164" t="s">
        <v>1860</v>
      </c>
      <c r="BP344" s="166" t="str">
        <f t="shared" si="265"/>
        <v xml:space="preserve">BEGIN
    -- 쿼리 결과를 변수에 저장
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BR344" s="164" t="s">
        <v>1860</v>
      </c>
      <c r="BS344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4" s="166" t="str">
        <f>"SELECT 'ID"&amp; $U344 &amp;"' AS RULE_ID,  
   '"&amp; $G344 &amp;"' AS TB_NM,    
   '"&amp; $J344 &amp;"' AS COL_NM, 
	COUNT(*) AS ERR_CNT   
FROM "&amp;$C344&amp;"."&amp; $G344 &amp;" A
WHERE "&amp; $J344 &amp;" IS NOT NULL AND LENGTH("&amp; $J344 &amp;")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LENGTH(DAY_OF_BIRTH) &gt; 0 
AND DAY_OF_BIRTH NOT BETWEEN 1 AND 31
 </v>
      </c>
      <c r="BU344" s="164" t="s">
        <v>1860</v>
      </c>
      <c r="BV34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344" s="166" t="str">
        <f>"SELECT ERR_VALUE, RULE_ID, TB_NM, COL_NM FROM (
 SELECT DISTINCT SUBSTRING(CAST("&amp; $J344 &amp;" AS VARCHAR(50)),1,30) AS ERR_VALUE, 'ID"&amp; $U344 &amp;"' AS RULE_ID,  
   '"&amp; $G344 &amp;"' AS TB_NM,    
   '"&amp; $J344 &amp;"' AS COL_NM 
FROM "&amp;$C344&amp;"."&amp; $G344 &amp;" A
WHERE  "&amp; $J344 &amp;" IS NOT NULL AND LENGTH("&amp; $J344 &amp;") &gt; 0 
AND "&amp;$J344&amp;" NOT BETWEEN "&amp;$AL344&amp;" AND "&amp;$AM344&amp;"
LIMIT 3
) XX
"</f>
        <v xml:space="preserve">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</v>
      </c>
      <c r="BX344" s="164" t="s">
        <v>1860</v>
      </c>
      <c r="BY344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CA344" s="164" t="s">
        <v>1860</v>
      </c>
      <c r="CB344" s="164" t="str">
        <f t="shared" si="269"/>
        <v xml:space="preserve">    -- 프로시저 본문
    BEGIN
        WITH query_result AS (
            -- 쿼리 결과를 변수에 저장
            SELECT 'ID3011'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4" s="166" t="str">
        <f>"SELECT 'ID"&amp; $U344 &amp;"' AS RULE_ID,  
   '"&amp; $G344 &amp;"' AS TB_NM,    
   '"&amp; $J344 &amp;"' AS COL_NM, 
	COUNT(*) AS ERR_CNT   
FROM "&amp;$C344&amp;"."&amp; $G344 &amp;" A
WHERE "&amp; $J344 &amp;" IS NOT NULL AND LENGTH(TO_CHAR("&amp; $J344 &amp;"))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LENGTH(TO_CHAR(DAY_OF_BIRTH)) &gt; 0 
AND DAY_OF_BIRTH NOT BETWEEN 1 AND 31
 </v>
      </c>
      <c r="CD344" s="164" t="s">
        <v>1860</v>
      </c>
      <c r="CE344" s="164" t="str">
        <f t="shared" si="270"/>
        <v xml:space="preserve">    -- 프로시저 본문
    BEGIN
        WITH query_result AS (
            -- 쿼리 결과를 변수에 저장
         SELECT 'ID3011'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4" s="166" t="str">
        <f>"SELECT ERR_VALUE, RULE_ID, TB_NM, COL_NM FROM (
 SELECT DISTINCT SUBSTR(TO_CHAR("&amp; $J344 &amp;"),1,30) AS ERR_VALUE, 'ID"&amp; $U344 &amp;"' AS RULE_ID,  
   '"&amp; $G344 &amp;"' AS TB_NM,    
   '"&amp; $J344 &amp;"' AS COL_NM 
FROM "&amp;$C344&amp;"."&amp; $G344 &amp;" A
WHERE  "&amp; $J344 &amp;" IS NOT NULL AND LENGTH(TO_CHAR("&amp; $J344 &amp;")) &gt; 0 
AND "&amp;$J344&amp;" NOT BETWEEN "&amp;$AL344&amp;" AND "&amp;$AM344&amp;"
AND ROWNUM &lt; 4
) XX
"</f>
        <v xml:space="preserve">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</v>
      </c>
      <c r="CG344" s="164" t="s">
        <v>1860</v>
      </c>
      <c r="CH344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CJ344" s="164" t="s">
        <v>1860</v>
      </c>
      <c r="CK344" s="164" t="str">
        <f t="shared" si="272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CM344" s="164" t="s">
        <v>1860</v>
      </c>
      <c r="CN344" s="164" t="str">
        <f>"BEGIN TRY" &amp; CHAR(10) &amp;
"    WITH query_result AS (" &amp; CHAR(10) &amp;
"        "&amp;CL344&amp;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CP344" s="164" t="s">
        <v>1860</v>
      </c>
      <c r="CQ344" s="164" t="str">
        <f t="shared" si="273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4" s="216">
        <f>IFERROR(VLOOKUP("ID"&amp;U344,V.진단결과!$A$2:$E$99558,4,0),0)</f>
        <v>0</v>
      </c>
      <c r="CS344" s="217">
        <f>IFERROR(VLOOKUP("ID"&amp;U344,V.진단결과!$A$2:$E$99558,5,0),0)</f>
        <v>0</v>
      </c>
      <c r="CT344" s="218">
        <f t="shared" si="274"/>
        <v>0</v>
      </c>
      <c r="CU344" s="219" t="str">
        <f>SUBSTITUTE(IFERROR(VLOOKUP("ID"&amp;U344,V.진단결과!$A$2:$F$99558,6,0),""),$AO344,"")</f>
        <v/>
      </c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</row>
    <row r="345" spans="1:120" s="220" customFormat="1" ht="16.5" hidden="1" customHeight="1">
      <c r="A345" s="164">
        <v>5.4</v>
      </c>
      <c r="B345" s="164" t="s">
        <v>2240</v>
      </c>
      <c r="C345" s="164" t="s">
        <v>2886</v>
      </c>
      <c r="D345" s="164">
        <v>1</v>
      </c>
      <c r="E345" s="175" t="s">
        <v>2243</v>
      </c>
      <c r="F345" s="177" t="s">
        <v>2265</v>
      </c>
      <c r="G345" s="177" t="s">
        <v>2244</v>
      </c>
      <c r="H345" s="177">
        <v>6</v>
      </c>
      <c r="I345" s="215" t="s">
        <v>2573</v>
      </c>
      <c r="J345" s="177" t="s">
        <v>2277</v>
      </c>
      <c r="K345" s="177" t="s">
        <v>2436</v>
      </c>
      <c r="L345" s="175"/>
      <c r="M345" s="165"/>
      <c r="N345" s="215" t="s">
        <v>2573</v>
      </c>
      <c r="O345" s="183" t="s">
        <v>2508</v>
      </c>
      <c r="P345" s="4"/>
      <c r="Q345" s="175" t="s">
        <v>2449</v>
      </c>
      <c r="R345" s="175"/>
      <c r="S345" s="166"/>
      <c r="T345" s="166"/>
      <c r="U345" s="166"/>
      <c r="V345" s="164" t="s">
        <v>1965</v>
      </c>
      <c r="W345" s="166" t="s">
        <v>2527</v>
      </c>
      <c r="X345" s="166"/>
      <c r="Y345" s="166"/>
      <c r="Z345" s="166"/>
      <c r="AA345" s="166"/>
      <c r="AB345" s="164"/>
      <c r="AC345" s="166"/>
      <c r="AD345" s="165"/>
      <c r="AE345" s="166"/>
      <c r="AF345" s="166"/>
      <c r="AG345" s="165"/>
      <c r="AH345" s="165"/>
      <c r="AI345" s="166"/>
      <c r="AJ345" s="166"/>
      <c r="AK345" s="166"/>
      <c r="AL345" s="166"/>
      <c r="AM345" s="166"/>
      <c r="AN345" s="166"/>
      <c r="AO345" s="166"/>
      <c r="AP345" s="166"/>
      <c r="AQ345" s="164"/>
      <c r="AR345" s="164"/>
      <c r="AS345" s="167"/>
      <c r="AT345" s="164"/>
      <c r="AU345" s="164"/>
      <c r="AV345" s="166"/>
      <c r="AW345" s="167"/>
      <c r="AX345" s="167"/>
      <c r="AY345" s="166"/>
      <c r="AZ345" s="164"/>
      <c r="BA345" s="164"/>
      <c r="BB345" s="167"/>
      <c r="BC345" s="164"/>
      <c r="BD345" s="164"/>
      <c r="BE345" s="166"/>
      <c r="BF345" s="167"/>
      <c r="BG345" s="167"/>
      <c r="BH345" s="166"/>
      <c r="BI345" s="164"/>
      <c r="BJ345" s="164"/>
      <c r="BK345" s="167"/>
      <c r="BL345" s="164"/>
      <c r="BM345" s="164"/>
      <c r="BN345" s="166"/>
      <c r="BO345" s="167"/>
      <c r="BP345" s="167"/>
      <c r="BQ345" s="166"/>
      <c r="BR345" s="164"/>
      <c r="BS345" s="164"/>
      <c r="BT345" s="167"/>
      <c r="BU345" s="164"/>
      <c r="BV345" s="164"/>
      <c r="BW345" s="166"/>
      <c r="BX345" s="167"/>
      <c r="BY345" s="167"/>
      <c r="BZ345" s="166"/>
      <c r="CA345" s="164"/>
      <c r="CB345" s="164"/>
      <c r="CC345" s="167"/>
      <c r="CD345" s="164"/>
      <c r="CE345" s="164"/>
      <c r="CF345" s="166"/>
      <c r="CG345" s="167"/>
      <c r="CH345" s="167"/>
      <c r="CI345" s="166"/>
      <c r="CJ345" s="164"/>
      <c r="CK345" s="164"/>
      <c r="CL345" s="167"/>
      <c r="CM345" s="164"/>
      <c r="CN345" s="164"/>
      <c r="CO345" s="166"/>
      <c r="CP345" s="167"/>
      <c r="CQ345" s="167"/>
      <c r="CR345" s="216">
        <f>IFERROR(VLOOKUP("ID"&amp;U345,V.진단결과!$A$2:$E$99558,4,0),0)</f>
        <v>0</v>
      </c>
      <c r="CS345" s="217">
        <f>IFERROR(VLOOKUP("ID"&amp;U345,V.진단결과!$A$2:$E$99558,5,0),0)</f>
        <v>0</v>
      </c>
      <c r="CT345" s="218">
        <f t="shared" si="274"/>
        <v>0</v>
      </c>
      <c r="CU345" s="219" t="str">
        <f>SUBSTITUTE(IFERROR(VLOOKUP("ID"&amp;U345,V.진단결과!$A$2:$F$99558,6,0),""),$AO345,"")</f>
        <v/>
      </c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</row>
    <row r="346" spans="1:120" s="220" customFormat="1" ht="16.5" customHeight="1">
      <c r="A346" s="164">
        <v>5.4</v>
      </c>
      <c r="B346" s="164" t="s">
        <v>2240</v>
      </c>
      <c r="C346" s="164" t="s">
        <v>2886</v>
      </c>
      <c r="D346" s="164">
        <v>1</v>
      </c>
      <c r="E346" s="175" t="s">
        <v>2243</v>
      </c>
      <c r="F346" s="177" t="s">
        <v>2265</v>
      </c>
      <c r="G346" s="177" t="s">
        <v>2244</v>
      </c>
      <c r="H346" s="177">
        <v>7</v>
      </c>
      <c r="I346" s="221" t="s">
        <v>2574</v>
      </c>
      <c r="J346" s="177" t="s">
        <v>2278</v>
      </c>
      <c r="K346" s="177" t="s">
        <v>2435</v>
      </c>
      <c r="L346" s="175"/>
      <c r="M346" s="165"/>
      <c r="N346" s="221" t="s">
        <v>2574</v>
      </c>
      <c r="O346" s="183">
        <v>38003585</v>
      </c>
      <c r="P346" s="4"/>
      <c r="Q346" s="175" t="s">
        <v>116</v>
      </c>
      <c r="R346" s="175" t="s">
        <v>2448</v>
      </c>
      <c r="S346" s="166"/>
      <c r="T346" s="166"/>
      <c r="U346" s="166">
        <v>3013</v>
      </c>
      <c r="V346" s="164" t="s">
        <v>1869</v>
      </c>
      <c r="W346" s="166"/>
      <c r="X346" s="166"/>
      <c r="Y346" s="166"/>
      <c r="Z346" s="164" t="s">
        <v>1868</v>
      </c>
      <c r="AA346" s="164" t="s">
        <v>2466</v>
      </c>
      <c r="AB346" s="164"/>
      <c r="AC346" s="166"/>
      <c r="AD346" s="165"/>
      <c r="AE346" s="166"/>
      <c r="AF346" s="166" t="s">
        <v>2886</v>
      </c>
      <c r="AG346" s="165" t="s">
        <v>2258</v>
      </c>
      <c r="AH346" s="165" t="s">
        <v>2434</v>
      </c>
      <c r="AI346" s="166" t="s">
        <v>2824</v>
      </c>
      <c r="AJ346" s="166"/>
      <c r="AK346" s="166"/>
      <c r="AL346" s="166"/>
      <c r="AM346" s="166"/>
      <c r="AN346" s="166" t="str">
        <f>F346 &amp;"["&amp;G346&amp;"]의 "&amp; I346 &amp;"["&amp; J346 &amp;"]는 표준코드[CONCEPT]의 표준코드아이디[CONCEPT_ID]에 존재하며 해당 조건["&amp;AI346&amp;"]을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346" s="166"/>
      <c r="AP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AQ346" s="164" t="s">
        <v>1860</v>
      </c>
      <c r="AR346" s="164" t="str">
        <f>"WITH query_result AS (" &amp; CHAR(10) &amp;
"    -- 쿼리 결과를 변수에 저장" &amp; CHAR(10) &amp;
"    " &amp; AP346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'ID3013'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346" s="164" t="s">
        <v>1860</v>
      </c>
      <c r="AU346" s="164" t="str">
        <f>"    WITH query_result AS (" &amp; CHAR(10) &amp;
"        -- 쿼리 결과를 변수에 저장" &amp; CHAR(10) &amp;
"        " &amp; AS346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346" s="164" t="s">
        <v>1860</v>
      </c>
      <c r="AX346" s="164" t="str">
        <f>"    WITH query_result AS (" &amp; CHAR(10) &amp;
"        -- 쿼리 결과를 변수에 저장" &amp; CHAR(10) &amp;
"        " &amp; AV346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AZ346" s="164" t="s">
        <v>1860</v>
      </c>
      <c r="BA346" s="164" t="str">
        <f>"BEGIN TRY" &amp; CHAR(10) &amp;
"    WITH query_result AS (" &amp; CHAR(10) &amp;
"        "&amp;AY346&amp;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346" s="164" t="s">
        <v>1860</v>
      </c>
      <c r="BD346" s="164" t="str">
        <f>"BEGIN TRY" &amp; CHAR(10) &amp;
"    WITH query_result AS (" &amp; CHAR(10) &amp;
"        "&amp;BB346&amp;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346" s="164" t="s">
        <v>1860</v>
      </c>
      <c r="BG346" s="164" t="str">
        <f>"BEGIN TRY" &amp; CHAR(10) &amp;
"    WITH query_result AS (" &amp; CHAR(10) &amp;
"        "&amp;BE346&amp;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6" s="166" t="str">
        <f>"SELECT 'ID"&amp; $U346 &amp;"' AS RULE_ID,  
   '"&amp; $G346 &amp;"' AS TB_NM,    
   '"&amp; $J346 &amp;"' AS COL_NM, 
   COUNT(*) AS TOT_CNT   
   FROM "&amp;$C346&amp;"."&amp; $G346 &amp;"
WHERE "&amp; $J346 &amp;" IS NOT NULL AND LENGTH(CAST("&amp; $J346 &amp;" AS VARCHAR))&gt;0 "</f>
        <v xml:space="preserve">SELECT 'ID3013' AS RULE_ID,  
   'PERSON' AS TB_NM,    
   'RACE_CONCEPT_ID' AS COL_NM, 
   COUNT(*) AS TOT_CNT   
   FROM YourSchemaName.PERSON
WHERE RACE_CONCEPT_ID IS NOT NULL AND LENGTH(CAST(RACE_CONCEPT_ID AS VARCHAR))&gt;0 </v>
      </c>
      <c r="BI346" s="164" t="s">
        <v>1860</v>
      </c>
      <c r="BJ346" s="166" t="str">
        <f>"BEGIN" &amp; CHAR(10) &amp;
"    -- 쿼리 결과를 변수에 저장" &amp; CHAR(10) &amp;
"    " &amp; BH346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'ID3013'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346" s="164" t="s">
        <v>1860</v>
      </c>
      <c r="BM346" s="166" t="str">
        <f>"BEGIN" &amp; CHAR(10) &amp;
"    -- 쿼리 결과를 변수에 저장" &amp; CHAR(10) &amp;
"    " &amp; BK346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346" s="164" t="s">
        <v>1860</v>
      </c>
      <c r="BP346" s="166" t="str">
        <f>"BEGIN" &amp; CHAR(10) &amp;
"    -- 쿼리 결과를 변수에 저장" &amp; CHAR(10) &amp;
"    " &amp; BN346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BR346" s="164" t="s">
        <v>1860</v>
      </c>
      <c r="BS3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LENGTH("&amp; $J346 &amp;")&gt;0 )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346" s="164" t="s">
        <v>1860</v>
      </c>
      <c r="BV3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346" s="166" t="str">
        <f>"SELECT ERR_VALUE, RULE_ID, TB_NM, COL_NM FROM (
 SELECT DISTINCT SUBSTRING(CAST("&amp; $J346 &amp;" AS VARCHAR(50)),1,30)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 $AI346 &amp;")  
THEN 'Y' ELSE 'N' END = 'Y' 
AND ( "&amp; $J346 &amp;" IS NOT NULL AND LENGTH("&amp; $J346 &amp;")&gt;0 ) 
LIMIT 3
) XX
"</f>
        <v xml:space="preserve">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346" s="164" t="s">
        <v>1860</v>
      </c>
      <c r="BY3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CA346" s="164" t="s">
        <v>1860</v>
      </c>
      <c r="CB346" s="164" t="str">
        <f>"    -- 프로시저 본문" &amp; CHAR(10) &amp;
"    BEGIN" &amp; CHAR(10) &amp;
"        WITH query_result AS (" &amp; CHAR(10) &amp;
"            -- 쿼리 결과를 변수에 저장" &amp; CHAR(10) &amp;
"            "&amp;BZ346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'ID3013'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LENGTH(TO_CHAR("&amp; $J346 &amp;"))&gt;0 )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346" s="164" t="s">
        <v>1860</v>
      </c>
      <c r="CE346" s="164" t="str">
        <f>"    -- 프로시저 본문" &amp; CHAR(10) &amp;
"    BEGIN" &amp; CHAR(10) &amp;
"        WITH query_result AS (" &amp; CHAR(10) &amp;
"            -- 쿼리 결과를 변수에 저장" &amp; CHAR(10) &amp;
"         "&amp;CC346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6" s="166" t="str">
        <f>"SELECT ERR_VALUE, RULE_ID, TB_NM, COL_NM FROM (
 SELECT DISTINCT SUBSTR(TO_CHAR("&amp; $J346 &amp;"),1,30)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LENGTH(TO_CHAR("&amp; $J346 &amp;"))&gt;0 ) 
AND ROWNUM &lt; 4
) XX
"</f>
        <v xml:space="preserve">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346" s="164" t="s">
        <v>1860</v>
      </c>
      <c r="CH346" s="164" t="str">
        <f>"    -- 프로시저 본문" &amp; CHAR(10) &amp;
"    BEGIN" &amp; CHAR(10) &amp;
"        WITH query_result AS (" &amp; CHAR(10) &amp;
"            -- 쿼리 결과를 변수에 저장" &amp; CHAR(10) &amp;
"            "&amp;CF346&amp;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CJ346" s="164" t="s">
        <v>1860</v>
      </c>
      <c r="CK346" s="164" t="str">
        <f>"BEGIN TRY" &amp; CHAR(10) &amp;
"    WITH query_result AS (" &amp; CHAR(10) &amp;
"        "&amp;CI346&amp;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346" s="164" t="s">
        <v>1860</v>
      </c>
      <c r="CN346" s="164" t="str">
        <f>"BEGIN TRY" &amp; CHAR(10) &amp;
"    WITH query_result AS (" &amp; CHAR(10) &amp;
"        "&amp;CL346&amp;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346" s="164" t="s">
        <v>1860</v>
      </c>
      <c r="CQ346" s="164" t="str">
        <f>"BEGIN TRY" &amp; CHAR(10) &amp;
"    WITH query_result AS (" &amp; CHAR(10) &amp;
"        "&amp;CO346&amp;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6" s="216">
        <f>IFERROR(VLOOKUP("ID"&amp;U346,V.진단결과!$A$2:$E$99558,4,0),0)</f>
        <v>0</v>
      </c>
      <c r="CS346" s="217">
        <f>IFERROR(VLOOKUP("ID"&amp;U346,V.진단결과!$A$2:$E$99558,5,0),0)</f>
        <v>0</v>
      </c>
      <c r="CT346" s="218">
        <f t="shared" si="274"/>
        <v>0</v>
      </c>
      <c r="CU346" s="219" t="str">
        <f>SUBSTITUTE(IFERROR(VLOOKUP("ID"&amp;U346,V.진단결과!$A$2:$F$99558,6,0),""),$AO346,"")</f>
        <v/>
      </c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</row>
    <row r="347" spans="1:120" s="220" customFormat="1" ht="16.5" customHeight="1">
      <c r="A347" s="164">
        <v>5.4</v>
      </c>
      <c r="B347" s="164" t="s">
        <v>2240</v>
      </c>
      <c r="C347" s="164" t="s">
        <v>2886</v>
      </c>
      <c r="D347" s="164">
        <v>1</v>
      </c>
      <c r="E347" s="175" t="s">
        <v>2243</v>
      </c>
      <c r="F347" s="177" t="s">
        <v>2265</v>
      </c>
      <c r="G347" s="177" t="s">
        <v>2244</v>
      </c>
      <c r="H347" s="177">
        <v>7</v>
      </c>
      <c r="I347" s="221" t="s">
        <v>2574</v>
      </c>
      <c r="J347" s="177" t="s">
        <v>2278</v>
      </c>
      <c r="K347" s="177" t="s">
        <v>2435</v>
      </c>
      <c r="L347" s="175"/>
      <c r="M347" s="165"/>
      <c r="N347" s="221" t="s">
        <v>2574</v>
      </c>
      <c r="O347" s="183">
        <v>38003585</v>
      </c>
      <c r="P347" s="4"/>
      <c r="Q347" s="175" t="s">
        <v>116</v>
      </c>
      <c r="R347" s="175" t="s">
        <v>2448</v>
      </c>
      <c r="S347" s="166"/>
      <c r="T347" s="166"/>
      <c r="U347" s="166">
        <v>3014</v>
      </c>
      <c r="V347" s="164" t="s">
        <v>1869</v>
      </c>
      <c r="W347" s="166"/>
      <c r="X347" s="166"/>
      <c r="Y347" s="166"/>
      <c r="Z347" s="168" t="s">
        <v>2892</v>
      </c>
      <c r="AA347" s="168" t="s">
        <v>2891</v>
      </c>
      <c r="AB347" s="166"/>
      <c r="AC347" s="166"/>
      <c r="AD347" s="165"/>
      <c r="AE347" s="166"/>
      <c r="AF347" s="166"/>
      <c r="AG347" s="166"/>
      <c r="AH347" s="165"/>
      <c r="AI347" s="166"/>
      <c r="AJ347" s="166"/>
      <c r="AK347" s="166"/>
      <c r="AL347" s="166"/>
      <c r="AM347" s="166"/>
      <c r="AN347" s="166" t="str">
        <f>F347 &amp;"["&amp;G347&amp;"]의 "&amp; I347 &amp;"["&amp; J347 &amp;"]는 필수적으로 존재하여만 한다."</f>
        <v>환자정보[PERSON]의 민족 concept ID[RACE_CONCEPT_ID]는 필수적으로 존재하여만 한다.</v>
      </c>
      <c r="AO347" s="166"/>
      <c r="AP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Q347" s="164" t="s">
        <v>1860</v>
      </c>
      <c r="AR347" s="164" t="str">
        <f>"WITH query_result AS (" &amp; CHAR(10) &amp;
"    -- 쿼리 결과를 변수에 저장" &amp; CHAR(10) &amp;
"    " &amp; AP347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'ID3014'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AT347" s="164" t="s">
        <v>1860</v>
      </c>
      <c r="AU347" s="164" t="str">
        <f>"    WITH query_result AS (" &amp; CHAR(10) &amp;
"        -- 쿼리 결과를 변수에 저장" &amp; CHAR(10) &amp;
"        " &amp; AS347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'ID3014'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AW347" s="164" t="s">
        <v>1860</v>
      </c>
      <c r="AX347" s="164" t="str">
        <f>"    WITH query_result AS (" &amp; CHAR(10) &amp;
"        -- 쿼리 결과를 변수에 저장" &amp; CHAR(10) &amp;
"        " &amp; AV347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Z347" s="164" t="s">
        <v>1860</v>
      </c>
      <c r="BA347" s="164" t="str">
        <f>"BEGIN TRY" &amp; CHAR(10) &amp;
"    WITH query_result AS (" &amp; CHAR(10) &amp;
"        "&amp;AY347&amp;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C347" s="164" t="s">
        <v>1860</v>
      </c>
      <c r="BD347" s="164" t="str">
        <f>"BEGIN TRY" &amp; CHAR(10) &amp;
"    WITH query_result AS (" &amp; CHAR(10) &amp;
"        "&amp;BB347&amp;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BF347" s="164" t="s">
        <v>1860</v>
      </c>
      <c r="BG347" s="164" t="str">
        <f>"BEGIN TRY" &amp; CHAR(10) &amp;
"    WITH query_result AS (" &amp; CHAR(10) &amp;
"        "&amp;BE347&amp;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7" s="166" t="str">
        <f>"SELECT 'ID"&amp; $U347 &amp;"' AS RULE_ID,  
   '"&amp; $G347 &amp;"' AS TB_NM,    
   '"&amp; $J347 &amp;"' AS COL_NM, 
   COUNT(*) AS TOT_CNT   
   FROM "&amp;$C347&amp;"."&amp; $G347 &amp;"
"</f>
        <v xml:space="preserve">SELECT 'ID3014' AS RULE_ID,  
   'PERSON' AS TB_NM,    
   'RACE_CONCEPT_ID' AS COL_NM, 
   COUNT(*) AS TOT_CNT   
   FROM YourSchemaName.PERSON
</v>
      </c>
      <c r="BI347" s="164" t="s">
        <v>1860</v>
      </c>
      <c r="BJ347" s="166" t="str">
        <f>"BEGIN" &amp; CHAR(10) &amp;
"    -- 쿼리 결과를 변수에 저장" &amp; CHAR(10) &amp;
"    " &amp; BH347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'ID3014'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L347" s="164" t="s">
        <v>1860</v>
      </c>
      <c r="BM347" s="166" t="str">
        <f>"BEGIN" &amp; CHAR(10) &amp;
"    -- 쿼리 결과를 변수에 저장" &amp; CHAR(10) &amp;
"    " &amp; BK347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'ID3014'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BO347" s="164" t="s">
        <v>1860</v>
      </c>
      <c r="BP347" s="166" t="str">
        <f>"BEGIN" &amp; CHAR(10) &amp;
"    -- 쿼리 결과를 변수에 저장" &amp; CHAR(10) &amp;
"    " &amp; BN347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BR347" s="164" t="s">
        <v>1860</v>
      </c>
      <c r="BS3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U347" s="164" t="s">
        <v>1860</v>
      </c>
      <c r="BV3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347" s="166" t="str">
        <f>"SELECT ERR_VALUE, RULE_ID, TB_NM, COL_NM FROM (
 SELECT DISTINCT SUBSTRING(CAST("&amp; $J347 &amp;" AS VARCHAR(50)),1,30) AS ERR_VALUE, 'ID"&amp; $U347 &amp;"' AS RULE_ID,  
   '"&amp; $G347 &amp;"' AS TB_NM,    
   '"&amp; $J347 &amp;"' AS COL_NM 
    FROM "&amp;$C347&amp;"."&amp; $G347 &amp;" A
    WHERE  "&amp; $J347 &amp;" IS NULL 
LIMIT 3
) XX
"</f>
        <v xml:space="preserve">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</v>
      </c>
      <c r="BX347" s="164" t="s">
        <v>1860</v>
      </c>
      <c r="BY3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A347" s="164" t="s">
        <v>1860</v>
      </c>
      <c r="CB347" s="164" t="str">
        <f>"    -- 프로시저 본문" &amp; CHAR(10) &amp;
"    BEGIN" &amp; CHAR(10) &amp;
"        WITH query_result AS (" &amp; CHAR(10) &amp;
"            -- 쿼리 결과를 변수에 저장" &amp; CHAR(10) &amp;
"            "&amp;BZ347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'ID3014'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D347" s="164" t="s">
        <v>1860</v>
      </c>
      <c r="CE347" s="164" t="str">
        <f>"    -- 프로시저 본문" &amp; CHAR(10) &amp;
"    BEGIN" &amp; CHAR(10) &amp;
"        WITH query_result AS (" &amp; CHAR(10) &amp;
"            -- 쿼리 결과를 변수에 저장" &amp; CHAR(10) &amp;
"         "&amp;CC347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'ID3014'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7" s="166" t="str">
        <f>"SELECT ERR_VALUE, RULE_ID, TB_NM, COL_NM FROM (
 SELECT DISTINCT SUBSTR(TO_CHAR("&amp; $J347 &amp;"),1,30) AS ERR_VALUE, 'ID"&amp; $U347 &amp;"' AS RULE_ID,  
   '"&amp; $G347 &amp;"' AS TB_NM,    
   '"&amp; $J347 &amp;"' AS COL_NM 
    FROM "&amp;$C347&amp;"."&amp; $G347 &amp;" A
    WHERE  "&amp; $J347 &amp;" IS NULL
AND ROWNUM &lt; 4
) XX
"</f>
        <v xml:space="preserve">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</v>
      </c>
      <c r="CG347" s="164" t="s">
        <v>1860</v>
      </c>
      <c r="CH347" s="164" t="str">
        <f>"    -- 프로시저 본문" &amp; CHAR(10) &amp;
"    BEGIN" &amp; CHAR(10) &amp;
"        WITH query_result AS (" &amp; CHAR(10) &amp;
"            -- 쿼리 결과를 변수에 저장" &amp; CHAR(10) &amp;
"            "&amp;CF347&amp;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J347" s="164" t="s">
        <v>1860</v>
      </c>
      <c r="CK347" s="164" t="str">
        <f>"BEGIN TRY" &amp; CHAR(10) &amp;
"    WITH query_result AS (" &amp; CHAR(10) &amp;
"        "&amp;CI347&amp;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M347" s="164" t="s">
        <v>1860</v>
      </c>
      <c r="CN347" s="164" t="str">
        <f>"BEGIN TRY" &amp; CHAR(10) &amp;
"    WITH query_result AS (" &amp; CHAR(10) &amp;
"        "&amp;CL347&amp;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CP347" s="164" t="s">
        <v>1860</v>
      </c>
      <c r="CQ347" s="164" t="str">
        <f>"BEGIN TRY" &amp; CHAR(10) &amp;
"    WITH query_result AS (" &amp; CHAR(10) &amp;
"        "&amp;CO347&amp;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7" s="216">
        <f>IFERROR(VLOOKUP("ID"&amp;U347,V.진단결과!$A$2:$E$99558,4,0),0)</f>
        <v>0</v>
      </c>
      <c r="CS347" s="217">
        <f>IFERROR(VLOOKUP("ID"&amp;U347,V.진단결과!$A$2:$E$99558,5,0),0)</f>
        <v>0</v>
      </c>
      <c r="CT347" s="218">
        <f t="shared" si="274"/>
        <v>0</v>
      </c>
      <c r="CU347" s="219" t="str">
        <f>SUBSTITUTE(IFERROR(VLOOKUP("ID"&amp;U347,V.진단결과!$A$2:$F$99558,6,0),""),$AO347,"")</f>
        <v/>
      </c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</row>
    <row r="348" spans="1:120" s="220" customFormat="1" ht="16.5" customHeight="1">
      <c r="A348" s="164">
        <v>5.4</v>
      </c>
      <c r="B348" s="164" t="s">
        <v>2240</v>
      </c>
      <c r="C348" s="164" t="s">
        <v>2886</v>
      </c>
      <c r="D348" s="164">
        <v>1</v>
      </c>
      <c r="E348" s="175" t="s">
        <v>2243</v>
      </c>
      <c r="F348" s="177" t="s">
        <v>2265</v>
      </c>
      <c r="G348" s="177" t="s">
        <v>2244</v>
      </c>
      <c r="H348" s="177">
        <v>8</v>
      </c>
      <c r="I348" s="221" t="s">
        <v>2575</v>
      </c>
      <c r="J348" s="177" t="s">
        <v>2279</v>
      </c>
      <c r="K348" s="177" t="s">
        <v>2435</v>
      </c>
      <c r="L348" s="175"/>
      <c r="M348" s="165"/>
      <c r="N348" s="221" t="s">
        <v>2587</v>
      </c>
      <c r="O348" s="183" t="s">
        <v>2508</v>
      </c>
      <c r="P348" s="4"/>
      <c r="Q348" s="175" t="s">
        <v>116</v>
      </c>
      <c r="R348" s="175" t="s">
        <v>2448</v>
      </c>
      <c r="S348" s="166"/>
      <c r="T348" s="166"/>
      <c r="U348" s="166">
        <v>3015</v>
      </c>
      <c r="V348" s="164" t="s">
        <v>1869</v>
      </c>
      <c r="W348" s="166"/>
      <c r="X348" s="166"/>
      <c r="Y348" s="166"/>
      <c r="Z348" s="164" t="s">
        <v>1868</v>
      </c>
      <c r="AA348" s="164" t="s">
        <v>2568</v>
      </c>
      <c r="AB348" s="164"/>
      <c r="AC348" s="166"/>
      <c r="AD348" s="165"/>
      <c r="AE348" s="166"/>
      <c r="AF348" s="166" t="s">
        <v>2886</v>
      </c>
      <c r="AG348" s="165" t="s">
        <v>2258</v>
      </c>
      <c r="AH348" s="165" t="s">
        <v>2434</v>
      </c>
      <c r="AI348" s="166" t="s">
        <v>2877</v>
      </c>
      <c r="AJ348" s="166"/>
      <c r="AK348" s="166"/>
      <c r="AL348" s="166"/>
      <c r="AM348" s="166"/>
      <c r="AN348" s="166" t="str">
        <f>F348 &amp;"["&amp;G348&amp;"]의 "&amp; I348 &amp;"["&amp; J348 &amp;"]는 표준코드[CONCEPT]의 표준코드아이디[CONCEPT_ID]에 존재하며 해당 조건["&amp;AI348&amp;"]을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348" s="166"/>
      <c r="AP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AQ348" s="164" t="s">
        <v>1860</v>
      </c>
      <c r="AR348" s="164" t="str">
        <f>"WITH query_result AS (" &amp; CHAR(10) &amp;
"    -- 쿼리 결과를 변수에 저장" &amp; CHAR(10) &amp;
"    " &amp; AP348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'ID3015'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348" s="164" t="s">
        <v>1860</v>
      </c>
      <c r="AU348" s="164" t="str">
        <f>"    WITH query_result AS (" &amp; CHAR(10) &amp;
"        -- 쿼리 결과를 변수에 저장" &amp; CHAR(10) &amp;
"        " &amp; AS348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348" s="164" t="s">
        <v>1860</v>
      </c>
      <c r="AX348" s="164" t="str">
        <f>"    WITH query_result AS (" &amp; CHAR(10) &amp;
"        -- 쿼리 결과를 변수에 저장" &amp; CHAR(10) &amp;
"        " &amp; AV348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AZ348" s="164" t="s">
        <v>1860</v>
      </c>
      <c r="BA348" s="164" t="str">
        <f>"BEGIN TRY" &amp; CHAR(10) &amp;
"    WITH query_result AS (" &amp; CHAR(10) &amp;
"        "&amp;AY348&amp;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348" s="164" t="s">
        <v>1860</v>
      </c>
      <c r="BD348" s="164" t="str">
        <f>"BEGIN TRY" &amp; CHAR(10) &amp;
"    WITH query_result AS (" &amp; CHAR(10) &amp;
"        "&amp;BB348&amp;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348" s="164" t="s">
        <v>1860</v>
      </c>
      <c r="BG348" s="164" t="str">
        <f>"BEGIN TRY" &amp; CHAR(10) &amp;
"    WITH query_result AS (" &amp; CHAR(10) &amp;
"        "&amp;BE348&amp;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8" s="166" t="str">
        <f>"SELECT 'ID"&amp; $U348 &amp;"' AS RULE_ID,  
   '"&amp; $G348 &amp;"' AS TB_NM,    
   '"&amp; $J348 &amp;"' AS COL_NM, 
   COUNT(*) AS TOT_CNT   
   FROM "&amp;$C348&amp;"."&amp; $G348 &amp;"
WHERE "&amp; $J348 &amp;" IS NOT NULL AND LENGTH(CAST("&amp; $J348 &amp;" AS VARCHAR))&gt;0 "</f>
        <v xml:space="preserve">SELECT 'ID3015' AS RULE_ID,  
   'PERSON' AS TB_NM,    
   'ETHNICITY_CONCEPT_ID' AS COL_NM, 
   COUNT(*) AS TOT_CNT   
   FROM YourSchemaName.PERSON
WHERE ETHNICITY_CONCEPT_ID IS NOT NULL AND LENGTH(CAST(ETHNICITY_CONCEPT_ID AS VARCHAR))&gt;0 </v>
      </c>
      <c r="BI348" s="164" t="s">
        <v>1860</v>
      </c>
      <c r="BJ348" s="166" t="str">
        <f>"BEGIN" &amp; CHAR(10) &amp;
"    -- 쿼리 결과를 변수에 저장" &amp; CHAR(10) &amp;
"    " &amp; BH348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'ID3015'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348" s="164" t="s">
        <v>1860</v>
      </c>
      <c r="BM348" s="166" t="str">
        <f>"BEGIN" &amp; CHAR(10) &amp;
"    -- 쿼리 결과를 변수에 저장" &amp; CHAR(10) &amp;
"    " &amp; BK348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348" s="164" t="s">
        <v>1860</v>
      </c>
      <c r="BP348" s="166" t="str">
        <f>"BEGIN" &amp; CHAR(10) &amp;
"    -- 쿼리 결과를 변수에 저장" &amp; CHAR(10) &amp;
"    " &amp; BN348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BR348" s="164" t="s">
        <v>1860</v>
      </c>
      <c r="BS3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LENGTH("&amp; $J348 &amp;")&gt;0 )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348" s="164" t="s">
        <v>1860</v>
      </c>
      <c r="BV3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348" s="166" t="str">
        <f>"SELECT ERR_VALUE, RULE_ID, TB_NM, COL_NM FROM (
 SELECT DISTINCT SUBSTRING(CAST("&amp; $J348 &amp;" AS VARCHAR(50)),1,30)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LENGTH("&amp; $J348 &amp;")&gt;0 ) 
LIMIT 3
) XX
"</f>
        <v xml:space="preserve">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348" s="164" t="s">
        <v>1860</v>
      </c>
      <c r="BY3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CA348" s="164" t="s">
        <v>1860</v>
      </c>
      <c r="CB348" s="164" t="str">
        <f>"    -- 프로시저 본문" &amp; CHAR(10) &amp;
"    BEGIN" &amp; CHAR(10) &amp;
"        WITH query_result AS (" &amp; CHAR(10) &amp;
"            -- 쿼리 결과를 변수에 저장" &amp; CHAR(10) &amp;
"            "&amp;BZ348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'ID3015'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LENGTH(TO_CHAR("&amp; $J348 &amp;"))&gt;0 )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348" s="164" t="s">
        <v>1860</v>
      </c>
      <c r="CE348" s="164" t="str">
        <f>"    -- 프로시저 본문" &amp; CHAR(10) &amp;
"    BEGIN" &amp; CHAR(10) &amp;
"        WITH query_result AS (" &amp; CHAR(10) &amp;
"            -- 쿼리 결과를 변수에 저장" &amp; CHAR(10) &amp;
"         "&amp;CC348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8" s="166" t="str">
        <f>"SELECT ERR_VALUE, RULE_ID, TB_NM, COL_NM FROM (
 SELECT DISTINCT SUBSTR(TO_CHAR("&amp; $J348 &amp;"),1,30)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LENGTH(TO_CHAR("&amp; $J348 &amp;"))&gt;0 ) 
AND ROWNUM &lt; 4
) XX
"</f>
        <v xml:space="preserve">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348" s="164" t="s">
        <v>1860</v>
      </c>
      <c r="CH348" s="164" t="str">
        <f>"    -- 프로시저 본문" &amp; CHAR(10) &amp;
"    BEGIN" &amp; CHAR(10) &amp;
"        WITH query_result AS (" &amp; CHAR(10) &amp;
"            -- 쿼리 결과를 변수에 저장" &amp; CHAR(10) &amp;
"            "&amp;CF348&amp;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CJ348" s="164" t="s">
        <v>1860</v>
      </c>
      <c r="CK348" s="164" t="str">
        <f>"BEGIN TRY" &amp; CHAR(10) &amp;
"    WITH query_result AS (" &amp; CHAR(10) &amp;
"        "&amp;CI348&amp;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348" s="164" t="s">
        <v>1860</v>
      </c>
      <c r="CN348" s="164" t="str">
        <f>"BEGIN TRY" &amp; CHAR(10) &amp;
"    WITH query_result AS (" &amp; CHAR(10) &amp;
"        "&amp;CL348&amp;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348" s="164" t="s">
        <v>1860</v>
      </c>
      <c r="CQ348" s="164" t="str">
        <f>"BEGIN TRY" &amp; CHAR(10) &amp;
"    WITH query_result AS (" &amp; CHAR(10) &amp;
"        "&amp;CO348&amp;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8" s="216">
        <f>IFERROR(VLOOKUP("ID"&amp;U348,V.진단결과!$A$2:$E$99558,4,0),0)</f>
        <v>0</v>
      </c>
      <c r="CS348" s="217">
        <f>IFERROR(VLOOKUP("ID"&amp;U348,V.진단결과!$A$2:$E$99558,5,0),0)</f>
        <v>0</v>
      </c>
      <c r="CT348" s="218">
        <f t="shared" si="274"/>
        <v>0</v>
      </c>
      <c r="CU348" s="219" t="str">
        <f>SUBSTITUTE(IFERROR(VLOOKUP("ID"&amp;U348,V.진단결과!$A$2:$F$99558,6,0),""),$AO348,"")</f>
        <v/>
      </c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</row>
    <row r="349" spans="1:120" s="220" customFormat="1" ht="16.5" customHeight="1">
      <c r="A349" s="164">
        <v>5.4</v>
      </c>
      <c r="B349" s="164" t="s">
        <v>2240</v>
      </c>
      <c r="C349" s="164" t="s">
        <v>2886</v>
      </c>
      <c r="D349" s="164">
        <v>1</v>
      </c>
      <c r="E349" s="175" t="s">
        <v>2243</v>
      </c>
      <c r="F349" s="177" t="s">
        <v>2265</v>
      </c>
      <c r="G349" s="177" t="s">
        <v>2244</v>
      </c>
      <c r="H349" s="177">
        <v>8</v>
      </c>
      <c r="I349" s="221" t="s">
        <v>2575</v>
      </c>
      <c r="J349" s="177" t="s">
        <v>2279</v>
      </c>
      <c r="K349" s="177" t="s">
        <v>2435</v>
      </c>
      <c r="L349" s="175"/>
      <c r="M349" s="165"/>
      <c r="N349" s="221" t="s">
        <v>2587</v>
      </c>
      <c r="O349" s="183" t="s">
        <v>2508</v>
      </c>
      <c r="P349" s="4"/>
      <c r="Q349" s="175" t="s">
        <v>116</v>
      </c>
      <c r="R349" s="175" t="s">
        <v>2448</v>
      </c>
      <c r="S349" s="166"/>
      <c r="T349" s="166"/>
      <c r="U349" s="166">
        <v>3016</v>
      </c>
      <c r="V349" s="164" t="s">
        <v>1869</v>
      </c>
      <c r="W349" s="166"/>
      <c r="X349" s="166"/>
      <c r="Y349" s="166"/>
      <c r="Z349" s="168" t="s">
        <v>2892</v>
      </c>
      <c r="AA349" s="168" t="s">
        <v>2891</v>
      </c>
      <c r="AB349" s="166"/>
      <c r="AC349" s="166"/>
      <c r="AD349" s="165"/>
      <c r="AE349" s="166"/>
      <c r="AF349" s="166"/>
      <c r="AG349" s="166"/>
      <c r="AH349" s="165"/>
      <c r="AI349" s="166"/>
      <c r="AJ349" s="166"/>
      <c r="AK349" s="166"/>
      <c r="AL349" s="166"/>
      <c r="AM349" s="166"/>
      <c r="AN349" s="166" t="str">
        <f>F349 &amp;"["&amp;G349&amp;"]의 "&amp; I349 &amp;"["&amp; J349 &amp;"]는 필수적으로 존재하여만 한다."</f>
        <v>환자정보[PERSON]의 히스패닉 여부[ETHNICITY_CONCEPT_ID]는 필수적으로 존재하여만 한다.</v>
      </c>
      <c r="AO349" s="166"/>
      <c r="AP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Q349" s="164" t="s">
        <v>1860</v>
      </c>
      <c r="AR349" s="164" t="str">
        <f>"WITH query_result AS (" &amp; CHAR(10) &amp;
"    -- 쿼리 결과를 변수에 저장" &amp; CHAR(10) &amp;
"    " &amp; AP349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'ID3016'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AT349" s="164" t="s">
        <v>1860</v>
      </c>
      <c r="AU349" s="164" t="str">
        <f>"    WITH query_result AS (" &amp; CHAR(10) &amp;
"        -- 쿼리 결과를 변수에 저장" &amp; CHAR(10) &amp;
"        " &amp; AS349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'ID3016'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AW349" s="164" t="s">
        <v>1860</v>
      </c>
      <c r="AX349" s="164" t="str">
        <f>"    WITH query_result AS (" &amp; CHAR(10) &amp;
"        -- 쿼리 결과를 변수에 저장" &amp; CHAR(10) &amp;
"        " &amp; AV349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Z349" s="164" t="s">
        <v>1860</v>
      </c>
      <c r="BA349" s="164" t="str">
        <f>"BEGIN TRY" &amp; CHAR(10) &amp;
"    WITH query_result AS (" &amp; CHAR(10) &amp;
"        "&amp;AY349&amp;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C349" s="164" t="s">
        <v>1860</v>
      </c>
      <c r="BD349" s="164" t="str">
        <f>"BEGIN TRY" &amp; CHAR(10) &amp;
"    WITH query_result AS (" &amp; CHAR(10) &amp;
"        "&amp;BB349&amp;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BF349" s="164" t="s">
        <v>1860</v>
      </c>
      <c r="BG349" s="164" t="str">
        <f>"BEGIN TRY" &amp; CHAR(10) &amp;
"    WITH query_result AS (" &amp; CHAR(10) &amp;
"        "&amp;BE349&amp;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9" s="166" t="str">
        <f>"SELECT 'ID"&amp; $U349 &amp;"' AS RULE_ID,  
   '"&amp; $G349 &amp;"' AS TB_NM,    
   '"&amp; $J349 &amp;"' AS COL_NM, 
   COUNT(*) AS TOT_CNT   
   FROM "&amp;$C349&amp;"."&amp; $G349 &amp;"
"</f>
        <v xml:space="preserve">SELECT 'ID3016' AS RULE_ID,  
   'PERSON' AS TB_NM,    
   'ETHNICITY_CONCEPT_ID' AS COL_NM, 
   COUNT(*) AS TOT_CNT   
   FROM YourSchemaName.PERSON
</v>
      </c>
      <c r="BI349" s="164" t="s">
        <v>1860</v>
      </c>
      <c r="BJ349" s="166" t="str">
        <f>"BEGIN" &amp; CHAR(10) &amp;
"    -- 쿼리 결과를 변수에 저장" &amp; CHAR(10) &amp;
"    " &amp; BH349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'ID3016'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L349" s="164" t="s">
        <v>1860</v>
      </c>
      <c r="BM349" s="166" t="str">
        <f>"BEGIN" &amp; CHAR(10) &amp;
"    -- 쿼리 결과를 변수에 저장" &amp; CHAR(10) &amp;
"    " &amp; BK349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'ID3016'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BO349" s="164" t="s">
        <v>1860</v>
      </c>
      <c r="BP349" s="166" t="str">
        <f>"BEGIN" &amp; CHAR(10) &amp;
"    -- 쿼리 결과를 변수에 저장" &amp; CHAR(10) &amp;
"    " &amp; BN349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BR349" s="164" t="s">
        <v>1860</v>
      </c>
      <c r="BS3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U349" s="164" t="s">
        <v>1860</v>
      </c>
      <c r="BV3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349" s="166" t="str">
        <f>"SELECT ERR_VALUE, RULE_ID, TB_NM, COL_NM FROM (
 SELECT DISTINCT SUBSTRING(CAST("&amp; $J349 &amp;" AS VARCHAR(50)),1,30) AS ERR_VALUE, 'ID"&amp; $U349 &amp;"' AS RULE_ID,  
   '"&amp; $G349 &amp;"' AS TB_NM,    
   '"&amp; $J349 &amp;"' AS COL_NM 
    FROM "&amp;$C349&amp;"."&amp; $G349 &amp;" A
    WHERE  "&amp; $J349 &amp;" IS NULL 
LIMIT 3
) XX
"</f>
        <v xml:space="preserve">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</v>
      </c>
      <c r="BX349" s="164" t="s">
        <v>1860</v>
      </c>
      <c r="BY3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A349" s="164" t="s">
        <v>1860</v>
      </c>
      <c r="CB349" s="164" t="str">
        <f>"    -- 프로시저 본문" &amp; CHAR(10) &amp;
"    BEGIN" &amp; CHAR(10) &amp;
"        WITH query_result AS (" &amp; CHAR(10) &amp;
"            -- 쿼리 결과를 변수에 저장" &amp; CHAR(10) &amp;
"            "&amp;BZ349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'ID3016'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D349" s="164" t="s">
        <v>1860</v>
      </c>
      <c r="CE349" s="164" t="str">
        <f>"    -- 프로시저 본문" &amp; CHAR(10) &amp;
"    BEGIN" &amp; CHAR(10) &amp;
"        WITH query_result AS (" &amp; CHAR(10) &amp;
"            -- 쿼리 결과를 변수에 저장" &amp; CHAR(10) &amp;
"         "&amp;CC349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'ID3016'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9" s="166" t="str">
        <f>"SELECT ERR_VALUE, RULE_ID, TB_NM, COL_NM FROM (
 SELECT DISTINCT SUBSTR(TO_CHAR("&amp; $J349 &amp;"),1,30) AS ERR_VALUE, 'ID"&amp; $U349 &amp;"' AS RULE_ID,  
   '"&amp; $G349 &amp;"' AS TB_NM,    
   '"&amp; $J349 &amp;"' AS COL_NM 
    FROM "&amp;$C349&amp;"."&amp; $G349 &amp;" A
    WHERE  "&amp; $J349 &amp;" IS NULL
AND ROWNUM &lt; 4
) XX
"</f>
        <v xml:space="preserve">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</v>
      </c>
      <c r="CG349" s="164" t="s">
        <v>1860</v>
      </c>
      <c r="CH349" s="164" t="str">
        <f>"    -- 프로시저 본문" &amp; CHAR(10) &amp;
"    BEGIN" &amp; CHAR(10) &amp;
"        WITH query_result AS (" &amp; CHAR(10) &amp;
"            -- 쿼리 결과를 변수에 저장" &amp; CHAR(10) &amp;
"            "&amp;CF349&amp;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J349" s="164" t="s">
        <v>1860</v>
      </c>
      <c r="CK349" s="164" t="str">
        <f>"BEGIN TRY" &amp; CHAR(10) &amp;
"    WITH query_result AS (" &amp; CHAR(10) &amp;
"        "&amp;CI349&amp;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M349" s="164" t="s">
        <v>1860</v>
      </c>
      <c r="CN349" s="164" t="str">
        <f>"BEGIN TRY" &amp; CHAR(10) &amp;
"    WITH query_result AS (" &amp; CHAR(10) &amp;
"        "&amp;CL349&amp;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CP349" s="164" t="s">
        <v>1860</v>
      </c>
      <c r="CQ349" s="164" t="str">
        <f>"BEGIN TRY" &amp; CHAR(10) &amp;
"    WITH query_result AS (" &amp; CHAR(10) &amp;
"        "&amp;CO349&amp;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9" s="216">
        <f>IFERROR(VLOOKUP("ID"&amp;U349,V.진단결과!$A$2:$E$99558,4,0),0)</f>
        <v>0</v>
      </c>
      <c r="CS349" s="217">
        <f>IFERROR(VLOOKUP("ID"&amp;U349,V.진단결과!$A$2:$E$99558,5,0),0)</f>
        <v>0</v>
      </c>
      <c r="CT349" s="218">
        <f t="shared" si="274"/>
        <v>0</v>
      </c>
      <c r="CU349" s="219" t="str">
        <f>SUBSTITUTE(IFERROR(VLOOKUP("ID"&amp;U349,V.진단결과!$A$2:$F$99558,6,0),""),$AO349,"")</f>
        <v/>
      </c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</row>
    <row r="350" spans="1:120" s="220" customFormat="1" ht="16.5" customHeight="1">
      <c r="A350" s="164">
        <v>5.4</v>
      </c>
      <c r="B350" s="164" t="s">
        <v>2240</v>
      </c>
      <c r="C350" s="164" t="s">
        <v>2886</v>
      </c>
      <c r="D350" s="164">
        <v>1</v>
      </c>
      <c r="E350" s="175" t="s">
        <v>2243</v>
      </c>
      <c r="F350" s="177" t="s">
        <v>2265</v>
      </c>
      <c r="G350" s="177" t="s">
        <v>2244</v>
      </c>
      <c r="H350" s="177">
        <v>9</v>
      </c>
      <c r="I350" s="221" t="s">
        <v>2576</v>
      </c>
      <c r="J350" s="177" t="s">
        <v>2280</v>
      </c>
      <c r="K350" s="177" t="s">
        <v>2435</v>
      </c>
      <c r="L350" s="175"/>
      <c r="M350" s="165"/>
      <c r="N350" s="221" t="s">
        <v>2576</v>
      </c>
      <c r="O350" s="183">
        <v>123</v>
      </c>
      <c r="P350" s="4"/>
      <c r="Q350" s="175" t="s">
        <v>2449</v>
      </c>
      <c r="R350" s="175"/>
      <c r="S350" s="166"/>
      <c r="T350" s="166"/>
      <c r="U350" s="166">
        <v>3017</v>
      </c>
      <c r="V350" s="164" t="s">
        <v>1869</v>
      </c>
      <c r="W350" s="166"/>
      <c r="X350" s="166"/>
      <c r="Y350" s="166"/>
      <c r="Z350" s="164" t="s">
        <v>1968</v>
      </c>
      <c r="AA350" s="168" t="s">
        <v>2468</v>
      </c>
      <c r="AB350" s="164"/>
      <c r="AC350" s="166"/>
      <c r="AD350" s="165"/>
      <c r="AE350" s="166"/>
      <c r="AF350" s="166"/>
      <c r="AG350" s="165"/>
      <c r="AH350" s="165"/>
      <c r="AI350" s="166"/>
      <c r="AJ350" s="166"/>
      <c r="AK350" s="166"/>
      <c r="AL350" s="166">
        <v>0</v>
      </c>
      <c r="AM350" s="166">
        <v>99999</v>
      </c>
      <c r="AN350" s="166" t="str">
        <f>F350 &amp;"["&amp;G350&amp;"]의 "&amp; I350 &amp;"["&amp; J350 &amp;"]는 5자리 이하의 숫자여야만 한다."</f>
        <v>환자정보[PERSON]의 주소 ID[LOCATION_ID]는 5자리 이하의 숫자여야만 한다.</v>
      </c>
      <c r="AO350" s="166"/>
      <c r="AP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AQ350" s="164" t="s">
        <v>1860</v>
      </c>
      <c r="AR350" s="164" t="str">
        <f>"WITH query_result AS (" &amp; CHAR(10) &amp;
"    -- 쿼리 결과를 변수에 저장" &amp; CHAR(10) &amp;
"    " &amp; AP350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'ID3017'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AT350" s="164" t="s">
        <v>1860</v>
      </c>
      <c r="AU350" s="164" t="str">
        <f>"    WITH query_result AS (" &amp; CHAR(10) &amp;
"        -- 쿼리 결과를 변수에 저장" &amp; CHAR(10) &amp;
"        " &amp; AS350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'ID3017'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AW350" s="164" t="s">
        <v>1860</v>
      </c>
      <c r="AX350" s="164" t="str">
        <f>"    WITH query_result AS (" &amp; CHAR(10) &amp;
"        -- 쿼리 결과를 변수에 저장" &amp; CHAR(10) &amp;
"        " &amp; AV350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AZ350" s="164" t="s">
        <v>1860</v>
      </c>
      <c r="BA350" s="164" t="str">
        <f>"BEGIN TRY" &amp; CHAR(10) &amp;
"    WITH query_result AS (" &amp; CHAR(10) &amp;
"        "&amp;AY350&amp;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BC350" s="164" t="s">
        <v>1860</v>
      </c>
      <c r="BD350" s="164" t="str">
        <f>"BEGIN TRY" &amp; CHAR(10) &amp;
"    WITH query_result AS (" &amp; CHAR(10) &amp;
"        "&amp;BB350&amp;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BF350" s="164" t="s">
        <v>1860</v>
      </c>
      <c r="BG350" s="164" t="str">
        <f>"BEGIN TRY" &amp; CHAR(10) &amp;
"    WITH query_result AS (" &amp; CHAR(10) &amp;
"        "&amp;BE350&amp;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0" s="166" t="str">
        <f>"SELECT 'ID"&amp; $U350 &amp;"' AS RULE_ID,  
   '"&amp; $G350 &amp;"' AS TB_NM,    
   '"&amp; $J350 &amp;"' AS COL_NM, 
   COUNT(*) AS TOT_CNT   
   FROM "&amp;$C350&amp;"."&amp; $G350 &amp;"
WHERE "&amp; $J350 &amp;" IS NOT NULL AND LENGTH(CAST("&amp; $J350 &amp;" AS VARCHAR))&gt;0 "</f>
        <v xml:space="preserve">SELECT 'ID3017' AS RULE_ID,  
   'PERSON' AS TB_NM,    
   'LOCATION_ID' AS COL_NM, 
   COUNT(*) AS TOT_CNT   
   FROM YourSchemaName.PERSON
WHERE LOCATION_ID IS NOT NULL AND LENGTH(CAST(LOCATION_ID AS VARCHAR))&gt;0 </v>
      </c>
      <c r="BI350" s="164" t="s">
        <v>1860</v>
      </c>
      <c r="BJ350" s="166" t="str">
        <f>"BEGIN" &amp; CHAR(10) &amp;
"    -- 쿼리 결과를 변수에 저장" &amp; CHAR(10) &amp;
"    " &amp; BH350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'ID3017'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BL350" s="164" t="s">
        <v>1860</v>
      </c>
      <c r="BM350" s="166" t="str">
        <f>"BEGIN" &amp; CHAR(10) &amp;
"    -- 쿼리 결과를 변수에 저장" &amp; CHAR(10) &amp;
"    " &amp; BK350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'ID3017'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BO350" s="164" t="s">
        <v>1860</v>
      </c>
      <c r="BP350" s="166" t="str">
        <f>"BEGIN" &amp; CHAR(10) &amp;
"    -- 쿼리 결과를 변수에 저장" &amp; CHAR(10) &amp;
"    " &amp; BN350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BR350" s="164" t="s">
        <v>1860</v>
      </c>
      <c r="BS3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0" s="166" t="str">
        <f>"SELECT 'ID"&amp; $U350 &amp;"' AS RULE_ID,  
   '"&amp; $G350 &amp;"' AS TB_NM,    
   '"&amp; $J350 &amp;"' AS COL_NM, 
	COUNT(*) AS ERR_CNT   
FROM "&amp;$C350&amp;"."&amp; $G350 &amp;" A
WHERE "&amp; $J350 &amp;" IS NOT NULL AND LENGTH("&amp; $J350 &amp;")&gt;0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LENGTH(LOCATION_ID)&gt;0
AND LOCATION_ID NOT BETWEEN 0 AND 99999 </v>
      </c>
      <c r="BU350" s="164" t="s">
        <v>1860</v>
      </c>
      <c r="BV3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350" s="166" t="str">
        <f>"SELECT ERR_VALUE, RULE_ID, TB_NM, COL_NM FROM (
 SELECT DISTINCT SUBSTRING(CAST("&amp; $J350 &amp;" AS VARCHAR(50)),1,30) AS ERR_VALUE, 'ID"&amp; $U350 &amp;"' AS RULE_ID,  
   '"&amp; $G350 &amp;"' AS TB_NM,    
   '"&amp; $J350 &amp;"' AS COL_NM 
FROM "&amp;$C350&amp;"."&amp; $G350 &amp;" A
WHERE "&amp; $J350 &amp;" IS NOT NULL AND LENGTH("&amp; $J350 &amp;")&gt;0
AND " &amp; $J350 &amp; " NOT BETWEEN "&amp; $AL350 &amp;" AND "&amp; $AM350 &amp;"
LIMIT 3
) XX
"</f>
        <v xml:space="preserve">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</v>
      </c>
      <c r="BX350" s="164" t="s">
        <v>1860</v>
      </c>
      <c r="BY3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CA350" s="164" t="s">
        <v>1860</v>
      </c>
      <c r="CB350" s="164" t="str">
        <f>"    -- 프로시저 본문" &amp; CHAR(10) &amp;
"    BEGIN" &amp; CHAR(10) &amp;
"        WITH query_result AS (" &amp; CHAR(10) &amp;
"            -- 쿼리 결과를 변수에 저장" &amp; CHAR(10) &amp;
"            "&amp;BZ350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'ID3017'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0" s="166" t="str">
        <f>"SELECT 'ID"&amp; $U350 &amp;"' AS RULE_ID,  
   '"&amp; $G350 &amp;"' AS TB_NM,    
   '"&amp; $J350 &amp;"' AS COL_NM, 
	COUNT(*) AS ERR_CNT   
FROM "&amp;$C350&amp;"."&amp; $G350 &amp;" A
WHERE "&amp; $J350 &amp;" IS NOT NULL AND LENGTH(TO_CHAR("&amp; $J350 &amp;"))&gt;0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LENGTH(TO_CHAR(LOCATION_ID))&gt;0
AND LOCATION_ID NOT BETWEEN 0 AND 99999 </v>
      </c>
      <c r="CD350" s="164" t="s">
        <v>1860</v>
      </c>
      <c r="CE350" s="164" t="str">
        <f>"    -- 프로시저 본문" &amp; CHAR(10) &amp;
"    BEGIN" &amp; CHAR(10) &amp;
"        WITH query_result AS (" &amp; CHAR(10) &amp;
"            -- 쿼리 결과를 변수에 저장" &amp; CHAR(10) &amp;
"         "&amp;CC350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'ID3017'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0" s="166" t="str">
        <f>"SELECT ERR_VALUE, RULE_ID, TB_NM, COL_NM FROM (
 SELECT DISTINCT SUBSTR(TO_CHAR("&amp; $J350 &amp;"),1,30) AS ERR_VALUE, 'ID"&amp; $U350 &amp;"' AS RULE_ID,  
   '"&amp; $G350 &amp;"' AS TB_NM,    
   '"&amp; $J350 &amp;"' AS COL_NM 
FROM "&amp;$C350&amp;"."&amp; $G350 &amp;" A
WHERE "&amp; $J350 &amp;" IS NOT NULL AND LENGTH(TO_CHAR("&amp; $J350 &amp;"))&gt;0
AND " &amp; $J350 &amp; " NOT BETWEEN "&amp; $AL350 &amp;" AND "&amp; $AM350 &amp;"
AND ROWNUM &lt; 4
) XX
"</f>
        <v xml:space="preserve">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</v>
      </c>
      <c r="CG350" s="164" t="s">
        <v>1860</v>
      </c>
      <c r="CH350" s="164" t="str">
        <f>"    -- 프로시저 본문" &amp; CHAR(10) &amp;
"    BEGIN" &amp; CHAR(10) &amp;
"        WITH query_result AS (" &amp; CHAR(10) &amp;
"            -- 쿼리 결과를 변수에 저장" &amp; CHAR(10) &amp;
"            "&amp;CF350&amp;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CJ350" s="164" t="s">
        <v>1860</v>
      </c>
      <c r="CK350" s="164" t="str">
        <f>"BEGIN TRY" &amp; CHAR(10) &amp;
"    WITH query_result AS (" &amp; CHAR(10) &amp;
"        "&amp;CI350&amp;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CM350" s="164" t="s">
        <v>1860</v>
      </c>
      <c r="CN350" s="164" t="str">
        <f>"BEGIN TRY" &amp; CHAR(10) &amp;
"    WITH query_result AS (" &amp; CHAR(10) &amp;
"        "&amp;CL350&amp;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CP350" s="164" t="s">
        <v>1860</v>
      </c>
      <c r="CQ350" s="164" t="str">
        <f>"BEGIN TRY" &amp; CHAR(10) &amp;
"    WITH query_result AS (" &amp; CHAR(10) &amp;
"        "&amp;CO350&amp;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0" s="216">
        <f>IFERROR(VLOOKUP("ID"&amp;U350,V.진단결과!$A$2:$E$99558,4,0),0)</f>
        <v>0</v>
      </c>
      <c r="CS350" s="217">
        <f>IFERROR(VLOOKUP("ID"&amp;U350,V.진단결과!$A$2:$E$99558,5,0),0)</f>
        <v>0</v>
      </c>
      <c r="CT350" s="218">
        <f t="shared" si="274"/>
        <v>0</v>
      </c>
      <c r="CU350" s="219" t="str">
        <f>SUBSTITUTE(IFERROR(VLOOKUP("ID"&amp;U350,V.진단결과!$A$2:$F$99558,6,0),""),$AO350,"")</f>
        <v/>
      </c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</row>
    <row r="351" spans="1:120" s="220" customFormat="1" ht="16.5" hidden="1" customHeight="1">
      <c r="A351" s="164">
        <v>5.4</v>
      </c>
      <c r="B351" s="164" t="s">
        <v>2240</v>
      </c>
      <c r="C351" s="164" t="s">
        <v>2886</v>
      </c>
      <c r="D351" s="164">
        <v>1</v>
      </c>
      <c r="E351" s="175" t="s">
        <v>2243</v>
      </c>
      <c r="F351" s="177" t="s">
        <v>2265</v>
      </c>
      <c r="G351" s="177" t="s">
        <v>2244</v>
      </c>
      <c r="H351" s="177">
        <v>10</v>
      </c>
      <c r="I351" s="221" t="s">
        <v>2577</v>
      </c>
      <c r="J351" s="177" t="s">
        <v>2281</v>
      </c>
      <c r="K351" s="177" t="s">
        <v>2435</v>
      </c>
      <c r="L351" s="175"/>
      <c r="M351" s="165"/>
      <c r="N351" s="221" t="s">
        <v>2577</v>
      </c>
      <c r="O351" s="183" t="s">
        <v>2508</v>
      </c>
      <c r="P351" s="5"/>
      <c r="Q351" s="175" t="s">
        <v>2449</v>
      </c>
      <c r="R351" s="175"/>
      <c r="S351" s="166"/>
      <c r="T351" s="166"/>
      <c r="U351" s="166"/>
      <c r="V351" s="164" t="s">
        <v>1965</v>
      </c>
      <c r="W351" s="166" t="s">
        <v>2527</v>
      </c>
      <c r="X351" s="166"/>
      <c r="Y351" s="166"/>
      <c r="Z351" s="166"/>
      <c r="AA351" s="166"/>
      <c r="AB351" s="166"/>
      <c r="AC351" s="166"/>
      <c r="AD351" s="165"/>
      <c r="AE351" s="166"/>
      <c r="AF351" s="166"/>
      <c r="AG351" s="166"/>
      <c r="AH351" s="165"/>
      <c r="AI351" s="166"/>
      <c r="AJ351" s="166"/>
      <c r="AK351" s="166"/>
      <c r="AL351" s="166"/>
      <c r="AM351" s="166"/>
      <c r="AN351" s="166"/>
      <c r="AO351" s="166"/>
      <c r="AP351" s="166"/>
      <c r="AQ351" s="164"/>
      <c r="AR351" s="164"/>
      <c r="AS351" s="167"/>
      <c r="AT351" s="164"/>
      <c r="AU351" s="164"/>
      <c r="AV351" s="166"/>
      <c r="AW351" s="164"/>
      <c r="AX351" s="164"/>
      <c r="AY351" s="166"/>
      <c r="AZ351" s="164"/>
      <c r="BA351" s="164"/>
      <c r="BB351" s="167"/>
      <c r="BC351" s="164"/>
      <c r="BD351" s="164"/>
      <c r="BE351" s="166"/>
      <c r="BF351" s="164"/>
      <c r="BG351" s="164"/>
      <c r="BH351" s="166"/>
      <c r="BI351" s="164"/>
      <c r="BJ351" s="164"/>
      <c r="BK351" s="167"/>
      <c r="BL351" s="164"/>
      <c r="BM351" s="164"/>
      <c r="BN351" s="166"/>
      <c r="BO351" s="164"/>
      <c r="BP351" s="164"/>
      <c r="BQ351" s="166"/>
      <c r="BR351" s="164"/>
      <c r="BS351" s="164"/>
      <c r="BT351" s="167"/>
      <c r="BU351" s="164"/>
      <c r="BV351" s="164"/>
      <c r="BW351" s="166"/>
      <c r="BX351" s="164"/>
      <c r="BY351" s="164"/>
      <c r="BZ351" s="166"/>
      <c r="CA351" s="164"/>
      <c r="CB351" s="164"/>
      <c r="CC351" s="167"/>
      <c r="CD351" s="164"/>
      <c r="CE351" s="164"/>
      <c r="CF351" s="166"/>
      <c r="CG351" s="164"/>
      <c r="CH351" s="164"/>
      <c r="CI351" s="166"/>
      <c r="CJ351" s="164"/>
      <c r="CK351" s="164"/>
      <c r="CL351" s="167"/>
      <c r="CM351" s="164"/>
      <c r="CN351" s="164"/>
      <c r="CO351" s="166"/>
      <c r="CP351" s="164"/>
      <c r="CQ351" s="164"/>
      <c r="CR351" s="216">
        <f>IFERROR(VLOOKUP("ID"&amp;U351,V.진단결과!$A$2:$E$99558,4,0),0)</f>
        <v>0</v>
      </c>
      <c r="CS351" s="217">
        <f>IFERROR(VLOOKUP("ID"&amp;U351,V.진단결과!$A$2:$E$99558,5,0),0)</f>
        <v>0</v>
      </c>
      <c r="CT351" s="218">
        <f t="shared" si="274"/>
        <v>0</v>
      </c>
      <c r="CU351" s="219" t="str">
        <f>SUBSTITUTE(IFERROR(VLOOKUP("ID"&amp;U351,V.진단결과!$A$2:$F$99558,6,0),""),$AO351,"")</f>
        <v/>
      </c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</row>
    <row r="352" spans="1:120" s="220" customFormat="1" ht="16.5" hidden="1" customHeight="1">
      <c r="A352" s="164">
        <v>5.4</v>
      </c>
      <c r="B352" s="164" t="s">
        <v>2240</v>
      </c>
      <c r="C352" s="164" t="s">
        <v>2886</v>
      </c>
      <c r="D352" s="164">
        <v>1</v>
      </c>
      <c r="E352" s="175" t="s">
        <v>2243</v>
      </c>
      <c r="F352" s="177" t="s">
        <v>2265</v>
      </c>
      <c r="G352" s="177" t="s">
        <v>2244</v>
      </c>
      <c r="H352" s="177">
        <v>11</v>
      </c>
      <c r="I352" s="221" t="s">
        <v>2578</v>
      </c>
      <c r="J352" s="177" t="s">
        <v>2282</v>
      </c>
      <c r="K352" s="177" t="s">
        <v>2435</v>
      </c>
      <c r="L352" s="175"/>
      <c r="M352" s="165"/>
      <c r="N352" s="221" t="s">
        <v>2578</v>
      </c>
      <c r="O352" s="183">
        <v>12345646</v>
      </c>
      <c r="P352" s="4"/>
      <c r="Q352" s="175" t="s">
        <v>2449</v>
      </c>
      <c r="R352" s="175"/>
      <c r="S352" s="166"/>
      <c r="T352" s="166"/>
      <c r="U352" s="166"/>
      <c r="V352" s="164" t="s">
        <v>1965</v>
      </c>
      <c r="W352" s="166" t="s">
        <v>2809</v>
      </c>
      <c r="X352" s="166"/>
      <c r="Y352" s="166"/>
      <c r="Z352" s="166"/>
      <c r="AA352" s="166"/>
      <c r="AB352" s="164"/>
      <c r="AC352" s="166"/>
      <c r="AD352" s="165"/>
      <c r="AE352" s="166"/>
      <c r="AF352" s="166"/>
      <c r="AG352" s="165"/>
      <c r="AH352" s="165"/>
      <c r="AI352" s="166"/>
      <c r="AJ352" s="166"/>
      <c r="AK352" s="166"/>
      <c r="AL352" s="166"/>
      <c r="AM352" s="166"/>
      <c r="AN352" s="166"/>
      <c r="AO352" s="166"/>
      <c r="AP352" s="166"/>
      <c r="AQ352" s="164"/>
      <c r="AR352" s="164"/>
      <c r="AS352" s="167"/>
      <c r="AT352" s="164"/>
      <c r="AU352" s="164"/>
      <c r="AV352" s="164"/>
      <c r="AW352" s="164"/>
      <c r="AX352" s="164"/>
      <c r="AY352" s="166"/>
      <c r="AZ352" s="164"/>
      <c r="BA352" s="164"/>
      <c r="BB352" s="167"/>
      <c r="BC352" s="164"/>
      <c r="BD352" s="164"/>
      <c r="BE352" s="164"/>
      <c r="BF352" s="164"/>
      <c r="BG352" s="164"/>
      <c r="BH352" s="166"/>
      <c r="BI352" s="164"/>
      <c r="BJ352" s="164"/>
      <c r="BK352" s="167"/>
      <c r="BL352" s="164"/>
      <c r="BM352" s="164"/>
      <c r="BN352" s="164"/>
      <c r="BO352" s="164"/>
      <c r="BP352" s="164"/>
      <c r="BQ352" s="166"/>
      <c r="BR352" s="164"/>
      <c r="BS352" s="164"/>
      <c r="BT352" s="167"/>
      <c r="BU352" s="164"/>
      <c r="BV352" s="164"/>
      <c r="BW352" s="164"/>
      <c r="BX352" s="164"/>
      <c r="BY352" s="164"/>
      <c r="BZ352" s="166"/>
      <c r="CA352" s="164"/>
      <c r="CB352" s="164"/>
      <c r="CC352" s="167"/>
      <c r="CD352" s="164"/>
      <c r="CE352" s="164"/>
      <c r="CF352" s="164"/>
      <c r="CG352" s="164"/>
      <c r="CH352" s="164"/>
      <c r="CI352" s="166"/>
      <c r="CJ352" s="164"/>
      <c r="CK352" s="164"/>
      <c r="CL352" s="167"/>
      <c r="CM352" s="164"/>
      <c r="CN352" s="164"/>
      <c r="CO352" s="164"/>
      <c r="CP352" s="164"/>
      <c r="CQ352" s="164"/>
      <c r="CR352" s="216">
        <f>IFERROR(VLOOKUP("ID"&amp;U352,V.진단결과!$A$2:$E$99558,4,0),0)</f>
        <v>0</v>
      </c>
      <c r="CS352" s="217">
        <f>IFERROR(VLOOKUP("ID"&amp;U352,V.진단결과!$A$2:$E$99558,5,0),0)</f>
        <v>0</v>
      </c>
      <c r="CT352" s="218">
        <f t="shared" si="274"/>
        <v>0</v>
      </c>
      <c r="CU352" s="219" t="str">
        <f>SUBSTITUTE(IFERROR(VLOOKUP("ID"&amp;U352,V.진단결과!$A$2:$F$99558,6,0),""),$AO352,"")</f>
        <v/>
      </c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</row>
    <row r="353" spans="1:120" s="220" customFormat="1" ht="16.5" hidden="1" customHeight="1">
      <c r="A353" s="164">
        <v>5.4</v>
      </c>
      <c r="B353" s="164" t="s">
        <v>2240</v>
      </c>
      <c r="C353" s="164" t="s">
        <v>2886</v>
      </c>
      <c r="D353" s="164">
        <v>1</v>
      </c>
      <c r="E353" s="175" t="s">
        <v>2243</v>
      </c>
      <c r="F353" s="177" t="s">
        <v>2265</v>
      </c>
      <c r="G353" s="177" t="s">
        <v>2244</v>
      </c>
      <c r="H353" s="177">
        <v>12</v>
      </c>
      <c r="I353" s="221" t="s">
        <v>2579</v>
      </c>
      <c r="J353" s="177" t="s">
        <v>2283</v>
      </c>
      <c r="K353" s="177" t="s">
        <v>2437</v>
      </c>
      <c r="L353" s="175"/>
      <c r="M353" s="165"/>
      <c r="N353" s="221" t="s">
        <v>2588</v>
      </c>
      <c r="O353" s="183" t="s">
        <v>2593</v>
      </c>
      <c r="P353" s="4"/>
      <c r="Q353" s="175" t="s">
        <v>2449</v>
      </c>
      <c r="R353" s="175"/>
      <c r="S353" s="166"/>
      <c r="T353" s="166"/>
      <c r="U353" s="166"/>
      <c r="V353" s="164" t="s">
        <v>1965</v>
      </c>
      <c r="W353" s="166" t="s">
        <v>1875</v>
      </c>
      <c r="X353" s="166"/>
      <c r="Y353" s="166"/>
      <c r="Z353" s="166"/>
      <c r="AA353" s="166"/>
      <c r="AB353" s="164"/>
      <c r="AC353" s="166"/>
      <c r="AD353" s="165"/>
      <c r="AE353" s="166"/>
      <c r="AF353" s="166"/>
      <c r="AG353" s="165"/>
      <c r="AH353" s="165"/>
      <c r="AI353" s="166"/>
      <c r="AJ353" s="166"/>
      <c r="AK353" s="166"/>
      <c r="AL353" s="166"/>
      <c r="AM353" s="166"/>
      <c r="AN353" s="166"/>
      <c r="AO353" s="166"/>
      <c r="AP353" s="166"/>
      <c r="AQ353" s="164"/>
      <c r="AR353" s="164"/>
      <c r="AS353" s="167"/>
      <c r="AT353" s="164"/>
      <c r="AU353" s="164"/>
      <c r="AV353" s="166"/>
      <c r="AW353" s="167"/>
      <c r="AX353" s="167"/>
      <c r="AY353" s="166"/>
      <c r="AZ353" s="164"/>
      <c r="BA353" s="164"/>
      <c r="BB353" s="167"/>
      <c r="BC353" s="164"/>
      <c r="BD353" s="164"/>
      <c r="BE353" s="166"/>
      <c r="BF353" s="167"/>
      <c r="BG353" s="167"/>
      <c r="BH353" s="166"/>
      <c r="BI353" s="164"/>
      <c r="BJ353" s="164"/>
      <c r="BK353" s="167"/>
      <c r="BL353" s="164"/>
      <c r="BM353" s="164"/>
      <c r="BN353" s="166"/>
      <c r="BO353" s="167"/>
      <c r="BP353" s="167"/>
      <c r="BQ353" s="166"/>
      <c r="BR353" s="164"/>
      <c r="BS353" s="164"/>
      <c r="BT353" s="167"/>
      <c r="BU353" s="164"/>
      <c r="BV353" s="164"/>
      <c r="BW353" s="166"/>
      <c r="BX353" s="167"/>
      <c r="BY353" s="167"/>
      <c r="BZ353" s="166"/>
      <c r="CA353" s="164"/>
      <c r="CB353" s="164"/>
      <c r="CC353" s="167"/>
      <c r="CD353" s="164"/>
      <c r="CE353" s="164"/>
      <c r="CF353" s="166"/>
      <c r="CG353" s="167"/>
      <c r="CH353" s="167"/>
      <c r="CI353" s="166"/>
      <c r="CJ353" s="164"/>
      <c r="CK353" s="164"/>
      <c r="CL353" s="167"/>
      <c r="CM353" s="164"/>
      <c r="CN353" s="164"/>
      <c r="CO353" s="166"/>
      <c r="CP353" s="167"/>
      <c r="CQ353" s="167"/>
      <c r="CR353" s="216">
        <f>IFERROR(VLOOKUP("ID"&amp;U353,V.진단결과!$A$2:$E$99558,4,0),0)</f>
        <v>0</v>
      </c>
      <c r="CS353" s="217">
        <f>IFERROR(VLOOKUP("ID"&amp;U353,V.진단결과!$A$2:$E$99558,5,0),0)</f>
        <v>0</v>
      </c>
      <c r="CT353" s="218">
        <f t="shared" si="274"/>
        <v>0</v>
      </c>
      <c r="CU353" s="219" t="str">
        <f>SUBSTITUTE(IFERROR(VLOOKUP("ID"&amp;U353,V.진단결과!$A$2:$F$99558,6,0),""),$AO353,"")</f>
        <v/>
      </c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</row>
    <row r="354" spans="1:120" s="220" customFormat="1" ht="16.5" hidden="1" customHeight="1">
      <c r="A354" s="164">
        <v>5.4</v>
      </c>
      <c r="B354" s="164" t="s">
        <v>2240</v>
      </c>
      <c r="C354" s="164" t="s">
        <v>2886</v>
      </c>
      <c r="D354" s="164">
        <v>1</v>
      </c>
      <c r="E354" s="175" t="s">
        <v>2243</v>
      </c>
      <c r="F354" s="177" t="s">
        <v>2265</v>
      </c>
      <c r="G354" s="177" t="s">
        <v>2244</v>
      </c>
      <c r="H354" s="177">
        <v>13</v>
      </c>
      <c r="I354" s="221" t="s">
        <v>2580</v>
      </c>
      <c r="J354" s="177" t="s">
        <v>2284</v>
      </c>
      <c r="K354" s="177" t="s">
        <v>2437</v>
      </c>
      <c r="L354" s="175"/>
      <c r="M354" s="165"/>
      <c r="N354" s="221" t="s">
        <v>2589</v>
      </c>
      <c r="O354" s="183" t="s">
        <v>2594</v>
      </c>
      <c r="P354" s="166"/>
      <c r="Q354" s="175" t="s">
        <v>2449</v>
      </c>
      <c r="R354" s="175"/>
      <c r="S354" s="166"/>
      <c r="T354" s="166"/>
      <c r="U354" s="166"/>
      <c r="V354" s="164" t="s">
        <v>1965</v>
      </c>
      <c r="W354" s="166" t="s">
        <v>1875</v>
      </c>
      <c r="X354" s="166"/>
      <c r="Y354" s="166"/>
      <c r="Z354" s="166"/>
      <c r="AA354" s="166"/>
      <c r="AB354" s="166"/>
      <c r="AC354" s="166"/>
      <c r="AD354" s="165"/>
      <c r="AE354" s="166"/>
      <c r="AF354" s="166"/>
      <c r="AG354" s="166"/>
      <c r="AH354" s="165"/>
      <c r="AI354" s="166"/>
      <c r="AJ354" s="166"/>
      <c r="AK354" s="166"/>
      <c r="AL354" s="166"/>
      <c r="AM354" s="166"/>
      <c r="AN354" s="166"/>
      <c r="AO354" s="166"/>
      <c r="AP354" s="166"/>
      <c r="AQ354" s="164"/>
      <c r="AR354" s="164"/>
      <c r="AS354" s="167"/>
      <c r="AT354" s="164"/>
      <c r="AU354" s="164"/>
      <c r="AV354" s="166"/>
      <c r="AW354" s="166"/>
      <c r="AX354" s="166"/>
      <c r="AY354" s="166"/>
      <c r="AZ354" s="164"/>
      <c r="BA354" s="164"/>
      <c r="BB354" s="167"/>
      <c r="BC354" s="164"/>
      <c r="BD354" s="164"/>
      <c r="BE354" s="166"/>
      <c r="BF354" s="166"/>
      <c r="BG354" s="166"/>
      <c r="BH354" s="166"/>
      <c r="BI354" s="164"/>
      <c r="BJ354" s="164"/>
      <c r="BK354" s="167"/>
      <c r="BL354" s="164"/>
      <c r="BM354" s="164"/>
      <c r="BN354" s="166"/>
      <c r="BO354" s="166"/>
      <c r="BP354" s="166"/>
      <c r="BQ354" s="166"/>
      <c r="BR354" s="164"/>
      <c r="BS354" s="164"/>
      <c r="BT354" s="167"/>
      <c r="BU354" s="164"/>
      <c r="BV354" s="164"/>
      <c r="BW354" s="166"/>
      <c r="BX354" s="166"/>
      <c r="BY354" s="166"/>
      <c r="BZ354" s="166"/>
      <c r="CA354" s="164"/>
      <c r="CB354" s="164"/>
      <c r="CC354" s="167"/>
      <c r="CD354" s="164"/>
      <c r="CE354" s="164"/>
      <c r="CF354" s="166"/>
      <c r="CG354" s="166"/>
      <c r="CH354" s="166"/>
      <c r="CI354" s="166"/>
      <c r="CJ354" s="164"/>
      <c r="CK354" s="164"/>
      <c r="CL354" s="167"/>
      <c r="CM354" s="164"/>
      <c r="CN354" s="164"/>
      <c r="CO354" s="166"/>
      <c r="CP354" s="166"/>
      <c r="CQ354" s="166"/>
      <c r="CR354" s="216">
        <f>IFERROR(VLOOKUP("ID"&amp;U354,V.진단결과!$A$2:$E$99558,4,0),0)</f>
        <v>0</v>
      </c>
      <c r="CS354" s="217">
        <f>IFERROR(VLOOKUP("ID"&amp;U354,V.진단결과!$A$2:$E$99558,5,0),0)</f>
        <v>0</v>
      </c>
      <c r="CT354" s="218">
        <f t="shared" si="274"/>
        <v>0</v>
      </c>
      <c r="CU354" s="219" t="str">
        <f>SUBSTITUTE(IFERROR(VLOOKUP("ID"&amp;U354,V.진단결과!$A$2:$F$99558,6,0),""),$AO354,"")</f>
        <v/>
      </c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</row>
    <row r="355" spans="1:120" s="220" customFormat="1" ht="16.5" customHeight="1">
      <c r="A355" s="164">
        <v>5.4</v>
      </c>
      <c r="B355" s="164" t="s">
        <v>2240</v>
      </c>
      <c r="C355" s="164" t="s">
        <v>2886</v>
      </c>
      <c r="D355" s="164">
        <v>1</v>
      </c>
      <c r="E355" s="175" t="s">
        <v>2243</v>
      </c>
      <c r="F355" s="177" t="s">
        <v>2265</v>
      </c>
      <c r="G355" s="177" t="s">
        <v>2244</v>
      </c>
      <c r="H355" s="177">
        <v>14</v>
      </c>
      <c r="I355" s="221" t="s">
        <v>2581</v>
      </c>
      <c r="J355" s="177" t="s">
        <v>2285</v>
      </c>
      <c r="K355" s="177" t="s">
        <v>2435</v>
      </c>
      <c r="L355" s="175"/>
      <c r="M355" s="165"/>
      <c r="N355" s="221" t="s">
        <v>2590</v>
      </c>
      <c r="O355" s="183">
        <v>1</v>
      </c>
      <c r="P355" s="4"/>
      <c r="Q355" s="175" t="s">
        <v>2449</v>
      </c>
      <c r="R355" s="175"/>
      <c r="S355" s="166"/>
      <c r="T355" s="166"/>
      <c r="U355" s="166">
        <v>3022</v>
      </c>
      <c r="V355" s="164" t="s">
        <v>1869</v>
      </c>
      <c r="W355" s="166"/>
      <c r="X355" s="166"/>
      <c r="Y355" s="166"/>
      <c r="Z355" s="164" t="s">
        <v>1868</v>
      </c>
      <c r="AA355" s="164" t="s">
        <v>2568</v>
      </c>
      <c r="AB355" s="166"/>
      <c r="AC355" s="166"/>
      <c r="AD355" s="165"/>
      <c r="AE355" s="166"/>
      <c r="AF355" s="166" t="s">
        <v>2886</v>
      </c>
      <c r="AG355" s="165" t="s">
        <v>2258</v>
      </c>
      <c r="AH355" s="165" t="s">
        <v>2434</v>
      </c>
      <c r="AI355" s="166"/>
      <c r="AJ355" s="166"/>
      <c r="AK355" s="166"/>
      <c r="AL355" s="166"/>
      <c r="AM355" s="166"/>
      <c r="AN355" s="166" t="str">
        <f>F355 &amp;"["&amp;G355&amp;"]의 "&amp; I355 &amp;"["&amp; J355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355" s="166"/>
      <c r="AP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AQ355" s="164" t="s">
        <v>1860</v>
      </c>
      <c r="AR355" s="164" t="str">
        <f>"WITH query_result AS (" &amp; CHAR(10) &amp;
"    -- 쿼리 결과를 변수에 저장" &amp; CHAR(10) &amp;
"    " &amp; AP355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355" s="164" t="s">
        <v>1860</v>
      </c>
      <c r="AU355" s="164" t="str">
        <f>"    WITH query_result AS (" &amp; CHAR(10) &amp;
"        -- 쿼리 결과를 변수에 저장" &amp; CHAR(10) &amp;
"        " &amp; AS355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355" s="164" t="s">
        <v>1860</v>
      </c>
      <c r="AX355" s="164" t="str">
        <f>"    WITH query_result AS (" &amp; CHAR(10) &amp;
"        -- 쿼리 결과를 변수에 저장" &amp; CHAR(10) &amp;
"        " &amp; AV355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AZ355" s="164" t="s">
        <v>1860</v>
      </c>
      <c r="BA355" s="164" t="str">
        <f>"BEGIN TRY" &amp; CHAR(10) &amp;
"    WITH query_result AS (" &amp; CHAR(10) &amp;
"        "&amp;AY355&amp;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355" s="164" t="s">
        <v>1860</v>
      </c>
      <c r="BD355" s="164" t="str">
        <f>"BEGIN TRY" &amp; CHAR(10) &amp;
"    WITH query_result AS (" &amp; CHAR(10) &amp;
"        "&amp;BB355&amp;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355" s="164" t="s">
        <v>1860</v>
      </c>
      <c r="BG355" s="164" t="str">
        <f>"BEGIN TRY" &amp; CHAR(10) &amp;
"    WITH query_result AS (" &amp; CHAR(10) &amp;
"        "&amp;BE355&amp;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5" s="166" t="str">
        <f>"SELECT 'ID"&amp; $U355 &amp;"' AS RULE_ID,  
   '"&amp; $G355 &amp;"' AS TB_NM,    
   '"&amp; $J355 &amp;"' AS COL_NM, 
   COUNT(*) AS TOT_CNT   
   FROM "&amp;$C355&amp;"."&amp; $G355 &amp;"
WHERE "&amp; $J355 &amp;" IS NOT NULL AND LENGTH(CAST("&amp; $J355 &amp;" AS VARCHAR))&gt;0 "</f>
        <v xml:space="preserve">SELECT 'ID3022' AS RULE_ID,  
   'PERSON' AS TB_NM,    
   'GENDER_SOURCE_CONCEPT_ID' AS COL_NM, 
   COUNT(*) AS TOT_CNT   
   FROM YourSchemaName.PERSON
WHERE GENDER_SOURCE_CONCEPT_ID IS NOT NULL AND LENGTH(CAST(GENDER_SOURCE_CONCEPT_ID AS VARCHAR))&gt;0 </v>
      </c>
      <c r="BI355" s="164" t="s">
        <v>1860</v>
      </c>
      <c r="BJ355" s="166" t="str">
        <f>"BEGIN" &amp; CHAR(10) &amp;
"    -- 쿼리 결과를 변수에 저장" &amp; CHAR(10) &amp;
"    " &amp; BH355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'ID3022'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355" s="164" t="s">
        <v>1860</v>
      </c>
      <c r="BM355" s="166" t="str">
        <f>"BEGIN" &amp; CHAR(10) &amp;
"    -- 쿼리 결과를 변수에 저장" &amp; CHAR(10) &amp;
"    " &amp; BK355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355" s="164" t="s">
        <v>1860</v>
      </c>
      <c r="BP355" s="166" t="str">
        <f>"BEGIN" &amp; CHAR(10) &amp;
"    -- 쿼리 결과를 변수에 저장" &amp; CHAR(10) &amp;
"    " &amp; BN355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BR355" s="164" t="s">
        <v>1860</v>
      </c>
      <c r="BS3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LENGTH("&amp; $J355 &amp;")&gt;0 )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355" s="164" t="s">
        <v>1860</v>
      </c>
      <c r="BV3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355" s="166" t="str">
        <f>"SELECT ERR_VALUE, RULE_ID, TB_NM, COL_NM FROM (
 SELECT DISTINCT SUBSTRING(CAST("&amp; $J355 &amp;" AS VARCHAR(50)),1,30)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LENGTH("&amp; $J355 &amp;")&gt;0 ) 
AND "&amp; $J355 &amp;" != 0
LIMIT 3
) XX
"</f>
        <v xml:space="preserve">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355" s="164" t="s">
        <v>1860</v>
      </c>
      <c r="BY3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CA355" s="164" t="s">
        <v>1860</v>
      </c>
      <c r="CB355" s="164" t="str">
        <f>"    -- 프로시저 본문" &amp; CHAR(10) &amp;
"    BEGIN" &amp; CHAR(10) &amp;
"        WITH query_result AS (" &amp; CHAR(10) &amp;
"            -- 쿼리 결과를 변수에 저장" &amp; CHAR(10) &amp;
"            "&amp;BZ355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'ID3022'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LENGTH(TO_CHAR("&amp; $J355 &amp;"))&gt;0 )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355" s="164" t="s">
        <v>1860</v>
      </c>
      <c r="CE355" s="164" t="str">
        <f>"    -- 프로시저 본문" &amp; CHAR(10) &amp;
"    BEGIN" &amp; CHAR(10) &amp;
"        WITH query_result AS (" &amp; CHAR(10) &amp;
"            -- 쿼리 결과를 변수에 저장" &amp; CHAR(10) &amp;
"         "&amp;CC355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5" s="166" t="str">
        <f>"SELECT ERR_VALUE, RULE_ID, TB_NM, COL_NM FROM (
 SELECT DISTINCT SUBSTR(TO_CHAR("&amp; $J355 &amp;"),1,30)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LENGTH(TO_CHAR("&amp; $J355 &amp;"))&gt;0 ) 
AND "&amp; $J355 &amp;" != 0
AND ROWNUM &lt; 4
) XX
"</f>
        <v xml:space="preserve">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355" s="164" t="s">
        <v>1860</v>
      </c>
      <c r="CH355" s="164" t="str">
        <f>"    -- 프로시저 본문" &amp; CHAR(10) &amp;
"    BEGIN" &amp; CHAR(10) &amp;
"        WITH query_result AS (" &amp; CHAR(10) &amp;
"            -- 쿼리 결과를 변수에 저장" &amp; CHAR(10) &amp;
"            "&amp;CF355&amp;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CJ355" s="164" t="s">
        <v>1860</v>
      </c>
      <c r="CK355" s="164" t="str">
        <f>"BEGIN TRY" &amp; CHAR(10) &amp;
"    WITH query_result AS (" &amp; CHAR(10) &amp;
"        "&amp;CI355&amp;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355" s="164" t="s">
        <v>1860</v>
      </c>
      <c r="CN355" s="164" t="str">
        <f>"BEGIN TRY" &amp; CHAR(10) &amp;
"    WITH query_result AS (" &amp; CHAR(10) &amp;
"        "&amp;CL355&amp;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355" s="164" t="s">
        <v>1860</v>
      </c>
      <c r="CQ355" s="164" t="str">
        <f>"BEGIN TRY" &amp; CHAR(10) &amp;
"    WITH query_result AS (" &amp; CHAR(10) &amp;
"        "&amp;CO355&amp;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5" s="216">
        <f>IFERROR(VLOOKUP("ID"&amp;U355,V.진단결과!$A$2:$E$99558,4,0),0)</f>
        <v>0</v>
      </c>
      <c r="CS355" s="217">
        <f>IFERROR(VLOOKUP("ID"&amp;U355,V.진단결과!$A$2:$E$99558,5,0),0)</f>
        <v>0</v>
      </c>
      <c r="CT355" s="218">
        <f t="shared" si="274"/>
        <v>0</v>
      </c>
      <c r="CU355" s="219" t="str">
        <f>SUBSTITUTE(IFERROR(VLOOKUP("ID"&amp;U355,V.진단결과!$A$2:$F$99558,6,0),""),$AO355,"")</f>
        <v/>
      </c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</row>
    <row r="356" spans="1:120" s="220" customFormat="1" ht="16.5" hidden="1" customHeight="1">
      <c r="A356" s="164">
        <v>5.4</v>
      </c>
      <c r="B356" s="164" t="s">
        <v>2240</v>
      </c>
      <c r="C356" s="164" t="s">
        <v>2886</v>
      </c>
      <c r="D356" s="164">
        <v>1</v>
      </c>
      <c r="E356" s="175" t="s">
        <v>2243</v>
      </c>
      <c r="F356" s="177" t="s">
        <v>2265</v>
      </c>
      <c r="G356" s="177" t="s">
        <v>2244</v>
      </c>
      <c r="H356" s="177">
        <v>15</v>
      </c>
      <c r="I356" s="221" t="s">
        <v>2582</v>
      </c>
      <c r="J356" s="177" t="s">
        <v>2286</v>
      </c>
      <c r="K356" s="177" t="s">
        <v>2437</v>
      </c>
      <c r="L356" s="175"/>
      <c r="M356" s="165"/>
      <c r="N356" s="221" t="s">
        <v>2582</v>
      </c>
      <c r="O356" s="183" t="s">
        <v>2508</v>
      </c>
      <c r="P356" s="4"/>
      <c r="Q356" s="175" t="s">
        <v>2449</v>
      </c>
      <c r="R356" s="175"/>
      <c r="S356" s="166"/>
      <c r="T356" s="166"/>
      <c r="U356" s="166"/>
      <c r="V356" s="164" t="s">
        <v>1965</v>
      </c>
      <c r="W356" s="166" t="s">
        <v>2527</v>
      </c>
      <c r="X356" s="166"/>
      <c r="Y356" s="166"/>
      <c r="Z356" s="166"/>
      <c r="AA356" s="166"/>
      <c r="AB356" s="166"/>
      <c r="AC356" s="166"/>
      <c r="AD356" s="165"/>
      <c r="AE356" s="166"/>
      <c r="AF356" s="166"/>
      <c r="AG356" s="166"/>
      <c r="AH356" s="165"/>
      <c r="AI356" s="166"/>
      <c r="AJ356" s="166"/>
      <c r="AK356" s="166"/>
      <c r="AL356" s="166"/>
      <c r="AM356" s="166"/>
      <c r="AN356" s="166"/>
      <c r="AO356" s="166"/>
      <c r="AP356" s="166"/>
      <c r="AQ356" s="164"/>
      <c r="AR356" s="164"/>
      <c r="AS356" s="167"/>
      <c r="AT356" s="164"/>
      <c r="AU356" s="164"/>
      <c r="AV356" s="166"/>
      <c r="AW356" s="167"/>
      <c r="AX356" s="167"/>
      <c r="AY356" s="166"/>
      <c r="AZ356" s="164"/>
      <c r="BA356" s="164"/>
      <c r="BB356" s="167"/>
      <c r="BC356" s="164"/>
      <c r="BD356" s="164"/>
      <c r="BE356" s="166"/>
      <c r="BF356" s="167"/>
      <c r="BG356" s="167"/>
      <c r="BH356" s="166"/>
      <c r="BI356" s="164"/>
      <c r="BJ356" s="164"/>
      <c r="BK356" s="167"/>
      <c r="BL356" s="164"/>
      <c r="BM356" s="164"/>
      <c r="BN356" s="166"/>
      <c r="BO356" s="167"/>
      <c r="BP356" s="167"/>
      <c r="BQ356" s="166"/>
      <c r="BR356" s="164"/>
      <c r="BS356" s="164"/>
      <c r="BT356" s="167"/>
      <c r="BU356" s="164"/>
      <c r="BV356" s="164"/>
      <c r="BW356" s="166"/>
      <c r="BX356" s="167"/>
      <c r="BY356" s="167"/>
      <c r="BZ356" s="166"/>
      <c r="CA356" s="164"/>
      <c r="CB356" s="164"/>
      <c r="CC356" s="167"/>
      <c r="CD356" s="164"/>
      <c r="CE356" s="164"/>
      <c r="CF356" s="166"/>
      <c r="CG356" s="167"/>
      <c r="CH356" s="167"/>
      <c r="CI356" s="166"/>
      <c r="CJ356" s="164"/>
      <c r="CK356" s="164"/>
      <c r="CL356" s="167"/>
      <c r="CM356" s="164"/>
      <c r="CN356" s="164"/>
      <c r="CO356" s="166"/>
      <c r="CP356" s="167"/>
      <c r="CQ356" s="167"/>
      <c r="CR356" s="216">
        <f>IFERROR(VLOOKUP("ID"&amp;U356,V.진단결과!$A$2:$E$99558,4,0),0)</f>
        <v>0</v>
      </c>
      <c r="CS356" s="217">
        <f>IFERROR(VLOOKUP("ID"&amp;U356,V.진단결과!$A$2:$E$99558,5,0),0)</f>
        <v>0</v>
      </c>
      <c r="CT356" s="218">
        <f t="shared" si="274"/>
        <v>0</v>
      </c>
      <c r="CU356" s="219" t="str">
        <f>SUBSTITUTE(IFERROR(VLOOKUP("ID"&amp;U356,V.진단결과!$A$2:$F$99558,6,0),""),$AO356,"")</f>
        <v/>
      </c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</row>
    <row r="357" spans="1:120" s="220" customFormat="1" ht="16.5" customHeight="1">
      <c r="A357" s="164">
        <v>5.4</v>
      </c>
      <c r="B357" s="164" t="s">
        <v>2240</v>
      </c>
      <c r="C357" s="164" t="s">
        <v>2886</v>
      </c>
      <c r="D357" s="164">
        <v>1</v>
      </c>
      <c r="E357" s="175" t="s">
        <v>2243</v>
      </c>
      <c r="F357" s="177" t="s">
        <v>2265</v>
      </c>
      <c r="G357" s="177" t="s">
        <v>2244</v>
      </c>
      <c r="H357" s="177">
        <v>16</v>
      </c>
      <c r="I357" s="221" t="s">
        <v>2583</v>
      </c>
      <c r="J357" s="177" t="s">
        <v>2287</v>
      </c>
      <c r="K357" s="177" t="s">
        <v>2435</v>
      </c>
      <c r="L357" s="175"/>
      <c r="M357" s="165"/>
      <c r="N357" s="221" t="s">
        <v>2583</v>
      </c>
      <c r="O357" s="183" t="s">
        <v>2508</v>
      </c>
      <c r="P357" s="4"/>
      <c r="Q357" s="175" t="s">
        <v>2449</v>
      </c>
      <c r="R357" s="175"/>
      <c r="S357" s="166"/>
      <c r="T357" s="166"/>
      <c r="U357" s="166">
        <v>3024</v>
      </c>
      <c r="V357" s="164" t="s">
        <v>1869</v>
      </c>
      <c r="W357" s="166"/>
      <c r="X357" s="166"/>
      <c r="Y357" s="166"/>
      <c r="Z357" s="164" t="s">
        <v>1868</v>
      </c>
      <c r="AA357" s="164" t="s">
        <v>2568</v>
      </c>
      <c r="AB357" s="166"/>
      <c r="AC357" s="166"/>
      <c r="AD357" s="165"/>
      <c r="AE357" s="166"/>
      <c r="AF357" s="166" t="s">
        <v>2886</v>
      </c>
      <c r="AG357" s="165" t="s">
        <v>2258</v>
      </c>
      <c r="AH357" s="165" t="s">
        <v>2434</v>
      </c>
      <c r="AI357" s="166"/>
      <c r="AJ357" s="166"/>
      <c r="AK357" s="166"/>
      <c r="AL357" s="166"/>
      <c r="AM357" s="166"/>
      <c r="AN357" s="166" t="str">
        <f>F357 &amp;"["&amp;G357&amp;"]의 "&amp; I357 &amp;"["&amp; J357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357" s="166"/>
      <c r="AP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AQ357" s="164" t="s">
        <v>1860</v>
      </c>
      <c r="AR357" s="164" t="str">
        <f>"WITH query_result AS (" &amp; CHAR(10) &amp;
"    -- 쿼리 결과를 변수에 저장" &amp; CHAR(10) &amp;
"    " &amp; AP357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357" s="164" t="s">
        <v>1860</v>
      </c>
      <c r="AU357" s="164" t="str">
        <f>"    WITH query_result AS (" &amp; CHAR(10) &amp;
"        -- 쿼리 결과를 변수에 저장" &amp; CHAR(10) &amp;
"        " &amp; AS357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357" s="164" t="s">
        <v>1860</v>
      </c>
      <c r="AX357" s="164" t="str">
        <f>"    WITH query_result AS (" &amp; CHAR(10) &amp;
"        -- 쿼리 결과를 변수에 저장" &amp; CHAR(10) &amp;
"        " &amp; AV357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AZ357" s="164" t="s">
        <v>1860</v>
      </c>
      <c r="BA357" s="164" t="str">
        <f>"BEGIN TRY" &amp; CHAR(10) &amp;
"    WITH query_result AS (" &amp; CHAR(10) &amp;
"        "&amp;AY357&amp;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357" s="164" t="s">
        <v>1860</v>
      </c>
      <c r="BD357" s="164" t="str">
        <f>"BEGIN TRY" &amp; CHAR(10) &amp;
"    WITH query_result AS (" &amp; CHAR(10) &amp;
"        "&amp;BB357&amp;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357" s="164" t="s">
        <v>1860</v>
      </c>
      <c r="BG357" s="164" t="str">
        <f>"BEGIN TRY" &amp; CHAR(10) &amp;
"    WITH query_result AS (" &amp; CHAR(10) &amp;
"        "&amp;BE357&amp;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7" s="166" t="str">
        <f>"SELECT 'ID"&amp; $U357 &amp;"' AS RULE_ID,  
   '"&amp; $G357 &amp;"' AS TB_NM,    
   '"&amp; $J357 &amp;"' AS COL_NM, 
   COUNT(*) AS TOT_CNT   
   FROM "&amp;$C357&amp;"."&amp; $G357 &amp;"
WHERE "&amp; $J357 &amp;" IS NOT NULL AND LENGTH(CAST("&amp; $J357 &amp;" AS VARCHAR))&gt;0 "</f>
        <v xml:space="preserve">SELECT 'ID3024' AS RULE_ID,  
   'PERSON' AS TB_NM,    
   'RACE_SOURCE_CONCEPT_ID' AS COL_NM, 
   COUNT(*) AS TOT_CNT   
   FROM YourSchemaName.PERSON
WHERE RACE_SOURCE_CONCEPT_ID IS NOT NULL AND LENGTH(CAST(RACE_SOURCE_CONCEPT_ID AS VARCHAR))&gt;0 </v>
      </c>
      <c r="BI357" s="164" t="s">
        <v>1860</v>
      </c>
      <c r="BJ357" s="166" t="str">
        <f>"BEGIN" &amp; CHAR(10) &amp;
"    -- 쿼리 결과를 변수에 저장" &amp; CHAR(10) &amp;
"    " &amp; BH357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'ID3024'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357" s="164" t="s">
        <v>1860</v>
      </c>
      <c r="BM357" s="166" t="str">
        <f>"BEGIN" &amp; CHAR(10) &amp;
"    -- 쿼리 결과를 변수에 저장" &amp; CHAR(10) &amp;
"    " &amp; BK357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357" s="164" t="s">
        <v>1860</v>
      </c>
      <c r="BP357" s="166" t="str">
        <f>"BEGIN" &amp; CHAR(10) &amp;
"    -- 쿼리 결과를 변수에 저장" &amp; CHAR(10) &amp;
"    " &amp; BN357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BR357" s="164" t="s">
        <v>1860</v>
      </c>
      <c r="BS3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LENGTH("&amp; $J357 &amp;")&gt;0 )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357" s="164" t="s">
        <v>1860</v>
      </c>
      <c r="BV3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357" s="166" t="str">
        <f>"SELECT ERR_VALUE, RULE_ID, TB_NM, COL_NM FROM (
 SELECT DISTINCT SUBSTRING(CAST("&amp; $J357 &amp;" AS VARCHAR(50)),1,30)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LENGTH("&amp; $J357 &amp;")&gt;0 ) 
AND "&amp; $J357 &amp;" != 0
LIMIT 3
) XX
"</f>
        <v xml:space="preserve">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357" s="164" t="s">
        <v>1860</v>
      </c>
      <c r="BY3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CA357" s="164" t="s">
        <v>1860</v>
      </c>
      <c r="CB357" s="164" t="str">
        <f>"    -- 프로시저 본문" &amp; CHAR(10) &amp;
"    BEGIN" &amp; CHAR(10) &amp;
"        WITH query_result AS (" &amp; CHAR(10) &amp;
"            -- 쿼리 결과를 변수에 저장" &amp; CHAR(10) &amp;
"            "&amp;BZ357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'ID3024'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LENGTH(TO_CHAR("&amp; $J357 &amp;"))&gt;0 )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357" s="164" t="s">
        <v>1860</v>
      </c>
      <c r="CE357" s="164" t="str">
        <f>"    -- 프로시저 본문" &amp; CHAR(10) &amp;
"    BEGIN" &amp; CHAR(10) &amp;
"        WITH query_result AS (" &amp; CHAR(10) &amp;
"            -- 쿼리 결과를 변수에 저장" &amp; CHAR(10) &amp;
"         "&amp;CC357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7" s="166" t="str">
        <f>"SELECT ERR_VALUE, RULE_ID, TB_NM, COL_NM FROM (
 SELECT DISTINCT SUBSTR(TO_CHAR("&amp; $J357 &amp;"),1,30)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LENGTH(TO_CHAR("&amp; $J357 &amp;"))&gt;0 ) 
AND "&amp; $J357 &amp;" != 0
AND ROWNUM &lt; 4
) XX
"</f>
        <v xml:space="preserve">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357" s="164" t="s">
        <v>1860</v>
      </c>
      <c r="CH357" s="164" t="str">
        <f>"    -- 프로시저 본문" &amp; CHAR(10) &amp;
"    BEGIN" &amp; CHAR(10) &amp;
"        WITH query_result AS (" &amp; CHAR(10) &amp;
"            -- 쿼리 결과를 변수에 저장" &amp; CHAR(10) &amp;
"            "&amp;CF357&amp;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CJ357" s="164" t="s">
        <v>1860</v>
      </c>
      <c r="CK357" s="164" t="str">
        <f>"BEGIN TRY" &amp; CHAR(10) &amp;
"    WITH query_result AS (" &amp; CHAR(10) &amp;
"        "&amp;CI357&amp;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357" s="164" t="s">
        <v>1860</v>
      </c>
      <c r="CN357" s="164" t="str">
        <f>"BEGIN TRY" &amp; CHAR(10) &amp;
"    WITH query_result AS (" &amp; CHAR(10) &amp;
"        "&amp;CL357&amp;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357" s="164" t="s">
        <v>1860</v>
      </c>
      <c r="CQ357" s="164" t="str">
        <f>"BEGIN TRY" &amp; CHAR(10) &amp;
"    WITH query_result AS (" &amp; CHAR(10) &amp;
"        "&amp;CO357&amp;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7" s="216">
        <f>IFERROR(VLOOKUP("ID"&amp;U357,V.진단결과!$A$2:$E$99558,4,0),0)</f>
        <v>0</v>
      </c>
      <c r="CS357" s="217">
        <f>IFERROR(VLOOKUP("ID"&amp;U357,V.진단결과!$A$2:$E$99558,5,0),0)</f>
        <v>0</v>
      </c>
      <c r="CT357" s="218">
        <f t="shared" si="274"/>
        <v>0</v>
      </c>
      <c r="CU357" s="219" t="str">
        <f>SUBSTITUTE(IFERROR(VLOOKUP("ID"&amp;U357,V.진단결과!$A$2:$F$99558,6,0),""),$AO357,"")</f>
        <v/>
      </c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</row>
    <row r="358" spans="1:120" s="220" customFormat="1" ht="16.5" hidden="1" customHeight="1">
      <c r="A358" s="164">
        <v>5.4</v>
      </c>
      <c r="B358" s="164" t="s">
        <v>2240</v>
      </c>
      <c r="C358" s="164" t="s">
        <v>2886</v>
      </c>
      <c r="D358" s="164">
        <v>1</v>
      </c>
      <c r="E358" s="175" t="s">
        <v>2243</v>
      </c>
      <c r="F358" s="177" t="s">
        <v>2265</v>
      </c>
      <c r="G358" s="177" t="s">
        <v>2244</v>
      </c>
      <c r="H358" s="177">
        <v>17</v>
      </c>
      <c r="I358" s="221" t="s">
        <v>2584</v>
      </c>
      <c r="J358" s="177" t="s">
        <v>2288</v>
      </c>
      <c r="K358" s="177" t="s">
        <v>2437</v>
      </c>
      <c r="L358" s="175"/>
      <c r="M358" s="165"/>
      <c r="N358" s="221" t="s">
        <v>2591</v>
      </c>
      <c r="O358" s="183" t="s">
        <v>2508</v>
      </c>
      <c r="P358" s="4"/>
      <c r="Q358" s="175" t="s">
        <v>2449</v>
      </c>
      <c r="R358" s="175"/>
      <c r="S358" s="166"/>
      <c r="T358" s="166"/>
      <c r="U358" s="166"/>
      <c r="V358" s="164" t="s">
        <v>1965</v>
      </c>
      <c r="W358" s="166" t="s">
        <v>2527</v>
      </c>
      <c r="X358" s="166"/>
      <c r="Y358" s="166"/>
      <c r="Z358" s="166"/>
      <c r="AA358" s="166"/>
      <c r="AB358" s="166"/>
      <c r="AC358" s="166"/>
      <c r="AD358" s="165"/>
      <c r="AE358" s="166"/>
      <c r="AF358" s="166"/>
      <c r="AG358" s="166"/>
      <c r="AH358" s="165"/>
      <c r="AI358" s="166"/>
      <c r="AJ358" s="166"/>
      <c r="AK358" s="166"/>
      <c r="AL358" s="166"/>
      <c r="AM358" s="166"/>
      <c r="AN358" s="166"/>
      <c r="AO358" s="166"/>
      <c r="AP358" s="166"/>
      <c r="AQ358" s="164"/>
      <c r="AR358" s="164"/>
      <c r="AS358" s="167"/>
      <c r="AT358" s="164"/>
      <c r="AU358" s="164"/>
      <c r="AV358" s="166"/>
      <c r="AW358" s="167"/>
      <c r="AX358" s="167"/>
      <c r="AY358" s="166"/>
      <c r="AZ358" s="164"/>
      <c r="BA358" s="164"/>
      <c r="BB358" s="167"/>
      <c r="BC358" s="164"/>
      <c r="BD358" s="164"/>
      <c r="BE358" s="166"/>
      <c r="BF358" s="167"/>
      <c r="BG358" s="167"/>
      <c r="BH358" s="166"/>
      <c r="BI358" s="164"/>
      <c r="BJ358" s="164"/>
      <c r="BK358" s="167"/>
      <c r="BL358" s="164"/>
      <c r="BM358" s="164"/>
      <c r="BN358" s="166"/>
      <c r="BO358" s="167"/>
      <c r="BP358" s="167"/>
      <c r="BQ358" s="166"/>
      <c r="BR358" s="164"/>
      <c r="BS358" s="164"/>
      <c r="BT358" s="167"/>
      <c r="BU358" s="164"/>
      <c r="BV358" s="164"/>
      <c r="BW358" s="166"/>
      <c r="BX358" s="167"/>
      <c r="BY358" s="167"/>
      <c r="BZ358" s="166"/>
      <c r="CA358" s="164"/>
      <c r="CB358" s="164"/>
      <c r="CC358" s="167"/>
      <c r="CD358" s="164"/>
      <c r="CE358" s="164"/>
      <c r="CF358" s="166"/>
      <c r="CG358" s="167"/>
      <c r="CH358" s="167"/>
      <c r="CI358" s="166"/>
      <c r="CJ358" s="164"/>
      <c r="CK358" s="164"/>
      <c r="CL358" s="167"/>
      <c r="CM358" s="164"/>
      <c r="CN358" s="164"/>
      <c r="CO358" s="166"/>
      <c r="CP358" s="167"/>
      <c r="CQ358" s="167"/>
      <c r="CR358" s="216">
        <f>IFERROR(VLOOKUP("ID"&amp;U358,V.진단결과!$A$2:$E$99558,4,0),0)</f>
        <v>0</v>
      </c>
      <c r="CS358" s="217">
        <f>IFERROR(VLOOKUP("ID"&amp;U358,V.진단결과!$A$2:$E$99558,5,0),0)</f>
        <v>0</v>
      </c>
      <c r="CT358" s="218">
        <f t="shared" si="274"/>
        <v>0</v>
      </c>
      <c r="CU358" s="219" t="str">
        <f>SUBSTITUTE(IFERROR(VLOOKUP("ID"&amp;U358,V.진단결과!$A$2:$F$99558,6,0),""),$AO358,"")</f>
        <v/>
      </c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</row>
    <row r="359" spans="1:120" s="220" customFormat="1" ht="16.5" hidden="1" customHeight="1">
      <c r="A359" s="164">
        <v>5.4</v>
      </c>
      <c r="B359" s="164" t="s">
        <v>2240</v>
      </c>
      <c r="C359" s="164" t="s">
        <v>2886</v>
      </c>
      <c r="D359" s="164">
        <v>1</v>
      </c>
      <c r="E359" s="175" t="s">
        <v>2243</v>
      </c>
      <c r="F359" s="177" t="s">
        <v>2265</v>
      </c>
      <c r="G359" s="177" t="s">
        <v>2244</v>
      </c>
      <c r="H359" s="177">
        <v>18</v>
      </c>
      <c r="I359" s="221" t="s">
        <v>2585</v>
      </c>
      <c r="J359" s="177" t="s">
        <v>2289</v>
      </c>
      <c r="K359" s="177" t="s">
        <v>2435</v>
      </c>
      <c r="L359" s="175"/>
      <c r="M359" s="165"/>
      <c r="N359" s="221" t="s">
        <v>2592</v>
      </c>
      <c r="O359" s="183" t="s">
        <v>2508</v>
      </c>
      <c r="P359" s="4"/>
      <c r="Q359" s="175" t="s">
        <v>2449</v>
      </c>
      <c r="R359" s="175"/>
      <c r="S359" s="166"/>
      <c r="T359" s="166"/>
      <c r="U359" s="166"/>
      <c r="V359" s="164" t="s">
        <v>1965</v>
      </c>
      <c r="W359" s="166" t="s">
        <v>2527</v>
      </c>
      <c r="X359" s="166"/>
      <c r="Y359" s="166"/>
      <c r="Z359" s="166"/>
      <c r="AA359" s="166"/>
      <c r="AB359" s="164"/>
      <c r="AC359" s="166"/>
      <c r="AD359" s="165"/>
      <c r="AE359" s="166"/>
      <c r="AF359" s="166"/>
      <c r="AG359" s="165"/>
      <c r="AH359" s="165"/>
      <c r="AI359" s="166"/>
      <c r="AJ359" s="166"/>
      <c r="AK359" s="166"/>
      <c r="AL359" s="166"/>
      <c r="AM359" s="166"/>
      <c r="AN359" s="166"/>
      <c r="AO359" s="166"/>
      <c r="AP359" s="166"/>
      <c r="AQ359" s="164"/>
      <c r="AR359" s="164"/>
      <c r="AS359" s="167"/>
      <c r="AT359" s="164"/>
      <c r="AU359" s="164"/>
      <c r="AV359" s="166"/>
      <c r="AW359" s="167"/>
      <c r="AX359" s="167"/>
      <c r="AY359" s="166"/>
      <c r="AZ359" s="164"/>
      <c r="BA359" s="164"/>
      <c r="BB359" s="167"/>
      <c r="BC359" s="164"/>
      <c r="BD359" s="164"/>
      <c r="BE359" s="166"/>
      <c r="BF359" s="167"/>
      <c r="BG359" s="167"/>
      <c r="BH359" s="166"/>
      <c r="BI359" s="164"/>
      <c r="BJ359" s="164"/>
      <c r="BK359" s="167"/>
      <c r="BL359" s="164"/>
      <c r="BM359" s="164"/>
      <c r="BN359" s="166"/>
      <c r="BO359" s="167"/>
      <c r="BP359" s="167"/>
      <c r="BQ359" s="166"/>
      <c r="BR359" s="164"/>
      <c r="BS359" s="164"/>
      <c r="BT359" s="167"/>
      <c r="BU359" s="164"/>
      <c r="BV359" s="164"/>
      <c r="BW359" s="166"/>
      <c r="BX359" s="167"/>
      <c r="BY359" s="167"/>
      <c r="BZ359" s="166"/>
      <c r="CA359" s="164"/>
      <c r="CB359" s="164"/>
      <c r="CC359" s="167"/>
      <c r="CD359" s="164"/>
      <c r="CE359" s="164"/>
      <c r="CF359" s="166"/>
      <c r="CG359" s="167"/>
      <c r="CH359" s="167"/>
      <c r="CI359" s="166"/>
      <c r="CJ359" s="164"/>
      <c r="CK359" s="164"/>
      <c r="CL359" s="167"/>
      <c r="CM359" s="164"/>
      <c r="CN359" s="164"/>
      <c r="CO359" s="166"/>
      <c r="CP359" s="167"/>
      <c r="CQ359" s="167"/>
      <c r="CR359" s="216">
        <f>IFERROR(VLOOKUP("ID"&amp;U359,V.진단결과!$A$2:$E$99558,4,0),0)</f>
        <v>0</v>
      </c>
      <c r="CS359" s="217">
        <f>IFERROR(VLOOKUP("ID"&amp;U359,V.진단결과!$A$2:$E$99558,5,0),0)</f>
        <v>0</v>
      </c>
      <c r="CT359" s="218">
        <f t="shared" si="274"/>
        <v>0</v>
      </c>
      <c r="CU359" s="219" t="str">
        <f>SUBSTITUTE(IFERROR(VLOOKUP("ID"&amp;U359,V.진단결과!$A$2:$F$99558,6,0),""),$AO359,"")</f>
        <v/>
      </c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</row>
    <row r="360" spans="1:120" s="220" customFormat="1" ht="16.5" hidden="1" customHeight="1">
      <c r="A360" s="164">
        <v>5.4</v>
      </c>
      <c r="B360" s="164" t="s">
        <v>2240</v>
      </c>
      <c r="C360" s="164" t="s">
        <v>2886</v>
      </c>
      <c r="D360" s="164">
        <v>2</v>
      </c>
      <c r="E360" s="175" t="s">
        <v>2243</v>
      </c>
      <c r="F360" s="177" t="s">
        <v>2266</v>
      </c>
      <c r="G360" s="177" t="s">
        <v>2245</v>
      </c>
      <c r="H360" s="177">
        <v>1</v>
      </c>
      <c r="I360" s="221" t="s">
        <v>2595</v>
      </c>
      <c r="J360" s="177" t="s">
        <v>2290</v>
      </c>
      <c r="K360" s="177" t="s">
        <v>2435</v>
      </c>
      <c r="L360" s="175" t="s">
        <v>9</v>
      </c>
      <c r="M360" s="165"/>
      <c r="N360" s="221" t="s">
        <v>2595</v>
      </c>
      <c r="O360" s="183"/>
      <c r="P360" s="4"/>
      <c r="Q360" s="175" t="s">
        <v>116</v>
      </c>
      <c r="R360" s="175" t="s">
        <v>2448</v>
      </c>
      <c r="S360" s="166"/>
      <c r="T360" s="166"/>
      <c r="U360" s="166"/>
      <c r="V360" s="164" t="s">
        <v>1873</v>
      </c>
      <c r="W360" s="167" t="s">
        <v>1874</v>
      </c>
      <c r="X360" s="166"/>
      <c r="Y360" s="166"/>
      <c r="Z360" s="166"/>
      <c r="AA360" s="166"/>
      <c r="AB360" s="164"/>
      <c r="AC360" s="166"/>
      <c r="AD360" s="165"/>
      <c r="AE360" s="166"/>
      <c r="AF360" s="166"/>
      <c r="AG360" s="165"/>
      <c r="AH360" s="165"/>
      <c r="AI360" s="166"/>
      <c r="AJ360" s="166"/>
      <c r="AK360" s="166"/>
      <c r="AL360" s="166"/>
      <c r="AM360" s="166"/>
      <c r="AN360" s="166"/>
      <c r="AO360" s="166"/>
      <c r="AP360" s="166"/>
      <c r="AQ360" s="164"/>
      <c r="AR360" s="164"/>
      <c r="AS360" s="167"/>
      <c r="AT360" s="164"/>
      <c r="AU360" s="164"/>
      <c r="AV360" s="166"/>
      <c r="AW360" s="167"/>
      <c r="AX360" s="167"/>
      <c r="AY360" s="166"/>
      <c r="AZ360" s="164"/>
      <c r="BA360" s="164"/>
      <c r="BB360" s="167"/>
      <c r="BC360" s="164"/>
      <c r="BD360" s="164"/>
      <c r="BE360" s="166"/>
      <c r="BF360" s="167"/>
      <c r="BG360" s="167"/>
      <c r="BH360" s="166"/>
      <c r="BI360" s="164"/>
      <c r="BJ360" s="164"/>
      <c r="BK360" s="167"/>
      <c r="BL360" s="164"/>
      <c r="BM360" s="164"/>
      <c r="BN360" s="166"/>
      <c r="BO360" s="167"/>
      <c r="BP360" s="167"/>
      <c r="BQ360" s="166"/>
      <c r="BR360" s="164"/>
      <c r="BS360" s="164"/>
      <c r="BT360" s="167"/>
      <c r="BU360" s="164"/>
      <c r="BV360" s="164"/>
      <c r="BW360" s="166"/>
      <c r="BX360" s="167"/>
      <c r="BY360" s="167"/>
      <c r="BZ360" s="166"/>
      <c r="CA360" s="164"/>
      <c r="CB360" s="164"/>
      <c r="CC360" s="167"/>
      <c r="CD360" s="164"/>
      <c r="CE360" s="164"/>
      <c r="CF360" s="166"/>
      <c r="CG360" s="167"/>
      <c r="CH360" s="167"/>
      <c r="CI360" s="166"/>
      <c r="CJ360" s="164"/>
      <c r="CK360" s="164"/>
      <c r="CL360" s="167"/>
      <c r="CM360" s="164"/>
      <c r="CN360" s="164"/>
      <c r="CO360" s="166"/>
      <c r="CP360" s="167"/>
      <c r="CQ360" s="167"/>
      <c r="CR360" s="216">
        <f>IFERROR(VLOOKUP("ID"&amp;U360,V.진단결과!$A$2:$E$99558,4,0),0)</f>
        <v>0</v>
      </c>
      <c r="CS360" s="217">
        <f>IFERROR(VLOOKUP("ID"&amp;U360,V.진단결과!$A$2:$E$99558,5,0),0)</f>
        <v>0</v>
      </c>
      <c r="CT360" s="218">
        <f t="shared" si="274"/>
        <v>0</v>
      </c>
      <c r="CU360" s="219" t="str">
        <f>SUBSTITUTE(IFERROR(VLOOKUP("ID"&amp;U360,V.진단결과!$A$2:$F$99558,6,0),""),$AO360,"")</f>
        <v/>
      </c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</row>
    <row r="361" spans="1:120" s="220" customFormat="1" ht="16.5" customHeight="1">
      <c r="A361" s="164">
        <v>5.4</v>
      </c>
      <c r="B361" s="164" t="s">
        <v>2240</v>
      </c>
      <c r="C361" s="164" t="s">
        <v>2886</v>
      </c>
      <c r="D361" s="164">
        <v>2</v>
      </c>
      <c r="E361" s="175" t="s">
        <v>2243</v>
      </c>
      <c r="F361" s="177" t="s">
        <v>2266</v>
      </c>
      <c r="G361" s="177" t="s">
        <v>2245</v>
      </c>
      <c r="H361" s="177">
        <v>1</v>
      </c>
      <c r="I361" s="221" t="s">
        <v>2595</v>
      </c>
      <c r="J361" s="177" t="s">
        <v>2290</v>
      </c>
      <c r="K361" s="177" t="s">
        <v>2435</v>
      </c>
      <c r="L361" s="175" t="s">
        <v>9</v>
      </c>
      <c r="M361" s="165"/>
      <c r="N361" s="221" t="s">
        <v>2595</v>
      </c>
      <c r="O361" s="183"/>
      <c r="P361" s="4"/>
      <c r="Q361" s="175" t="s">
        <v>116</v>
      </c>
      <c r="R361" s="175" t="s">
        <v>2448</v>
      </c>
      <c r="S361" s="166"/>
      <c r="T361" s="166"/>
      <c r="U361" s="166">
        <v>3028</v>
      </c>
      <c r="V361" s="164" t="s">
        <v>1869</v>
      </c>
      <c r="W361" s="166"/>
      <c r="X361" s="166"/>
      <c r="Y361" s="166"/>
      <c r="Z361" s="168" t="s">
        <v>2892</v>
      </c>
      <c r="AA361" s="168" t="s">
        <v>2891</v>
      </c>
      <c r="AB361" s="166"/>
      <c r="AC361" s="166"/>
      <c r="AD361" s="165"/>
      <c r="AE361" s="166"/>
      <c r="AF361" s="166"/>
      <c r="AG361" s="166"/>
      <c r="AH361" s="165"/>
      <c r="AI361" s="166"/>
      <c r="AJ361" s="166"/>
      <c r="AK361" s="166"/>
      <c r="AL361" s="166"/>
      <c r="AM361" s="166"/>
      <c r="AN361" s="166" t="str">
        <f>F361 &amp;"["&amp;G361&amp;"]의 "&amp; I361 &amp;"["&amp; J361 &amp;"]는 필수적으로 존재하여만 한다."</f>
        <v>관찰기간정보[OBSERVATION_PERIOD]의 관찰 기록 ID[OBSERVATION_PERIOD_ID]는 필수적으로 존재하여만 한다.</v>
      </c>
      <c r="AO361" s="166"/>
      <c r="AP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Q361" s="164" t="s">
        <v>1860</v>
      </c>
      <c r="AR361" s="164" t="str">
        <f t="shared" ref="AR361:AR372" si="275">"WITH query_result AS (" &amp; CHAR(10) &amp;
"    -- 쿼리 결과를 변수에 저장" &amp; CHAR(10) &amp;
"    " &amp; AP361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'ID3028'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AT361" s="164" t="s">
        <v>1860</v>
      </c>
      <c r="AU361" s="164" t="str">
        <f t="shared" ref="AU361:AU372" si="276">"    WITH query_result AS (" &amp; CHAR(10) &amp;
"        -- 쿼리 결과를 변수에 저장" &amp; CHAR(10) &amp;
"        " &amp; AS361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'ID3028'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AW361" s="164" t="s">
        <v>1860</v>
      </c>
      <c r="AX361" s="164" t="str">
        <f t="shared" ref="AX361:AX372" si="277">"    WITH query_result AS (" &amp; CHAR(10) &amp;
"        -- 쿼리 결과를 변수에 저장" &amp; CHAR(10) &amp;
"        " &amp; AV361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Z361" s="164" t="s">
        <v>1860</v>
      </c>
      <c r="BA361" s="164" t="str">
        <f t="shared" ref="BA361:BA372" si="278">"BEGIN TRY" &amp; CHAR(10) &amp;
"    WITH query_result AS (" &amp; CHAR(10) &amp;
"        "&amp;AY361&amp;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C361" s="164" t="s">
        <v>1860</v>
      </c>
      <c r="BD361" s="164" t="str">
        <f>"BEGIN TRY" &amp; CHAR(10) &amp;
"    WITH query_result AS (" &amp; CHAR(10) &amp;
"        "&amp;BB361&amp;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BF361" s="164" t="s">
        <v>1860</v>
      </c>
      <c r="BG361" s="164" t="str">
        <f t="shared" ref="BG361:BG372" si="279">"BEGIN TRY" &amp; CHAR(10) &amp;
"    WITH query_result AS (" &amp; CHAR(10) &amp;
"        "&amp;BE361&amp;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1" s="166" t="str">
        <f>"SELECT 'ID"&amp; $U361 &amp;"' AS RULE_ID,  
   '"&amp; $G361 &amp;"' AS TB_NM,    
   '"&amp; $J361 &amp;"' AS COL_NM, 
   COUNT(*) AS TOT_CNT   
   FROM "&amp;$C361&amp;"."&amp; $G361 &amp;"
"</f>
        <v xml:space="preserve">SELECT 'ID3028' AS RULE_ID,  
   'OBSERVATION_PERIOD' AS TB_NM,    
   'OBSERVATION_PERIOD_ID' AS COL_NM, 
   COUNT(*) AS TOT_CNT   
   FROM YourSchemaName.OBSERVATION_PERIOD
</v>
      </c>
      <c r="BI361" s="164" t="s">
        <v>1860</v>
      </c>
      <c r="BJ361" s="166" t="str">
        <f t="shared" ref="BJ361:BJ372" si="280">"BEGIN" &amp; CHAR(10) &amp;
"    -- 쿼리 결과를 변수에 저장" &amp; CHAR(10) &amp;
"    " &amp; BH361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'ID3028'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L361" s="164" t="s">
        <v>1860</v>
      </c>
      <c r="BM361" s="166" t="str">
        <f t="shared" ref="BM361:BM372" si="281">"BEGIN" &amp; CHAR(10) &amp;
"    -- 쿼리 결과를 변수에 저장" &amp; CHAR(10) &amp;
"    " &amp; BK361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'ID3028'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BO361" s="164" t="s">
        <v>1860</v>
      </c>
      <c r="BP361" s="166" t="str">
        <f t="shared" ref="BP361:BP372" si="282">"BEGIN" &amp; CHAR(10) &amp;
"    -- 쿼리 결과를 변수에 저장" &amp; CHAR(10) &amp;
"    " &amp; BN361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BR361" s="164" t="s">
        <v>1860</v>
      </c>
      <c r="BS361" s="164" t="str">
        <f t="shared" ref="BS361:BS372" si="28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U361" s="164" t="s">
        <v>1860</v>
      </c>
      <c r="BV361" s="164" t="str">
        <f t="shared" ref="BV361:BV372" si="28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61" s="166" t="str">
        <f>"SELECT ERR_VALUE, RULE_ID, TB_NM, COL_NM FROM (
 SELECT DISTINCT SUBSTRING(CAST("&amp; $J361 &amp;" AS VARCHAR(50)),1,30) AS ERR_VALUE, 'ID"&amp; $U361 &amp;"' AS RULE_ID,  
   '"&amp; $G361 &amp;"' AS TB_NM,    
   '"&amp; $J361 &amp;"' AS COL_NM 
    FROM "&amp;$C361&amp;"."&amp; $G361 &amp;" A
    WHERE  "&amp; $J361 &amp;" IS NULL 
LIMIT 3
) XX
"</f>
        <v xml:space="preserve">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</v>
      </c>
      <c r="BX361" s="164" t="s">
        <v>1860</v>
      </c>
      <c r="BY361" s="164" t="str">
        <f t="shared" ref="BY361:BY372" si="28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A361" s="164" t="s">
        <v>1860</v>
      </c>
      <c r="CB361" s="164" t="str">
        <f t="shared" ref="CB361:CB372" si="286">"    -- 프로시저 본문" &amp; CHAR(10) &amp;
"    BEGIN" &amp; CHAR(10) &amp;
"        WITH query_result AS (" &amp; CHAR(10) &amp;
"            -- 쿼리 결과를 변수에 저장" &amp; CHAR(10) &amp;
"            "&amp;BZ361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'ID3028'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D361" s="164" t="s">
        <v>1860</v>
      </c>
      <c r="CE361" s="164" t="str">
        <f t="shared" ref="CE361:CE372" si="287">"    -- 프로시저 본문" &amp; CHAR(10) &amp;
"    BEGIN" &amp; CHAR(10) &amp;
"        WITH query_result AS (" &amp; CHAR(10) &amp;
"            -- 쿼리 결과를 변수에 저장" &amp; CHAR(10) &amp;
"         "&amp;CC361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'ID3028'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1" s="166" t="str">
        <f>"SELECT ERR_VALUE, RULE_ID, TB_NM, COL_NM FROM (
 SELECT DISTINCT SUBSTR(TO_CHAR("&amp; $J361 &amp;"),1,30) AS ERR_VALUE, 'ID"&amp; $U361 &amp;"' AS RULE_ID,  
   '"&amp; $G361 &amp;"' AS TB_NM,    
   '"&amp; $J361 &amp;"' AS COL_NM 
    FROM "&amp;$C361&amp;"."&amp; $G361 &amp;" A
    WHERE  "&amp; $J361 &amp;" IS NULL
AND ROWNUM &lt; 4
) XX
"</f>
        <v xml:space="preserve">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</v>
      </c>
      <c r="CG361" s="164" t="s">
        <v>1860</v>
      </c>
      <c r="CH361" s="164" t="str">
        <f t="shared" ref="CH361:CH372" si="288">"    -- 프로시저 본문" &amp; CHAR(10) &amp;
"    BEGIN" &amp; CHAR(10) &amp;
"        WITH query_result AS (" &amp; CHAR(10) &amp;
"            -- 쿼리 결과를 변수에 저장" &amp; CHAR(10) &amp;
"            "&amp;CF361&amp;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J361" s="164" t="s">
        <v>1860</v>
      </c>
      <c r="CK361" s="164" t="str">
        <f t="shared" ref="CK361:CK372" si="289">"BEGIN TRY" &amp; CHAR(10) &amp;
"    WITH query_result AS (" &amp; CHAR(10) &amp;
"        "&amp;CI361&amp;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M361" s="164" t="s">
        <v>1860</v>
      </c>
      <c r="CN361" s="164" t="str">
        <f>"BEGIN TRY" &amp; CHAR(10) &amp;
"    WITH query_result AS (" &amp; CHAR(10) &amp;
"        "&amp;CL361&amp;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CP361" s="164" t="s">
        <v>1860</v>
      </c>
      <c r="CQ361" s="164" t="str">
        <f t="shared" ref="CQ361:CQ372" si="290">"BEGIN TRY" &amp; CHAR(10) &amp;
"    WITH query_result AS (" &amp; CHAR(10) &amp;
"        "&amp;CO361&amp;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1" s="216">
        <f>IFERROR(VLOOKUP("ID"&amp;U361,V.진단결과!$A$2:$E$99558,4,0),0)</f>
        <v>0</v>
      </c>
      <c r="CS361" s="217">
        <f>IFERROR(VLOOKUP("ID"&amp;U361,V.진단결과!$A$2:$E$99558,5,0),0)</f>
        <v>0</v>
      </c>
      <c r="CT361" s="218">
        <f t="shared" si="274"/>
        <v>0</v>
      </c>
      <c r="CU361" s="219" t="str">
        <f>SUBSTITUTE(IFERROR(VLOOKUP("ID"&amp;U361,V.진단결과!$A$2:$F$99558,6,0),""),$AO361,"")</f>
        <v/>
      </c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</row>
    <row r="362" spans="1:120" s="220" customFormat="1" ht="24" customHeight="1">
      <c r="A362" s="164">
        <v>5.4</v>
      </c>
      <c r="B362" s="164" t="s">
        <v>2240</v>
      </c>
      <c r="C362" s="164" t="s">
        <v>2886</v>
      </c>
      <c r="D362" s="164">
        <v>2</v>
      </c>
      <c r="E362" s="175" t="s">
        <v>2243</v>
      </c>
      <c r="F362" s="177" t="s">
        <v>2266</v>
      </c>
      <c r="G362" s="177" t="s">
        <v>2245</v>
      </c>
      <c r="H362" s="177">
        <v>2</v>
      </c>
      <c r="I362" s="221" t="s">
        <v>2487</v>
      </c>
      <c r="J362" s="177" t="s">
        <v>2272</v>
      </c>
      <c r="K362" s="177" t="s">
        <v>2435</v>
      </c>
      <c r="L362" s="175"/>
      <c r="M362" s="165"/>
      <c r="N362" s="221" t="s">
        <v>2487</v>
      </c>
      <c r="O362" s="183"/>
      <c r="P362" s="4"/>
      <c r="Q362" s="175" t="s">
        <v>116</v>
      </c>
      <c r="R362" s="175" t="s">
        <v>2448</v>
      </c>
      <c r="S362" s="166"/>
      <c r="T362" s="166"/>
      <c r="U362" s="166">
        <v>3029</v>
      </c>
      <c r="V362" s="164" t="s">
        <v>1869</v>
      </c>
      <c r="W362" s="166"/>
      <c r="X362" s="166"/>
      <c r="Y362" s="166"/>
      <c r="Z362" s="164" t="s">
        <v>1871</v>
      </c>
      <c r="AA362" s="168" t="s">
        <v>1872</v>
      </c>
      <c r="AB362" s="164"/>
      <c r="AC362" s="166"/>
      <c r="AD362" s="165"/>
      <c r="AE362" s="166"/>
      <c r="AF362" s="166"/>
      <c r="AG362" s="165"/>
      <c r="AH362" s="165"/>
      <c r="AI362" s="166"/>
      <c r="AJ362" s="166" t="s">
        <v>2244</v>
      </c>
      <c r="AK362" s="166" t="s">
        <v>2272</v>
      </c>
      <c r="AL362" s="166"/>
      <c r="AM362" s="166"/>
      <c r="AN362" s="166" t="str">
        <f>F362 &amp;"["&amp;G362&amp;"]의 "&amp; I362 &amp;"["&amp; J362 &amp;"]는 환자["&amp;AJ362&amp;"]의 "&amp;I362&amp;"["&amp;AK362&amp;"]에 존재하여야 한다."</f>
        <v>관찰기간정보[OBSERVATION_PERIOD]의 CDM 환자ID[PERSON_ID]는 환자[PERSON]의 CDM 환자ID[PERSON_ID]에 존재하여야 한다.</v>
      </c>
      <c r="AO362" s="166"/>
      <c r="AP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AQ362" s="164" t="s">
        <v>1860</v>
      </c>
      <c r="AR362" s="164" t="str">
        <f t="shared" si="275"/>
        <v xml:space="preserve">WITH query_result AS (
    -- 쿼리 결과를 변수에 저장
    SELECT 'ID3029'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62" s="164" t="s">
        <v>1860</v>
      </c>
      <c r="AU362" s="164" t="str">
        <f t="shared" si="276"/>
        <v xml:space="preserve">    WITH query_result AS (
        -- 쿼리 결과를 변수에 저장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62" s="164" t="s">
        <v>1860</v>
      </c>
      <c r="AX362" s="164" t="str">
        <f t="shared" si="277"/>
        <v xml:space="preserve">    WITH query_result AS (
        -- 쿼리 결과를 변수에 저장
    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AZ362" s="164" t="s">
        <v>1860</v>
      </c>
      <c r="BA362" s="164" t="str">
        <f t="shared" si="278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62" s="164" t="s">
        <v>1860</v>
      </c>
      <c r="BD362" s="164" t="str">
        <f>"BEGIN TRY" &amp; CHAR(10) &amp;
"    WITH query_result AS (" &amp; CHAR(10) &amp;
"        "&amp;BB362&amp;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62" s="164" t="s">
        <v>1860</v>
      </c>
      <c r="BG362" s="164" t="str">
        <f t="shared" si="279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2" s="166" t="str">
        <f>"SELECT 'ID"&amp; $U362 &amp;"' AS RULE_ID,  
   '"&amp; $G362 &amp;"' AS TB_NM,    
   '"&amp; $J362 &amp;"' AS COL_NM, 
   COUNT(*) AS TOT_CNT   
   FROM "&amp;$C362&amp;"."&amp; $G362 &amp;"
WHERE "&amp; $J362 &amp;" IS NOT NULL AND LENGTH(CAST("&amp; $J362 &amp;" AS VARCHAR))&gt;0 "</f>
        <v xml:space="preserve">SELECT 'ID3029' AS RULE_ID,  
   'OBSERVATION_PERIOD' AS TB_NM,    
   'PERSON_ID' AS COL_NM, 
   COUNT(*) AS TOT_CNT   
   FROM YourSchemaName.OBSERVATION_PERIOD
WHERE PERSON_ID IS NOT NULL AND LENGTH(CAST(PERSON_ID AS VARCHAR))&gt;0 </v>
      </c>
      <c r="BI362" s="164" t="s">
        <v>1860</v>
      </c>
      <c r="BJ362" s="166" t="str">
        <f t="shared" si="280"/>
        <v xml:space="preserve">BEGIN
    -- 쿼리 결과를 변수에 저장
    SELECT 'ID3029'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62" s="164" t="s">
        <v>1860</v>
      </c>
      <c r="BM362" s="166" t="str">
        <f t="shared" si="281"/>
        <v xml:space="preserve">BEGIN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62" s="164" t="s">
        <v>1860</v>
      </c>
      <c r="BP362" s="166" t="str">
        <f t="shared" si="282"/>
        <v xml:space="preserve">BEGIN
    -- 쿼리 결과를 변수에 저장
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BR362" s="164" t="s">
        <v>1860</v>
      </c>
      <c r="BS362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LENGTH("&amp; $J362 &amp;")&gt;0 )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62" s="164" t="s">
        <v>1860</v>
      </c>
      <c r="BV36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62" s="166" t="str">
        <f>"SELECT ERR_VALUE, RULE_ID, TB_NM, COL_NM FROM (
 SELECT DISTINCT SUBSTRING(CAST("&amp; $J362 &amp;" AS VARCHAR(50)),1,30)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LENGTH("&amp; $J362 &amp;")&gt;0 ) 
LIMIT 3
) XX
"</f>
        <v xml:space="preserve">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62" s="164" t="s">
        <v>1860</v>
      </c>
      <c r="BY362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CA362" s="164" t="s">
        <v>1860</v>
      </c>
      <c r="CB362" s="164" t="str">
        <f t="shared" si="286"/>
        <v xml:space="preserve">    -- 프로시저 본문
    BEGIN
        WITH query_result AS (
            -- 쿼리 결과를 변수에 저장
            SELECT 'ID3029'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LENGTH(TO_CHAR("&amp; $J362 &amp;"))&gt;0 )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62" s="164" t="s">
        <v>1860</v>
      </c>
      <c r="CE362" s="164" t="str">
        <f t="shared" si="287"/>
        <v xml:space="preserve">    -- 프로시저 본문
    BEGIN
        WITH query_result AS (
            -- 쿼리 결과를 변수에 저장
 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2" s="166" t="str">
        <f>"SELECT ERR_VALUE, RULE_ID, TB_NM, COL_NM FROM (
 SELECT DISTINCT SUBSTR(TO_CHAR("&amp; $J362 &amp;"),1,30)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LENGTH(TO_CHAR("&amp; $J362 &amp;"))&gt;0 ) 
AND ROWNUM &lt; 4
) XX
"</f>
        <v xml:space="preserve">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62" s="164" t="s">
        <v>1860</v>
      </c>
      <c r="CH362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CJ362" s="164" t="s">
        <v>1860</v>
      </c>
      <c r="CK362" s="164" t="str">
        <f t="shared" si="289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62" s="164" t="s">
        <v>1860</v>
      </c>
      <c r="CN362" s="164" t="str">
        <f>"BEGIN TRY" &amp; CHAR(10) &amp;
"    WITH query_result AS (" &amp; CHAR(10) &amp;
"        "&amp;CL362&amp;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62" s="164" t="s">
        <v>1860</v>
      </c>
      <c r="CQ362" s="164" t="str">
        <f t="shared" si="290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2" s="216">
        <f>IFERROR(VLOOKUP("ID"&amp;U362,V.진단결과!$A$2:$E$99558,4,0),0)</f>
        <v>0</v>
      </c>
      <c r="CS362" s="217">
        <f>IFERROR(VLOOKUP("ID"&amp;U362,V.진단결과!$A$2:$E$99558,5,0),0)</f>
        <v>0</v>
      </c>
      <c r="CT362" s="218">
        <f t="shared" si="274"/>
        <v>0</v>
      </c>
      <c r="CU362" s="219" t="str">
        <f>SUBSTITUTE(IFERROR(VLOOKUP("ID"&amp;U362,V.진단결과!$A$2:$F$99558,6,0),""),$AO362,"")</f>
        <v/>
      </c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</row>
    <row r="363" spans="1:120" s="220" customFormat="1" ht="24" customHeight="1">
      <c r="A363" s="164">
        <v>5.4</v>
      </c>
      <c r="B363" s="164" t="s">
        <v>2240</v>
      </c>
      <c r="C363" s="164" t="s">
        <v>2886</v>
      </c>
      <c r="D363" s="164">
        <v>2</v>
      </c>
      <c r="E363" s="175" t="s">
        <v>2243</v>
      </c>
      <c r="F363" s="177" t="s">
        <v>2266</v>
      </c>
      <c r="G363" s="177" t="s">
        <v>2245</v>
      </c>
      <c r="H363" s="177">
        <v>2</v>
      </c>
      <c r="I363" s="221" t="s">
        <v>2487</v>
      </c>
      <c r="J363" s="177" t="s">
        <v>2272</v>
      </c>
      <c r="K363" s="177" t="s">
        <v>2435</v>
      </c>
      <c r="L363" s="175"/>
      <c r="M363" s="165"/>
      <c r="N363" s="221" t="s">
        <v>2487</v>
      </c>
      <c r="O363" s="183"/>
      <c r="P363" s="4"/>
      <c r="Q363" s="175" t="s">
        <v>116</v>
      </c>
      <c r="R363" s="175" t="s">
        <v>2448</v>
      </c>
      <c r="S363" s="166"/>
      <c r="T363" s="166"/>
      <c r="U363" s="166">
        <v>3030</v>
      </c>
      <c r="V363" s="164" t="s">
        <v>1869</v>
      </c>
      <c r="W363" s="166"/>
      <c r="X363" s="166"/>
      <c r="Y363" s="166"/>
      <c r="Z363" s="168" t="s">
        <v>2892</v>
      </c>
      <c r="AA363" s="168" t="s">
        <v>2891</v>
      </c>
      <c r="AB363" s="166"/>
      <c r="AC363" s="166"/>
      <c r="AD363" s="165"/>
      <c r="AE363" s="166"/>
      <c r="AF363" s="166"/>
      <c r="AG363" s="166"/>
      <c r="AH363" s="165"/>
      <c r="AI363" s="166"/>
      <c r="AJ363" s="166"/>
      <c r="AK363" s="166"/>
      <c r="AL363" s="166"/>
      <c r="AM363" s="166"/>
      <c r="AN363" s="166" t="str">
        <f>F363 &amp;"["&amp;G363&amp;"]의 "&amp; I363 &amp;"["&amp; J363 &amp;"]는 필수적으로 존재하여만 한다."</f>
        <v>관찰기간정보[OBSERVATION_PERIOD]의 CDM 환자ID[PERSON_ID]는 필수적으로 존재하여만 한다.</v>
      </c>
      <c r="AO363" s="166"/>
      <c r="AP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Q363" s="164" t="s">
        <v>1860</v>
      </c>
      <c r="AR363" s="164" t="str">
        <f t="shared" si="275"/>
        <v xml:space="preserve">WITH query_result AS (
    -- 쿼리 결과를 변수에 저장
    SELECT 'ID3030'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AT363" s="164" t="s">
        <v>1860</v>
      </c>
      <c r="AU363" s="164" t="str">
        <f t="shared" si="276"/>
        <v xml:space="preserve">    WITH query_result AS (
        -- 쿼리 결과를 변수에 저장
        SELECT 'ID3030'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AW363" s="164" t="s">
        <v>1860</v>
      </c>
      <c r="AX363" s="164" t="str">
        <f t="shared" si="277"/>
        <v xml:space="preserve">    WITH query_result AS (
        -- 쿼리 결과를 변수에 저장
    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Z363" s="164" t="s">
        <v>1860</v>
      </c>
      <c r="BA363" s="164" t="str">
        <f t="shared" si="278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C363" s="164" t="s">
        <v>1860</v>
      </c>
      <c r="BD363" s="164" t="str">
        <f>"BEGIN TRY" &amp; CHAR(10) &amp;
"    WITH query_result AS (" &amp; CHAR(10) &amp;
"        "&amp;BB363&amp;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BF363" s="164" t="s">
        <v>1860</v>
      </c>
      <c r="BG363" s="164" t="str">
        <f t="shared" si="279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3" s="166" t="str">
        <f>"SELECT 'ID"&amp; $U363 &amp;"' AS RULE_ID,  
   '"&amp; $G363 &amp;"' AS TB_NM,    
   '"&amp; $J363 &amp;"' AS COL_NM, 
   COUNT(*) AS TOT_CNT   
   FROM "&amp;$C363&amp;"."&amp; $G363 &amp;"
"</f>
        <v xml:space="preserve">SELECT 'ID3030' AS RULE_ID,  
   'OBSERVATION_PERIOD' AS TB_NM,    
   'PERSON_ID' AS COL_NM, 
   COUNT(*) AS TOT_CNT   
   FROM YourSchemaName.OBSERVATION_PERIOD
</v>
      </c>
      <c r="BI363" s="164" t="s">
        <v>1860</v>
      </c>
      <c r="BJ363" s="166" t="str">
        <f t="shared" si="280"/>
        <v xml:space="preserve">BEGIN
    -- 쿼리 결과를 변수에 저장
    SELECT 'ID3030'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L363" s="164" t="s">
        <v>1860</v>
      </c>
      <c r="BM363" s="166" t="str">
        <f t="shared" si="281"/>
        <v xml:space="preserve">BEGIN
    -- 쿼리 결과를 변수에 저장
    SELECT 'ID3030'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BO363" s="164" t="s">
        <v>1860</v>
      </c>
      <c r="BP363" s="166" t="str">
        <f t="shared" si="282"/>
        <v xml:space="preserve">BEGIN
    -- 쿼리 결과를 변수에 저장
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BR363" s="164" t="s">
        <v>1860</v>
      </c>
      <c r="BS363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U363" s="164" t="s">
        <v>1860</v>
      </c>
      <c r="BV363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63" s="166" t="str">
        <f>"SELECT ERR_VALUE, RULE_ID, TB_NM, COL_NM FROM (
 SELECT DISTINCT SUBSTRING(CAST("&amp; $J363 &amp;" AS VARCHAR(50)),1,30) AS ERR_VALUE, 'ID"&amp; $U363 &amp;"' AS RULE_ID,  
   '"&amp; $G363 &amp;"' AS TB_NM,    
   '"&amp; $J363 &amp;"' AS COL_NM 
    FROM "&amp;$C363&amp;"."&amp; $G363 &amp;" A
    WHERE  "&amp; $J363 &amp;" IS NULL 
LIMIT 3
) XX
"</f>
        <v xml:space="preserve">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</v>
      </c>
      <c r="BX363" s="164" t="s">
        <v>1860</v>
      </c>
      <c r="BY363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A363" s="164" t="s">
        <v>1860</v>
      </c>
      <c r="CB363" s="164" t="str">
        <f t="shared" si="286"/>
        <v xml:space="preserve">    -- 프로시저 본문
    BEGIN
        WITH query_result AS (
            -- 쿼리 결과를 변수에 저장
            SELECT 'ID3030'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D363" s="164" t="s">
        <v>1860</v>
      </c>
      <c r="CE363" s="164" t="str">
        <f t="shared" si="287"/>
        <v xml:space="preserve">    -- 프로시저 본문
    BEGIN
        WITH query_result AS (
            -- 쿼리 결과를 변수에 저장
         SELECT 'ID3030'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3" s="166" t="str">
        <f>"SELECT ERR_VALUE, RULE_ID, TB_NM, COL_NM FROM (
 SELECT DISTINCT SUBSTR(TO_CHAR("&amp; $J363 &amp;"),1,30) AS ERR_VALUE, 'ID"&amp; $U363 &amp;"' AS RULE_ID,  
   '"&amp; $G363 &amp;"' AS TB_NM,    
   '"&amp; $J363 &amp;"' AS COL_NM 
    FROM "&amp;$C363&amp;"."&amp; $G363 &amp;" A
    WHERE  "&amp; $J363 &amp;" IS NULL
AND ROWNUM &lt; 4
) XX
"</f>
        <v xml:space="preserve">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</v>
      </c>
      <c r="CG363" s="164" t="s">
        <v>1860</v>
      </c>
      <c r="CH363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J363" s="164" t="s">
        <v>1860</v>
      </c>
      <c r="CK363" s="164" t="str">
        <f t="shared" si="289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M363" s="164" t="s">
        <v>1860</v>
      </c>
      <c r="CN363" s="164" t="str">
        <f>"BEGIN TRY" &amp; CHAR(10) &amp;
"    WITH query_result AS (" &amp; CHAR(10) &amp;
"        "&amp;CL363&amp;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CP363" s="164" t="s">
        <v>1860</v>
      </c>
      <c r="CQ363" s="164" t="str">
        <f t="shared" si="290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3" s="216">
        <f>IFERROR(VLOOKUP("ID"&amp;U363,V.진단결과!$A$2:$E$99558,4,0),0)</f>
        <v>0</v>
      </c>
      <c r="CS363" s="217">
        <f>IFERROR(VLOOKUP("ID"&amp;U363,V.진단결과!$A$2:$E$99558,5,0),0)</f>
        <v>0</v>
      </c>
      <c r="CT363" s="218">
        <f t="shared" si="274"/>
        <v>0</v>
      </c>
      <c r="CU363" s="219" t="str">
        <f>SUBSTITUTE(IFERROR(VLOOKUP("ID"&amp;U363,V.진단결과!$A$2:$F$99558,6,0),""),$AO363,"")</f>
        <v/>
      </c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</row>
    <row r="364" spans="1:120" s="220" customFormat="1" ht="16.5" customHeight="1">
      <c r="A364" s="164">
        <v>5.4</v>
      </c>
      <c r="B364" s="164" t="s">
        <v>2240</v>
      </c>
      <c r="C364" s="164" t="s">
        <v>2886</v>
      </c>
      <c r="D364" s="164">
        <v>2</v>
      </c>
      <c r="E364" s="175" t="s">
        <v>2243</v>
      </c>
      <c r="F364" s="177" t="s">
        <v>2266</v>
      </c>
      <c r="G364" s="177" t="s">
        <v>2245</v>
      </c>
      <c r="H364" s="177">
        <v>3</v>
      </c>
      <c r="I364" s="221" t="s">
        <v>2596</v>
      </c>
      <c r="J364" s="177" t="s">
        <v>2291</v>
      </c>
      <c r="K364" s="177" t="s">
        <v>2438</v>
      </c>
      <c r="L364" s="175"/>
      <c r="M364" s="165"/>
      <c r="N364" s="221" t="s">
        <v>2596</v>
      </c>
      <c r="O364" s="183"/>
      <c r="P364" s="4"/>
      <c r="Q364" s="175" t="s">
        <v>116</v>
      </c>
      <c r="R364" s="175" t="s">
        <v>2448</v>
      </c>
      <c r="S364" s="166"/>
      <c r="T364" s="166"/>
      <c r="U364" s="166">
        <v>3031</v>
      </c>
      <c r="V364" s="164" t="s">
        <v>1869</v>
      </c>
      <c r="W364" s="166"/>
      <c r="X364" s="166"/>
      <c r="Y364" s="166"/>
      <c r="Z364" s="168" t="s">
        <v>2786</v>
      </c>
      <c r="AA364" s="168" t="s">
        <v>2565</v>
      </c>
      <c r="AB364" s="164"/>
      <c r="AC364" s="166"/>
      <c r="AD364" s="165"/>
      <c r="AE364" s="166"/>
      <c r="AF364" s="166"/>
      <c r="AG364" s="165"/>
      <c r="AH364" s="165"/>
      <c r="AI364" s="166"/>
      <c r="AJ364" s="177" t="s">
        <v>2245</v>
      </c>
      <c r="AK364" s="177" t="s">
        <v>2292</v>
      </c>
      <c r="AL364" s="217"/>
      <c r="AM364" s="177" t="s">
        <v>2292</v>
      </c>
      <c r="AN364" s="166" t="str">
        <f>F364 &amp;"["&amp;G364&amp;"]의 "&amp; I364 &amp;"["&amp; J364 &amp;"]는 "&amp;AJ364&amp;" 테이블의 ["&amp;AM364&amp;"]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64" s="166"/>
      <c r="AP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4" s="164" t="s">
        <v>1860</v>
      </c>
      <c r="AR364" s="164" t="str">
        <f t="shared" si="275"/>
        <v xml:space="preserve">WITH query_result AS (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64" s="164" t="s">
        <v>1860</v>
      </c>
      <c r="AU364" s="164" t="str">
        <f t="shared" si="276"/>
        <v xml:space="preserve">    WITH query_result AS (
        -- 쿼리 결과를 변수에 저장
    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64" s="164" t="s">
        <v>1860</v>
      </c>
      <c r="AX364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4" s="164" t="s">
        <v>1860</v>
      </c>
      <c r="BA364" s="164" t="str">
        <f t="shared" si="278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64" s="164" t="s">
        <v>1860</v>
      </c>
      <c r="BD364" s="164" t="str">
        <f>"BEGIN TRY" &amp; CHAR(10) &amp;
"    WITH query_result AS (" &amp; CHAR(10) &amp;
"        "&amp;BB364&amp;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64" s="164" t="s">
        <v>1860</v>
      </c>
      <c r="BG364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4" s="166" t="str">
        <f>"SELECT 'ID"&amp; $U364 &amp;"' AS RULE_ID,  
   '"&amp; $G364 &amp;"' AS TB_NM,    
   '"&amp; $J364 &amp;"' AS COL_NM, 
   COUNT(*) AS TOT_CNT   
   FROM "&amp;$C364&amp;"."&amp; $G364 &amp;"
WHERE "&amp; $J364 &amp;" IS NOT NULL AND LENGTH(CAST("&amp; $J364 &amp;" AS VARCHAR))&gt;0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4" s="164" t="s">
        <v>1860</v>
      </c>
      <c r="BJ364" s="166" t="str">
        <f t="shared" si="280"/>
        <v xml:space="preserve">BEGIN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64" s="164" t="s">
        <v>1860</v>
      </c>
      <c r="BM364" s="166" t="str">
        <f t="shared" si="281"/>
        <v xml:space="preserve">BEGIN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64" s="164" t="s">
        <v>1860</v>
      </c>
      <c r="BP364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4" s="164" t="s">
        <v>1860</v>
      </c>
      <c r="BS364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4" s="166" t="str">
        <f>"SELECT 'ID"&amp; $U364 &amp;"' AS RULE_ID,  
   '"&amp; $G364 &amp;"' AS TB_NM,    
   '"&amp; $J364 &amp;"' AS COL_NM, 
	COUNT(*) AS ERR_CNT   
FROM "&amp;$C364&amp;"."&amp; $G364 &amp;" A
WHERE "&amp; $J364 &amp;" IS NOT NULL AND LENGTH("&amp; $J364 &amp;")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64" s="164" t="s">
        <v>1860</v>
      </c>
      <c r="BV364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64" s="166" t="str">
        <f>"SELECT ERR_VALUE, RULE_ID, TB_NM, COL_NM FROM (
 SELECT DISTINCT SUBSTRING(CAST("&amp; $J364 &amp;" AS VARCHAR(50)),1,30) AS ERR_VALUE, 'ID"&amp; $U364 &amp;"' AS RULE_ID,  
   '"&amp; $G364 &amp;"' AS TB_NM,    
   '"&amp; $J364 &amp;"' AS COL_NM 
FROM "&amp;$C364&amp;"."&amp; $G364 &amp;" A
WHERE  "&amp; $J364 &amp;" IS NOT NULL AND LENGTH("&amp; $J364 &amp;") &gt; 0 
AND "&amp;$J364&amp;" &gt; "&amp;$AM364&amp;"
LIMIT 3
) XX
"</f>
        <v xml:space="preserve">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64" s="164" t="s">
        <v>1860</v>
      </c>
      <c r="BY364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4" s="164" t="s">
        <v>1860</v>
      </c>
      <c r="CB364" s="164" t="str">
        <f t="shared" si="286"/>
        <v xml:space="preserve">    -- 프로시저 본문
    BEGIN
        WITH query_result AS (
            -- 쿼리 결과를 변수에 저장
        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4" s="166" t="str">
        <f>"SELECT 'ID"&amp; $U364 &amp;"' AS RULE_ID,  
   '"&amp; $G364 &amp;"' AS TB_NM,    
   '"&amp; $J364 &amp;"' AS COL_NM, 
	COUNT(*) AS ERR_CNT   
FROM "&amp;$C364&amp;"."&amp; $G364 &amp;" A
WHERE "&amp; $J364 &amp;" IS NOT NULL AND LENGTH(TO_CHAR("&amp; $J364 &amp;"))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64" s="164" t="s">
        <v>1860</v>
      </c>
      <c r="CE364" s="164" t="str">
        <f t="shared" si="287"/>
        <v xml:space="preserve">    -- 프로시저 본문
    BEGIN
        WITH query_result AS (
            -- 쿼리 결과를 변수에 저장
         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4" s="166" t="str">
        <f>"SELECT ERR_VALUE, RULE_ID, TB_NM, COL_NM FROM (
 SELECT DISTINCT SUBSTR(TO_CHAR("&amp; $J364 &amp;"),1,30) AS ERR_VALUE, 'ID"&amp; $U364 &amp;"' AS RULE_ID,  
   '"&amp; $G364 &amp;"' AS TB_NM,    
   '"&amp; $J364 &amp;"' AS COL_NM 
FROM "&amp;$C364&amp;"."&amp; $G364 &amp;" A
WHERE  "&amp; $J364 &amp;" IS NOT NULL AND LENGTH(TO_CHAR("&amp; $J364 &amp;")) &gt; 0 
AND "&amp;$J364&amp;" &gt; "&amp;$AM364&amp;"
AND ROWNUM &lt; 4
) XX
"</f>
        <v xml:space="preserve">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64" s="164" t="s">
        <v>1860</v>
      </c>
      <c r="CH364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4" s="164" t="s">
        <v>1860</v>
      </c>
      <c r="CK364" s="164" t="str">
        <f t="shared" si="289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64" s="164" t="s">
        <v>1860</v>
      </c>
      <c r="CN364" s="164" t="str">
        <f>"BEGIN TRY" &amp; CHAR(10) &amp;
"    WITH query_result AS (" &amp; CHAR(10) &amp;
"        "&amp;CL364&amp;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64" s="164" t="s">
        <v>1860</v>
      </c>
      <c r="CQ364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4" s="216">
        <f>IFERROR(VLOOKUP("ID"&amp;U364,V.진단결과!$A$2:$E$99558,4,0),0)</f>
        <v>0</v>
      </c>
      <c r="CS364" s="217">
        <f>IFERROR(VLOOKUP("ID"&amp;U364,V.진단결과!$A$2:$E$99558,5,0),0)</f>
        <v>0</v>
      </c>
      <c r="CT364" s="218">
        <f t="shared" si="274"/>
        <v>0</v>
      </c>
      <c r="CU364" s="219" t="str">
        <f>SUBSTITUTE(IFERROR(VLOOKUP("ID"&amp;U364,V.진단결과!$A$2:$F$99558,6,0),""),$AO364,"")</f>
        <v/>
      </c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</row>
    <row r="365" spans="1:120" s="220" customFormat="1" ht="16.5" customHeight="1">
      <c r="A365" s="164">
        <v>5.4</v>
      </c>
      <c r="B365" s="164" t="s">
        <v>2240</v>
      </c>
      <c r="C365" s="164" t="s">
        <v>2886</v>
      </c>
      <c r="D365" s="164">
        <v>2</v>
      </c>
      <c r="E365" s="175" t="s">
        <v>2243</v>
      </c>
      <c r="F365" s="177" t="s">
        <v>2266</v>
      </c>
      <c r="G365" s="177" t="s">
        <v>2245</v>
      </c>
      <c r="H365" s="177">
        <v>3</v>
      </c>
      <c r="I365" s="221" t="s">
        <v>2596</v>
      </c>
      <c r="J365" s="177" t="s">
        <v>2291</v>
      </c>
      <c r="K365" s="177" t="s">
        <v>2438</v>
      </c>
      <c r="L365" s="175"/>
      <c r="M365" s="165"/>
      <c r="N365" s="221" t="s">
        <v>2596</v>
      </c>
      <c r="O365" s="183"/>
      <c r="P365" s="4"/>
      <c r="Q365" s="175" t="s">
        <v>116</v>
      </c>
      <c r="R365" s="175" t="s">
        <v>2448</v>
      </c>
      <c r="S365" s="166"/>
      <c r="T365" s="166"/>
      <c r="U365" s="166">
        <v>3032</v>
      </c>
      <c r="V365" s="164" t="s">
        <v>1869</v>
      </c>
      <c r="W365" s="166"/>
      <c r="X365" s="166"/>
      <c r="Y365" s="166"/>
      <c r="Z365" s="168" t="s">
        <v>2892</v>
      </c>
      <c r="AA365" s="168" t="s">
        <v>2891</v>
      </c>
      <c r="AB365" s="166"/>
      <c r="AC365" s="166"/>
      <c r="AD365" s="165"/>
      <c r="AE365" s="166"/>
      <c r="AF365" s="166"/>
      <c r="AG365" s="166"/>
      <c r="AH365" s="165"/>
      <c r="AI365" s="166"/>
      <c r="AJ365" s="166"/>
      <c r="AK365" s="166"/>
      <c r="AL365" s="166"/>
      <c r="AM365" s="166"/>
      <c r="AN365" s="166" t="str">
        <f>F365 &amp;"["&amp;G365&amp;"]의 "&amp; I365 &amp;"["&amp; J365 &amp;"]는 필수적으로 존재하여만 한다."</f>
        <v>관찰기간정보[OBSERVATION_PERIOD]의 최초 관찰 기록일자[OBSERVATION_PERIOD_START_DATE]는 필수적으로 존재하여만 한다.</v>
      </c>
      <c r="AO365" s="166"/>
      <c r="AP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Q365" s="164" t="s">
        <v>1860</v>
      </c>
      <c r="AR365" s="164" t="str">
        <f t="shared" si="275"/>
        <v xml:space="preserve">WITH query_result AS (
    -- 쿼리 결과를 변수에 저장
    SELECT 'ID3032'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AT365" s="164" t="s">
        <v>1860</v>
      </c>
      <c r="AU365" s="164" t="str">
        <f t="shared" si="276"/>
        <v xml:space="preserve">    WITH query_result AS (
        -- 쿼리 결과를 변수에 저장
        SELECT 'ID3032'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AW365" s="164" t="s">
        <v>1860</v>
      </c>
      <c r="AX365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Z365" s="164" t="s">
        <v>1860</v>
      </c>
      <c r="BA365" s="164" t="str">
        <f t="shared" si="278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C365" s="164" t="s">
        <v>1860</v>
      </c>
      <c r="BD365" s="164" t="str">
        <f>"BEGIN TRY" &amp; CHAR(10) &amp;
"    WITH query_result AS (" &amp; CHAR(10) &amp;
"        "&amp;BB365&amp;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BF365" s="164" t="s">
        <v>1860</v>
      </c>
      <c r="BG365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5" s="166" t="str">
        <f>"SELECT 'ID"&amp; $U365 &amp;"' AS RULE_ID,  
   '"&amp; $G365 &amp;"' AS TB_NM,    
   '"&amp; $J365 &amp;"' AS COL_NM, 
   COUNT(*) AS TOT_CNT   
   FROM "&amp;$C365&amp;"."&amp; $G365 &amp;"
"</f>
        <v xml:space="preserve">SELECT 'ID3032' AS RULE_ID,  
   'OBSERVATION_PERIOD' AS TB_NM,    
   'OBSERVATION_PERIOD_START_DATE' AS COL_NM, 
   COUNT(*) AS TOT_CNT   
   FROM YourSchemaName.OBSERVATION_PERIOD
</v>
      </c>
      <c r="BI365" s="164" t="s">
        <v>1860</v>
      </c>
      <c r="BJ365" s="166" t="str">
        <f t="shared" si="280"/>
        <v xml:space="preserve">BEGIN
    -- 쿼리 결과를 변수에 저장
    SELECT 'ID3032'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L365" s="164" t="s">
        <v>1860</v>
      </c>
      <c r="BM365" s="166" t="str">
        <f t="shared" si="281"/>
        <v xml:space="preserve">BEGIN
    -- 쿼리 결과를 변수에 저장
    SELECT 'ID3032'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BO365" s="164" t="s">
        <v>1860</v>
      </c>
      <c r="BP365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BR365" s="164" t="s">
        <v>1860</v>
      </c>
      <c r="BS365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U365" s="164" t="s">
        <v>1860</v>
      </c>
      <c r="BV365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65" s="166" t="str">
        <f>"SELECT ERR_VALUE, RULE_ID, TB_NM, COL_NM FROM (
 SELECT DISTINCT SUBSTRING(CAST("&amp; $J365 &amp;" AS VARCHAR(50)),1,30) AS ERR_VALUE, 'ID"&amp; $U365 &amp;"' AS RULE_ID,  
   '"&amp; $G365 &amp;"' AS TB_NM,    
   '"&amp; $J365 &amp;"' AS COL_NM 
    FROM "&amp;$C365&amp;"."&amp; $G365 &amp;" A
    WHERE  "&amp; $J365 &amp;" IS NULL 
LIMIT 3
) XX
"</f>
        <v xml:space="preserve">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</v>
      </c>
      <c r="BX365" s="164" t="s">
        <v>1860</v>
      </c>
      <c r="BY365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A365" s="164" t="s">
        <v>1860</v>
      </c>
      <c r="CB365" s="164" t="str">
        <f t="shared" si="286"/>
        <v xml:space="preserve">    -- 프로시저 본문
    BEGIN
        WITH query_result AS (
            -- 쿼리 결과를 변수에 저장
            SELECT 'ID3032'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D365" s="164" t="s">
        <v>1860</v>
      </c>
      <c r="CE365" s="164" t="str">
        <f t="shared" si="287"/>
        <v xml:space="preserve">    -- 프로시저 본문
    BEGIN
        WITH query_result AS (
            -- 쿼리 결과를 변수에 저장
         SELECT 'ID3032'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5" s="166" t="str">
        <f>"SELECT ERR_VALUE, RULE_ID, TB_NM, COL_NM FROM (
 SELECT DISTINCT SUBSTR(TO_CHAR("&amp; $J365 &amp;"),1,30) AS ERR_VALUE, 'ID"&amp; $U365 &amp;"' AS RULE_ID,  
   '"&amp; $G365 &amp;"' AS TB_NM,    
   '"&amp; $J365 &amp;"' AS COL_NM 
    FROM "&amp;$C365&amp;"."&amp; $G365 &amp;" A
    WHERE  "&amp; $J365 &amp;" IS NULL
AND ROWNUM &lt; 4
) XX
"</f>
        <v xml:space="preserve">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</v>
      </c>
      <c r="CG365" s="164" t="s">
        <v>1860</v>
      </c>
      <c r="CH365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J365" s="164" t="s">
        <v>1860</v>
      </c>
      <c r="CK365" s="164" t="str">
        <f t="shared" si="289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M365" s="164" t="s">
        <v>1860</v>
      </c>
      <c r="CN365" s="164" t="str">
        <f>"BEGIN TRY" &amp; CHAR(10) &amp;
"    WITH query_result AS (" &amp; CHAR(10) &amp;
"        "&amp;CL365&amp;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CP365" s="164" t="s">
        <v>1860</v>
      </c>
      <c r="CQ365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5" s="216">
        <f>IFERROR(VLOOKUP("ID"&amp;U365,V.진단결과!$A$2:$E$99558,4,0),0)</f>
        <v>0</v>
      </c>
      <c r="CS365" s="217">
        <f>IFERROR(VLOOKUP("ID"&amp;U365,V.진단결과!$A$2:$E$99558,5,0),0)</f>
        <v>0</v>
      </c>
      <c r="CT365" s="218">
        <f t="shared" si="274"/>
        <v>0</v>
      </c>
      <c r="CU365" s="219" t="str">
        <f>SUBSTITUTE(IFERROR(VLOOKUP("ID"&amp;U365,V.진단결과!$A$2:$F$99558,6,0),""),$AO365,"")</f>
        <v/>
      </c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</row>
    <row r="366" spans="1:120" s="220" customFormat="1" ht="16.5" customHeight="1">
      <c r="A366" s="164">
        <v>5.4</v>
      </c>
      <c r="B366" s="164" t="s">
        <v>2240</v>
      </c>
      <c r="C366" s="164" t="s">
        <v>2886</v>
      </c>
      <c r="D366" s="164">
        <v>2</v>
      </c>
      <c r="E366" s="175" t="s">
        <v>2243</v>
      </c>
      <c r="F366" s="177" t="s">
        <v>2266</v>
      </c>
      <c r="G366" s="177" t="s">
        <v>2245</v>
      </c>
      <c r="H366" s="177">
        <v>3</v>
      </c>
      <c r="I366" s="221" t="s">
        <v>2596</v>
      </c>
      <c r="J366" s="177" t="s">
        <v>2291</v>
      </c>
      <c r="K366" s="177" t="s">
        <v>2438</v>
      </c>
      <c r="L366" s="175"/>
      <c r="M366" s="165"/>
      <c r="N366" s="221" t="s">
        <v>2596</v>
      </c>
      <c r="O366" s="183"/>
      <c r="P366" s="4"/>
      <c r="Q366" s="175" t="s">
        <v>116</v>
      </c>
      <c r="R366" s="175" t="s">
        <v>2448</v>
      </c>
      <c r="S366" s="166"/>
      <c r="T366" s="166"/>
      <c r="U366" s="166">
        <v>3033</v>
      </c>
      <c r="V366" s="164" t="s">
        <v>1869</v>
      </c>
      <c r="W366" s="166"/>
      <c r="X366" s="166"/>
      <c r="Y366" s="166"/>
      <c r="Z366" s="168" t="s">
        <v>2801</v>
      </c>
      <c r="AA366" s="168" t="s">
        <v>2799</v>
      </c>
      <c r="AB366" s="166"/>
      <c r="AC366" s="166"/>
      <c r="AD366" s="165"/>
      <c r="AE366" s="166"/>
      <c r="AF366" s="166"/>
      <c r="AG366" s="166"/>
      <c r="AH366" s="165"/>
      <c r="AI366" s="166"/>
      <c r="AJ366" s="166"/>
      <c r="AK366" s="166"/>
      <c r="AL366" s="223" t="s">
        <v>2897</v>
      </c>
      <c r="AM366" s="166" t="s">
        <v>2893</v>
      </c>
      <c r="AN366" s="166" t="str">
        <f>F366 &amp;"["&amp;G366&amp;"]의 "&amp; I366 &amp;"["&amp; J366 &amp;"]는 "&amp;AL366&amp;"와 "&amp;AM366&amp;" 사이에 존재해야만 한다."</f>
        <v>관찰기간정보[OBSERVATION_PERIOD]의 최초 관찰 기록일자[OBSERVATION_PERIOD_START_DATE]는 '1950-01-01'와 현재날짜 사이에 존재해야만 한다.</v>
      </c>
      <c r="AO366" s="166"/>
      <c r="AP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6" s="164" t="s">
        <v>1860</v>
      </c>
      <c r="AR366" s="164" t="str">
        <f t="shared" si="275"/>
        <v xml:space="preserve">WITH query_result AS (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TO_CHAR(CURRENT_DATE,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6" s="164" t="s">
        <v>1860</v>
      </c>
      <c r="AU366" s="164" t="str">
        <f t="shared" si="276"/>
        <v xml:space="preserve">    WITH query_result AS (
        -- 쿼리 결과를 변수에 저장
    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TO_CHAR(CURRENT_DATE, 'YYYY-MM-DD')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6" s="164" t="s">
        <v>1860</v>
      </c>
      <c r="AX366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6" s="164" t="s">
        <v>1860</v>
      </c>
      <c r="BA366" s="164" t="str">
        <f t="shared" si="278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6" s="164" t="s">
        <v>1860</v>
      </c>
      <c r="BD366" s="164" t="str">
        <f>"BEGIN TRY" &amp; CHAR(10) &amp;
"    WITH query_result AS (" &amp; CHAR(10) &amp;
"        "&amp;BB366&amp;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6" s="164" t="s">
        <v>1860</v>
      </c>
      <c r="BG366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6" s="166" t="str">
        <f>"SELECT 'ID"&amp; $U366 &amp;"' AS RULE_ID,  
   '"&amp; $G366 &amp;"' AS TB_NM,    
   '"&amp; $J366 &amp;"' AS COL_NM, 
   COUNT(*) AS TOT_CNT   
   FROM "&amp;$C366&amp;"."&amp; $G366 &amp;"
WHERE "&amp; $J366 &amp;" IS NOT NULL AND LENGTH(CAST("&amp; $J366 &amp;" AS VARCHAR))&gt;0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6" s="164" t="s">
        <v>1860</v>
      </c>
      <c r="BJ366" s="166" t="str">
        <f t="shared" si="280"/>
        <v xml:space="preserve">BEGIN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CURRENT_DATE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6" s="164" t="s">
        <v>1860</v>
      </c>
      <c r="BM366" s="166" t="str">
        <f t="shared" si="281"/>
        <v xml:space="preserve">BEGIN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CURRENT_DATE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6" s="164" t="s">
        <v>1860</v>
      </c>
      <c r="BP366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6" s="164" t="s">
        <v>1860</v>
      </c>
      <c r="BS366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6" s="166" t="str">
        <f>"SELECT 'ID"&amp; $U366 &amp;"' AS RULE_ID,  
   '"&amp; $G366 &amp;"' AS TB_NM,    
   '"&amp; $J366 &amp;"' AS COL_NM, 
	COUNT(*) AS ERR_CNT   
FROM "&amp;$C366&amp;"."&amp; $G366 &amp;" A
WHERE "&amp; $J366 &amp;" IS NOT NULL AND LENGTH("&amp; $J366 &amp;") &gt; 0 
AND "&amp;$J366&amp;" NOT BETWEEN "&amp;$AL366&amp;" AND CURDATE()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6" s="164" t="s">
        <v>1860</v>
      </c>
      <c r="BV366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6" s="166" t="str">
        <f>"SELECT ERR_VALUE, RULE_ID, TB_NM, COL_NM FROM (
 SELECT DISTINCT SUBSTRING(CAST("&amp; $J366 &amp;" AS VARCHAR(50)),1,30) AS ERR_VALUE, 'ID"&amp; $U366 &amp;"' AS RULE_ID,  
   '"&amp; $G366 &amp;"' AS TB_NM,    
   '"&amp; $J366 &amp;"' AS COL_NM 
FROM "&amp;$C366&amp;"."&amp; $G366 &amp;" A
WHERE  "&amp; $J366 &amp;" IS NOT NULL AND LENGTH("&amp; $J366 &amp;") &gt; 0 
AND "&amp;$J366&amp;" NOT BETWEEN "&amp;$AL366&amp;" AND CURDATE()
LIMIT 3
) XX
"</f>
        <v xml:space="preserve">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6" s="164" t="s">
        <v>1860</v>
      </c>
      <c r="BY366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6" s="164" t="s">
        <v>1860</v>
      </c>
      <c r="CB366" s="164" t="str">
        <f t="shared" si="286"/>
        <v xml:space="preserve">    -- 프로시저 본문
    BEGIN
        WITH query_result AS (
            -- 쿼리 결과를 변수에 저장
        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6" s="166" t="str">
        <f>"SELECT 'ID"&amp; $U366 &amp;"' AS RULE_ID,  
   '"&amp; $G366 &amp;"' AS TB_NM,    
   '"&amp; $J366 &amp;"' AS COL_NM, 
	COUNT(*) AS ERR_CNT   
FROM "&amp;$C366&amp;"."&amp; $G366 &amp;" A
WHERE "&amp; $J366 &amp;" IS NOT NULL AND LENGTH(TO_CHAR("&amp; $J366 &amp;")) &gt; 0 
AND "&amp;$J366&amp;" NOT BETWEEN "&amp;$AL366&amp;" AND TO_CHAR(SYSDATE,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6" s="164" t="s">
        <v>1860</v>
      </c>
      <c r="CE366" s="164" t="str">
        <f t="shared" si="287"/>
        <v xml:space="preserve">    -- 프로시저 본문
    BEGIN
        WITH query_result AS (
            -- 쿼리 결과를 변수에 저장
         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6" s="166" t="str">
        <f>"SELECT ERR_VALUE, RULE_ID, TB_NM, COL_NM FROM (
 SELECT DISTINCT SUBSTR(TO_CHAR("&amp; $J366 &amp;"),1,30) AS ERR_VALUE, 'ID"&amp; $U366 &amp;"' AS RULE_ID,  
   '"&amp; $G366 &amp;"' AS TB_NM,    
   '"&amp; $J366 &amp;"' AS COL_NM 
FROM "&amp;$C366&amp;"."&amp; $G366 &amp;" A
WHERE  "&amp; $J366 &amp;" IS NOT NULL AND LENGTH(TO_CHAR("&amp; $J366 &amp;")) &gt; 0 
AND "&amp;$J366&amp;" NOT BETWEEN "&amp;$AL366&amp;" AND TO_CHAR(SYSDATE, 'YYYY-MM-DD')
AND ROWNUM &lt; 4
) XX
"</f>
        <v xml:space="preserve">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6" s="164" t="s">
        <v>1860</v>
      </c>
      <c r="CH366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6" s="164" t="s">
        <v>1860</v>
      </c>
      <c r="CK366" s="164" t="str">
        <f t="shared" si="289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6" s="164" t="s">
        <v>1860</v>
      </c>
      <c r="CN366" s="164" t="str">
        <f>"BEGIN TRY" &amp; CHAR(10) &amp;
"    WITH query_result AS (" &amp; CHAR(10) &amp;
"        "&amp;CL366&amp;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6" s="164" t="s">
        <v>1860</v>
      </c>
      <c r="CQ366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6" s="216">
        <f>IFERROR(VLOOKUP("ID"&amp;U366,V.진단결과!$A$2:$E$99558,4,0),0)</f>
        <v>0</v>
      </c>
      <c r="CS366" s="217">
        <f>IFERROR(VLOOKUP("ID"&amp;U366,V.진단결과!$A$2:$E$99558,5,0),0)</f>
        <v>0</v>
      </c>
      <c r="CT366" s="218">
        <f t="shared" si="274"/>
        <v>0</v>
      </c>
      <c r="CU366" s="219" t="str">
        <f>SUBSTITUTE(IFERROR(VLOOKUP("ID"&amp;U366,V.진단결과!$A$2:$F$99558,6,0),""),$AO366,"")</f>
        <v/>
      </c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</row>
    <row r="367" spans="1:120" s="220" customFormat="1" ht="16.5" customHeight="1">
      <c r="A367" s="164">
        <v>5.4</v>
      </c>
      <c r="B367" s="164" t="s">
        <v>2240</v>
      </c>
      <c r="C367" s="164" t="s">
        <v>2886</v>
      </c>
      <c r="D367" s="164">
        <v>2</v>
      </c>
      <c r="E367" s="175" t="s">
        <v>2243</v>
      </c>
      <c r="F367" s="177" t="s">
        <v>2266</v>
      </c>
      <c r="G367" s="177" t="s">
        <v>2245</v>
      </c>
      <c r="H367" s="177">
        <v>3</v>
      </c>
      <c r="I367" s="221" t="s">
        <v>2596</v>
      </c>
      <c r="J367" s="177" t="s">
        <v>2291</v>
      </c>
      <c r="K367" s="177" t="s">
        <v>2438</v>
      </c>
      <c r="L367" s="175"/>
      <c r="M367" s="165"/>
      <c r="N367" s="221" t="s">
        <v>2596</v>
      </c>
      <c r="O367" s="183"/>
      <c r="P367" s="4"/>
      <c r="Q367" s="175" t="s">
        <v>116</v>
      </c>
      <c r="R367" s="175" t="s">
        <v>2448</v>
      </c>
      <c r="S367" s="166"/>
      <c r="T367" s="166"/>
      <c r="U367" s="166">
        <v>3034</v>
      </c>
      <c r="V367" s="164" t="s">
        <v>1869</v>
      </c>
      <c r="W367" s="166"/>
      <c r="X367" s="166"/>
      <c r="Y367" s="166"/>
      <c r="Z367" s="168" t="s">
        <v>2564</v>
      </c>
      <c r="AA367" s="168" t="s">
        <v>2565</v>
      </c>
      <c r="AB367" s="166"/>
      <c r="AC367" s="166"/>
      <c r="AD367" s="165"/>
      <c r="AE367" s="166"/>
      <c r="AF367" s="166"/>
      <c r="AG367" s="166"/>
      <c r="AH367" s="165"/>
      <c r="AI367" s="166"/>
      <c r="AJ367" s="166" t="s">
        <v>2254</v>
      </c>
      <c r="AK367" s="166" t="s">
        <v>2272</v>
      </c>
      <c r="AL367" s="223"/>
      <c r="AM367" s="166" t="s">
        <v>2394</v>
      </c>
      <c r="AN367" s="166" t="str">
        <f>F367 &amp;"["&amp;G367&amp;"]의 "&amp; I367 &amp;"["&amp; J367 &amp;"]는 사망["&amp;AJ367&amp;"]의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67" s="166"/>
      <c r="AP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7" s="164" t="s">
        <v>1860</v>
      </c>
      <c r="AR367" s="164" t="str">
        <f t="shared" si="275"/>
        <v xml:space="preserve">WITH query_result AS (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 
AND A."&amp; $J367 &amp;" &lt; B."&amp;$AM367&amp;"
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67" s="164" t="s">
        <v>1860</v>
      </c>
      <c r="AU367" s="164" t="str">
        <f t="shared" si="276"/>
        <v xml:space="preserve">    WITH query_result AS (
        -- 쿼리 결과를 변수에 저장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TO_VARCHAR(B."&amp;$AM367&amp;", 'YYYY-MM-DD')
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67" s="164" t="s">
        <v>1860</v>
      </c>
      <c r="AX367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7" s="164" t="s">
        <v>1860</v>
      </c>
      <c r="BA367" s="164" t="str">
        <f t="shared" si="278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67" s="164" t="s">
        <v>1860</v>
      </c>
      <c r="BD367" s="164" t="str">
        <f>"BEGIN TRY" &amp; CHAR(10) &amp;
"    WITH query_result AS (" &amp; CHAR(10) &amp;
"        "&amp;BB367&amp;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67" s="164" t="s">
        <v>1860</v>
      </c>
      <c r="BG367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7" s="166" t="str">
        <f>"SELECT 'ID"&amp; $U367 &amp;"' AS RULE_ID,  
   '"&amp; $G367 &amp;"' AS TB_NM,    
   '"&amp; $J367 &amp;"' AS COL_NM, 
   COUNT(*) AS TOT_CNT   
   FROM "&amp;$C367&amp;"."&amp; $G367 &amp;"
WHERE "&amp; $J367 &amp;" IS NOT NULL AND LENGTH(CAST("&amp; $J367 &amp;" AS VARCHAR))&gt;0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7" s="164" t="s">
        <v>1860</v>
      </c>
      <c r="BJ367" s="166" t="str">
        <f t="shared" si="280"/>
        <v xml:space="preserve">BEGIN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B."&amp;$AM337&amp;" 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67" s="164" t="s">
        <v>1860</v>
      </c>
      <c r="BM367" s="166" t="str">
        <f t="shared" si="281"/>
        <v xml:space="preserve">BEGIN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=A."&amp;$AK367&amp;" 
AND A."&amp; $J367 &amp;" &lt; B."&amp;$AM337&amp;" 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67" s="164" t="s">
        <v>1860</v>
      </c>
      <c r="BP367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7" s="164" t="s">
        <v>1860</v>
      </c>
      <c r="BS367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B."&amp;$AM337&amp;" )  
THEN 'Y' ELSE 'N' END = 'Y' 
AND ( "&amp; $J367 &amp;" IS NOT NULL AND LENGTH("&amp; $J367 &amp;")&gt;0 )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67" s="164" t="s">
        <v>1860</v>
      </c>
      <c r="BV367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67" s="166" t="str">
        <f>"SELECT ERR_VALUE, RULE_ID, TB_NM, COL_NM FROM (
 SELECT DISTINCT SUBSTRING(CAST("&amp; $J367 &amp;" AS VARCHAR(50)),1,30)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B."&amp;$AM337&amp;"
)  
THEN 'Y' ELSE 'N' END = 'Y' 
AND ( "&amp; $J367 &amp;" IS NOT NULL AND LENGTH("&amp; $J367 &amp;")&gt;0 ) 
LIMIT 3
) XX
"</f>
        <v xml:space="preserve">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67" s="164" t="s">
        <v>1860</v>
      </c>
      <c r="BY367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7" s="164" t="s">
        <v>1860</v>
      </c>
      <c r="CB367" s="164" t="str">
        <f t="shared" si="286"/>
        <v xml:space="preserve">    -- 프로시저 본문
    BEGIN
        WITH query_result AS (
            -- 쿼리 결과를 변수에 저장
        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B."&amp;$AM337&amp;"
 )  
THEN 'Y' ELSE 'N' END = 'Y' 
AND ( "&amp; $J367 &amp;" IS NOT NULL AND LENGTH(TO_CHAR("&amp; $J367 &amp;"))&gt;0 )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67" s="164" t="s">
        <v>1860</v>
      </c>
      <c r="CE367" s="164" t="str">
        <f t="shared" si="287"/>
        <v xml:space="preserve">    -- 프로시저 본문
    BEGIN
        WITH query_result AS (
            -- 쿼리 결과를 변수에 저장
 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7" s="166" t="str">
        <f>"SELECT ERR_VALUE, RULE_ID, TB_NM, COL_NM FROM (
 SELECT DISTINCT SUBSTR(TO_CHAR("&amp; $J367 &amp;"),1,30)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B."&amp;$AM337&amp;"
)  
THEN 'Y' ELSE 'N' END = 'Y' 
AND ( "&amp; $J367 &amp;" IS NOT NULL AND LENGTH(TO_CHAR("&amp; $J367 &amp;"))&gt;0 ) 
AND ROWNUM &lt; 4
) XX
"</f>
        <v xml:space="preserve">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67" s="164" t="s">
        <v>1860</v>
      </c>
      <c r="CH367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7" s="164" t="s">
        <v>1860</v>
      </c>
      <c r="CK367" s="164" t="str">
        <f t="shared" si="289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67" s="164" t="s">
        <v>1860</v>
      </c>
      <c r="CN367" s="164" t="str">
        <f>"BEGIN TRY" &amp; CHAR(10) &amp;
"    WITH query_result AS (" &amp; CHAR(10) &amp;
"        "&amp;CL367&amp;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67" s="164" t="s">
        <v>1860</v>
      </c>
      <c r="CQ367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7" s="216">
        <f>IFERROR(VLOOKUP("ID"&amp;U367,V.진단결과!$A$2:$E$99558,4,0),0)</f>
        <v>0</v>
      </c>
      <c r="CS367" s="217">
        <f>IFERROR(VLOOKUP("ID"&amp;U367,V.진단결과!$A$2:$E$99558,5,0),0)</f>
        <v>0</v>
      </c>
      <c r="CT367" s="218">
        <f t="shared" si="274"/>
        <v>0</v>
      </c>
      <c r="CU367" s="219" t="str">
        <f>SUBSTITUTE(IFERROR(VLOOKUP("ID"&amp;U367,V.진단결과!$A$2:$F$99558,6,0),""),$AO367,"")</f>
        <v/>
      </c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</row>
    <row r="368" spans="1:120" s="220" customFormat="1" ht="16.5" customHeight="1">
      <c r="A368" s="164">
        <v>5.4</v>
      </c>
      <c r="B368" s="164" t="s">
        <v>2240</v>
      </c>
      <c r="C368" s="164" t="s">
        <v>2886</v>
      </c>
      <c r="D368" s="164">
        <v>2</v>
      </c>
      <c r="E368" s="175" t="s">
        <v>2243</v>
      </c>
      <c r="F368" s="177" t="s">
        <v>2266</v>
      </c>
      <c r="G368" s="177" t="s">
        <v>2245</v>
      </c>
      <c r="H368" s="177">
        <v>4</v>
      </c>
      <c r="I368" s="221" t="s">
        <v>2597</v>
      </c>
      <c r="J368" s="177" t="s">
        <v>2292</v>
      </c>
      <c r="K368" s="177" t="s">
        <v>2438</v>
      </c>
      <c r="L368" s="175"/>
      <c r="M368" s="165"/>
      <c r="N368" s="221" t="s">
        <v>2597</v>
      </c>
      <c r="O368" s="184"/>
      <c r="P368" s="5"/>
      <c r="Q368" s="175" t="s">
        <v>116</v>
      </c>
      <c r="R368" s="175" t="s">
        <v>2448</v>
      </c>
      <c r="S368" s="166"/>
      <c r="T368" s="166"/>
      <c r="U368" s="166">
        <v>3035</v>
      </c>
      <c r="V368" s="164" t="s">
        <v>1869</v>
      </c>
      <c r="W368" s="166"/>
      <c r="X368" s="166"/>
      <c r="Y368" s="166"/>
      <c r="Z368" s="168" t="s">
        <v>2786</v>
      </c>
      <c r="AA368" s="168" t="s">
        <v>2565</v>
      </c>
      <c r="AB368" s="166"/>
      <c r="AC368" s="166"/>
      <c r="AD368" s="165"/>
      <c r="AE368" s="166"/>
      <c r="AF368" s="166"/>
      <c r="AG368" s="166"/>
      <c r="AH368" s="165"/>
      <c r="AI368" s="166"/>
      <c r="AJ368" s="177" t="s">
        <v>2245</v>
      </c>
      <c r="AK368" s="177" t="s">
        <v>2291</v>
      </c>
      <c r="AL368" s="177" t="s">
        <v>2291</v>
      </c>
      <c r="AM368" s="217"/>
      <c r="AN368" s="166" t="str">
        <f>F368 &amp;"["&amp;G368&amp;"]의 "&amp; I368 &amp;"["&amp; J368 &amp;"]는 "&amp;AJ368&amp;" 테이블의 ["&amp;AL368&amp;"]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68" s="166"/>
      <c r="AP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68" s="164" t="s">
        <v>1860</v>
      </c>
      <c r="AR368" s="164" t="str">
        <f t="shared" si="275"/>
        <v xml:space="preserve">WITH query_result AS (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68" s="164" t="s">
        <v>1860</v>
      </c>
      <c r="AU368" s="164" t="str">
        <f t="shared" si="276"/>
        <v xml:space="preserve">    WITH query_result AS (
        -- 쿼리 결과를 변수에 저장
    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68" s="164" t="s">
        <v>1860</v>
      </c>
      <c r="AX368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68" s="164" t="s">
        <v>1860</v>
      </c>
      <c r="BA368" s="164" t="str">
        <f t="shared" si="278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68" s="164" t="s">
        <v>1860</v>
      </c>
      <c r="BD368" s="164" t="str">
        <f>"BEGIN TRY" &amp; CHAR(10) &amp;
"    WITH query_result AS (" &amp; CHAR(10) &amp;
"        "&amp;BB368&amp;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68" s="164" t="s">
        <v>1860</v>
      </c>
      <c r="BG368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8" s="166" t="str">
        <f>"SELECT 'ID"&amp; $U368 &amp;"' AS RULE_ID,  
   '"&amp; $G368 &amp;"' AS TB_NM,    
   '"&amp; $J368 &amp;"' AS COL_NM, 
   COUNT(*) AS TOT_CNT   
   FROM "&amp;$C368&amp;"."&amp; $G368 &amp;"
WHERE "&amp; $J368 &amp;" IS NOT NULL AND LENGTH(CAST("&amp; $J368 &amp;" AS VARCHAR))&gt;0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68" s="164" t="s">
        <v>1860</v>
      </c>
      <c r="BJ368" s="166" t="str">
        <f t="shared" si="280"/>
        <v xml:space="preserve">BEGIN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68" s="164" t="s">
        <v>1860</v>
      </c>
      <c r="BM368" s="166" t="str">
        <f t="shared" si="281"/>
        <v xml:space="preserve">BEGIN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68" s="164" t="s">
        <v>1860</v>
      </c>
      <c r="BP368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68" s="164" t="s">
        <v>1860</v>
      </c>
      <c r="BS368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8" s="166" t="str">
        <f>"SELECT 'ID"&amp; $U368 &amp;"' AS RULE_ID,  
   '"&amp; $G368 &amp;"' AS TB_NM,    
   '"&amp; $J368 &amp;"' AS COL_NM, 
	COUNT(*) AS ERR_CNT   
FROM "&amp;$C368&amp;"."&amp; $G368 &amp;" A
WHERE "&amp; $J368 &amp;" IS NOT NULL AND LENGTH("&amp; $J368 &amp;")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68" s="164" t="s">
        <v>1860</v>
      </c>
      <c r="BV368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68" s="166" t="str">
        <f>"SELECT ERR_VALUE, RULE_ID, TB_NM, COL_NM FROM (
 SELECT DISTINCT SUBSTRING(CAST("&amp; $J368 &amp;" AS VARCHAR(50)),1,30) AS ERR_VALUE, 'ID"&amp; $U368 &amp;"' AS RULE_ID,  
   '"&amp; $G368 &amp;"' AS TB_NM,    
   '"&amp; $J368 &amp;"' AS COL_NM 
FROM "&amp;$C368&amp;"."&amp; $G368 &amp;" A
WHERE  "&amp; $J368 &amp;" IS NOT NULL AND LENGTH("&amp; $J368 &amp;") &gt; 0 
AND "&amp;$J368&amp;" &lt; "&amp;$AL368&amp;"
LIMIT 3
) XX
"</f>
        <v xml:space="preserve">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68" s="164" t="s">
        <v>1860</v>
      </c>
      <c r="BY368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68" s="164" t="s">
        <v>1860</v>
      </c>
      <c r="CB368" s="164" t="str">
        <f t="shared" si="286"/>
        <v xml:space="preserve">    -- 프로시저 본문
    BEGIN
        WITH query_result AS (
            -- 쿼리 결과를 변수에 저장
        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8" s="166" t="str">
        <f>"SELECT 'ID"&amp; $U368 &amp;"' AS RULE_ID,  
   '"&amp; $G368 &amp;"' AS TB_NM,    
   '"&amp; $J368 &amp;"' AS COL_NM, 
	COUNT(*) AS ERR_CNT   
FROM "&amp;$C368&amp;"."&amp; $G368 &amp;" A
WHERE "&amp; $J368 &amp;" IS NOT NULL AND LENGTH(TO_CHAR("&amp; $J368 &amp;"))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68" s="164" t="s">
        <v>1860</v>
      </c>
      <c r="CE368" s="164" t="str">
        <f t="shared" si="287"/>
        <v xml:space="preserve">    -- 프로시저 본문
    BEGIN
        WITH query_result AS (
            -- 쿼리 결과를 변수에 저장
         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8" s="166" t="str">
        <f>"SELECT ERR_VALUE, RULE_ID, TB_NM, COL_NM FROM (
 SELECT DISTINCT SUBSTR(TO_CHAR("&amp; $J368 &amp;"),1,30) AS ERR_VALUE, 'ID"&amp; $U368 &amp;"' AS RULE_ID,  
   '"&amp; $G368 &amp;"' AS TB_NM,    
   '"&amp; $J368 &amp;"' AS COL_NM 
FROM "&amp;$C368&amp;"."&amp; $G368 &amp;" A
WHERE  "&amp; $J368 &amp;" IS NOT NULL AND LENGTH(TO_CHAR("&amp; $J368 &amp;")) &gt; 0 
AND "&amp;$J368&amp;" &lt; "&amp;$AL368&amp;"
AND ROWNUM &lt; 4
) XX
"</f>
        <v xml:space="preserve">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68" s="164" t="s">
        <v>1860</v>
      </c>
      <c r="CH368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68" s="164" t="s">
        <v>1860</v>
      </c>
      <c r="CK368" s="164" t="str">
        <f t="shared" si="289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68" s="164" t="s">
        <v>1860</v>
      </c>
      <c r="CN368" s="164" t="str">
        <f>"BEGIN TRY" &amp; CHAR(10) &amp;
"    WITH query_result AS (" &amp; CHAR(10) &amp;
"        "&amp;CL368&amp;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68" s="164" t="s">
        <v>1860</v>
      </c>
      <c r="CQ368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8" s="216">
        <f>IFERROR(VLOOKUP("ID"&amp;U368,V.진단결과!$A$2:$E$99558,4,0),0)</f>
        <v>0</v>
      </c>
      <c r="CS368" s="217">
        <f>IFERROR(VLOOKUP("ID"&amp;U368,V.진단결과!$A$2:$E$99558,5,0),0)</f>
        <v>0</v>
      </c>
      <c r="CT368" s="218">
        <f t="shared" si="274"/>
        <v>0</v>
      </c>
      <c r="CU368" s="219" t="str">
        <f>SUBSTITUTE(IFERROR(VLOOKUP("ID"&amp;U368,V.진단결과!$A$2:$F$99558,6,0),""),$AO368,"")</f>
        <v/>
      </c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</row>
    <row r="369" spans="1:120" s="220" customFormat="1" ht="16.5" customHeight="1">
      <c r="A369" s="164">
        <v>5.4</v>
      </c>
      <c r="B369" s="164" t="s">
        <v>2240</v>
      </c>
      <c r="C369" s="164" t="s">
        <v>2886</v>
      </c>
      <c r="D369" s="164">
        <v>2</v>
      </c>
      <c r="E369" s="175" t="s">
        <v>2243</v>
      </c>
      <c r="F369" s="177" t="s">
        <v>2266</v>
      </c>
      <c r="G369" s="177" t="s">
        <v>2245</v>
      </c>
      <c r="H369" s="177">
        <v>4</v>
      </c>
      <c r="I369" s="221" t="s">
        <v>2597</v>
      </c>
      <c r="J369" s="177" t="s">
        <v>2292</v>
      </c>
      <c r="K369" s="177" t="s">
        <v>2438</v>
      </c>
      <c r="L369" s="175"/>
      <c r="M369" s="165"/>
      <c r="N369" s="221" t="s">
        <v>2597</v>
      </c>
      <c r="O369" s="184"/>
      <c r="P369" s="5"/>
      <c r="Q369" s="175" t="s">
        <v>116</v>
      </c>
      <c r="R369" s="175" t="s">
        <v>2448</v>
      </c>
      <c r="S369" s="166"/>
      <c r="T369" s="166"/>
      <c r="U369" s="166">
        <v>3036</v>
      </c>
      <c r="V369" s="164" t="s">
        <v>1869</v>
      </c>
      <c r="W369" s="166"/>
      <c r="X369" s="166"/>
      <c r="Y369" s="166"/>
      <c r="Z369" s="168" t="s">
        <v>2892</v>
      </c>
      <c r="AA369" s="168" t="s">
        <v>2891</v>
      </c>
      <c r="AB369" s="166"/>
      <c r="AC369" s="166"/>
      <c r="AD369" s="165"/>
      <c r="AE369" s="166"/>
      <c r="AF369" s="166"/>
      <c r="AG369" s="166"/>
      <c r="AH369" s="165"/>
      <c r="AI369" s="166"/>
      <c r="AJ369" s="166"/>
      <c r="AK369" s="166"/>
      <c r="AL369" s="166"/>
      <c r="AM369" s="166"/>
      <c r="AN369" s="166" t="str">
        <f>F369 &amp;"["&amp;G369&amp;"]의 "&amp; I369 &amp;"["&amp; J369 &amp;"]는 필수적으로 존재하여만 한다."</f>
        <v>관찰기간정보[OBSERVATION_PERIOD]의 최종 관찰 기록일자[OBSERVATION_PERIOD_END_DATE]는 필수적으로 존재하여만 한다.</v>
      </c>
      <c r="AO369" s="166"/>
      <c r="AP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Q369" s="164" t="s">
        <v>1860</v>
      </c>
      <c r="AR369" s="164" t="str">
        <f t="shared" si="275"/>
        <v xml:space="preserve">WITH query_result AS (
    -- 쿼리 결과를 변수에 저장
    SELECT 'ID3036'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AT369" s="164" t="s">
        <v>1860</v>
      </c>
      <c r="AU369" s="164" t="str">
        <f t="shared" si="276"/>
        <v xml:space="preserve">    WITH query_result AS (
        -- 쿼리 결과를 변수에 저장
        SELECT 'ID3036'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AW369" s="164" t="s">
        <v>1860</v>
      </c>
      <c r="AX369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Z369" s="164" t="s">
        <v>1860</v>
      </c>
      <c r="BA369" s="164" t="str">
        <f t="shared" si="278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C369" s="164" t="s">
        <v>1860</v>
      </c>
      <c r="BD369" s="164" t="str">
        <f>"BEGIN TRY" &amp; CHAR(10) &amp;
"    WITH query_result AS (" &amp; CHAR(10) &amp;
"        "&amp;BB369&amp;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BF369" s="164" t="s">
        <v>1860</v>
      </c>
      <c r="BG369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9" s="166" t="str">
        <f>"SELECT 'ID"&amp; $U369 &amp;"' AS RULE_ID,  
   '"&amp; $G369 &amp;"' AS TB_NM,    
   '"&amp; $J369 &amp;"' AS COL_NM, 
   COUNT(*) AS TOT_CNT   
   FROM "&amp;$C369&amp;"."&amp; $G369 &amp;"
"</f>
        <v xml:space="preserve">SELECT 'ID3036' AS RULE_ID,  
   'OBSERVATION_PERIOD' AS TB_NM,    
   'OBSERVATION_PERIOD_END_DATE' AS COL_NM, 
   COUNT(*) AS TOT_CNT   
   FROM YourSchemaName.OBSERVATION_PERIOD
</v>
      </c>
      <c r="BI369" s="164" t="s">
        <v>1860</v>
      </c>
      <c r="BJ369" s="166" t="str">
        <f t="shared" si="280"/>
        <v xml:space="preserve">BEGIN
    -- 쿼리 결과를 변수에 저장
    SELECT 'ID3036'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L369" s="164" t="s">
        <v>1860</v>
      </c>
      <c r="BM369" s="166" t="str">
        <f t="shared" si="281"/>
        <v xml:space="preserve">BEGIN
    -- 쿼리 결과를 변수에 저장
    SELECT 'ID3036'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BO369" s="164" t="s">
        <v>1860</v>
      </c>
      <c r="BP369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BR369" s="164" t="s">
        <v>1860</v>
      </c>
      <c r="BS369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U369" s="164" t="s">
        <v>1860</v>
      </c>
      <c r="BV369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69" s="166" t="str">
        <f>"SELECT ERR_VALUE, RULE_ID, TB_NM, COL_NM FROM (
 SELECT DISTINCT SUBSTRING(CAST("&amp; $J369 &amp;" AS VARCHAR(50)),1,30) AS ERR_VALUE, 'ID"&amp; $U369 &amp;"' AS RULE_ID,  
   '"&amp; $G369 &amp;"' AS TB_NM,    
   '"&amp; $J369 &amp;"' AS COL_NM 
    FROM "&amp;$C369&amp;"."&amp; $G369 &amp;" A
    WHERE  "&amp; $J369 &amp;" IS NULL 
LIMIT 3
) XX
"</f>
        <v xml:space="preserve">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</v>
      </c>
      <c r="BX369" s="164" t="s">
        <v>1860</v>
      </c>
      <c r="BY369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A369" s="164" t="s">
        <v>1860</v>
      </c>
      <c r="CB369" s="164" t="str">
        <f t="shared" si="286"/>
        <v xml:space="preserve">    -- 프로시저 본문
    BEGIN
        WITH query_result AS (
            -- 쿼리 결과를 변수에 저장
            SELECT 'ID3036'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D369" s="164" t="s">
        <v>1860</v>
      </c>
      <c r="CE369" s="164" t="str">
        <f t="shared" si="287"/>
        <v xml:space="preserve">    -- 프로시저 본문
    BEGIN
        WITH query_result AS (
            -- 쿼리 결과를 변수에 저장
         SELECT 'ID3036'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9" s="166" t="str">
        <f>"SELECT ERR_VALUE, RULE_ID, TB_NM, COL_NM FROM (
 SELECT DISTINCT SUBSTR(TO_CHAR("&amp; $J369 &amp;"),1,30) AS ERR_VALUE, 'ID"&amp; $U369 &amp;"' AS RULE_ID,  
   '"&amp; $G369 &amp;"' AS TB_NM,    
   '"&amp; $J369 &amp;"' AS COL_NM 
    FROM "&amp;$C369&amp;"."&amp; $G369 &amp;" A
    WHERE  "&amp; $J369 &amp;" IS NULL
AND ROWNUM &lt; 4
) XX
"</f>
        <v xml:space="preserve">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</v>
      </c>
      <c r="CG369" s="164" t="s">
        <v>1860</v>
      </c>
      <c r="CH369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J369" s="164" t="s">
        <v>1860</v>
      </c>
      <c r="CK369" s="164" t="str">
        <f t="shared" si="289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M369" s="164" t="s">
        <v>1860</v>
      </c>
      <c r="CN369" s="164" t="str">
        <f>"BEGIN TRY" &amp; CHAR(10) &amp;
"    WITH query_result AS (" &amp; CHAR(10) &amp;
"        "&amp;CL369&amp;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CP369" s="164" t="s">
        <v>1860</v>
      </c>
      <c r="CQ369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9" s="216">
        <f>IFERROR(VLOOKUP("ID"&amp;U369,V.진단결과!$A$2:$E$99558,4,0),0)</f>
        <v>0</v>
      </c>
      <c r="CS369" s="217">
        <f>IFERROR(VLOOKUP("ID"&amp;U369,V.진단결과!$A$2:$E$99558,5,0),0)</f>
        <v>0</v>
      </c>
      <c r="CT369" s="218">
        <f t="shared" si="274"/>
        <v>0</v>
      </c>
      <c r="CU369" s="219" t="str">
        <f>SUBSTITUTE(IFERROR(VLOOKUP("ID"&amp;U369,V.진단결과!$A$2:$F$99558,6,0),""),$AO369,"")</f>
        <v/>
      </c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</row>
    <row r="370" spans="1:120" s="220" customFormat="1" ht="16.5" customHeight="1">
      <c r="A370" s="164">
        <v>5.4</v>
      </c>
      <c r="B370" s="164" t="s">
        <v>2240</v>
      </c>
      <c r="C370" s="164" t="s">
        <v>2886</v>
      </c>
      <c r="D370" s="164">
        <v>2</v>
      </c>
      <c r="E370" s="175" t="s">
        <v>2243</v>
      </c>
      <c r="F370" s="177" t="s">
        <v>2266</v>
      </c>
      <c r="G370" s="177" t="s">
        <v>2245</v>
      </c>
      <c r="H370" s="177">
        <v>4</v>
      </c>
      <c r="I370" s="221" t="s">
        <v>2597</v>
      </c>
      <c r="J370" s="177" t="s">
        <v>2292</v>
      </c>
      <c r="K370" s="177" t="s">
        <v>2438</v>
      </c>
      <c r="L370" s="175"/>
      <c r="M370" s="165"/>
      <c r="N370" s="221" t="s">
        <v>2597</v>
      </c>
      <c r="O370" s="184"/>
      <c r="P370" s="5"/>
      <c r="Q370" s="175" t="s">
        <v>116</v>
      </c>
      <c r="R370" s="175" t="s">
        <v>2448</v>
      </c>
      <c r="S370" s="166"/>
      <c r="T370" s="166"/>
      <c r="U370" s="166">
        <v>3037</v>
      </c>
      <c r="V370" s="164" t="s">
        <v>1869</v>
      </c>
      <c r="W370" s="166"/>
      <c r="X370" s="166"/>
      <c r="Y370" s="166"/>
      <c r="Z370" s="168" t="s">
        <v>2564</v>
      </c>
      <c r="AA370" s="168" t="s">
        <v>2565</v>
      </c>
      <c r="AB370" s="166"/>
      <c r="AC370" s="166"/>
      <c r="AD370" s="165"/>
      <c r="AE370" s="166"/>
      <c r="AF370" s="166"/>
      <c r="AG370" s="166"/>
      <c r="AH370" s="165"/>
      <c r="AI370" s="166"/>
      <c r="AJ370" s="166" t="s">
        <v>2254</v>
      </c>
      <c r="AK370" s="166" t="s">
        <v>2272</v>
      </c>
      <c r="AL370" s="166"/>
      <c r="AM370" s="166" t="s">
        <v>2394</v>
      </c>
      <c r="AN370" s="166" t="str">
        <f>F370 &amp;"["&amp;G370&amp;"]의 "&amp; I370 &amp;"["&amp; J370 &amp;"]는 사망["&amp;AJ370&amp;"]의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370" s="166"/>
      <c r="AP370" s="166" t="str">
        <f>"SELECT 'ID"&amp; $U370 &amp;"' AS RULE_ID,  
   '"&amp; $G370 &amp;"' AS TB_NM,    
   '"&amp; $J370 &amp;"' AS COL_NM, 
   COUNT(*) AS TOT_CNT   
   FROM "&amp;$C370&amp;"."&amp; $G370 &amp;"
WHERE "&amp; $J370 &amp;" IS NOT NULL AND LENGTH("&amp; $J370 &amp;")&gt;0 "</f>
        <v xml:space="preserve">SELECT 'ID3037'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70" s="164" t="s">
        <v>1860</v>
      </c>
      <c r="AR370" s="164" t="str">
        <f t="shared" si="275"/>
        <v xml:space="preserve">WITH query_result AS (
    -- 쿼리 결과를 변수에 저장
    SELECT 'ID3037'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 
AND A."&amp; $J370 &amp;" &lt; B."&amp;$AM370&amp;"
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</v>
      </c>
      <c r="AT370" s="164" t="s">
        <v>1860</v>
      </c>
      <c r="AU370" s="164" t="str">
        <f t="shared" si="276"/>
        <v xml:space="preserve">    WITH query_result AS (
        -- 쿼리 결과를 변수에 저장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TO_VARCHAR(B."&amp;$AM370&amp;", 'YYYY-MM-DD')
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370" s="164" t="s">
        <v>1860</v>
      </c>
      <c r="AX370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AZ370" s="164" t="s">
        <v>1860</v>
      </c>
      <c r="BA370" s="164" t="str">
        <f t="shared" si="278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370" s="164" t="s">
        <v>1860</v>
      </c>
      <c r="BD370" s="164" t="str">
        <f>"BEGIN TRY" &amp; CHAR(10) &amp;
"    WITH query_result AS (" &amp; CHAR(10) &amp;
"        "&amp;BB370&amp;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370" s="164" t="s">
        <v>1860</v>
      </c>
      <c r="BG370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0" s="166" t="str">
        <f>"SELECT 'ID"&amp; $U370 &amp;"' AS RULE_ID,  
   '"&amp; $G370 &amp;"' AS TB_NM,    
   '"&amp; $J370 &amp;"' AS COL_NM, 
   COUNT(*) AS TOT_CNT   
   FROM "&amp;$C370&amp;"."&amp; $G370 &amp;"
"</f>
        <v xml:space="preserve">SELECT 'ID3037' AS RULE_ID,  
   'OBSERVATION_PERIOD' AS TB_NM,    
   'OBSERVATION_PERIOD_END_DATE' AS COL_NM, 
   COUNT(*) AS TOT_CNT   
   FROM YourSchemaName.OBSERVATION_PERIOD
</v>
      </c>
      <c r="BI370" s="164" t="s">
        <v>1860</v>
      </c>
      <c r="BJ370" s="166" t="str">
        <f t="shared" si="280"/>
        <v xml:space="preserve">BEGIN
    -- 쿼리 결과를 변수에 저장
    SELECT 'ID3037'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B."&amp;$AM340&amp;" 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</v>
      </c>
      <c r="BL370" s="164" t="s">
        <v>1860</v>
      </c>
      <c r="BM370" s="166" t="str">
        <f t="shared" si="281"/>
        <v xml:space="preserve">BEGIN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=A."&amp;$AK370&amp;" 
AND A."&amp; $J370 &amp;" &lt; B."&amp;$AM340&amp;" 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</v>
      </c>
      <c r="BO370" s="164" t="s">
        <v>1860</v>
      </c>
      <c r="BP370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BR370" s="164" t="s">
        <v>1860</v>
      </c>
      <c r="BS370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B."&amp;$AM340&amp;" )  
THEN 'Y' ELSE 'N' END = 'Y' 
AND ( "&amp; $J370 &amp;" IS NOT NULL AND LENGTH("&amp; $J370 &amp;")&gt;0 )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</v>
      </c>
      <c r="BU370" s="164" t="s">
        <v>1860</v>
      </c>
      <c r="BV370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370" s="166" t="str">
        <f>"SELECT ERR_VALUE, RULE_ID, TB_NM, COL_NM FROM (
 SELECT DISTINCT SUBSTRING(CAST("&amp; $J370 &amp;" AS VARCHAR(50)),1,30)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B."&amp;$AM340&amp;"
)  
THEN 'Y' ELSE 'N' END = 'Y' 
AND ( "&amp; $J370 &amp;" IS NOT NULL AND LENGTH("&amp; $J370 &amp;")&gt;0 ) 
LIMIT 3
) XX
"</f>
        <v xml:space="preserve">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</v>
      </c>
      <c r="BX370" s="164" t="s">
        <v>1860</v>
      </c>
      <c r="BY370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A370" s="164" t="s">
        <v>1860</v>
      </c>
      <c r="CB370" s="164" t="str">
        <f t="shared" si="286"/>
        <v xml:space="preserve">    -- 프로시저 본문
    BEGIN
        WITH query_result AS (
            -- 쿼리 결과를 변수에 저장
            SELECT 'ID3037'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B."&amp;$AM340&amp;"
 )  
THEN 'Y' ELSE 'N' END = 'Y' 
AND ( "&amp; $J370 &amp;" IS NOT NULL AND LENGTH(TO_CHAR("&amp; $J370 &amp;"))&gt;0 )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</v>
      </c>
      <c r="CD370" s="164" t="s">
        <v>1860</v>
      </c>
      <c r="CE370" s="164" t="str">
        <f t="shared" si="287"/>
        <v xml:space="preserve">    -- 프로시저 본문
    BEGIN
        WITH query_result AS (
            -- 쿼리 결과를 변수에 저장
 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0" s="166" t="str">
        <f>"SELECT ERR_VALUE, RULE_ID, TB_NM, COL_NM FROM (
 SELECT DISTINCT SUBSTR(TO_CHAR("&amp; $J370 &amp;"),1,30)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B."&amp;$AM340&amp;"
)  
THEN 'Y' ELSE 'N' END = 'Y' 
AND ( "&amp; $J370 &amp;" IS NOT NULL AND LENGTH(TO_CHAR("&amp; $J370 &amp;"))&gt;0 ) 
AND ROWNUM &lt; 4
) XX
"</f>
        <v xml:space="preserve">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</v>
      </c>
      <c r="CG370" s="164" t="s">
        <v>1860</v>
      </c>
      <c r="CH370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J370" s="164" t="s">
        <v>1860</v>
      </c>
      <c r="CK370" s="164" t="str">
        <f t="shared" si="289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370" s="164" t="s">
        <v>1860</v>
      </c>
      <c r="CN370" s="164" t="str">
        <f>"BEGIN TRY" &amp; CHAR(10) &amp;
"    WITH query_result AS (" &amp; CHAR(10) &amp;
"        "&amp;CL370&amp;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370" s="164" t="s">
        <v>1860</v>
      </c>
      <c r="CQ370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0" s="216">
        <f>IFERROR(VLOOKUP("ID"&amp;U370,V.진단결과!$A$2:$E$99558,4,0),0)</f>
        <v>0</v>
      </c>
      <c r="CS370" s="217">
        <f>IFERROR(VLOOKUP("ID"&amp;U370,V.진단결과!$A$2:$E$99558,5,0),0)</f>
        <v>0</v>
      </c>
      <c r="CT370" s="218">
        <f t="shared" si="274"/>
        <v>0</v>
      </c>
      <c r="CU370" s="219" t="str">
        <f>SUBSTITUTE(IFERROR(VLOOKUP("ID"&amp;U370,V.진단결과!$A$2:$F$99558,6,0),""),$AO370,"")</f>
        <v/>
      </c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</row>
    <row r="371" spans="1:120" s="220" customFormat="1" ht="16.5" customHeight="1">
      <c r="A371" s="164">
        <v>5.4</v>
      </c>
      <c r="B371" s="164" t="s">
        <v>2240</v>
      </c>
      <c r="C371" s="164" t="s">
        <v>2886</v>
      </c>
      <c r="D371" s="164">
        <v>2</v>
      </c>
      <c r="E371" s="175" t="s">
        <v>2243</v>
      </c>
      <c r="F371" s="177" t="s">
        <v>2266</v>
      </c>
      <c r="G371" s="177" t="s">
        <v>2245</v>
      </c>
      <c r="H371" s="177">
        <v>5</v>
      </c>
      <c r="I371" s="221" t="s">
        <v>2598</v>
      </c>
      <c r="J371" s="177" t="s">
        <v>2293</v>
      </c>
      <c r="K371" s="177" t="s">
        <v>2435</v>
      </c>
      <c r="L371" s="175"/>
      <c r="M371" s="165"/>
      <c r="N371" s="221" t="s">
        <v>2598</v>
      </c>
      <c r="O371" s="185"/>
      <c r="P371" s="5"/>
      <c r="Q371" s="175" t="s">
        <v>116</v>
      </c>
      <c r="R371" s="175" t="s">
        <v>2448</v>
      </c>
      <c r="S371" s="166"/>
      <c r="T371" s="166"/>
      <c r="U371" s="166">
        <v>3038</v>
      </c>
      <c r="V371" s="164" t="s">
        <v>1869</v>
      </c>
      <c r="W371" s="166"/>
      <c r="X371" s="166"/>
      <c r="Y371" s="166"/>
      <c r="Z371" s="164" t="s">
        <v>1868</v>
      </c>
      <c r="AA371" s="164" t="s">
        <v>2466</v>
      </c>
      <c r="AB371" s="166"/>
      <c r="AC371" s="166"/>
      <c r="AD371" s="165"/>
      <c r="AE371" s="166"/>
      <c r="AF371" s="166" t="s">
        <v>2886</v>
      </c>
      <c r="AG371" s="165" t="s">
        <v>2258</v>
      </c>
      <c r="AH371" s="165" t="s">
        <v>2434</v>
      </c>
      <c r="AI371" s="166" t="s">
        <v>2825</v>
      </c>
      <c r="AJ371" s="166"/>
      <c r="AK371" s="166"/>
      <c r="AL371" s="166"/>
      <c r="AM371" s="166"/>
      <c r="AN371" s="166" t="str">
        <f>F371 &amp;"["&amp;G371&amp;"]의 "&amp; I371 &amp;"["&amp; J371 &amp;"]는 표준코드[CONCEPT]의 표준코드아이디[CONCEPT_ID]에 존재하며 해당 조건["&amp;AI371&amp;"]을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71" s="166"/>
      <c r="AP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AQ371" s="164" t="s">
        <v>1860</v>
      </c>
      <c r="AR371" s="164" t="str">
        <f t="shared" si="275"/>
        <v xml:space="preserve">WITH query_result AS (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371" s="164" t="s">
        <v>1860</v>
      </c>
      <c r="AU371" s="164" t="str">
        <f t="shared" si="276"/>
        <v xml:space="preserve">    WITH query_result AS (
        -- 쿼리 결과를 변수에 저장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371" s="164" t="s">
        <v>1860</v>
      </c>
      <c r="AX371" s="164" t="str">
        <f t="shared" si="277"/>
        <v xml:space="preserve">    WITH query_result AS (
        -- 쿼리 결과를 변수에 저장
    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AZ371" s="164" t="s">
        <v>1860</v>
      </c>
      <c r="BA371" s="164" t="str">
        <f t="shared" si="278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371" s="164" t="s">
        <v>1860</v>
      </c>
      <c r="BD371" s="164" t="str">
        <f>"BEGIN TRY" &amp; CHAR(10) &amp;
"    WITH query_result AS (" &amp; CHAR(10) &amp;
"        "&amp;BB371&amp;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371" s="164" t="s">
        <v>1860</v>
      </c>
      <c r="BG371" s="164" t="str">
        <f t="shared" si="279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1" s="166" t="str">
        <f>"SELECT 'ID"&amp; $U371 &amp;"' AS RULE_ID,  
   '"&amp; $G371 &amp;"' AS TB_NM,    
   '"&amp; $J371 &amp;"' AS COL_NM, 
   COUNT(*) AS TOT_CNT   
   FROM "&amp;$C371&amp;"."&amp; $G371 &amp;"
WHERE "&amp; $J371 &amp;" IS NOT NULL AND LENGTH(CAST("&amp; $J371 &amp;" AS VARCHAR))&gt;0 "</f>
        <v xml:space="preserve">SELECT 'ID3038'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371" s="164" t="s">
        <v>1860</v>
      </c>
      <c r="BJ371" s="166" t="str">
        <f t="shared" si="280"/>
        <v xml:space="preserve">BEGIN
    -- 쿼리 결과를 변수에 저장
    SELECT 'ID3038'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371" s="164" t="s">
        <v>1860</v>
      </c>
      <c r="BM371" s="166" t="str">
        <f t="shared" si="281"/>
        <v xml:space="preserve">BEGIN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371" s="164" t="s">
        <v>1860</v>
      </c>
      <c r="BP371" s="166" t="str">
        <f t="shared" si="282"/>
        <v xml:space="preserve">BEGIN
    -- 쿼리 결과를 변수에 저장
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BR371" s="164" t="s">
        <v>1860</v>
      </c>
      <c r="BS371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LENGTH("&amp; $J371 &amp;")&gt;0 )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371" s="164" t="s">
        <v>1860</v>
      </c>
      <c r="BV371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371" s="166" t="str">
        <f>"SELECT ERR_VALUE, RULE_ID, TB_NM, COL_NM FROM (
 SELECT DISTINCT SUBSTRING(CAST("&amp; $J371 &amp;" AS VARCHAR(50)),1,30)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 $AI371 &amp;")  
THEN 'Y' ELSE 'N' END = 'Y' 
AND ( "&amp; $J371 &amp;" IS NOT NULL AND LENGTH("&amp; $J371 &amp;")&gt;0 ) 
LIMIT 3
) XX
"</f>
        <v xml:space="preserve">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371" s="164" t="s">
        <v>1860</v>
      </c>
      <c r="BY371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CA371" s="164" t="s">
        <v>1860</v>
      </c>
      <c r="CB371" s="164" t="str">
        <f t="shared" si="286"/>
        <v xml:space="preserve">    -- 프로시저 본문
    BEGIN
        WITH query_result AS (
            -- 쿼리 결과를 변수에 저장
            SELECT 'ID3038'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LENGTH(TO_CHAR("&amp; $J371 &amp;"))&gt;0 )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371" s="164" t="s">
        <v>1860</v>
      </c>
      <c r="CE371" s="164" t="str">
        <f t="shared" si="287"/>
        <v xml:space="preserve">    -- 프로시저 본문
    BEGIN
        WITH query_result AS (
            -- 쿼리 결과를 변수에 저장
 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1" s="166" t="str">
        <f>"SELECT ERR_VALUE, RULE_ID, TB_NM, COL_NM FROM (
 SELECT DISTINCT SUBSTR(TO_CHAR("&amp; $J371 &amp;"),1,30)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LENGTH(TO_CHAR("&amp; $J371 &amp;"))&gt;0 ) 
AND ROWNUM &lt; 4
) XX
"</f>
        <v xml:space="preserve">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371" s="164" t="s">
        <v>1860</v>
      </c>
      <c r="CH371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CJ371" s="164" t="s">
        <v>1860</v>
      </c>
      <c r="CK371" s="164" t="str">
        <f t="shared" si="289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371" s="164" t="s">
        <v>1860</v>
      </c>
      <c r="CN371" s="164" t="str">
        <f>"BEGIN TRY" &amp; CHAR(10) &amp;
"    WITH query_result AS (" &amp; CHAR(10) &amp;
"        "&amp;CL371&amp;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371" s="164" t="s">
        <v>1860</v>
      </c>
      <c r="CQ371" s="164" t="str">
        <f t="shared" si="290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1" s="216">
        <f>IFERROR(VLOOKUP("ID"&amp;U371,V.진단결과!$A$2:$E$99558,4,0),0)</f>
        <v>0</v>
      </c>
      <c r="CS371" s="217">
        <f>IFERROR(VLOOKUP("ID"&amp;U371,V.진단결과!$A$2:$E$99558,5,0),0)</f>
        <v>0</v>
      </c>
      <c r="CT371" s="218">
        <f t="shared" si="274"/>
        <v>0</v>
      </c>
      <c r="CU371" s="219" t="str">
        <f>SUBSTITUTE(IFERROR(VLOOKUP("ID"&amp;U371,V.진단결과!$A$2:$F$99558,6,0),""),$AO371,"")</f>
        <v/>
      </c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</row>
    <row r="372" spans="1:120" s="220" customFormat="1" ht="16.5" customHeight="1">
      <c r="A372" s="164">
        <v>5.4</v>
      </c>
      <c r="B372" s="164" t="s">
        <v>2240</v>
      </c>
      <c r="C372" s="164" t="s">
        <v>2886</v>
      </c>
      <c r="D372" s="164">
        <v>2</v>
      </c>
      <c r="E372" s="175" t="s">
        <v>2243</v>
      </c>
      <c r="F372" s="177" t="s">
        <v>2266</v>
      </c>
      <c r="G372" s="177" t="s">
        <v>2245</v>
      </c>
      <c r="H372" s="177">
        <v>5</v>
      </c>
      <c r="I372" s="221" t="s">
        <v>2598</v>
      </c>
      <c r="J372" s="177" t="s">
        <v>2293</v>
      </c>
      <c r="K372" s="177" t="s">
        <v>2435</v>
      </c>
      <c r="L372" s="175"/>
      <c r="M372" s="165"/>
      <c r="N372" s="221" t="s">
        <v>2598</v>
      </c>
      <c r="O372" s="185"/>
      <c r="P372" s="5"/>
      <c r="Q372" s="175" t="s">
        <v>116</v>
      </c>
      <c r="R372" s="175" t="s">
        <v>2448</v>
      </c>
      <c r="S372" s="166"/>
      <c r="T372" s="166"/>
      <c r="U372" s="166">
        <v>3039</v>
      </c>
      <c r="V372" s="164" t="s">
        <v>1869</v>
      </c>
      <c r="W372" s="166"/>
      <c r="X372" s="166"/>
      <c r="Y372" s="166"/>
      <c r="Z372" s="168" t="s">
        <v>2892</v>
      </c>
      <c r="AA372" s="168" t="s">
        <v>2891</v>
      </c>
      <c r="AB372" s="166"/>
      <c r="AC372" s="166"/>
      <c r="AD372" s="165"/>
      <c r="AE372" s="166"/>
      <c r="AF372" s="166"/>
      <c r="AG372" s="166"/>
      <c r="AH372" s="165"/>
      <c r="AI372" s="166"/>
      <c r="AJ372" s="166"/>
      <c r="AK372" s="166"/>
      <c r="AL372" s="166"/>
      <c r="AM372" s="166"/>
      <c r="AN372" s="166" t="str">
        <f>F372 &amp;"["&amp;G372&amp;"]의 "&amp; I372 &amp;"["&amp; J372 &amp;"]는 필수적으로 존재하여만 한다."</f>
        <v>관찰기간정보[OBSERVATION_PERIOD]의 관찰기록 출처[PERIOD_TYPE_CONCEPT_ID]는 필수적으로 존재하여만 한다.</v>
      </c>
      <c r="AO372" s="166"/>
      <c r="AP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Q372" s="164" t="s">
        <v>1860</v>
      </c>
      <c r="AR372" s="164" t="str">
        <f t="shared" si="275"/>
        <v xml:space="preserve">WITH query_result AS (
    -- 쿼리 결과를 변수에 저장
    SELECT 'ID3039'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AT372" s="164" t="s">
        <v>1860</v>
      </c>
      <c r="AU372" s="164" t="str">
        <f t="shared" si="276"/>
        <v xml:space="preserve">    WITH query_result AS (
        -- 쿼리 결과를 변수에 저장
        SELECT 'ID3039'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AW372" s="164" t="s">
        <v>1860</v>
      </c>
      <c r="AX372" s="164" t="str">
        <f t="shared" si="277"/>
        <v xml:space="preserve">    WITH query_result AS (
        -- 쿼리 결과를 변수에 저장
    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Z372" s="164" t="s">
        <v>1860</v>
      </c>
      <c r="BA372" s="164" t="str">
        <f t="shared" si="278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C372" s="164" t="s">
        <v>1860</v>
      </c>
      <c r="BD372" s="164" t="str">
        <f>"BEGIN TRY" &amp; CHAR(10) &amp;
"    WITH query_result AS (" &amp; CHAR(10) &amp;
"        "&amp;BB372&amp;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BF372" s="164" t="s">
        <v>1860</v>
      </c>
      <c r="BG372" s="164" t="str">
        <f t="shared" si="279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2" s="166" t="str">
        <f>"SELECT 'ID"&amp; $U372 &amp;"' AS RULE_ID,  
   '"&amp; $G372 &amp;"' AS TB_NM,    
   '"&amp; $J372 &amp;"' AS COL_NM, 
   COUNT(*) AS TOT_CNT   
   FROM "&amp;$C372&amp;"."&amp; $G372 &amp;"
"</f>
        <v xml:space="preserve">SELECT 'ID3039' AS RULE_ID,  
   'OBSERVATION_PERIOD' AS TB_NM,    
   'PERIOD_TYPE_CONCEPT_ID' AS COL_NM, 
   COUNT(*) AS TOT_CNT   
   FROM YourSchemaName.OBSERVATION_PERIOD
</v>
      </c>
      <c r="BI372" s="164" t="s">
        <v>1860</v>
      </c>
      <c r="BJ372" s="166" t="str">
        <f t="shared" si="280"/>
        <v xml:space="preserve">BEGIN
    -- 쿼리 결과를 변수에 저장
    SELECT 'ID3039'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L372" s="164" t="s">
        <v>1860</v>
      </c>
      <c r="BM372" s="166" t="str">
        <f t="shared" si="281"/>
        <v xml:space="preserve">BEGIN
    -- 쿼리 결과를 변수에 저장
    SELECT 'ID3039'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BO372" s="164" t="s">
        <v>1860</v>
      </c>
      <c r="BP372" s="166" t="str">
        <f t="shared" si="282"/>
        <v xml:space="preserve">BEGIN
    -- 쿼리 결과를 변수에 저장
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BR372" s="164" t="s">
        <v>1860</v>
      </c>
      <c r="BS372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U372" s="164" t="s">
        <v>1860</v>
      </c>
      <c r="BV37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372" s="166" t="str">
        <f>"SELECT ERR_VALUE, RULE_ID, TB_NM, COL_NM FROM (
 SELECT DISTINCT SUBSTRING(CAST("&amp; $J372 &amp;" AS VARCHAR(50)),1,30) AS ERR_VALUE, 'ID"&amp; $U372 &amp;"' AS RULE_ID,  
   '"&amp; $G372 &amp;"' AS TB_NM,    
   '"&amp; $J372 &amp;"' AS COL_NM 
    FROM "&amp;$C372&amp;"."&amp; $G372 &amp;" A
    WHERE  "&amp; $J372 &amp;" IS NULL 
LIMIT 3
) XX
"</f>
        <v xml:space="preserve">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</v>
      </c>
      <c r="BX372" s="164" t="s">
        <v>1860</v>
      </c>
      <c r="BY372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A372" s="164" t="s">
        <v>1860</v>
      </c>
      <c r="CB372" s="164" t="str">
        <f t="shared" si="286"/>
        <v xml:space="preserve">    -- 프로시저 본문
    BEGIN
        WITH query_result AS (
            -- 쿼리 결과를 변수에 저장
            SELECT 'ID3039'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D372" s="164" t="s">
        <v>1860</v>
      </c>
      <c r="CE372" s="164" t="str">
        <f t="shared" si="287"/>
        <v xml:space="preserve">    -- 프로시저 본문
    BEGIN
        WITH query_result AS (
            -- 쿼리 결과를 변수에 저장
         SELECT 'ID3039'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2" s="166" t="str">
        <f>"SELECT ERR_VALUE, RULE_ID, TB_NM, COL_NM FROM (
 SELECT DISTINCT SUBSTR(TO_CHAR("&amp; $J372 &amp;"),1,30) AS ERR_VALUE, 'ID"&amp; $U372 &amp;"' AS RULE_ID,  
   '"&amp; $G372 &amp;"' AS TB_NM,    
   '"&amp; $J372 &amp;"' AS COL_NM 
    FROM "&amp;$C372&amp;"."&amp; $G372 &amp;" A
    WHERE  "&amp; $J372 &amp;" IS NULL
AND ROWNUM &lt; 4
) XX
"</f>
        <v xml:space="preserve">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</v>
      </c>
      <c r="CG372" s="164" t="s">
        <v>1860</v>
      </c>
      <c r="CH372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J372" s="164" t="s">
        <v>1860</v>
      </c>
      <c r="CK372" s="164" t="str">
        <f t="shared" si="289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M372" s="164" t="s">
        <v>1860</v>
      </c>
      <c r="CN372" s="164" t="str">
        <f>"BEGIN TRY" &amp; CHAR(10) &amp;
"    WITH query_result AS (" &amp; CHAR(10) &amp;
"        "&amp;CL372&amp;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CP372" s="164" t="s">
        <v>1860</v>
      </c>
      <c r="CQ372" s="164" t="str">
        <f t="shared" si="290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2" s="216">
        <f>IFERROR(VLOOKUP("ID"&amp;U372,V.진단결과!$A$2:$E$99558,4,0),0)</f>
        <v>0</v>
      </c>
      <c r="CS372" s="217">
        <f>IFERROR(VLOOKUP("ID"&amp;U372,V.진단결과!$A$2:$E$99558,5,0),0)</f>
        <v>0</v>
      </c>
      <c r="CT372" s="218">
        <f t="shared" si="274"/>
        <v>0</v>
      </c>
      <c r="CU372" s="219" t="str">
        <f>SUBSTITUTE(IFERROR(VLOOKUP("ID"&amp;U372,V.진단결과!$A$2:$F$99558,6,0),""),$AO372,"")</f>
        <v/>
      </c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</row>
    <row r="373" spans="1:120" s="220" customFormat="1" ht="16.5" hidden="1" customHeight="1">
      <c r="A373" s="164">
        <v>5.4</v>
      </c>
      <c r="B373" s="164" t="s">
        <v>2240</v>
      </c>
      <c r="C373" s="164" t="s">
        <v>2886</v>
      </c>
      <c r="D373" s="164">
        <v>3</v>
      </c>
      <c r="E373" s="175" t="s">
        <v>2243</v>
      </c>
      <c r="F373" s="177" t="s">
        <v>2267</v>
      </c>
      <c r="G373" s="177" t="s">
        <v>2246</v>
      </c>
      <c r="H373" s="177">
        <v>1</v>
      </c>
      <c r="I373" s="221" t="s">
        <v>2518</v>
      </c>
      <c r="J373" s="177" t="s">
        <v>2294</v>
      </c>
      <c r="K373" s="177" t="s">
        <v>2435</v>
      </c>
      <c r="L373" s="175" t="s">
        <v>9</v>
      </c>
      <c r="M373" s="165"/>
      <c r="N373" s="221" t="s">
        <v>2518</v>
      </c>
      <c r="O373" s="183">
        <v>11833561</v>
      </c>
      <c r="P373" s="5"/>
      <c r="Q373" s="175" t="s">
        <v>116</v>
      </c>
      <c r="R373" s="175" t="s">
        <v>2448</v>
      </c>
      <c r="S373" s="166"/>
      <c r="T373" s="166"/>
      <c r="U373" s="166"/>
      <c r="V373" s="164" t="s">
        <v>1873</v>
      </c>
      <c r="W373" s="167" t="s">
        <v>1874</v>
      </c>
      <c r="X373" s="166"/>
      <c r="Y373" s="166"/>
      <c r="Z373" s="166"/>
      <c r="AA373" s="166"/>
      <c r="AB373" s="166"/>
      <c r="AC373" s="166"/>
      <c r="AD373" s="165"/>
      <c r="AE373" s="166"/>
      <c r="AF373" s="166"/>
      <c r="AG373" s="166"/>
      <c r="AH373" s="165"/>
      <c r="AI373" s="166"/>
      <c r="AJ373" s="166"/>
      <c r="AK373" s="166"/>
      <c r="AL373" s="166"/>
      <c r="AM373" s="166"/>
      <c r="AN373" s="166"/>
      <c r="AO373" s="166"/>
      <c r="AP373" s="166"/>
      <c r="AQ373" s="164"/>
      <c r="AR373" s="164"/>
      <c r="AS373" s="167"/>
      <c r="AT373" s="164"/>
      <c r="AU373" s="164"/>
      <c r="AV373" s="166"/>
      <c r="AW373" s="167"/>
      <c r="AX373" s="167"/>
      <c r="AY373" s="166"/>
      <c r="AZ373" s="164"/>
      <c r="BA373" s="164"/>
      <c r="BB373" s="167"/>
      <c r="BC373" s="164"/>
      <c r="BD373" s="164"/>
      <c r="BE373" s="166"/>
      <c r="BF373" s="167"/>
      <c r="BG373" s="167"/>
      <c r="BH373" s="166"/>
      <c r="BI373" s="164"/>
      <c r="BJ373" s="164"/>
      <c r="BK373" s="167"/>
      <c r="BL373" s="164"/>
      <c r="BM373" s="164"/>
      <c r="BN373" s="166"/>
      <c r="BO373" s="167"/>
      <c r="BP373" s="167"/>
      <c r="BQ373" s="166"/>
      <c r="BR373" s="164"/>
      <c r="BS373" s="164"/>
      <c r="BT373" s="167"/>
      <c r="BU373" s="164"/>
      <c r="BV373" s="164"/>
      <c r="BW373" s="166"/>
      <c r="BX373" s="167"/>
      <c r="BY373" s="167"/>
      <c r="BZ373" s="166"/>
      <c r="CA373" s="164"/>
      <c r="CB373" s="164"/>
      <c r="CC373" s="167"/>
      <c r="CD373" s="164"/>
      <c r="CE373" s="164"/>
      <c r="CF373" s="166"/>
      <c r="CG373" s="167"/>
      <c r="CH373" s="167"/>
      <c r="CI373" s="166"/>
      <c r="CJ373" s="164"/>
      <c r="CK373" s="164"/>
      <c r="CL373" s="167"/>
      <c r="CM373" s="164"/>
      <c r="CN373" s="164"/>
      <c r="CO373" s="166"/>
      <c r="CP373" s="167"/>
      <c r="CQ373" s="167"/>
      <c r="CR373" s="216">
        <f>IFERROR(VLOOKUP("ID"&amp;U373,V.진단결과!$A$2:$E$99558,4,0),0)</f>
        <v>0</v>
      </c>
      <c r="CS373" s="217">
        <f>IFERROR(VLOOKUP("ID"&amp;U373,V.진단결과!$A$2:$E$99558,5,0),0)</f>
        <v>0</v>
      </c>
      <c r="CT373" s="218">
        <f t="shared" si="274"/>
        <v>0</v>
      </c>
      <c r="CU373" s="219" t="str">
        <f>SUBSTITUTE(IFERROR(VLOOKUP("ID"&amp;U373,V.진단결과!$A$2:$F$99558,6,0),""),$AO373,"")</f>
        <v/>
      </c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</row>
    <row r="374" spans="1:120" s="220" customFormat="1" ht="16.5" customHeight="1">
      <c r="A374" s="164">
        <v>5.4</v>
      </c>
      <c r="B374" s="164" t="s">
        <v>2240</v>
      </c>
      <c r="C374" s="164" t="s">
        <v>2886</v>
      </c>
      <c r="D374" s="164">
        <v>3</v>
      </c>
      <c r="E374" s="175" t="s">
        <v>2243</v>
      </c>
      <c r="F374" s="177" t="s">
        <v>2267</v>
      </c>
      <c r="G374" s="177" t="s">
        <v>2246</v>
      </c>
      <c r="H374" s="177">
        <v>1</v>
      </c>
      <c r="I374" s="221" t="s">
        <v>2518</v>
      </c>
      <c r="J374" s="177" t="s">
        <v>2294</v>
      </c>
      <c r="K374" s="177" t="s">
        <v>2435</v>
      </c>
      <c r="L374" s="175" t="s">
        <v>9</v>
      </c>
      <c r="M374" s="165"/>
      <c r="N374" s="221" t="s">
        <v>2518</v>
      </c>
      <c r="O374" s="183">
        <v>11833561</v>
      </c>
      <c r="P374" s="5"/>
      <c r="Q374" s="175" t="s">
        <v>116</v>
      </c>
      <c r="R374" s="175" t="s">
        <v>2448</v>
      </c>
      <c r="S374" s="166"/>
      <c r="T374" s="166"/>
      <c r="U374" s="166">
        <v>3041</v>
      </c>
      <c r="V374" s="164" t="s">
        <v>1869</v>
      </c>
      <c r="W374" s="166"/>
      <c r="X374" s="166"/>
      <c r="Y374" s="166"/>
      <c r="Z374" s="168" t="s">
        <v>2892</v>
      </c>
      <c r="AA374" s="168" t="s">
        <v>2891</v>
      </c>
      <c r="AB374" s="166"/>
      <c r="AC374" s="166"/>
      <c r="AD374" s="165"/>
      <c r="AE374" s="166"/>
      <c r="AF374" s="166"/>
      <c r="AG374" s="166"/>
      <c r="AH374" s="165"/>
      <c r="AI374" s="166"/>
      <c r="AJ374" s="166"/>
      <c r="AK374" s="166"/>
      <c r="AL374" s="166"/>
      <c r="AM374" s="166"/>
      <c r="AN374" s="166" t="str">
        <f>F374 &amp;"["&amp;G374&amp;"]의 "&amp; I374 &amp;"["&amp; J374 &amp;"]는 필수적으로 존재하여만 한다."</f>
        <v>내원정보[VISIT_OCCURRENCE]의 내원 유형 ID[VISIT_OCCURRENCE_ID]는 필수적으로 존재하여만 한다.</v>
      </c>
      <c r="AO374" s="166"/>
      <c r="AP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Q374" s="164" t="s">
        <v>1860</v>
      </c>
      <c r="AR374" s="164" t="str">
        <f t="shared" ref="AR374:AR389" si="291">"WITH query_result AS (" &amp; CHAR(10) &amp;
"    -- 쿼리 결과를 변수에 저장" &amp; CHAR(10) &amp;
"    " &amp; AP374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'ID3041'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AT374" s="164" t="s">
        <v>1860</v>
      </c>
      <c r="AU374" s="164" t="str">
        <f t="shared" ref="AU374:AU389" si="292">"    WITH query_result AS (" &amp; CHAR(10) &amp;
"        -- 쿼리 결과를 변수에 저장" &amp; CHAR(10) &amp;
"        " &amp; AS374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'ID3041'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AW374" s="164" t="s">
        <v>1860</v>
      </c>
      <c r="AX374" s="164" t="str">
        <f t="shared" ref="AX374:AX389" si="293">"    WITH query_result AS (" &amp; CHAR(10) &amp;
"        -- 쿼리 결과를 변수에 저장" &amp; CHAR(10) &amp;
"        " &amp; AV374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Z374" s="164" t="s">
        <v>1860</v>
      </c>
      <c r="BA374" s="164" t="str">
        <f t="shared" ref="BA374:BA389" si="294">"BEGIN TRY" &amp; CHAR(10) &amp;
"    WITH query_result AS (" &amp; CHAR(10) &amp;
"        "&amp;AY374&amp;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C374" s="164" t="s">
        <v>1860</v>
      </c>
      <c r="BD374" s="164" t="str">
        <f t="shared" ref="BD374:BD380" si="295">"BEGIN TRY" &amp; CHAR(10) &amp;
"    WITH query_result AS (" &amp; CHAR(10) &amp;
"        "&amp;BB374&amp;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BF374" s="164" t="s">
        <v>1860</v>
      </c>
      <c r="BG374" s="164" t="str">
        <f t="shared" ref="BG374:BG389" si="296">"BEGIN TRY" &amp; CHAR(10) &amp;
"    WITH query_result AS (" &amp; CHAR(10) &amp;
"        "&amp;BE374&amp;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4" s="166" t="str">
        <f>"SELECT 'ID"&amp; $U374 &amp;"' AS RULE_ID,  
   '"&amp; $G374 &amp;"' AS TB_NM,    
   '"&amp; $J374 &amp;"' AS COL_NM, 
   COUNT(*) AS TOT_CNT   
   FROM "&amp;$C374&amp;"."&amp; $G374 &amp;"
"</f>
        <v xml:space="preserve">SELECT 'ID3041' AS RULE_ID,  
   'VISIT_OCCURRENCE' AS TB_NM,    
   'VISIT_OCCURRENCE_ID' AS COL_NM, 
   COUNT(*) AS TOT_CNT   
   FROM YourSchemaName.VISIT_OCCURRENCE
</v>
      </c>
      <c r="BI374" s="164" t="s">
        <v>1860</v>
      </c>
      <c r="BJ374" s="166" t="str">
        <f t="shared" ref="BJ374:BJ389" si="297">"BEGIN" &amp; CHAR(10) &amp;
"    -- 쿼리 결과를 변수에 저장" &amp; CHAR(10) &amp;
"    " &amp; BH374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'ID3041'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L374" s="164" t="s">
        <v>1860</v>
      </c>
      <c r="BM374" s="166" t="str">
        <f t="shared" ref="BM374:BM389" si="298">"BEGIN" &amp; CHAR(10) &amp;
"    -- 쿼리 결과를 변수에 저장" &amp; CHAR(10) &amp;
"    " &amp; BK374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'ID3041'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BO374" s="164" t="s">
        <v>1860</v>
      </c>
      <c r="BP374" s="166" t="str">
        <f t="shared" ref="BP374:BP389" si="299">"BEGIN" &amp; CHAR(10) &amp;
"    -- 쿼리 결과를 변수에 저장" &amp; CHAR(10) &amp;
"    " &amp; BN374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BR374" s="164" t="s">
        <v>1860</v>
      </c>
      <c r="BS374" s="164" t="str">
        <f t="shared" ref="BS374:BS389" si="30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"&amp;BQ374&amp;CHAR(10)&amp;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U374" s="164" t="s">
        <v>1860</v>
      </c>
      <c r="BV374" s="164" t="str">
        <f t="shared" ref="BV374:BV389" si="30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"&amp;BT374&amp;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374" s="166" t="str">
        <f>"SELECT ERR_VALUE, RULE_ID, TB_NM, COL_NM FROM (
 SELECT DISTINCT SUBSTRING(CAST("&amp; $J374 &amp;" AS VARCHAR(50)),1,30) AS ERR_VALUE, 'ID"&amp; $U374 &amp;"' AS RULE_ID,  
   '"&amp; $G374 &amp;"' AS TB_NM,    
   '"&amp; $J374 &amp;"' AS COL_NM 
    FROM "&amp;$C374&amp;"."&amp; $G374 &amp;" A
    WHERE  "&amp; $J374 &amp;" IS NULL 
LIMIT 3
) XX
"</f>
        <v xml:space="preserve">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</v>
      </c>
      <c r="BX374" s="164" t="s">
        <v>1860</v>
      </c>
      <c r="BY374" s="164" t="str">
        <f t="shared" ref="BY374:BY389" si="30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"&amp;BW374&amp;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A374" s="164" t="s">
        <v>1860</v>
      </c>
      <c r="CB374" s="164" t="str">
        <f t="shared" ref="CB374:CB389" si="303">"    -- 프로시저 본문" &amp; CHAR(10) &amp;
"    BEGIN" &amp; CHAR(10) &amp;
"        WITH query_result AS (" &amp; CHAR(10) &amp;
"            -- 쿼리 결과를 변수에 저장" &amp; CHAR(10) &amp;
"            "&amp;BZ374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'ID3041'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D374" s="164" t="s">
        <v>1860</v>
      </c>
      <c r="CE374" s="164" t="str">
        <f t="shared" ref="CE374:CE389" si="304">"    -- 프로시저 본문" &amp; CHAR(10) &amp;
"    BEGIN" &amp; CHAR(10) &amp;
"        WITH query_result AS (" &amp; CHAR(10) &amp;
"            -- 쿼리 결과를 변수에 저장" &amp; CHAR(10) &amp;
"         "&amp;CC374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'ID3041'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4" s="166" t="str">
        <f>"SELECT ERR_VALUE, RULE_ID, TB_NM, COL_NM FROM (
 SELECT DISTINCT SUBSTR(TO_CHAR("&amp; $J374 &amp;"),1,30) AS ERR_VALUE, 'ID"&amp; $U374 &amp;"' AS RULE_ID,  
   '"&amp; $G374 &amp;"' AS TB_NM,    
   '"&amp; $J374 &amp;"' AS COL_NM 
    FROM "&amp;$C374&amp;"."&amp; $G374 &amp;" A
    WHERE  "&amp; $J374 &amp;" IS NULL
AND ROWNUM &lt; 4
) XX
"</f>
        <v xml:space="preserve">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</v>
      </c>
      <c r="CG374" s="164" t="s">
        <v>1860</v>
      </c>
      <c r="CH374" s="164" t="str">
        <f t="shared" ref="CH374:CH389" si="305">"    -- 프로시저 본문" &amp; CHAR(10) &amp;
"    BEGIN" &amp; CHAR(10) &amp;
"        WITH query_result AS (" &amp; CHAR(10) &amp;
"            -- 쿼리 결과를 변수에 저장" &amp; CHAR(10) &amp;
"            "&amp;CF374&amp;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J374" s="164" t="s">
        <v>1860</v>
      </c>
      <c r="CK374" s="164" t="str">
        <f t="shared" ref="CK374:CK389" si="306">"BEGIN TRY" &amp; CHAR(10) &amp;
"    WITH query_result AS (" &amp; CHAR(10) &amp;
"        "&amp;CI374&amp;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M374" s="164" t="s">
        <v>1860</v>
      </c>
      <c r="CN374" s="164" t="str">
        <f t="shared" ref="CN374:CN380" si="307">"BEGIN TRY" &amp; CHAR(10) &amp;
"    WITH query_result AS (" &amp; CHAR(10) &amp;
"        "&amp;CL374&amp;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CP374" s="164" t="s">
        <v>1860</v>
      </c>
      <c r="CQ374" s="164" t="str">
        <f t="shared" ref="CQ374:CQ389" si="308">"BEGIN TRY" &amp; CHAR(10) &amp;
"    WITH query_result AS (" &amp; CHAR(10) &amp;
"        "&amp;CO374&amp;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4" s="216">
        <f>IFERROR(VLOOKUP("ID"&amp;U374,V.진단결과!$A$2:$E$99558,4,0),0)</f>
        <v>0</v>
      </c>
      <c r="CS374" s="217">
        <f>IFERROR(VLOOKUP("ID"&amp;U374,V.진단결과!$A$2:$E$99558,5,0),0)</f>
        <v>0</v>
      </c>
      <c r="CT374" s="218">
        <f t="shared" si="274"/>
        <v>0</v>
      </c>
      <c r="CU374" s="219" t="str">
        <f>SUBSTITUTE(IFERROR(VLOOKUP("ID"&amp;U374,V.진단결과!$A$2:$F$99558,6,0),""),$AO374,"")</f>
        <v/>
      </c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</row>
    <row r="375" spans="1:120" s="220" customFormat="1" ht="16.5" customHeight="1">
      <c r="A375" s="164">
        <v>5.4</v>
      </c>
      <c r="B375" s="164" t="s">
        <v>2240</v>
      </c>
      <c r="C375" s="164" t="s">
        <v>2886</v>
      </c>
      <c r="D375" s="164">
        <v>3</v>
      </c>
      <c r="E375" s="175" t="s">
        <v>2243</v>
      </c>
      <c r="F375" s="177" t="s">
        <v>2267</v>
      </c>
      <c r="G375" s="177" t="s">
        <v>2246</v>
      </c>
      <c r="H375" s="177">
        <v>2</v>
      </c>
      <c r="I375" s="221" t="s">
        <v>2487</v>
      </c>
      <c r="J375" s="177" t="s">
        <v>2272</v>
      </c>
      <c r="K375" s="177" t="s">
        <v>2435</v>
      </c>
      <c r="L375" s="175"/>
      <c r="M375" s="165"/>
      <c r="N375" s="221" t="s">
        <v>2487</v>
      </c>
      <c r="O375" s="183">
        <v>100000001</v>
      </c>
      <c r="P375" s="4"/>
      <c r="Q375" s="175" t="s">
        <v>116</v>
      </c>
      <c r="R375" s="175" t="s">
        <v>2448</v>
      </c>
      <c r="S375" s="166"/>
      <c r="T375" s="166"/>
      <c r="U375" s="166">
        <v>3042</v>
      </c>
      <c r="V375" s="164" t="s">
        <v>1869</v>
      </c>
      <c r="W375" s="166"/>
      <c r="X375" s="166"/>
      <c r="Y375" s="166"/>
      <c r="Z375" s="164" t="s">
        <v>1871</v>
      </c>
      <c r="AA375" s="168" t="s">
        <v>1872</v>
      </c>
      <c r="AB375" s="166"/>
      <c r="AC375" s="166"/>
      <c r="AD375" s="165"/>
      <c r="AE375" s="166"/>
      <c r="AF375" s="166"/>
      <c r="AG375" s="166"/>
      <c r="AH375" s="165"/>
      <c r="AI375" s="166"/>
      <c r="AJ375" s="166" t="s">
        <v>2244</v>
      </c>
      <c r="AK375" s="166" t="s">
        <v>2272</v>
      </c>
      <c r="AL375" s="166"/>
      <c r="AM375" s="166"/>
      <c r="AN375" s="166" t="str">
        <f>F375 &amp;"["&amp;G375&amp;"]의 "&amp; I375 &amp;"["&amp; J375 &amp;"]는 환자["&amp;AJ375&amp;"]의 "&amp;I375&amp;"["&amp;AK375&amp;"]에 존재하여야 한다."</f>
        <v>내원정보[VISIT_OCCURRENCE]의 CDM 환자ID[PERSON_ID]는 환자[PERSON]의 CDM 환자ID[PERSON_ID]에 존재하여야 한다.</v>
      </c>
      <c r="AO375" s="166"/>
      <c r="AP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AQ375" s="164" t="s">
        <v>1860</v>
      </c>
      <c r="AR375" s="164" t="str">
        <f t="shared" si="291"/>
        <v xml:space="preserve">WITH query_result AS (
    -- 쿼리 결과를 변수에 저장
    SELECT 'ID3042'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75" s="164" t="s">
        <v>1860</v>
      </c>
      <c r="AU375" s="164" t="str">
        <f t="shared" si="292"/>
        <v xml:space="preserve">    WITH query_result AS (
        -- 쿼리 결과를 변수에 저장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75" s="164" t="s">
        <v>1860</v>
      </c>
      <c r="AX375" s="164" t="str">
        <f t="shared" si="293"/>
        <v xml:space="preserve">    WITH query_result AS (
        -- 쿼리 결과를 변수에 저장
    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AZ375" s="164" t="s">
        <v>1860</v>
      </c>
      <c r="BA375" s="164" t="str">
        <f t="shared" si="294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75" s="164" t="s">
        <v>1860</v>
      </c>
      <c r="BD375" s="164" t="str">
        <f t="shared" si="295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75" s="164" t="s">
        <v>1860</v>
      </c>
      <c r="BG375" s="164" t="str">
        <f t="shared" si="296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5" s="166" t="str">
        <f>"SELECT 'ID"&amp; $U375 &amp;"' AS RULE_ID,  
   '"&amp; $G375 &amp;"' AS TB_NM,    
   '"&amp; $J375 &amp;"' AS COL_NM, 
   COUNT(*) AS TOT_CNT   
   FROM "&amp;$C375&amp;"."&amp; $G375 &amp;"
WHERE "&amp; $J375 &amp;" IS NOT NULL AND LENGTH(CAST("&amp; $J375 &amp;" AS VARCHAR))&gt;0 "</f>
        <v xml:space="preserve">SELECT 'ID3042' AS RULE_ID,  
   'VISIT_OCCURRENCE' AS TB_NM,    
   'PERSON_ID' AS COL_NM, 
   COUNT(*) AS TOT_CNT   
   FROM YourSchemaName.VISIT_OCCURRENCE
WHERE PERSON_ID IS NOT NULL AND LENGTH(CAST(PERSON_ID AS VARCHAR))&gt;0 </v>
      </c>
      <c r="BI375" s="164" t="s">
        <v>1860</v>
      </c>
      <c r="BJ375" s="166" t="str">
        <f t="shared" si="297"/>
        <v xml:space="preserve">BEGIN
    -- 쿼리 결과를 변수에 저장
    SELECT 'ID3042'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75" s="164" t="s">
        <v>1860</v>
      </c>
      <c r="BM375" s="166" t="str">
        <f t="shared" si="298"/>
        <v xml:space="preserve">BEGIN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75" s="164" t="s">
        <v>1860</v>
      </c>
      <c r="BP375" s="166" t="str">
        <f t="shared" si="299"/>
        <v xml:space="preserve">BEGIN
    -- 쿼리 결과를 변수에 저장
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BR375" s="164" t="s">
        <v>1860</v>
      </c>
      <c r="BS375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LENGTH("&amp; $J375 &amp;")&gt;0 )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75" s="164" t="s">
        <v>1860</v>
      </c>
      <c r="BV37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75" s="166" t="str">
        <f>"SELECT ERR_VALUE, RULE_ID, TB_NM, COL_NM FROM (
 SELECT DISTINCT SUBSTRING(CAST("&amp; $J375 &amp;" AS VARCHAR(50)),1,30)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LENGTH("&amp; $J375 &amp;")&gt;0 ) 
LIMIT 3
) XX
"</f>
        <v xml:space="preserve">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75" s="164" t="s">
        <v>1860</v>
      </c>
      <c r="BY375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CA375" s="164" t="s">
        <v>1860</v>
      </c>
      <c r="CB375" s="164" t="str">
        <f t="shared" si="303"/>
        <v xml:space="preserve">    -- 프로시저 본문
    BEGIN
        WITH query_result AS (
            -- 쿼리 결과를 변수에 저장
            SELECT 'ID3042'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LENGTH(TO_CHAR("&amp; $J375 &amp;"))&gt;0 )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75" s="164" t="s">
        <v>1860</v>
      </c>
      <c r="CE375" s="164" t="str">
        <f t="shared" si="304"/>
        <v xml:space="preserve">    -- 프로시저 본문
    BEGIN
        WITH query_result AS (
            -- 쿼리 결과를 변수에 저장
 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5" s="166" t="str">
        <f>"SELECT ERR_VALUE, RULE_ID, TB_NM, COL_NM FROM (
 SELECT DISTINCT SUBSTR(TO_CHAR("&amp; $J375 &amp;"),1,30)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LENGTH(TO_CHAR("&amp; $J375 &amp;"))&gt;0 ) 
AND ROWNUM &lt; 4
) XX
"</f>
        <v xml:space="preserve">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75" s="164" t="s">
        <v>1860</v>
      </c>
      <c r="CH375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CJ375" s="164" t="s">
        <v>1860</v>
      </c>
      <c r="CK375" s="164" t="str">
        <f t="shared" si="306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375" s="164" t="s">
        <v>1860</v>
      </c>
      <c r="CN375" s="164" t="str">
        <f t="shared" si="307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375" s="164" t="s">
        <v>1860</v>
      </c>
      <c r="CQ375" s="164" t="str">
        <f t="shared" si="308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5" s="216">
        <f>IFERROR(VLOOKUP("ID"&amp;U375,V.진단결과!$A$2:$E$99558,4,0),0)</f>
        <v>0</v>
      </c>
      <c r="CS375" s="217">
        <f>IFERROR(VLOOKUP("ID"&amp;U375,V.진단결과!$A$2:$E$99558,5,0),0)</f>
        <v>0</v>
      </c>
      <c r="CT375" s="218">
        <f t="shared" si="274"/>
        <v>0</v>
      </c>
      <c r="CU375" s="219" t="str">
        <f>SUBSTITUTE(IFERROR(VLOOKUP("ID"&amp;U375,V.진단결과!$A$2:$F$99558,6,0),""),$AO375,"")</f>
        <v/>
      </c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</row>
    <row r="376" spans="1:120" s="220" customFormat="1" ht="16.5" customHeight="1">
      <c r="A376" s="164">
        <v>5.4</v>
      </c>
      <c r="B376" s="164" t="s">
        <v>2240</v>
      </c>
      <c r="C376" s="164" t="s">
        <v>2886</v>
      </c>
      <c r="D376" s="164">
        <v>3</v>
      </c>
      <c r="E376" s="175" t="s">
        <v>2243</v>
      </c>
      <c r="F376" s="177" t="s">
        <v>2267</v>
      </c>
      <c r="G376" s="177" t="s">
        <v>2246</v>
      </c>
      <c r="H376" s="177">
        <v>2</v>
      </c>
      <c r="I376" s="221" t="s">
        <v>2487</v>
      </c>
      <c r="J376" s="177" t="s">
        <v>2272</v>
      </c>
      <c r="K376" s="177" t="s">
        <v>2435</v>
      </c>
      <c r="L376" s="175"/>
      <c r="M376" s="165"/>
      <c r="N376" s="221" t="s">
        <v>2487</v>
      </c>
      <c r="O376" s="183">
        <v>100000001</v>
      </c>
      <c r="P376" s="4"/>
      <c r="Q376" s="175" t="s">
        <v>116</v>
      </c>
      <c r="R376" s="175" t="s">
        <v>2448</v>
      </c>
      <c r="S376" s="166"/>
      <c r="T376" s="166"/>
      <c r="U376" s="166">
        <v>3043</v>
      </c>
      <c r="V376" s="164" t="s">
        <v>1869</v>
      </c>
      <c r="W376" s="166"/>
      <c r="X376" s="166"/>
      <c r="Y376" s="166"/>
      <c r="Z376" s="168" t="s">
        <v>2892</v>
      </c>
      <c r="AA376" s="168" t="s">
        <v>2891</v>
      </c>
      <c r="AB376" s="166"/>
      <c r="AC376" s="166"/>
      <c r="AD376" s="165"/>
      <c r="AE376" s="166"/>
      <c r="AF376" s="166"/>
      <c r="AG376" s="166"/>
      <c r="AH376" s="165"/>
      <c r="AI376" s="166"/>
      <c r="AJ376" s="166"/>
      <c r="AK376" s="166"/>
      <c r="AL376" s="166"/>
      <c r="AM376" s="166"/>
      <c r="AN376" s="166" t="str">
        <f>F376 &amp;"["&amp;G376&amp;"]의 "&amp; I376 &amp;"["&amp; J376 &amp;"]는 필수적으로 존재하여만 한다."</f>
        <v>내원정보[VISIT_OCCURRENCE]의 CDM 환자ID[PERSON_ID]는 필수적으로 존재하여만 한다.</v>
      </c>
      <c r="AO376" s="166"/>
      <c r="AP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Q376" s="164" t="s">
        <v>1860</v>
      </c>
      <c r="AR376" s="164" t="str">
        <f t="shared" si="291"/>
        <v xml:space="preserve">WITH query_result AS (
    -- 쿼리 결과를 변수에 저장
    SELECT 'ID3043'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AT376" s="164" t="s">
        <v>1860</v>
      </c>
      <c r="AU376" s="164" t="str">
        <f t="shared" si="292"/>
        <v xml:space="preserve">    WITH query_result AS (
        -- 쿼리 결과를 변수에 저장
        SELECT 'ID3043'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AW376" s="164" t="s">
        <v>1860</v>
      </c>
      <c r="AX376" s="164" t="str">
        <f t="shared" si="293"/>
        <v xml:space="preserve">    WITH query_result AS (
        -- 쿼리 결과를 변수에 저장
    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Z376" s="164" t="s">
        <v>1860</v>
      </c>
      <c r="BA376" s="164" t="str">
        <f t="shared" si="294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C376" s="164" t="s">
        <v>1860</v>
      </c>
      <c r="BD376" s="164" t="str">
        <f t="shared" si="295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BF376" s="164" t="s">
        <v>1860</v>
      </c>
      <c r="BG376" s="164" t="str">
        <f t="shared" si="296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6" s="166" t="str">
        <f>"SELECT 'ID"&amp; $U376 &amp;"' AS RULE_ID,  
   '"&amp; $G376 &amp;"' AS TB_NM,    
   '"&amp; $J376 &amp;"' AS COL_NM, 
   COUNT(*) AS TOT_CNT   
   FROM "&amp;$C376&amp;"."&amp; $G376 &amp;"
"</f>
        <v xml:space="preserve">SELECT 'ID3043' AS RULE_ID,  
   'VISIT_OCCURRENCE' AS TB_NM,    
   'PERSON_ID' AS COL_NM, 
   COUNT(*) AS TOT_CNT   
   FROM YourSchemaName.VISIT_OCCURRENCE
</v>
      </c>
      <c r="BI376" s="164" t="s">
        <v>1860</v>
      </c>
      <c r="BJ376" s="166" t="str">
        <f t="shared" si="297"/>
        <v xml:space="preserve">BEGIN
    -- 쿼리 결과를 변수에 저장
    SELECT 'ID3043'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L376" s="164" t="s">
        <v>1860</v>
      </c>
      <c r="BM376" s="166" t="str">
        <f t="shared" si="298"/>
        <v xml:space="preserve">BEGIN
    -- 쿼리 결과를 변수에 저장
    SELECT 'ID3043'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BO376" s="164" t="s">
        <v>1860</v>
      </c>
      <c r="BP376" s="166" t="str">
        <f t="shared" si="299"/>
        <v xml:space="preserve">BEGIN
    -- 쿼리 결과를 변수에 저장
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BR376" s="164" t="s">
        <v>1860</v>
      </c>
      <c r="BS376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U376" s="164" t="s">
        <v>1860</v>
      </c>
      <c r="BV37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376" s="166" t="str">
        <f>"SELECT ERR_VALUE, RULE_ID, TB_NM, COL_NM FROM (
 SELECT DISTINCT SUBSTRING(CAST("&amp; $J376 &amp;" AS VARCHAR(50)),1,30) AS ERR_VALUE, 'ID"&amp; $U376 &amp;"' AS RULE_ID,  
   '"&amp; $G376 &amp;"' AS TB_NM,    
   '"&amp; $J376 &amp;"' AS COL_NM 
    FROM "&amp;$C376&amp;"."&amp; $G376 &amp;" A
    WHERE  "&amp; $J376 &amp;" IS NULL 
LIMIT 3
) XX
"</f>
        <v xml:space="preserve">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</v>
      </c>
      <c r="BX376" s="164" t="s">
        <v>1860</v>
      </c>
      <c r="BY376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A376" s="164" t="s">
        <v>1860</v>
      </c>
      <c r="CB376" s="164" t="str">
        <f t="shared" si="303"/>
        <v xml:space="preserve">    -- 프로시저 본문
    BEGIN
        WITH query_result AS (
            -- 쿼리 결과를 변수에 저장
            SELECT 'ID3043'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D376" s="164" t="s">
        <v>1860</v>
      </c>
      <c r="CE376" s="164" t="str">
        <f t="shared" si="304"/>
        <v xml:space="preserve">    -- 프로시저 본문
    BEGIN
        WITH query_result AS (
            -- 쿼리 결과를 변수에 저장
         SELECT 'ID3043'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6" s="166" t="str">
        <f>"SELECT ERR_VALUE, RULE_ID, TB_NM, COL_NM FROM (
 SELECT DISTINCT SUBSTR(TO_CHAR("&amp; $J376 &amp;"),1,30) AS ERR_VALUE, 'ID"&amp; $U376 &amp;"' AS RULE_ID,  
   '"&amp; $G376 &amp;"' AS TB_NM,    
   '"&amp; $J376 &amp;"' AS COL_NM 
    FROM "&amp;$C376&amp;"."&amp; $G376 &amp;" A
    WHERE  "&amp; $J376 &amp;" IS NULL
AND ROWNUM &lt; 4
) XX
"</f>
        <v xml:space="preserve">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</v>
      </c>
      <c r="CG376" s="164" t="s">
        <v>1860</v>
      </c>
      <c r="CH376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J376" s="164" t="s">
        <v>1860</v>
      </c>
      <c r="CK376" s="164" t="str">
        <f t="shared" si="306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M376" s="164" t="s">
        <v>1860</v>
      </c>
      <c r="CN376" s="164" t="str">
        <f t="shared" si="307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CP376" s="164" t="s">
        <v>1860</v>
      </c>
      <c r="CQ376" s="164" t="str">
        <f t="shared" si="308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6" s="216">
        <f>IFERROR(VLOOKUP("ID"&amp;U376,V.진단결과!$A$2:$E$99558,4,0),0)</f>
        <v>0</v>
      </c>
      <c r="CS376" s="217">
        <f>IFERROR(VLOOKUP("ID"&amp;U376,V.진단결과!$A$2:$E$99558,5,0),0)</f>
        <v>0</v>
      </c>
      <c r="CT376" s="218">
        <f t="shared" si="274"/>
        <v>0</v>
      </c>
      <c r="CU376" s="219" t="str">
        <f>SUBSTITUTE(IFERROR(VLOOKUP("ID"&amp;U376,V.진단결과!$A$2:$F$99558,6,0),""),$AO376,"")</f>
        <v/>
      </c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</row>
    <row r="377" spans="1:120" s="220" customFormat="1" ht="16.5" customHeight="1">
      <c r="A377" s="164">
        <v>5.4</v>
      </c>
      <c r="B377" s="164" t="s">
        <v>2240</v>
      </c>
      <c r="C377" s="164" t="s">
        <v>2886</v>
      </c>
      <c r="D377" s="164">
        <v>3</v>
      </c>
      <c r="E377" s="175" t="s">
        <v>2243</v>
      </c>
      <c r="F377" s="177" t="s">
        <v>2267</v>
      </c>
      <c r="G377" s="177" t="s">
        <v>2246</v>
      </c>
      <c r="H377" s="177">
        <v>3</v>
      </c>
      <c r="I377" s="221" t="s">
        <v>2599</v>
      </c>
      <c r="J377" s="177" t="s">
        <v>2295</v>
      </c>
      <c r="K377" s="177" t="s">
        <v>2435</v>
      </c>
      <c r="L377" s="175"/>
      <c r="M377" s="165"/>
      <c r="N377" s="221" t="s">
        <v>2614</v>
      </c>
      <c r="O377" s="183">
        <v>9202</v>
      </c>
      <c r="P377" s="224"/>
      <c r="Q377" s="175" t="s">
        <v>116</v>
      </c>
      <c r="R377" s="175" t="s">
        <v>2448</v>
      </c>
      <c r="S377" s="166"/>
      <c r="T377" s="166"/>
      <c r="U377" s="166">
        <v>3044</v>
      </c>
      <c r="V377" s="164" t="s">
        <v>1869</v>
      </c>
      <c r="W377" s="166"/>
      <c r="X377" s="166"/>
      <c r="Y377" s="166"/>
      <c r="Z377" s="164" t="s">
        <v>1868</v>
      </c>
      <c r="AA377" s="164" t="s">
        <v>2466</v>
      </c>
      <c r="AB377" s="164"/>
      <c r="AC377" s="166"/>
      <c r="AD377" s="165"/>
      <c r="AE377" s="166"/>
      <c r="AF377" s="166" t="s">
        <v>2886</v>
      </c>
      <c r="AG377" s="165" t="s">
        <v>2258</v>
      </c>
      <c r="AH377" s="165" t="s">
        <v>2434</v>
      </c>
      <c r="AI377" s="166" t="s">
        <v>2826</v>
      </c>
      <c r="AJ377" s="166"/>
      <c r="AK377" s="166"/>
      <c r="AL377" s="166"/>
      <c r="AM377" s="166"/>
      <c r="AN377" s="166" t="str">
        <f>F377 &amp;"["&amp;G377&amp;"]의 "&amp; I377 &amp;"["&amp; J377 &amp;"]는 표준코드[CONCEPT]의 표준코드아이디[CONCEPT_ID]에 존재하며 해당 조건["&amp;AI377&amp;"]을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377" s="166"/>
      <c r="AP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AQ377" s="164" t="s">
        <v>1860</v>
      </c>
      <c r="AR377" s="164" t="str">
        <f t="shared" si="291"/>
        <v xml:space="preserve">WITH query_result AS (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377" s="164" t="s">
        <v>1860</v>
      </c>
      <c r="AU377" s="164" t="str">
        <f t="shared" si="292"/>
        <v xml:space="preserve">    WITH query_result AS (
        -- 쿼리 결과를 변수에 저장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377" s="164" t="s">
        <v>1860</v>
      </c>
      <c r="AX377" s="164" t="str">
        <f t="shared" si="293"/>
        <v xml:space="preserve">    WITH query_result AS (
        -- 쿼리 결과를 변수에 저장
    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AZ377" s="164" t="s">
        <v>1860</v>
      </c>
      <c r="BA377" s="164" t="str">
        <f t="shared" si="294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377" s="164" t="s">
        <v>1860</v>
      </c>
      <c r="BD377" s="164" t="str">
        <f t="shared" si="295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377" s="164" t="s">
        <v>1860</v>
      </c>
      <c r="BG377" s="164" t="str">
        <f t="shared" si="296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7" s="166" t="str">
        <f>"SELECT 'ID"&amp; $U377 &amp;"' AS RULE_ID,  
   '"&amp; $G377 &amp;"' AS TB_NM,    
   '"&amp; $J377 &amp;"' AS COL_NM, 
   COUNT(*) AS TOT_CNT   
   FROM "&amp;$C377&amp;"."&amp; $G377 &amp;"
WHERE "&amp; $J377 &amp;" IS NOT NULL AND LENGTH(CAST("&amp; $J377 &amp;" AS VARCHAR))&gt;0 "</f>
        <v xml:space="preserve">SELECT 'ID3044' AS RULE_ID,  
   'VISIT_OCCURRENCE' AS TB_NM,    
   'VISIT_CONCEPT_ID' AS COL_NM, 
   COUNT(*) AS TOT_CNT   
   FROM YourSchemaName.VISIT_OCCURRENCE
WHERE VISIT_CONCEPT_ID IS NOT NULL AND LENGTH(CAST(VISIT_CONCEPT_ID AS VARCHAR))&gt;0 </v>
      </c>
      <c r="BI377" s="164" t="s">
        <v>1860</v>
      </c>
      <c r="BJ377" s="166" t="str">
        <f t="shared" si="297"/>
        <v xml:space="preserve">BEGIN
    -- 쿼리 결과를 변수에 저장
    SELECT 'ID3044'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377" s="164" t="s">
        <v>1860</v>
      </c>
      <c r="BM377" s="166" t="str">
        <f t="shared" si="298"/>
        <v xml:space="preserve">BEGIN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377" s="164" t="s">
        <v>1860</v>
      </c>
      <c r="BP377" s="166" t="str">
        <f t="shared" si="299"/>
        <v xml:space="preserve">BEGIN
    -- 쿼리 결과를 변수에 저장
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BR377" s="164" t="s">
        <v>1860</v>
      </c>
      <c r="BS377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LENGTH("&amp; $J377 &amp;")&gt;0 )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377" s="164" t="s">
        <v>1860</v>
      </c>
      <c r="BV37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377" s="166" t="str">
        <f>"SELECT ERR_VALUE, RULE_ID, TB_NM, COL_NM FROM (
 SELECT DISTINCT SUBSTRING(CAST("&amp; $J377 &amp;" AS VARCHAR(50)),1,30)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 $AI377 &amp;")  
THEN 'Y' ELSE 'N' END = 'Y' 
AND ( "&amp; $J377 &amp;" IS NOT NULL AND LENGTH("&amp; $J377 &amp;")&gt;0 ) 
LIMIT 3
) XX
"</f>
        <v xml:space="preserve">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377" s="164" t="s">
        <v>1860</v>
      </c>
      <c r="BY377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CA377" s="164" t="s">
        <v>1860</v>
      </c>
      <c r="CB377" s="164" t="str">
        <f t="shared" si="303"/>
        <v xml:space="preserve">    -- 프로시저 본문
    BEGIN
        WITH query_result AS (
            -- 쿼리 결과를 변수에 저장
            SELECT 'ID3044'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LENGTH(TO_CHAR("&amp; $J377 &amp;"))&gt;0 )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377" s="164" t="s">
        <v>1860</v>
      </c>
      <c r="CE377" s="164" t="str">
        <f t="shared" si="304"/>
        <v xml:space="preserve">    -- 프로시저 본문
    BEGIN
        WITH query_result AS (
            -- 쿼리 결과를 변수에 저장
 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7" s="166" t="str">
        <f>"SELECT ERR_VALUE, RULE_ID, TB_NM, COL_NM FROM (
 SELECT DISTINCT SUBSTR(TO_CHAR("&amp; $J377 &amp;"),1,30)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LENGTH(TO_CHAR("&amp; $J377 &amp;"))&gt;0 ) 
AND ROWNUM &lt; 4
) XX
"</f>
        <v xml:space="preserve">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377" s="164" t="s">
        <v>1860</v>
      </c>
      <c r="CH377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CJ377" s="164" t="s">
        <v>1860</v>
      </c>
      <c r="CK377" s="164" t="str">
        <f t="shared" si="306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377" s="164" t="s">
        <v>1860</v>
      </c>
      <c r="CN377" s="164" t="str">
        <f t="shared" si="307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377" s="164" t="s">
        <v>1860</v>
      </c>
      <c r="CQ377" s="164" t="str">
        <f t="shared" si="308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7" s="216">
        <f>IFERROR(VLOOKUP("ID"&amp;U377,V.진단결과!$A$2:$E$99558,4,0),0)</f>
        <v>0</v>
      </c>
      <c r="CS377" s="217">
        <f>IFERROR(VLOOKUP("ID"&amp;U377,V.진단결과!$A$2:$E$99558,5,0),0)</f>
        <v>0</v>
      </c>
      <c r="CT377" s="218">
        <f t="shared" si="274"/>
        <v>0</v>
      </c>
      <c r="CU377" s="219" t="str">
        <f>SUBSTITUTE(IFERROR(VLOOKUP("ID"&amp;U377,V.진단결과!$A$2:$F$99558,6,0),""),$AO377,"")</f>
        <v/>
      </c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</row>
    <row r="378" spans="1:120" s="220" customFormat="1" ht="16.5" customHeight="1">
      <c r="A378" s="164">
        <v>5.4</v>
      </c>
      <c r="B378" s="164" t="s">
        <v>2240</v>
      </c>
      <c r="C378" s="164" t="s">
        <v>2886</v>
      </c>
      <c r="D378" s="164">
        <v>3</v>
      </c>
      <c r="E378" s="175" t="s">
        <v>2243</v>
      </c>
      <c r="F378" s="177" t="s">
        <v>2267</v>
      </c>
      <c r="G378" s="177" t="s">
        <v>2246</v>
      </c>
      <c r="H378" s="177">
        <v>3</v>
      </c>
      <c r="I378" s="221" t="s">
        <v>2599</v>
      </c>
      <c r="J378" s="177" t="s">
        <v>2295</v>
      </c>
      <c r="K378" s="177" t="s">
        <v>2435</v>
      </c>
      <c r="L378" s="175"/>
      <c r="M378" s="165"/>
      <c r="N378" s="221" t="s">
        <v>2614</v>
      </c>
      <c r="O378" s="183">
        <v>9202</v>
      </c>
      <c r="P378" s="224"/>
      <c r="Q378" s="175" t="s">
        <v>116</v>
      </c>
      <c r="R378" s="175" t="s">
        <v>2448</v>
      </c>
      <c r="S378" s="166"/>
      <c r="T378" s="166"/>
      <c r="U378" s="166">
        <v>3045</v>
      </c>
      <c r="V378" s="164" t="s">
        <v>1869</v>
      </c>
      <c r="W378" s="166"/>
      <c r="X378" s="166"/>
      <c r="Y378" s="166"/>
      <c r="Z378" s="168" t="s">
        <v>2892</v>
      </c>
      <c r="AA378" s="168" t="s">
        <v>2891</v>
      </c>
      <c r="AB378" s="166"/>
      <c r="AC378" s="166"/>
      <c r="AD378" s="165"/>
      <c r="AE378" s="166"/>
      <c r="AF378" s="166"/>
      <c r="AG378" s="166"/>
      <c r="AH378" s="165"/>
      <c r="AI378" s="166"/>
      <c r="AJ378" s="166"/>
      <c r="AK378" s="166"/>
      <c r="AL378" s="166"/>
      <c r="AM378" s="166"/>
      <c r="AN378" s="166" t="str">
        <f>F378 &amp;"["&amp;G378&amp;"]의 "&amp; I378 &amp;"["&amp; J378 &amp;"]는 필수적으로 존재하여만 한다."</f>
        <v>내원정보[VISIT_OCCURRENCE]의 내원 유형_concept ID[VISIT_CONCEPT_ID]는 필수적으로 존재하여만 한다.</v>
      </c>
      <c r="AO378" s="166"/>
      <c r="AP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Q378" s="164" t="s">
        <v>1860</v>
      </c>
      <c r="AR378" s="164" t="str">
        <f t="shared" si="291"/>
        <v xml:space="preserve">WITH query_result AS (
    -- 쿼리 결과를 변수에 저장
    SELECT 'ID3045'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AT378" s="164" t="s">
        <v>1860</v>
      </c>
      <c r="AU378" s="164" t="str">
        <f t="shared" si="292"/>
        <v xml:space="preserve">    WITH query_result AS (
        -- 쿼리 결과를 변수에 저장
        SELECT 'ID3045'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AW378" s="164" t="s">
        <v>1860</v>
      </c>
      <c r="AX378" s="164" t="str">
        <f t="shared" si="293"/>
        <v xml:space="preserve">    WITH query_result AS (
        -- 쿼리 결과를 변수에 저장
    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Z378" s="164" t="s">
        <v>1860</v>
      </c>
      <c r="BA378" s="164" t="str">
        <f t="shared" si="294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C378" s="164" t="s">
        <v>1860</v>
      </c>
      <c r="BD378" s="164" t="str">
        <f t="shared" si="295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BF378" s="164" t="s">
        <v>1860</v>
      </c>
      <c r="BG378" s="164" t="str">
        <f t="shared" si="296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8" s="166" t="str">
        <f>"SELECT 'ID"&amp; $U378 &amp;"' AS RULE_ID,  
   '"&amp; $G378 &amp;"' AS TB_NM,    
   '"&amp; $J378 &amp;"' AS COL_NM, 
   COUNT(*) AS TOT_CNT   
   FROM "&amp;$C378&amp;"."&amp; $G378 &amp;"
"</f>
        <v xml:space="preserve">SELECT 'ID3045' AS RULE_ID,  
   'VISIT_OCCURRENCE' AS TB_NM,    
   'VISIT_CONCEPT_ID' AS COL_NM, 
   COUNT(*) AS TOT_CNT   
   FROM YourSchemaName.VISIT_OCCURRENCE
</v>
      </c>
      <c r="BI378" s="164" t="s">
        <v>1860</v>
      </c>
      <c r="BJ378" s="166" t="str">
        <f t="shared" si="297"/>
        <v xml:space="preserve">BEGIN
    -- 쿼리 결과를 변수에 저장
    SELECT 'ID3045'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L378" s="164" t="s">
        <v>1860</v>
      </c>
      <c r="BM378" s="166" t="str">
        <f t="shared" si="298"/>
        <v xml:space="preserve">BEGIN
    -- 쿼리 결과를 변수에 저장
    SELECT 'ID3045'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BO378" s="164" t="s">
        <v>1860</v>
      </c>
      <c r="BP378" s="166" t="str">
        <f t="shared" si="299"/>
        <v xml:space="preserve">BEGIN
    -- 쿼리 결과를 변수에 저장
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BR378" s="164" t="s">
        <v>1860</v>
      </c>
      <c r="BS378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U378" s="164" t="s">
        <v>1860</v>
      </c>
      <c r="BV37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378" s="166" t="str">
        <f>"SELECT ERR_VALUE, RULE_ID, TB_NM, COL_NM FROM (
 SELECT DISTINCT SUBSTRING(CAST("&amp; $J378 &amp;" AS VARCHAR(50)),1,30) AS ERR_VALUE, 'ID"&amp; $U378 &amp;"' AS RULE_ID,  
   '"&amp; $G378 &amp;"' AS TB_NM,    
   '"&amp; $J378 &amp;"' AS COL_NM 
    FROM "&amp;$C378&amp;"."&amp; $G378 &amp;" A
    WHERE  "&amp; $J378 &amp;" IS NULL 
LIMIT 3
) XX
"</f>
        <v xml:space="preserve">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</v>
      </c>
      <c r="BX378" s="164" t="s">
        <v>1860</v>
      </c>
      <c r="BY378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A378" s="164" t="s">
        <v>1860</v>
      </c>
      <c r="CB378" s="164" t="str">
        <f t="shared" si="303"/>
        <v xml:space="preserve">    -- 프로시저 본문
    BEGIN
        WITH query_result AS (
            -- 쿼리 결과를 변수에 저장
            SELECT 'ID3045'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D378" s="164" t="s">
        <v>1860</v>
      </c>
      <c r="CE378" s="164" t="str">
        <f t="shared" si="304"/>
        <v xml:space="preserve">    -- 프로시저 본문
    BEGIN
        WITH query_result AS (
            -- 쿼리 결과를 변수에 저장
         SELECT 'ID3045'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8" s="166" t="str">
        <f>"SELECT ERR_VALUE, RULE_ID, TB_NM, COL_NM FROM (
 SELECT DISTINCT SUBSTR(TO_CHAR("&amp; $J378 &amp;"),1,30) AS ERR_VALUE, 'ID"&amp; $U378 &amp;"' AS RULE_ID,  
   '"&amp; $G378 &amp;"' AS TB_NM,    
   '"&amp; $J378 &amp;"' AS COL_NM 
    FROM "&amp;$C378&amp;"."&amp; $G378 &amp;" A
    WHERE  "&amp; $J378 &amp;" IS NULL
AND ROWNUM &lt; 4
) XX
"</f>
        <v xml:space="preserve">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</v>
      </c>
      <c r="CG378" s="164" t="s">
        <v>1860</v>
      </c>
      <c r="CH378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J378" s="164" t="s">
        <v>1860</v>
      </c>
      <c r="CK378" s="164" t="str">
        <f t="shared" si="306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M378" s="164" t="s">
        <v>1860</v>
      </c>
      <c r="CN378" s="164" t="str">
        <f t="shared" si="307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CP378" s="164" t="s">
        <v>1860</v>
      </c>
      <c r="CQ378" s="164" t="str">
        <f t="shared" si="308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8" s="216">
        <f>IFERROR(VLOOKUP("ID"&amp;U378,V.진단결과!$A$2:$E$99558,4,0),0)</f>
        <v>0</v>
      </c>
      <c r="CS378" s="217">
        <f>IFERROR(VLOOKUP("ID"&amp;U378,V.진단결과!$A$2:$E$99558,5,0),0)</f>
        <v>0</v>
      </c>
      <c r="CT378" s="218">
        <f t="shared" si="274"/>
        <v>0</v>
      </c>
      <c r="CU378" s="219" t="str">
        <f>SUBSTITUTE(IFERROR(VLOOKUP("ID"&amp;U378,V.진단결과!$A$2:$F$99558,6,0),""),$AO378,"")</f>
        <v/>
      </c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</row>
    <row r="379" spans="1:120" s="220" customFormat="1" ht="16.5" customHeight="1">
      <c r="A379" s="164">
        <v>5.4</v>
      </c>
      <c r="B379" s="164" t="s">
        <v>2240</v>
      </c>
      <c r="C379" s="164" t="s">
        <v>2886</v>
      </c>
      <c r="D379" s="164">
        <v>3</v>
      </c>
      <c r="E379" s="175" t="s">
        <v>2243</v>
      </c>
      <c r="F379" s="177" t="s">
        <v>2267</v>
      </c>
      <c r="G379" s="177" t="s">
        <v>2246</v>
      </c>
      <c r="H379" s="177">
        <v>4</v>
      </c>
      <c r="I379" s="221" t="s">
        <v>2600</v>
      </c>
      <c r="J379" s="177" t="s">
        <v>2296</v>
      </c>
      <c r="K379" s="177" t="s">
        <v>2438</v>
      </c>
      <c r="L379" s="175"/>
      <c r="M379" s="165"/>
      <c r="N379" s="221" t="s">
        <v>2600</v>
      </c>
      <c r="O379" s="184">
        <v>44406</v>
      </c>
      <c r="P379" s="224"/>
      <c r="Q379" s="175" t="s">
        <v>116</v>
      </c>
      <c r="R379" s="175" t="s">
        <v>2448</v>
      </c>
      <c r="S379" s="166"/>
      <c r="T379" s="166"/>
      <c r="U379" s="166">
        <v>3046</v>
      </c>
      <c r="V379" s="164" t="s">
        <v>1869</v>
      </c>
      <c r="W379" s="166"/>
      <c r="X379" s="166"/>
      <c r="Y379" s="166"/>
      <c r="Z379" s="168" t="s">
        <v>2786</v>
      </c>
      <c r="AA379" s="168" t="s">
        <v>2565</v>
      </c>
      <c r="AB379" s="164"/>
      <c r="AC379" s="166"/>
      <c r="AD379" s="165"/>
      <c r="AE379" s="166"/>
      <c r="AF379" s="166"/>
      <c r="AG379" s="165"/>
      <c r="AH379" s="165"/>
      <c r="AI379" s="166"/>
      <c r="AJ379" s="177" t="s">
        <v>2246</v>
      </c>
      <c r="AK379" s="177" t="s">
        <v>2298</v>
      </c>
      <c r="AL379" s="217"/>
      <c r="AM379" s="177" t="s">
        <v>2298</v>
      </c>
      <c r="AN379" s="166" t="str">
        <f>F379 &amp;"["&amp;G379&amp;"]의 "&amp; I379 &amp;"["&amp; J379 &amp;"]는 "&amp;AJ379&amp;" 테이블의 ["&amp;AM379&amp;"] 보다 빠른 날짜여야 한다."</f>
        <v>내원정보[VISIT_OCCURRENCE]의 내원 시작일[VISIT_START_DATE]는 VISIT_OCCURRENCE 테이블의 [VISIT_END_DATE] 보다 빠른 날짜여야 한다.</v>
      </c>
      <c r="AO379" s="166"/>
      <c r="AP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AQ379" s="164" t="s">
        <v>1860</v>
      </c>
      <c r="AR379" s="164" t="str">
        <f t="shared" si="291"/>
        <v xml:space="preserve">WITH query_result AS (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379" s="164" t="s">
        <v>1860</v>
      </c>
      <c r="AU379" s="164" t="str">
        <f t="shared" si="292"/>
        <v xml:space="preserve">    WITH query_result AS (
        -- 쿼리 결과를 변수에 저장
    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379" s="164" t="s">
        <v>1860</v>
      </c>
      <c r="AX379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AZ379" s="164" t="s">
        <v>1860</v>
      </c>
      <c r="BA379" s="164" t="str">
        <f t="shared" si="294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379" s="164" t="s">
        <v>1860</v>
      </c>
      <c r="BD379" s="164" t="str">
        <f t="shared" si="295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379" s="164" t="s">
        <v>1860</v>
      </c>
      <c r="BG379" s="164" t="str">
        <f t="shared" si="296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9" s="166" t="str">
        <f>"SELECT 'ID"&amp; $U379 &amp;"' AS RULE_ID,  
   '"&amp; $G379 &amp;"' AS TB_NM,    
   '"&amp; $J379 &amp;"' AS COL_NM, 
   COUNT(*) AS TOT_CNT   
   FROM "&amp;$C379&amp;"."&amp; $G379 &amp;"
WHERE "&amp; $J379 &amp;" IS NOT NULL AND LENGTH(CAST("&amp; $J379 &amp;" AS VARCHAR))&gt;0 "</f>
        <v xml:space="preserve">SELECT 'ID3046' AS RULE_ID,  
   'VISIT_OCCURRENCE' AS TB_NM,    
   'VISIT_START_DATE' AS COL_NM, 
   COUNT(*) AS TOT_CNT   
   FROM YourSchemaName.VISIT_OCCURRENCE
WHERE VISIT_START_DATE IS NOT NULL AND LENGTH(CAST(VISIT_START_DATE AS VARCHAR))&gt;0 </v>
      </c>
      <c r="BI379" s="164" t="s">
        <v>1860</v>
      </c>
      <c r="BJ379" s="166" t="str">
        <f t="shared" si="297"/>
        <v xml:space="preserve">BEGIN
    -- 쿼리 결과를 변수에 저장
    SELECT 'ID3046'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379" s="164" t="s">
        <v>1860</v>
      </c>
      <c r="BM379" s="166" t="str">
        <f t="shared" si="298"/>
        <v xml:space="preserve">BEGIN
    -- 쿼리 결과를 변수에 저장
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379" s="164" t="s">
        <v>1860</v>
      </c>
      <c r="BP379" s="166" t="str">
        <f t="shared" si="299"/>
        <v xml:space="preserve">BEGIN
    -- 쿼리 결과를 변수에 저장
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BR379" s="164" t="s">
        <v>1860</v>
      </c>
      <c r="BS379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9" s="166" t="str">
        <f>"SELECT 'ID"&amp; $U379 &amp;"' AS RULE_ID,  
   '"&amp; $G379 &amp;"' AS TB_NM,    
   '"&amp; $J379 &amp;"' AS COL_NM, 
	COUNT(*) AS ERR_CNT   
FROM "&amp;$C379&amp;"."&amp; $G379 &amp;" A
WHERE "&amp; $J379 &amp;" IS NOT NULL AND LENGTH("&amp; $J379 &amp;")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379" s="164" t="s">
        <v>1860</v>
      </c>
      <c r="BV37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379" s="166" t="str">
        <f>"SELECT ERR_VALUE, RULE_ID, TB_NM, COL_NM FROM (
 SELECT DISTINCT SUBSTRING(CAST("&amp; $J379 &amp;" AS VARCHAR(50)),1,30) AS ERR_VALUE, 'ID"&amp; $U379 &amp;"' AS RULE_ID,  
   '"&amp; $G379 &amp;"' AS TB_NM,    
   '"&amp; $J379 &amp;"' AS COL_NM 
FROM "&amp;$C379&amp;"."&amp; $G379 &amp;" A
WHERE  "&amp; $J379 &amp;" IS NOT NULL AND LENGTH("&amp; $J379 &amp;") &gt; 0 
AND "&amp;$J379&amp;" &gt; "&amp;$AM379&amp;"
LIMIT 3
) XX
"</f>
        <v xml:space="preserve">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379" s="164" t="s">
        <v>1860</v>
      </c>
      <c r="BY379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CA379" s="164" t="s">
        <v>1860</v>
      </c>
      <c r="CB379" s="164" t="str">
        <f t="shared" si="303"/>
        <v xml:space="preserve">    -- 프로시저 본문
    BEGIN
        WITH query_result AS (
            -- 쿼리 결과를 변수에 저장
            SELECT 'ID3046'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9" s="166" t="str">
        <f>"SELECT 'ID"&amp; $U379 &amp;"' AS RULE_ID,  
   '"&amp; $G379 &amp;"' AS TB_NM,    
   '"&amp; $J379 &amp;"' AS COL_NM, 
	COUNT(*) AS ERR_CNT   
FROM "&amp;$C379&amp;"."&amp; $G379 &amp;" A
WHERE "&amp; $J379 &amp;" IS NOT NULL AND LENGTH(TO_CHAR("&amp; $J379 &amp;"))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379" s="164" t="s">
        <v>1860</v>
      </c>
      <c r="CE379" s="164" t="str">
        <f t="shared" si="304"/>
        <v xml:space="preserve">    -- 프로시저 본문
    BEGIN
        WITH query_result AS (
            -- 쿼리 결과를 변수에 저장
         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9" s="166" t="str">
        <f>"SELECT ERR_VALUE, RULE_ID, TB_NM, COL_NM FROM (
 SELECT DISTINCT SUBSTR(TO_CHAR("&amp; $J379 &amp;"),1,30) AS ERR_VALUE, 'ID"&amp; $U379 &amp;"' AS RULE_ID,  
   '"&amp; $G379 &amp;"' AS TB_NM,    
   '"&amp; $J379 &amp;"' AS COL_NM 
FROM "&amp;$C379&amp;"."&amp; $G379 &amp;" A
WHERE  "&amp; $J379 &amp;" IS NOT NULL AND LENGTH(TO_CHAR("&amp; $J379 &amp;")) &gt; 0 
AND "&amp;$J379&amp;" &gt; "&amp;$AM379&amp;"
AND ROWNUM &lt; 4
) XX
"</f>
        <v xml:space="preserve">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379" s="164" t="s">
        <v>1860</v>
      </c>
      <c r="CH379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CJ379" s="164" t="s">
        <v>1860</v>
      </c>
      <c r="CK379" s="164" t="str">
        <f t="shared" si="306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379" s="164" t="s">
        <v>1860</v>
      </c>
      <c r="CN379" s="164" t="str">
        <f t="shared" si="307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379" s="164" t="s">
        <v>1860</v>
      </c>
      <c r="CQ379" s="164" t="str">
        <f t="shared" si="308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9" s="216">
        <f>IFERROR(VLOOKUP("ID"&amp;U379,V.진단결과!$A$2:$E$99558,4,0),0)</f>
        <v>0</v>
      </c>
      <c r="CS379" s="217">
        <f>IFERROR(VLOOKUP("ID"&amp;U379,V.진단결과!$A$2:$E$99558,5,0),0)</f>
        <v>0</v>
      </c>
      <c r="CT379" s="218">
        <f t="shared" si="274"/>
        <v>0</v>
      </c>
      <c r="CU379" s="219" t="str">
        <f>SUBSTITUTE(IFERROR(VLOOKUP("ID"&amp;U379,V.진단결과!$A$2:$F$99558,6,0),""),$AO379,"")</f>
        <v/>
      </c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</row>
    <row r="380" spans="1:120" s="220" customFormat="1" ht="16.5" customHeight="1">
      <c r="A380" s="164">
        <v>5.4</v>
      </c>
      <c r="B380" s="164" t="s">
        <v>2240</v>
      </c>
      <c r="C380" s="164" t="s">
        <v>2886</v>
      </c>
      <c r="D380" s="164">
        <v>3</v>
      </c>
      <c r="E380" s="175" t="s">
        <v>2243</v>
      </c>
      <c r="F380" s="177" t="s">
        <v>2267</v>
      </c>
      <c r="G380" s="177" t="s">
        <v>2246</v>
      </c>
      <c r="H380" s="177">
        <v>4</v>
      </c>
      <c r="I380" s="221" t="s">
        <v>2600</v>
      </c>
      <c r="J380" s="177" t="s">
        <v>2296</v>
      </c>
      <c r="K380" s="177" t="s">
        <v>2438</v>
      </c>
      <c r="L380" s="175"/>
      <c r="M380" s="165"/>
      <c r="N380" s="221" t="s">
        <v>2600</v>
      </c>
      <c r="O380" s="184">
        <v>44406</v>
      </c>
      <c r="P380" s="224"/>
      <c r="Q380" s="175" t="s">
        <v>116</v>
      </c>
      <c r="R380" s="175" t="s">
        <v>2448</v>
      </c>
      <c r="S380" s="166"/>
      <c r="T380" s="166"/>
      <c r="U380" s="166">
        <v>3047</v>
      </c>
      <c r="V380" s="164" t="s">
        <v>1869</v>
      </c>
      <c r="W380" s="166"/>
      <c r="X380" s="166"/>
      <c r="Y380" s="166"/>
      <c r="Z380" s="168" t="s">
        <v>2892</v>
      </c>
      <c r="AA380" s="168" t="s">
        <v>2891</v>
      </c>
      <c r="AB380" s="166"/>
      <c r="AC380" s="166"/>
      <c r="AD380" s="165"/>
      <c r="AE380" s="166"/>
      <c r="AF380" s="166"/>
      <c r="AG380" s="166"/>
      <c r="AH380" s="165"/>
      <c r="AI380" s="166"/>
      <c r="AJ380" s="166"/>
      <c r="AK380" s="166"/>
      <c r="AL380" s="166"/>
      <c r="AM380" s="166"/>
      <c r="AN380" s="166" t="str">
        <f>F380 &amp;"["&amp;G380&amp;"]의 "&amp; I380 &amp;"["&amp; J380 &amp;"]는 필수적으로 존재하여만 한다."</f>
        <v>내원정보[VISIT_OCCURRENCE]의 내원 시작일[VISIT_START_DATE]는 필수적으로 존재하여만 한다.</v>
      </c>
      <c r="AO380" s="166"/>
      <c r="AP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Q380" s="164" t="s">
        <v>1860</v>
      </c>
      <c r="AR380" s="164" t="str">
        <f t="shared" si="291"/>
        <v xml:space="preserve">WITH query_result AS (
    -- 쿼리 결과를 변수에 저장
    SELECT 'ID3047'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AT380" s="164" t="s">
        <v>1860</v>
      </c>
      <c r="AU380" s="164" t="str">
        <f t="shared" si="292"/>
        <v xml:space="preserve">    WITH query_result AS (
        -- 쿼리 결과를 변수에 저장
        SELECT 'ID3047'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AW380" s="164" t="s">
        <v>1860</v>
      </c>
      <c r="AX380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Z380" s="164" t="s">
        <v>1860</v>
      </c>
      <c r="BA380" s="164" t="str">
        <f t="shared" si="294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C380" s="164" t="s">
        <v>1860</v>
      </c>
      <c r="BD380" s="164" t="str">
        <f t="shared" si="295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BF380" s="164" t="s">
        <v>1860</v>
      </c>
      <c r="BG380" s="164" t="str">
        <f t="shared" si="296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0" s="166" t="str">
        <f>"SELECT 'ID"&amp; $U380 &amp;"' AS RULE_ID,  
   '"&amp; $G380 &amp;"' AS TB_NM,    
   '"&amp; $J380 &amp;"' AS COL_NM, 
   COUNT(*) AS TOT_CNT   
   FROM "&amp;$C380&amp;"."&amp; $G380 &amp;"
"</f>
        <v xml:space="preserve">SELECT 'ID3047' AS RULE_ID,  
   'VISIT_OCCURRENCE' AS TB_NM,    
   'VISIT_START_DATE' AS COL_NM, 
   COUNT(*) AS TOT_CNT   
   FROM YourSchemaName.VISIT_OCCURRENCE
</v>
      </c>
      <c r="BI380" s="164" t="s">
        <v>1860</v>
      </c>
      <c r="BJ380" s="166" t="str">
        <f t="shared" si="297"/>
        <v xml:space="preserve">BEGIN
    -- 쿼리 결과를 변수에 저장
    SELECT 'ID3047'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L380" s="164" t="s">
        <v>1860</v>
      </c>
      <c r="BM380" s="166" t="str">
        <f t="shared" si="298"/>
        <v xml:space="preserve">BEGIN
    -- 쿼리 결과를 변수에 저장
    SELECT 'ID3047'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BO380" s="164" t="s">
        <v>1860</v>
      </c>
      <c r="BP380" s="166" t="str">
        <f t="shared" si="299"/>
        <v xml:space="preserve">BEGIN
    -- 쿼리 결과를 변수에 저장
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BR380" s="164" t="s">
        <v>1860</v>
      </c>
      <c r="BS380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U380" s="164" t="s">
        <v>1860</v>
      </c>
      <c r="BV380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380" s="166" t="str">
        <f>"SELECT ERR_VALUE, RULE_ID, TB_NM, COL_NM FROM (
 SELECT DISTINCT SUBSTRING(CAST("&amp; $J380 &amp;" AS VARCHAR(50)),1,30) AS ERR_VALUE, 'ID"&amp; $U380 &amp;"' AS RULE_ID,  
   '"&amp; $G380 &amp;"' AS TB_NM,    
   '"&amp; $J380 &amp;"' AS COL_NM 
    FROM "&amp;$C380&amp;"."&amp; $G380 &amp;" A
    WHERE  "&amp; $J380 &amp;" IS NULL 
LIMIT 3
) XX
"</f>
        <v xml:space="preserve">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</v>
      </c>
      <c r="BX380" s="164" t="s">
        <v>1860</v>
      </c>
      <c r="BY380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A380" s="164" t="s">
        <v>1860</v>
      </c>
      <c r="CB380" s="164" t="str">
        <f t="shared" si="303"/>
        <v xml:space="preserve">    -- 프로시저 본문
    BEGIN
        WITH query_result AS (
            -- 쿼리 결과를 변수에 저장
            SELECT 'ID3047'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D380" s="164" t="s">
        <v>1860</v>
      </c>
      <c r="CE380" s="164" t="str">
        <f t="shared" si="304"/>
        <v xml:space="preserve">    -- 프로시저 본문
    BEGIN
        WITH query_result AS (
            -- 쿼리 결과를 변수에 저장
         SELECT 'ID3047'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0" s="166" t="str">
        <f>"SELECT ERR_VALUE, RULE_ID, TB_NM, COL_NM FROM (
 SELECT DISTINCT SUBSTR(TO_CHAR("&amp; $J380 &amp;"),1,30) AS ERR_VALUE, 'ID"&amp; $U380 &amp;"' AS RULE_ID,  
   '"&amp; $G380 &amp;"' AS TB_NM,    
   '"&amp; $J380 &amp;"' AS COL_NM 
    FROM "&amp;$C380&amp;"."&amp; $G380 &amp;" A
    WHERE  "&amp; $J380 &amp;" IS NULL
AND ROWNUM &lt; 4
) XX
"</f>
        <v xml:space="preserve">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</v>
      </c>
      <c r="CG380" s="164" t="s">
        <v>1860</v>
      </c>
      <c r="CH380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J380" s="164" t="s">
        <v>1860</v>
      </c>
      <c r="CK380" s="164" t="str">
        <f t="shared" si="306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M380" s="164" t="s">
        <v>1860</v>
      </c>
      <c r="CN380" s="164" t="str">
        <f t="shared" si="307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CP380" s="164" t="s">
        <v>1860</v>
      </c>
      <c r="CQ380" s="164" t="str">
        <f t="shared" si="308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0" s="216">
        <f>IFERROR(VLOOKUP("ID"&amp;U380,V.진단결과!$A$2:$E$99558,4,0),0)</f>
        <v>0</v>
      </c>
      <c r="CS380" s="217">
        <f>IFERROR(VLOOKUP("ID"&amp;U380,V.진단결과!$A$2:$E$99558,5,0),0)</f>
        <v>0</v>
      </c>
      <c r="CT380" s="218">
        <f t="shared" si="274"/>
        <v>0</v>
      </c>
      <c r="CU380" s="219" t="str">
        <f>SUBSTITUTE(IFERROR(VLOOKUP("ID"&amp;U380,V.진단결과!$A$2:$F$99558,6,0),""),$AO380,"")</f>
        <v/>
      </c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</row>
    <row r="381" spans="1:120" s="220" customFormat="1" ht="16.5" customHeight="1">
      <c r="A381" s="164">
        <v>5.4</v>
      </c>
      <c r="B381" s="164" t="s">
        <v>2240</v>
      </c>
      <c r="C381" s="164" t="s">
        <v>2886</v>
      </c>
      <c r="D381" s="164">
        <v>3</v>
      </c>
      <c r="E381" s="175" t="s">
        <v>2243</v>
      </c>
      <c r="F381" s="177" t="s">
        <v>2267</v>
      </c>
      <c r="G381" s="177" t="s">
        <v>2246</v>
      </c>
      <c r="H381" s="177">
        <v>4</v>
      </c>
      <c r="I381" s="221" t="s">
        <v>2600</v>
      </c>
      <c r="J381" s="177" t="s">
        <v>2296</v>
      </c>
      <c r="K381" s="177" t="s">
        <v>2438</v>
      </c>
      <c r="L381" s="175"/>
      <c r="M381" s="165"/>
      <c r="N381" s="221" t="s">
        <v>2600</v>
      </c>
      <c r="O381" s="184">
        <v>44406</v>
      </c>
      <c r="P381" s="224"/>
      <c r="Q381" s="175" t="s">
        <v>116</v>
      </c>
      <c r="R381" s="175" t="s">
        <v>2448</v>
      </c>
      <c r="S381" s="166"/>
      <c r="T381" s="166"/>
      <c r="U381" s="166">
        <v>3048</v>
      </c>
      <c r="V381" s="164" t="s">
        <v>1869</v>
      </c>
      <c r="W381" s="166"/>
      <c r="X381" s="166"/>
      <c r="Y381" s="166"/>
      <c r="Z381" s="168" t="s">
        <v>2801</v>
      </c>
      <c r="AA381" s="168" t="s">
        <v>2799</v>
      </c>
      <c r="AB381" s="166"/>
      <c r="AC381" s="166"/>
      <c r="AD381" s="165"/>
      <c r="AE381" s="166"/>
      <c r="AF381" s="166"/>
      <c r="AG381" s="166"/>
      <c r="AH381" s="165"/>
      <c r="AI381" s="166"/>
      <c r="AJ381" s="166"/>
      <c r="AK381" s="166"/>
      <c r="AL381" s="223" t="s">
        <v>2897</v>
      </c>
      <c r="AM381" s="166" t="s">
        <v>2893</v>
      </c>
      <c r="AN381" s="166" t="str">
        <f>F381 &amp;"["&amp;G381&amp;"]의 "&amp; I381 &amp;"["&amp; J381 &amp;"]는 "&amp;AL381&amp;"와 "&amp;AM381&amp;" 사이에 존재해야만 한다."</f>
        <v>내원정보[VISIT_OCCURRENCE]의 내원 시작일[VISIT_START_DATE]는 '1950-01-01'와 현재날짜 사이에 존재해야만 한다.</v>
      </c>
      <c r="AO381" s="166"/>
      <c r="AP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AQ381" s="164" t="s">
        <v>1860</v>
      </c>
      <c r="AR381" s="164" t="str">
        <f t="shared" si="291"/>
        <v xml:space="preserve">WITH query_result AS (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TO_CHAR(CURRENT_DATE, 'YYYY-MM-DD')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381" s="164" t="s">
        <v>1860</v>
      </c>
      <c r="AU381" s="164" t="str">
        <f t="shared" si="292"/>
        <v xml:space="preserve">    WITH query_result AS (
        -- 쿼리 결과를 변수에 저장
    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TO_CHAR(CURRENT_DATE, 'YYYY-MM-DD')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381" s="164" t="s">
        <v>1860</v>
      </c>
      <c r="AX381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AZ381" s="164" t="s">
        <v>1860</v>
      </c>
      <c r="BA381" s="164" t="str">
        <f t="shared" si="294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381" s="164" t="s">
        <v>1860</v>
      </c>
      <c r="BD381" s="164" t="str">
        <f>"BEGIN TRY" &amp; CHAR(10) &amp;
"    WITH query_result AS (" &amp; CHAR(10) &amp;
"        "&amp;BB381&amp;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381" s="164" t="s">
        <v>1860</v>
      </c>
      <c r="BG381" s="164" t="str">
        <f t="shared" si="296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1" s="166" t="str">
        <f>"SELECT 'ID"&amp; $U381 &amp;"' AS RULE_ID,  
   '"&amp; $G381 &amp;"' AS TB_NM,    
   '"&amp; $J381 &amp;"' AS COL_NM, 
   COUNT(*) AS TOT_CNT   
   FROM "&amp;$C381&amp;"."&amp; $G381 &amp;"
WHERE "&amp; $J381 &amp;" IS NOT NULL AND LENGTH(CAST("&amp; $J381 &amp;" AS VARCHAR))&gt;0 "</f>
        <v xml:space="preserve">SELECT 'ID3048' AS RULE_ID,  
   'VISIT_OCCURRENCE' AS TB_NM,    
   'VISIT_START_DATE' AS COL_NM, 
   COUNT(*) AS TOT_CNT   
   FROM YourSchemaName.VISIT_OCCURRENCE
WHERE VISIT_START_DATE IS NOT NULL AND LENGTH(CAST(VISIT_START_DATE AS VARCHAR))&gt;0 </v>
      </c>
      <c r="BI381" s="164" t="s">
        <v>1860</v>
      </c>
      <c r="BJ381" s="166" t="str">
        <f t="shared" si="297"/>
        <v xml:space="preserve">BEGIN
    -- 쿼리 결과를 변수에 저장
    SELECT 'ID3048'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CURRENT_DATE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381" s="164" t="s">
        <v>1860</v>
      </c>
      <c r="BM381" s="166" t="str">
        <f t="shared" si="298"/>
        <v xml:space="preserve">BEGIN
    -- 쿼리 결과를 변수에 저장
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CURRENT_DATE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381" s="164" t="s">
        <v>1860</v>
      </c>
      <c r="BP381" s="166" t="str">
        <f t="shared" si="299"/>
        <v xml:space="preserve">BEGIN
    -- 쿼리 결과를 변수에 저장
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BR381" s="164" t="s">
        <v>1860</v>
      </c>
      <c r="BS381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1" s="166" t="str">
        <f>"SELECT 'ID"&amp; $U381 &amp;"' AS RULE_ID,  
   '"&amp; $G381 &amp;"' AS TB_NM,    
   '"&amp; $J381 &amp;"' AS COL_NM, 
	COUNT(*) AS ERR_CNT   
FROM "&amp;$C381&amp;"."&amp; $G381 &amp;" A
WHERE "&amp; $J381 &amp;" IS NOT NULL AND LENGTH("&amp; $J381 &amp;") &gt; 0 
AND "&amp;$J381&amp;" NOT BETWEEN "&amp;$AL381&amp;" AND CURDATE()
 "</f>
        <v xml:space="preserve">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381" s="164" t="s">
        <v>1860</v>
      </c>
      <c r="BV381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381" s="166" t="str">
        <f>"SELECT ERR_VALUE, RULE_ID, TB_NM, COL_NM FROM (
 SELECT DISTINCT SUBSTRING(CAST("&amp; $J381 &amp;" AS VARCHAR(50)),1,30) AS ERR_VALUE, 'ID"&amp; $U381 &amp;"' AS RULE_ID,  
   '"&amp; $G381 &amp;"' AS TB_NM,    
   '"&amp; $J381 &amp;"' AS COL_NM 
FROM "&amp;$C381&amp;"."&amp; $G381 &amp;" A
WHERE  "&amp; $J381 &amp;" IS NOT NULL AND LENGTH("&amp; $J381 &amp;") &gt; 0 
AND "&amp;$J381&amp;" NOT BETWEEN "&amp;$AL381&amp;" AND CURDATE()
LIMIT 3
) XX
"</f>
        <v xml:space="preserve">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381" s="164" t="s">
        <v>1860</v>
      </c>
      <c r="BY381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CA381" s="164" t="s">
        <v>1860</v>
      </c>
      <c r="CB381" s="164" t="str">
        <f t="shared" si="303"/>
        <v xml:space="preserve">    -- 프로시저 본문
    BEGIN
        WITH query_result AS (
            -- 쿼리 결과를 변수에 저장
            SELECT 'ID3048'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1" s="166" t="str">
        <f>"SELECT 'ID"&amp; $U381 &amp;"' AS RULE_ID,  
   '"&amp; $G381 &amp;"' AS TB_NM,    
   '"&amp; $J381 &amp;"' AS COL_NM, 
	COUNT(*) AS ERR_CNT   
FROM "&amp;$C381&amp;"."&amp; $G381 &amp;" A
WHERE "&amp; $J381 &amp;" IS NOT NULL AND LENGTH(TO_CHAR("&amp; $J381 &amp;")) &gt; 0 
AND "&amp;$J381&amp;" NOT BETWEEN "&amp;$AL381&amp;" AND TO_CHAR(SYSDATE, 'YYYY-MM-DD')
 "</f>
        <v xml:space="preserve">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381" s="164" t="s">
        <v>1860</v>
      </c>
      <c r="CE381" s="164" t="str">
        <f t="shared" si="304"/>
        <v xml:space="preserve">    -- 프로시저 본문
    BEGIN
        WITH query_result AS (
            -- 쿼리 결과를 변수에 저장
         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1" s="166" t="str">
        <f>"SELECT ERR_VALUE, RULE_ID, TB_NM, COL_NM FROM (
 SELECT DISTINCT SUBSTR(TO_CHAR("&amp; $J381 &amp;"),1,30) AS ERR_VALUE, 'ID"&amp; $U381 &amp;"' AS RULE_ID,  
   '"&amp; $G381 &amp;"' AS TB_NM,    
   '"&amp; $J381 &amp;"' AS COL_NM 
FROM "&amp;$C381&amp;"."&amp; $G381 &amp;" A
WHERE  "&amp; $J381 &amp;" IS NOT NULL AND LENGTH(TO_CHAR("&amp; $J381 &amp;")) &gt; 0 
AND "&amp;$J381&amp;" NOT BETWEEN "&amp;$AL381&amp;" AND TO_CHAR(SYSDATE, 'YYYY-MM-DD')
AND ROWNUM &lt; 4
) XX
"</f>
        <v xml:space="preserve">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381" s="164" t="s">
        <v>1860</v>
      </c>
      <c r="CH381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CJ381" s="164" t="s">
        <v>1860</v>
      </c>
      <c r="CK381" s="164" t="str">
        <f t="shared" si="306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381" s="164" t="s">
        <v>1860</v>
      </c>
      <c r="CN381" s="164" t="str">
        <f>"BEGIN TRY" &amp; CHAR(10) &amp;
"    WITH query_result AS (" &amp; CHAR(10) &amp;
"        "&amp;CL381&amp;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381" s="164" t="s">
        <v>1860</v>
      </c>
      <c r="CQ381" s="164" t="str">
        <f t="shared" si="308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1" s="216">
        <f>IFERROR(VLOOKUP("ID"&amp;U381,V.진단결과!$A$2:$E$99558,4,0),0)</f>
        <v>0</v>
      </c>
      <c r="CS381" s="217">
        <f>IFERROR(VLOOKUP("ID"&amp;U381,V.진단결과!$A$2:$E$99558,5,0),0)</f>
        <v>0</v>
      </c>
      <c r="CT381" s="218">
        <f t="shared" si="274"/>
        <v>0</v>
      </c>
      <c r="CU381" s="219" t="str">
        <f>SUBSTITUTE(IFERROR(VLOOKUP("ID"&amp;U381,V.진단결과!$A$2:$F$99558,6,0),""),$AO381,"")</f>
        <v/>
      </c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</row>
    <row r="382" spans="1:120" s="220" customFormat="1" ht="16.5" customHeight="1">
      <c r="A382" s="164">
        <v>5.4</v>
      </c>
      <c r="B382" s="164" t="s">
        <v>2240</v>
      </c>
      <c r="C382" s="164" t="s">
        <v>2886</v>
      </c>
      <c r="D382" s="164">
        <v>3</v>
      </c>
      <c r="E382" s="175" t="s">
        <v>2243</v>
      </c>
      <c r="F382" s="177" t="s">
        <v>2267</v>
      </c>
      <c r="G382" s="177" t="s">
        <v>2246</v>
      </c>
      <c r="H382" s="177">
        <v>4</v>
      </c>
      <c r="I382" s="221" t="s">
        <v>2600</v>
      </c>
      <c r="J382" s="177" t="s">
        <v>2296</v>
      </c>
      <c r="K382" s="177" t="s">
        <v>2438</v>
      </c>
      <c r="L382" s="175"/>
      <c r="M382" s="165"/>
      <c r="N382" s="221" t="s">
        <v>2600</v>
      </c>
      <c r="O382" s="184">
        <v>44406</v>
      </c>
      <c r="P382" s="224"/>
      <c r="Q382" s="175" t="s">
        <v>116</v>
      </c>
      <c r="R382" s="175" t="s">
        <v>2448</v>
      </c>
      <c r="S382" s="166"/>
      <c r="T382" s="166"/>
      <c r="U382" s="166">
        <v>3049</v>
      </c>
      <c r="V382" s="164" t="s">
        <v>1869</v>
      </c>
      <c r="W382" s="166"/>
      <c r="X382" s="166"/>
      <c r="Y382" s="166"/>
      <c r="Z382" s="168" t="s">
        <v>2564</v>
      </c>
      <c r="AA382" s="168" t="s">
        <v>2565</v>
      </c>
      <c r="AB382" s="166"/>
      <c r="AC382" s="166"/>
      <c r="AD382" s="165"/>
      <c r="AE382" s="166"/>
      <c r="AF382" s="166"/>
      <c r="AG382" s="166"/>
      <c r="AH382" s="165"/>
      <c r="AI382" s="166"/>
      <c r="AJ382" s="166" t="s">
        <v>2254</v>
      </c>
      <c r="AK382" s="166" t="s">
        <v>2272</v>
      </c>
      <c r="AL382" s="223"/>
      <c r="AM382" s="166" t="s">
        <v>2394</v>
      </c>
      <c r="AN382" s="166" t="str">
        <f>F382 &amp;"["&amp;G382&amp;"]의 "&amp; I382 &amp;"["&amp; J382 &amp;"]는 사망["&amp;AJ382&amp;"]의 사망일자 이후 데이터가 존재할 수 없다."</f>
        <v>내원정보[VISIT_OCCURRENCE]의 내원 시작일[VISIT_START_DATE]는 사망[DEATH]의 사망일자 이후 데이터가 존재할 수 없다.</v>
      </c>
      <c r="AO382" s="166"/>
      <c r="AP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AQ382" s="164" t="s">
        <v>1860</v>
      </c>
      <c r="AR382" s="164" t="str">
        <f t="shared" si="291"/>
        <v xml:space="preserve">WITH query_result AS (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 
AND A."&amp; $J382 &amp;" &lt; B."&amp;$AM382&amp;"
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382" s="164" t="s">
        <v>1860</v>
      </c>
      <c r="AU382" s="164" t="str">
        <f t="shared" si="292"/>
        <v xml:space="preserve">    WITH query_result AS (
        -- 쿼리 결과를 변수에 저장
    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TO_VARCHAR(B."&amp;$AM382&amp;", 'YYYY-MM-DD')
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382" s="164" t="s">
        <v>1860</v>
      </c>
      <c r="AX382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AZ382" s="164" t="s">
        <v>1860</v>
      </c>
      <c r="BA382" s="164" t="str">
        <f t="shared" si="294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382" s="164" t="s">
        <v>1860</v>
      </c>
      <c r="BD382" s="164" t="str">
        <f>"BEGIN TRY" &amp; CHAR(10) &amp;
"    WITH query_result AS (" &amp; CHAR(10) &amp;
"        "&amp;BB382&amp;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382" s="164" t="s">
        <v>1860</v>
      </c>
      <c r="BG382" s="164" t="str">
        <f t="shared" si="296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2" s="166" t="str">
        <f>"SELECT 'ID"&amp; $U382 &amp;"' AS RULE_ID,  
   '"&amp; $G382 &amp;"' AS TB_NM,    
   '"&amp; $J382 &amp;"' AS COL_NM, 
   COUNT(*) AS TOT_CNT   
   FROM "&amp;$C382&amp;"."&amp; $G382 &amp;"
WHERE "&amp; $J382 &amp;" IS NOT NULL AND LENGTH(CAST("&amp; $J382 &amp;" AS VARCHAR))&gt;0 "</f>
        <v xml:space="preserve">SELECT 'ID3049' AS RULE_ID,  
   'VISIT_OCCURRENCE' AS TB_NM,    
   'VISIT_START_DATE' AS COL_NM, 
   COUNT(*) AS TOT_CNT   
   FROM YourSchemaName.VISIT_OCCURRENCE
WHERE VISIT_START_DATE IS NOT NULL AND LENGTH(CAST(VISIT_START_DATE AS VARCHAR))&gt;0 </v>
      </c>
      <c r="BI382" s="164" t="s">
        <v>1860</v>
      </c>
      <c r="BJ382" s="166" t="str">
        <f t="shared" si="297"/>
        <v xml:space="preserve">BEGIN
    -- 쿼리 결과를 변수에 저장
    SELECT 'ID3049'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B."&amp;$AM352&amp;" 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</v>
      </c>
      <c r="BL382" s="164" t="s">
        <v>1860</v>
      </c>
      <c r="BM382" s="166" t="str">
        <f t="shared" si="298"/>
        <v xml:space="preserve">BEGIN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=A."&amp;$AK382&amp;" 
AND A."&amp; $J382 &amp;" &lt; B."&amp;$AM352&amp;" 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</v>
      </c>
      <c r="BO382" s="164" t="s">
        <v>1860</v>
      </c>
      <c r="BP382" s="166" t="str">
        <f t="shared" si="299"/>
        <v xml:space="preserve">BEGIN
    -- 쿼리 결과를 변수에 저장
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BR382" s="164" t="s">
        <v>1860</v>
      </c>
      <c r="BS382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B."&amp;$AM352&amp;" )  
THEN 'Y' ELSE 'N' END = 'Y' 
AND ( "&amp; $J382 &amp;" IS NOT NULL AND LENGTH("&amp; $J382 &amp;")&gt;0 )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</v>
      </c>
      <c r="BU382" s="164" t="s">
        <v>1860</v>
      </c>
      <c r="BV38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382" s="166" t="str">
        <f>"SELECT ERR_VALUE, RULE_ID, TB_NM, COL_NM FROM (
 SELECT DISTINCT SUBSTRING(CAST("&amp; $J382 &amp;" AS VARCHAR(50)),1,30)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B."&amp;$AM352&amp;"
)  
THEN 'Y' ELSE 'N' END = 'Y' 
AND ( "&amp; $J382 &amp;" IS NOT NULL AND LENGTH("&amp; $J382 &amp;")&gt;0 ) 
LIMIT 3
) XX
"</f>
        <v xml:space="preserve">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</v>
      </c>
      <c r="BX382" s="164" t="s">
        <v>1860</v>
      </c>
      <c r="BY382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CA382" s="164" t="s">
        <v>1860</v>
      </c>
      <c r="CB382" s="164" t="str">
        <f t="shared" si="303"/>
        <v xml:space="preserve">    -- 프로시저 본문
    BEGIN
        WITH query_result AS (
            -- 쿼리 결과를 변수에 저장
            SELECT 'ID3049'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B."&amp;$AM352&amp;"
 )  
THEN 'Y' ELSE 'N' END = 'Y' 
AND ( "&amp; $J382 &amp;" IS NOT NULL AND LENGTH(TO_CHAR("&amp; $J382 &amp;"))&gt;0 )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</v>
      </c>
      <c r="CD382" s="164" t="s">
        <v>1860</v>
      </c>
      <c r="CE382" s="164" t="str">
        <f t="shared" si="304"/>
        <v xml:space="preserve">    -- 프로시저 본문
    BEGIN
        WITH query_result AS (
            -- 쿼리 결과를 변수에 저장
 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2" s="166" t="str">
        <f>"SELECT ERR_VALUE, RULE_ID, TB_NM, COL_NM FROM (
 SELECT DISTINCT SUBSTR(TO_CHAR("&amp; $J382 &amp;"),1,30)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B."&amp;$AM352&amp;"
)  
THEN 'Y' ELSE 'N' END = 'Y' 
AND ( "&amp; $J382 &amp;" IS NOT NULL AND LENGTH(TO_CHAR("&amp; $J382 &amp;"))&gt;0 ) 
AND ROWNUM &lt; 4
) XX
"</f>
        <v xml:space="preserve">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</v>
      </c>
      <c r="CG382" s="164" t="s">
        <v>1860</v>
      </c>
      <c r="CH382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CJ382" s="164" t="s">
        <v>1860</v>
      </c>
      <c r="CK382" s="164" t="str">
        <f t="shared" si="306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382" s="164" t="s">
        <v>1860</v>
      </c>
      <c r="CN382" s="164" t="str">
        <f>"BEGIN TRY" &amp; CHAR(10) &amp;
"    WITH query_result AS (" &amp; CHAR(10) &amp;
"        "&amp;CL382&amp;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382" s="164" t="s">
        <v>1860</v>
      </c>
      <c r="CQ382" s="164" t="str">
        <f t="shared" si="308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2" s="216">
        <f>IFERROR(VLOOKUP("ID"&amp;U382,V.진단결과!$A$2:$E$99558,4,0),0)</f>
        <v>0</v>
      </c>
      <c r="CS382" s="217">
        <f>IFERROR(VLOOKUP("ID"&amp;U382,V.진단결과!$A$2:$E$99558,5,0),0)</f>
        <v>0</v>
      </c>
      <c r="CT382" s="218">
        <f t="shared" si="274"/>
        <v>0</v>
      </c>
      <c r="CU382" s="219" t="str">
        <f>SUBSTITUTE(IFERROR(VLOOKUP("ID"&amp;U382,V.진단결과!$A$2:$F$99558,6,0),""),$AO382,"")</f>
        <v/>
      </c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</row>
    <row r="383" spans="1:120" s="220" customFormat="1" ht="16.5" customHeight="1">
      <c r="A383" s="164">
        <v>5.4</v>
      </c>
      <c r="B383" s="164" t="s">
        <v>2240</v>
      </c>
      <c r="C383" s="164" t="s">
        <v>2886</v>
      </c>
      <c r="D383" s="164">
        <v>3</v>
      </c>
      <c r="E383" s="175" t="s">
        <v>2243</v>
      </c>
      <c r="F383" s="177" t="s">
        <v>2267</v>
      </c>
      <c r="G383" s="177" t="s">
        <v>2246</v>
      </c>
      <c r="H383" s="177">
        <v>5</v>
      </c>
      <c r="I383" s="221" t="s">
        <v>2601</v>
      </c>
      <c r="J383" s="177" t="s">
        <v>2297</v>
      </c>
      <c r="K383" s="177" t="s">
        <v>2436</v>
      </c>
      <c r="L383" s="175"/>
      <c r="M383" s="165"/>
      <c r="N383" s="221" t="s">
        <v>2601</v>
      </c>
      <c r="O383" s="185">
        <v>44406.375</v>
      </c>
      <c r="P383" s="4"/>
      <c r="Q383" s="175" t="s">
        <v>2449</v>
      </c>
      <c r="R383" s="175"/>
      <c r="S383" s="166"/>
      <c r="T383" s="166"/>
      <c r="U383" s="166">
        <v>3050</v>
      </c>
      <c r="V383" s="164" t="s">
        <v>1869</v>
      </c>
      <c r="W383" s="166"/>
      <c r="X383" s="166"/>
      <c r="Y383" s="166"/>
      <c r="Z383" s="168" t="s">
        <v>2801</v>
      </c>
      <c r="AA383" s="168" t="s">
        <v>2799</v>
      </c>
      <c r="AB383" s="164"/>
      <c r="AC383" s="166"/>
      <c r="AD383" s="165"/>
      <c r="AE383" s="166"/>
      <c r="AF383" s="166"/>
      <c r="AG383" s="165"/>
      <c r="AH383" s="165"/>
      <c r="AI383" s="166"/>
      <c r="AJ383" s="177" t="s">
        <v>2246</v>
      </c>
      <c r="AK383" s="177" t="s">
        <v>2296</v>
      </c>
      <c r="AL383" s="166"/>
      <c r="AM383" s="166"/>
      <c r="AN383" s="167" t="str">
        <f>F383 &amp;"["&amp;G383&amp;"]의 "&amp; I383 &amp;"["&amp; J383 &amp;"]는 "&amp;AJ383&amp;" 테이블의 "&amp;AK383&amp;"값을 포함해야 한다."</f>
        <v>내원정보[VISIT_OCCURRENCE]의 내원 시작시간[VISIT_START_DATETIME]는 VISIT_OCCURRENCE 테이블의 VISIT_START_DATE값을 포함해야 한다.</v>
      </c>
      <c r="AO383" s="166"/>
      <c r="AP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AQ383" s="164" t="s">
        <v>1860</v>
      </c>
      <c r="AR383" s="164" t="str">
        <f t="shared" si="291"/>
        <v xml:space="preserve">WITH query_result AS (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3" s="166" t="str">
        <f>"SELECT 'ID"&amp; $U383 &amp;"' AS RULE_ID,  
   '"&amp; $G383 &amp;"' AS TB_NM,    
   '"&amp; $J383 &amp;"' AS COL_NM, 
	COUNT(*) AS ERR_CNT   
FROM "&amp;$C383&amp;"."&amp; $G383 &amp;"
WHERE CASE WHEN  "&amp; $J383 &amp;" NOT LIKE_REGEXPR "&amp; $AK383 &amp;"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383" s="164" t="s">
        <v>1860</v>
      </c>
      <c r="AU383" s="164" t="str">
        <f t="shared" si="292"/>
        <v xml:space="preserve">    WITH query_result AS (
        -- 쿼리 결과를 변수에 저장
        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"&amp; $J383 &amp;" NOT LIKE_REGEXPR "&amp; $AK383 &amp;"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383" s="164" t="s">
        <v>1860</v>
      </c>
      <c r="AX383" s="164" t="str">
        <f t="shared" si="293"/>
        <v xml:space="preserve">    WITH query_result AS (
        -- 쿼리 결과를 변수에 저장
    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AZ383" s="164" t="s">
        <v>1860</v>
      </c>
      <c r="BA383" s="164" t="str">
        <f t="shared" si="294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383" s="164" t="s">
        <v>1860</v>
      </c>
      <c r="BD383" s="164" t="str">
        <f t="shared" ref="BD383:BD389" si="309">"BEGIN TRY" &amp; CHAR(10) &amp;
"    WITH query_result AS (" &amp; CHAR(10) &amp;
"        "&amp;BB383&amp;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383" s="164" t="s">
        <v>1860</v>
      </c>
      <c r="BG383" s="164" t="str">
        <f t="shared" si="296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3" s="166" t="str">
        <f>"SELECT 'ID"&amp; $U383 &amp;"' AS RULE_ID,  
   '"&amp; $G383 &amp;"' AS TB_NM,    
   '"&amp; $J383 &amp;"' AS COL_NM, 
   COUNT(*) AS TOT_CNT   
   FROM "&amp;$C383&amp;"."&amp; $G383 &amp;"
WHERE "&amp; $J383 &amp;" IS NOT NULL AND LENGTH(CAST("&amp; $J383 &amp;" AS VARCHAR))&gt;0 "</f>
        <v xml:space="preserve">SELECT 'ID3050'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383" s="164" t="s">
        <v>1860</v>
      </c>
      <c r="BJ383" s="166" t="str">
        <f t="shared" si="297"/>
        <v xml:space="preserve">BEGIN
    -- 쿼리 결과를 변수에 저장
    SELECT 'ID3050'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3" s="166" t="str">
        <f>"SELECT 'ID"&amp; $U383 &amp;"' AS RULE_ID,  
   '"&amp; $G383 &amp;"' AS TB_NM,    
   '"&amp; $J383 &amp;"' AS COL_NM, 
	COUNT(*) AS ERR_CNT   
FROM "&amp;$C383&amp;"."&amp; $G383 &amp;"
WHERE CASE WHEN REGEXP_MATCH(CAST("&amp; $J383 &amp;" AS VARCHAR), CAST("&amp; $AK383 &amp;" AS VARCHAR)) IS NULL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383" s="164" t="s">
        <v>1860</v>
      </c>
      <c r="BM383" s="166" t="str">
        <f t="shared" si="298"/>
        <v xml:space="preserve">BEGIN
    -- 쿼리 결과를 변수에 저장
    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REGEXP_MATCH(CAST("&amp; $J383 &amp;" AS VARCHAR), CAST("&amp; $AK383 &amp;" AS VARCHAR)) IS NULL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383" s="164" t="s">
        <v>1860</v>
      </c>
      <c r="BP383" s="166" t="str">
        <f t="shared" si="299"/>
        <v xml:space="preserve">BEGIN
    -- 쿼리 결과를 변수에 저장
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BR383" s="164" t="s">
        <v>1860</v>
      </c>
      <c r="BS383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3" s="166" t="str">
        <f>"SELECT 'ID"&amp; $U383 &amp;"' AS RULE_ID,  
   '"&amp; $G383 &amp;"' AS TB_NM,    
   '"&amp; $J383 &amp;"' AS COL_NM, 
	COUNT(*) AS ERR_CNT   
FROM "&amp;$C383&amp;"."&amp; $G383 &amp;"
WHERE CASE WHEN  "&amp; $J383 &amp;" NOT REGEXP "&amp; $AK383 &amp;"
THEN 'Y' ELSE 'N' END = 'Y' 
AND ( "&amp; $J383 &amp;" IS NOT NULL AND LENGTH("&amp; $J383 &amp;")&gt;0 )
"</f>
        <v xml:space="preserve">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383" s="164" t="s">
        <v>1860</v>
      </c>
      <c r="BV383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383" s="166" t="str">
        <f>"SELECT ERR_VALUE, RULE_ID, TB_NM, COL_NM FROM (
SELECT DISTINCT SUBSTRING(CAST("&amp; $J383 &amp;" AS VARCHAR(50)),1,30) AS ERR_VALUE, 'ID"&amp; $U383 &amp;"' AS RULE_ID,  
   '"&amp; $G383 &amp;"' AS TB_NM,    
   '"&amp; $J383 &amp;"' AS COL_NM 
FROM "&amp;$C383&amp;"."&amp; $G383 &amp;"
WHERE CASE WHEN "&amp; $J383 &amp;" NOT REGEXP "&amp; $AK383 &amp;"
 THEN 'Y' 
 ELSE 'N' 
 END = 'Y' 
AND ("&amp; $J383 &amp;" IS NOT NULL AND LENGTH("&amp; $J383 &amp;")&gt;0 )
limit 3
) XX
"</f>
        <v xml:space="preserve">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383" s="164" t="s">
        <v>1860</v>
      </c>
      <c r="BY383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CA383" s="164" t="s">
        <v>1860</v>
      </c>
      <c r="CB383" s="164" t="str">
        <f t="shared" si="303"/>
        <v xml:space="preserve">    -- 프로시저 본문
    BEGIN
        WITH query_result AS (
            -- 쿼리 결과를 변수에 저장
            SELECT 'ID3050'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3" s="166" t="str">
        <f>"SELECT 'ID"&amp; $U383 &amp;"' AS RULE_ID,  
   '"&amp; $G383 &amp;"' AS TB_NM,    
   '"&amp; $J383 &amp;"' AS COL_NM, 
	COUNT(*) AS ERR_CNT   
FROM "&amp;$C383&amp;"."&amp; $G383 &amp;"
WHERE CASE WHEN NOT REGEXP_LIKE("&amp; $J383 &amp;", "&amp; $AK383 &amp;")
THEN 'Y' ELSE 'N' END = 'Y' 
AND ( "&amp; $J383 &amp;" IS NOT NULL AND LENGTH(TO_CHAR("&amp; $J383 &amp;"))&gt;0 )
"</f>
        <v xml:space="preserve">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383" s="164" t="s">
        <v>1860</v>
      </c>
      <c r="CE383" s="164" t="str">
        <f t="shared" si="304"/>
        <v xml:space="preserve">    -- 프로시저 본문
    BEGIN
        WITH query_result AS (
            -- 쿼리 결과를 변수에 저장
         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3" s="166" t="str">
        <f>"SELECT ERR_VALUE, RULE_ID, TB_NM, COL_NM FROM (
SELECT DISTINCT SUBSTR(TO_CHAR("&amp; $J383 &amp;"),1,30) AS ERR_VALUE, 'ID"&amp; $U383 &amp;"' AS RULE_ID,  
   '"&amp; $G383 &amp;"' AS TB_NM,    
   '"&amp; $J383 &amp;"' AS COL_NM 
FROM "&amp;$C383&amp;"."&amp; $G383 &amp;"
WHERE CASE WHEN NOT REGEXP_LIKE("&amp; $J383 &amp;", "&amp; $AK383 &amp;")
 THEN 'Y' 
 ELSE 'N' 
 END = 'Y' 
AND ("&amp; $J383 &amp;" IS NOT NULL AND LENGTH(TO_CHAR("&amp; $J383 &amp;"))&gt;0 )
AND ROWNUM &lt; 4
) XX
"</f>
        <v xml:space="preserve">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383" s="164" t="s">
        <v>1860</v>
      </c>
      <c r="CH383" s="164" t="str">
        <f t="shared" si="305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CJ383" s="164" t="s">
        <v>1860</v>
      </c>
      <c r="CK383" s="164" t="str">
        <f t="shared" si="306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383" s="164" t="s">
        <v>1860</v>
      </c>
      <c r="CN383" s="164" t="str">
        <f t="shared" ref="CN383:CN389" si="310">"BEGIN TRY" &amp; CHAR(10) &amp;
"    WITH query_result AS (" &amp; CHAR(10) &amp;
"        "&amp;CL383&amp;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383" s="164" t="s">
        <v>1860</v>
      </c>
      <c r="CQ383" s="164" t="str">
        <f t="shared" si="308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3" s="216">
        <f>IFERROR(VLOOKUP("ID"&amp;U383,V.진단결과!$A$2:$E$99558,4,0),0)</f>
        <v>0</v>
      </c>
      <c r="CS383" s="217">
        <f>IFERROR(VLOOKUP("ID"&amp;U383,V.진단결과!$A$2:$E$99558,5,0),0)</f>
        <v>0</v>
      </c>
      <c r="CT383" s="218">
        <f t="shared" si="274"/>
        <v>0</v>
      </c>
      <c r="CU383" s="219" t="str">
        <f>SUBSTITUTE(IFERROR(VLOOKUP("ID"&amp;U383,V.진단결과!$A$2:$F$99558,6,0),""),$AO383,"")</f>
        <v/>
      </c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</row>
    <row r="384" spans="1:120" s="220" customFormat="1" ht="16.5" customHeight="1">
      <c r="A384" s="164">
        <v>5.4</v>
      </c>
      <c r="B384" s="164" t="s">
        <v>2240</v>
      </c>
      <c r="C384" s="164" t="s">
        <v>2886</v>
      </c>
      <c r="D384" s="164">
        <v>3</v>
      </c>
      <c r="E384" s="175" t="s">
        <v>2243</v>
      </c>
      <c r="F384" s="177" t="s">
        <v>2267</v>
      </c>
      <c r="G384" s="177" t="s">
        <v>2246</v>
      </c>
      <c r="H384" s="177">
        <v>6</v>
      </c>
      <c r="I384" s="221" t="s">
        <v>2602</v>
      </c>
      <c r="J384" s="177" t="s">
        <v>2298</v>
      </c>
      <c r="K384" s="177" t="s">
        <v>2438</v>
      </c>
      <c r="L384" s="175"/>
      <c r="M384" s="165"/>
      <c r="N384" s="221" t="s">
        <v>2602</v>
      </c>
      <c r="O384" s="184">
        <v>44406</v>
      </c>
      <c r="P384" s="4"/>
      <c r="Q384" s="175" t="s">
        <v>116</v>
      </c>
      <c r="R384" s="175" t="s">
        <v>2448</v>
      </c>
      <c r="S384" s="166"/>
      <c r="T384" s="166"/>
      <c r="U384" s="166">
        <v>3051</v>
      </c>
      <c r="V384" s="164" t="s">
        <v>1869</v>
      </c>
      <c r="W384" s="166"/>
      <c r="X384" s="166"/>
      <c r="Y384" s="166"/>
      <c r="Z384" s="168" t="s">
        <v>2786</v>
      </c>
      <c r="AA384" s="168" t="s">
        <v>2565</v>
      </c>
      <c r="AB384" s="164"/>
      <c r="AC384" s="166"/>
      <c r="AD384" s="165"/>
      <c r="AE384" s="166"/>
      <c r="AF384" s="166"/>
      <c r="AG384" s="165"/>
      <c r="AH384" s="165"/>
      <c r="AI384" s="166"/>
      <c r="AJ384" s="177" t="s">
        <v>2246</v>
      </c>
      <c r="AK384" s="177" t="s">
        <v>2296</v>
      </c>
      <c r="AL384" s="177" t="s">
        <v>2296</v>
      </c>
      <c r="AM384" s="217"/>
      <c r="AN384" s="166" t="str">
        <f>F384 &amp;"["&amp;G384&amp;"]의 "&amp; I384 &amp;"["&amp; J384 &amp;"]는 "&amp;AJ384&amp;" 테이블의 ["&amp;AL384&amp;"] 보다 늦은 날짜여야 한다."</f>
        <v>내원정보[VISIT_OCCURRENCE]의 내원 종료일[VISIT_END_DATE]는 VISIT_OCCURRENCE 테이블의 [VISIT_START_DATE] 보다 늦은 날짜여야 한다.</v>
      </c>
      <c r="AO384" s="166"/>
      <c r="AP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AQ384" s="164" t="s">
        <v>1860</v>
      </c>
      <c r="AR384" s="164" t="str">
        <f t="shared" si="291"/>
        <v xml:space="preserve">WITH query_result AS (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384" s="164" t="s">
        <v>1860</v>
      </c>
      <c r="AU384" s="164" t="str">
        <f t="shared" si="292"/>
        <v xml:space="preserve">    WITH query_result AS (
        -- 쿼리 결과를 변수에 저장
    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384" s="164" t="s">
        <v>1860</v>
      </c>
      <c r="AX384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AZ384" s="164" t="s">
        <v>1860</v>
      </c>
      <c r="BA384" s="164" t="str">
        <f t="shared" si="294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384" s="164" t="s">
        <v>1860</v>
      </c>
      <c r="BD384" s="164" t="str">
        <f t="shared" si="309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384" s="164" t="s">
        <v>1860</v>
      </c>
      <c r="BG384" s="164" t="str">
        <f t="shared" si="296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4" s="166" t="str">
        <f>"SELECT 'ID"&amp; $U384 &amp;"' AS RULE_ID,  
   '"&amp; $G384 &amp;"' AS TB_NM,    
   '"&amp; $J384 &amp;"' AS COL_NM, 
   COUNT(*) AS TOT_CNT   
   FROM "&amp;$C384&amp;"."&amp; $G384 &amp;"
WHERE "&amp; $J384 &amp;" IS NOT NULL AND LENGTH(CAST("&amp; $J384 &amp;" AS VARCHAR))&gt;0 "</f>
        <v xml:space="preserve">SELECT 'ID3051' AS RULE_ID,  
   'VISIT_OCCURRENCE' AS TB_NM,    
   'VISIT_END_DATE' AS COL_NM, 
   COUNT(*) AS TOT_CNT   
   FROM YourSchemaName.VISIT_OCCURRENCE
WHERE VISIT_END_DATE IS NOT NULL AND LENGTH(CAST(VISIT_END_DATE AS VARCHAR))&gt;0 </v>
      </c>
      <c r="BI384" s="164" t="s">
        <v>1860</v>
      </c>
      <c r="BJ384" s="166" t="str">
        <f t="shared" si="297"/>
        <v xml:space="preserve">BEGIN
    -- 쿼리 결과를 변수에 저장
    SELECT 'ID3051'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384" s="164" t="s">
        <v>1860</v>
      </c>
      <c r="BM384" s="166" t="str">
        <f t="shared" si="298"/>
        <v xml:space="preserve">BEGIN
    -- 쿼리 결과를 변수에 저장
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384" s="164" t="s">
        <v>1860</v>
      </c>
      <c r="BP384" s="166" t="str">
        <f t="shared" si="299"/>
        <v xml:space="preserve">BEGIN
    -- 쿼리 결과를 변수에 저장
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BR384" s="164" t="s">
        <v>1860</v>
      </c>
      <c r="BS384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4" s="166" t="str">
        <f>"SELECT 'ID"&amp; $U384 &amp;"' AS RULE_ID,  
   '"&amp; $G384 &amp;"' AS TB_NM,    
   '"&amp; $J384 &amp;"' AS COL_NM, 
	COUNT(*) AS ERR_CNT   
FROM "&amp;$C384&amp;"."&amp; $G384 &amp;" A
WHERE "&amp; $J384 &amp;" IS NOT NULL AND LENGTH("&amp; $J384 &amp;")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384" s="164" t="s">
        <v>1860</v>
      </c>
      <c r="BV384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384" s="166" t="str">
        <f>"SELECT ERR_VALUE, RULE_ID, TB_NM, COL_NM FROM (
 SELECT DISTINCT SUBSTRING(CAST("&amp; $J384 &amp;" AS VARCHAR(50)),1,30) AS ERR_VALUE, 'ID"&amp; $U384 &amp;"' AS RULE_ID,  
   '"&amp; $G384 &amp;"' AS TB_NM,    
   '"&amp; $J384 &amp;"' AS COL_NM 
FROM "&amp;$C384&amp;"."&amp; $G384 &amp;" A
WHERE  "&amp; $J384 &amp;" IS NOT NULL AND LENGTH("&amp; $J384 &amp;") &gt; 0 
AND "&amp;$J384&amp;" &lt; "&amp;$AL384&amp;"
LIMIT 3
) XX
"</f>
        <v xml:space="preserve">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</v>
      </c>
      <c r="BX384" s="164" t="s">
        <v>1860</v>
      </c>
      <c r="BY384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CA384" s="164" t="s">
        <v>1860</v>
      </c>
      <c r="CB384" s="164" t="str">
        <f t="shared" si="303"/>
        <v xml:space="preserve">    -- 프로시저 본문
    BEGIN
        WITH query_result AS (
            -- 쿼리 결과를 변수에 저장
            SELECT 'ID3051'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4" s="166" t="str">
        <f>"SELECT 'ID"&amp; $U384 &amp;"' AS RULE_ID,  
   '"&amp; $G384 &amp;"' AS TB_NM,    
   '"&amp; $J384 &amp;"' AS COL_NM, 
	COUNT(*) AS ERR_CNT   
FROM "&amp;$C384&amp;"."&amp; $G384 &amp;" A
WHERE "&amp; $J384 &amp;" IS NOT NULL AND LENGTH(TO_CHAR("&amp; $J384 &amp;"))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384" s="164" t="s">
        <v>1860</v>
      </c>
      <c r="CE384" s="164" t="str">
        <f t="shared" si="304"/>
        <v xml:space="preserve">    -- 프로시저 본문
    BEGIN
        WITH query_result AS (
            -- 쿼리 결과를 변수에 저장
         SELECT 'ID3051'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4" s="166" t="str">
        <f>"SELECT ERR_VALUE, RULE_ID, TB_NM, COL_NM FROM (
 SELECT DISTINCT SUBSTR(TO_CHAR("&amp; $J384 &amp;"),1,30) AS ERR_VALUE, 'ID"&amp; $U384 &amp;"' AS RULE_ID,  
   '"&amp; $G384 &amp;"' AS TB_NM,    
   '"&amp; $J384 &amp;"' AS COL_NM 
FROM "&amp;$C384&amp;"."&amp; $G384 &amp;" A
WHERE  "&amp; $J384 &amp;" IS NOT NULL AND LENGTH(TO_CHAR("&amp; $J384 &amp;")) &gt; 0 
AND "&amp;$J384&amp;" &lt; "&amp;$AL384&amp;"
AND ROWNUM &lt; 4
) XX
"</f>
        <v xml:space="preserve">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384" s="164" t="s">
        <v>1860</v>
      </c>
      <c r="CH384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CJ384" s="164" t="s">
        <v>1860</v>
      </c>
      <c r="CK384" s="164" t="str">
        <f t="shared" si="306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384" s="164" t="s">
        <v>1860</v>
      </c>
      <c r="CN384" s="164" t="str">
        <f t="shared" si="310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384" s="164" t="s">
        <v>1860</v>
      </c>
      <c r="CQ384" s="164" t="str">
        <f t="shared" si="308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4" s="216">
        <f>IFERROR(VLOOKUP("ID"&amp;U384,V.진단결과!$A$2:$E$99558,4,0),0)</f>
        <v>0</v>
      </c>
      <c r="CS384" s="217">
        <f>IFERROR(VLOOKUP("ID"&amp;U384,V.진단결과!$A$2:$E$99558,5,0),0)</f>
        <v>0</v>
      </c>
      <c r="CT384" s="218">
        <f t="shared" si="274"/>
        <v>0</v>
      </c>
      <c r="CU384" s="219" t="str">
        <f>SUBSTITUTE(IFERROR(VLOOKUP("ID"&amp;U384,V.진단결과!$A$2:$F$99558,6,0),""),$AO384,"")</f>
        <v/>
      </c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</row>
    <row r="385" spans="1:120" s="220" customFormat="1" ht="16.5" customHeight="1">
      <c r="A385" s="164">
        <v>5.4</v>
      </c>
      <c r="B385" s="164" t="s">
        <v>2240</v>
      </c>
      <c r="C385" s="164" t="s">
        <v>2886</v>
      </c>
      <c r="D385" s="164">
        <v>3</v>
      </c>
      <c r="E385" s="175" t="s">
        <v>2243</v>
      </c>
      <c r="F385" s="177" t="s">
        <v>2267</v>
      </c>
      <c r="G385" s="177" t="s">
        <v>2246</v>
      </c>
      <c r="H385" s="177">
        <v>6</v>
      </c>
      <c r="I385" s="221" t="s">
        <v>2602</v>
      </c>
      <c r="J385" s="177" t="s">
        <v>2298</v>
      </c>
      <c r="K385" s="177" t="s">
        <v>2438</v>
      </c>
      <c r="L385" s="175"/>
      <c r="M385" s="165"/>
      <c r="N385" s="221" t="s">
        <v>2602</v>
      </c>
      <c r="O385" s="184">
        <v>44406</v>
      </c>
      <c r="P385" s="4"/>
      <c r="Q385" s="175" t="s">
        <v>116</v>
      </c>
      <c r="R385" s="175" t="s">
        <v>2448</v>
      </c>
      <c r="S385" s="166"/>
      <c r="T385" s="166"/>
      <c r="U385" s="166">
        <v>3052</v>
      </c>
      <c r="V385" s="164" t="s">
        <v>1869</v>
      </c>
      <c r="W385" s="166"/>
      <c r="X385" s="166"/>
      <c r="Y385" s="166"/>
      <c r="Z385" s="168" t="s">
        <v>2892</v>
      </c>
      <c r="AA385" s="168" t="s">
        <v>2891</v>
      </c>
      <c r="AB385" s="166"/>
      <c r="AC385" s="166"/>
      <c r="AD385" s="165"/>
      <c r="AE385" s="166"/>
      <c r="AF385" s="166"/>
      <c r="AG385" s="166"/>
      <c r="AH385" s="165"/>
      <c r="AI385" s="166"/>
      <c r="AJ385" s="166"/>
      <c r="AK385" s="166"/>
      <c r="AL385" s="166"/>
      <c r="AM385" s="166"/>
      <c r="AN385" s="166" t="str">
        <f>F385 &amp;"["&amp;G385&amp;"]의 "&amp; I385 &amp;"["&amp; J385 &amp;"]는 필수적으로 존재하여만 한다."</f>
        <v>내원정보[VISIT_OCCURRENCE]의 내원 종료일[VISIT_END_DATE]는 필수적으로 존재하여만 한다.</v>
      </c>
      <c r="AO385" s="166"/>
      <c r="AP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Q385" s="164" t="s">
        <v>1860</v>
      </c>
      <c r="AR385" s="164" t="str">
        <f t="shared" si="291"/>
        <v xml:space="preserve">WITH query_result AS (
    -- 쿼리 결과를 변수에 저장
    SELECT 'ID3052'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AT385" s="164" t="s">
        <v>1860</v>
      </c>
      <c r="AU385" s="164" t="str">
        <f t="shared" si="292"/>
        <v xml:space="preserve">    WITH query_result AS (
        -- 쿼리 결과를 변수에 저장
        SELECT 'ID3052'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AW385" s="164" t="s">
        <v>1860</v>
      </c>
      <c r="AX385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Z385" s="164" t="s">
        <v>1860</v>
      </c>
      <c r="BA385" s="164" t="str">
        <f t="shared" si="294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C385" s="164" t="s">
        <v>1860</v>
      </c>
      <c r="BD385" s="164" t="str">
        <f t="shared" si="309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BF385" s="164" t="s">
        <v>1860</v>
      </c>
      <c r="BG385" s="164" t="str">
        <f t="shared" si="296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5" s="166" t="str">
        <f>"SELECT 'ID"&amp; $U385 &amp;"' AS RULE_ID,  
   '"&amp; $G385 &amp;"' AS TB_NM,    
   '"&amp; $J385 &amp;"' AS COL_NM, 
   COUNT(*) AS TOT_CNT   
   FROM "&amp;$C385&amp;"."&amp; $G385 &amp;"
"</f>
        <v xml:space="preserve">SELECT 'ID3052' AS RULE_ID,  
   'VISIT_OCCURRENCE' AS TB_NM,    
   'VISIT_END_DATE' AS COL_NM, 
   COUNT(*) AS TOT_CNT   
   FROM YourSchemaName.VISIT_OCCURRENCE
</v>
      </c>
      <c r="BI385" s="164" t="s">
        <v>1860</v>
      </c>
      <c r="BJ385" s="166" t="str">
        <f t="shared" si="297"/>
        <v xml:space="preserve">BEGIN
    -- 쿼리 결과를 변수에 저장
    SELECT 'ID3052'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L385" s="164" t="s">
        <v>1860</v>
      </c>
      <c r="BM385" s="166" t="str">
        <f t="shared" si="298"/>
        <v xml:space="preserve">BEGIN
    -- 쿼리 결과를 변수에 저장
    SELECT 'ID3052'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BO385" s="164" t="s">
        <v>1860</v>
      </c>
      <c r="BP385" s="166" t="str">
        <f t="shared" si="299"/>
        <v xml:space="preserve">BEGIN
    -- 쿼리 결과를 변수에 저장
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BR385" s="164" t="s">
        <v>1860</v>
      </c>
      <c r="BS385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U385" s="164" t="s">
        <v>1860</v>
      </c>
      <c r="BV38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385" s="166" t="str">
        <f>"SELECT ERR_VALUE, RULE_ID, TB_NM, COL_NM FROM (
 SELECT DISTINCT SUBSTRING(CAST("&amp; $J385 &amp;" AS VARCHAR(50)),1,30) AS ERR_VALUE, 'ID"&amp; $U385 &amp;"' AS RULE_ID,  
   '"&amp; $G385 &amp;"' AS TB_NM,    
   '"&amp; $J385 &amp;"' AS COL_NM 
    FROM "&amp;$C385&amp;"."&amp; $G385 &amp;" A
    WHERE  "&amp; $J385 &amp;" IS NULL 
LIMIT 3
) XX
"</f>
        <v xml:space="preserve">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</v>
      </c>
      <c r="BX385" s="164" t="s">
        <v>1860</v>
      </c>
      <c r="BY385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A385" s="164" t="s">
        <v>1860</v>
      </c>
      <c r="CB385" s="164" t="str">
        <f t="shared" si="303"/>
        <v xml:space="preserve">    -- 프로시저 본문
    BEGIN
        WITH query_result AS (
            -- 쿼리 결과를 변수에 저장
            SELECT 'ID3052'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D385" s="164" t="s">
        <v>1860</v>
      </c>
      <c r="CE385" s="164" t="str">
        <f t="shared" si="304"/>
        <v xml:space="preserve">    -- 프로시저 본문
    BEGIN
        WITH query_result AS (
            -- 쿼리 결과를 변수에 저장
         SELECT 'ID3052'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5" s="166" t="str">
        <f>"SELECT ERR_VALUE, RULE_ID, TB_NM, COL_NM FROM (
 SELECT DISTINCT SUBSTR(TO_CHAR("&amp; $J385 &amp;"),1,30) AS ERR_VALUE, 'ID"&amp; $U385 &amp;"' AS RULE_ID,  
   '"&amp; $G385 &amp;"' AS TB_NM,    
   '"&amp; $J385 &amp;"' AS COL_NM 
    FROM "&amp;$C385&amp;"."&amp; $G385 &amp;" A
    WHERE  "&amp; $J385 &amp;" IS NULL
AND ROWNUM &lt; 4
) XX
"</f>
        <v xml:space="preserve">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</v>
      </c>
      <c r="CG385" s="164" t="s">
        <v>1860</v>
      </c>
      <c r="CH385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J385" s="164" t="s">
        <v>1860</v>
      </c>
      <c r="CK385" s="164" t="str">
        <f t="shared" si="306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M385" s="164" t="s">
        <v>1860</v>
      </c>
      <c r="CN385" s="164" t="str">
        <f t="shared" si="310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CP385" s="164" t="s">
        <v>1860</v>
      </c>
      <c r="CQ385" s="164" t="str">
        <f t="shared" si="308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5" s="216">
        <f>IFERROR(VLOOKUP("ID"&amp;U385,V.진단결과!$A$2:$E$99558,4,0),0)</f>
        <v>0</v>
      </c>
      <c r="CS385" s="217">
        <f>IFERROR(VLOOKUP("ID"&amp;U385,V.진단결과!$A$2:$E$99558,5,0),0)</f>
        <v>0</v>
      </c>
      <c r="CT385" s="218">
        <f t="shared" si="274"/>
        <v>0</v>
      </c>
      <c r="CU385" s="219" t="str">
        <f>SUBSTITUTE(IFERROR(VLOOKUP("ID"&amp;U385,V.진단결과!$A$2:$F$99558,6,0),""),$AO385,"")</f>
        <v/>
      </c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</row>
    <row r="386" spans="1:120" s="220" customFormat="1" ht="16.5" customHeight="1">
      <c r="A386" s="164">
        <v>5.4</v>
      </c>
      <c r="B386" s="164" t="s">
        <v>2240</v>
      </c>
      <c r="C386" s="164" t="s">
        <v>2886</v>
      </c>
      <c r="D386" s="164">
        <v>3</v>
      </c>
      <c r="E386" s="175" t="s">
        <v>2243</v>
      </c>
      <c r="F386" s="177" t="s">
        <v>2267</v>
      </c>
      <c r="G386" s="177" t="s">
        <v>2246</v>
      </c>
      <c r="H386" s="177">
        <v>6</v>
      </c>
      <c r="I386" s="221" t="s">
        <v>2602</v>
      </c>
      <c r="J386" s="177" t="s">
        <v>2298</v>
      </c>
      <c r="K386" s="177" t="s">
        <v>2438</v>
      </c>
      <c r="L386" s="175"/>
      <c r="M386" s="165"/>
      <c r="N386" s="221" t="s">
        <v>2602</v>
      </c>
      <c r="O386" s="184">
        <v>44406</v>
      </c>
      <c r="P386" s="4"/>
      <c r="Q386" s="175" t="s">
        <v>116</v>
      </c>
      <c r="R386" s="175" t="s">
        <v>2448</v>
      </c>
      <c r="S386" s="166"/>
      <c r="T386" s="166"/>
      <c r="U386" s="166">
        <v>3053</v>
      </c>
      <c r="V386" s="164" t="s">
        <v>1869</v>
      </c>
      <c r="W386" s="166"/>
      <c r="X386" s="166"/>
      <c r="Y386" s="166"/>
      <c r="Z386" s="168" t="s">
        <v>2564</v>
      </c>
      <c r="AA386" s="168" t="s">
        <v>2565</v>
      </c>
      <c r="AB386" s="166"/>
      <c r="AC386" s="166"/>
      <c r="AD386" s="165"/>
      <c r="AE386" s="166"/>
      <c r="AF386" s="166"/>
      <c r="AG386" s="166"/>
      <c r="AH386" s="165"/>
      <c r="AI386" s="166"/>
      <c r="AJ386" s="166" t="s">
        <v>2254</v>
      </c>
      <c r="AK386" s="166" t="s">
        <v>2272</v>
      </c>
      <c r="AL386" s="166"/>
      <c r="AM386" s="166" t="s">
        <v>2394</v>
      </c>
      <c r="AN386" s="166" t="str">
        <f>F386 &amp;"["&amp;G386&amp;"]의 "&amp; I386 &amp;"["&amp; J386 &amp;"]는 사망["&amp;AJ386&amp;"]의 사망일자 이후 데이터가 존재할 수 없다."</f>
        <v>내원정보[VISIT_OCCURRENCE]의 내원 종료일[VISIT_END_DATE]는 사망[DEATH]의 사망일자 이후 데이터가 존재할 수 없다.</v>
      </c>
      <c r="AO386" s="166"/>
      <c r="AP386" s="166" t="str">
        <f>"SELECT 'ID"&amp; $U386 &amp;"' AS RULE_ID,  
   '"&amp; $G386 &amp;"' AS TB_NM,    
   '"&amp; $J386 &amp;"' AS COL_NM, 
   COUNT(*) AS TOT_CNT   
   FROM "&amp;$C386&amp;"."&amp; $G386 &amp;"
WHERE "&amp; $J386 &amp;" IS NOT NULL AND LENGTH("&amp; $J386 &amp;")&gt;0 "</f>
        <v xml:space="preserve">SELECT 'ID3053' AS RULE_ID,  
   'VISIT_OCCURRENCE' AS TB_NM,    
   'VISIT_END_DATE' AS COL_NM, 
   COUNT(*) AS TOT_CNT   
   FROM YourSchemaName.VISIT_OCCURRENCE
WHERE VISIT_END_DATE IS NOT NULL AND LENGTH(VISIT_END_DATE)&gt;0 </v>
      </c>
      <c r="AQ386" s="164" t="s">
        <v>1860</v>
      </c>
      <c r="AR386" s="164" t="str">
        <f t="shared" si="291"/>
        <v xml:space="preserve">WITH query_result AS (
    -- 쿼리 결과를 변수에 저장
    SELECT 'ID3053'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 
AND A."&amp; $J386 &amp;" &lt; B."&amp;$AM386&amp;"
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386" s="164" t="s">
        <v>1860</v>
      </c>
      <c r="AU386" s="164" t="str">
        <f t="shared" si="292"/>
        <v xml:space="preserve">    WITH query_result AS (
        -- 쿼리 결과를 변수에 저장
    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TO_VARCHAR(B."&amp;$AM386&amp;", 'YYYY-MM-DD')
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386" s="164" t="s">
        <v>1860</v>
      </c>
      <c r="AX386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AZ386" s="164" t="s">
        <v>1860</v>
      </c>
      <c r="BA386" s="164" t="str">
        <f t="shared" si="294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386" s="164" t="s">
        <v>1860</v>
      </c>
      <c r="BD386" s="164" t="str">
        <f t="shared" si="309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386" s="164" t="s">
        <v>1860</v>
      </c>
      <c r="BG386" s="164" t="str">
        <f t="shared" si="296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6" s="166" t="str">
        <f>"SELECT 'ID"&amp; $U386 &amp;"' AS RULE_ID,  
   '"&amp; $G386 &amp;"' AS TB_NM,    
   '"&amp; $J386 &amp;"' AS COL_NM, 
   COUNT(*) AS TOT_CNT   
   FROM "&amp;$C386&amp;"."&amp; $G386 &amp;"
"</f>
        <v xml:space="preserve">SELECT 'ID3053' AS RULE_ID,  
   'VISIT_OCCURRENCE' AS TB_NM,    
   'VISIT_END_DATE' AS COL_NM, 
   COUNT(*) AS TOT_CNT   
   FROM YourSchemaName.VISIT_OCCURRENCE
</v>
      </c>
      <c r="BI386" s="164" t="s">
        <v>1860</v>
      </c>
      <c r="BJ386" s="166" t="str">
        <f t="shared" si="297"/>
        <v xml:space="preserve">BEGIN
    -- 쿼리 결과를 변수에 저장
    SELECT 'ID3053'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B."&amp;$AM356&amp;" 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</v>
      </c>
      <c r="BL386" s="164" t="s">
        <v>1860</v>
      </c>
      <c r="BM386" s="166" t="str">
        <f t="shared" si="298"/>
        <v xml:space="preserve">BEGIN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=A."&amp;$AK386&amp;" 
AND A."&amp; $J386 &amp;" &lt; B."&amp;$AM356&amp;" 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</v>
      </c>
      <c r="BO386" s="164" t="s">
        <v>1860</v>
      </c>
      <c r="BP386" s="166" t="str">
        <f t="shared" si="299"/>
        <v xml:space="preserve">BEGIN
    -- 쿼리 결과를 변수에 저장
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BR386" s="164" t="s">
        <v>1860</v>
      </c>
      <c r="BS386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B."&amp;$AM356&amp;" )  
THEN 'Y' ELSE 'N' END = 'Y' 
AND ( "&amp; $J386 &amp;" IS NOT NULL AND LENGTH("&amp; $J386 &amp;")&gt;0 )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</v>
      </c>
      <c r="BU386" s="164" t="s">
        <v>1860</v>
      </c>
      <c r="BV38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386" s="166" t="str">
        <f>"SELECT ERR_VALUE, RULE_ID, TB_NM, COL_NM FROM (
 SELECT DISTINCT SUBSTRING(CAST("&amp; $J386 &amp;" AS VARCHAR(50)),1,30)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B."&amp;$AM356&amp;"
)  
THEN 'Y' ELSE 'N' END = 'Y' 
AND ( "&amp; $J386 &amp;" IS NOT NULL AND LENGTH("&amp; $J386 &amp;")&gt;0 ) 
LIMIT 3
) XX
"</f>
        <v xml:space="preserve">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</v>
      </c>
      <c r="BX386" s="164" t="s">
        <v>1860</v>
      </c>
      <c r="BY386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A386" s="164" t="s">
        <v>1860</v>
      </c>
      <c r="CB386" s="164" t="str">
        <f t="shared" si="303"/>
        <v xml:space="preserve">    -- 프로시저 본문
    BEGIN
        WITH query_result AS (
            -- 쿼리 결과를 변수에 저장
            SELECT 'ID3053'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B."&amp;$AM356&amp;"
 )  
THEN 'Y' ELSE 'N' END = 'Y' 
AND ( "&amp; $J386 &amp;" IS NOT NULL AND LENGTH(TO_CHAR("&amp; $J386 &amp;"))&gt;0 )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</v>
      </c>
      <c r="CD386" s="164" t="s">
        <v>1860</v>
      </c>
      <c r="CE386" s="164" t="str">
        <f t="shared" si="304"/>
        <v xml:space="preserve">    -- 프로시저 본문
    BEGIN
        WITH query_result AS (
            -- 쿼리 결과를 변수에 저장
 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6" s="166" t="str">
        <f>"SELECT ERR_VALUE, RULE_ID, TB_NM, COL_NM FROM (
 SELECT DISTINCT SUBSTR(TO_CHAR("&amp; $J386 &amp;"),1,30)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B."&amp;$AM356&amp;"
)  
THEN 'Y' ELSE 'N' END = 'Y' 
AND ( "&amp; $J386 &amp;" IS NOT NULL AND LENGTH(TO_CHAR("&amp; $J386 &amp;"))&gt;0 ) 
AND ROWNUM &lt; 4
) XX
"</f>
        <v xml:space="preserve">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</v>
      </c>
      <c r="CG386" s="164" t="s">
        <v>1860</v>
      </c>
      <c r="CH386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J386" s="164" t="s">
        <v>1860</v>
      </c>
      <c r="CK386" s="164" t="str">
        <f t="shared" si="306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386" s="164" t="s">
        <v>1860</v>
      </c>
      <c r="CN386" s="164" t="str">
        <f t="shared" si="310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386" s="164" t="s">
        <v>1860</v>
      </c>
      <c r="CQ386" s="164" t="str">
        <f t="shared" si="308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6" s="216">
        <f>IFERROR(VLOOKUP("ID"&amp;U386,V.진단결과!$A$2:$E$99558,4,0),0)</f>
        <v>0</v>
      </c>
      <c r="CS386" s="217">
        <f>IFERROR(VLOOKUP("ID"&amp;U386,V.진단결과!$A$2:$E$99558,5,0),0)</f>
        <v>0</v>
      </c>
      <c r="CT386" s="218">
        <f t="shared" si="274"/>
        <v>0</v>
      </c>
      <c r="CU386" s="219" t="str">
        <f>SUBSTITUTE(IFERROR(VLOOKUP("ID"&amp;U386,V.진단결과!$A$2:$F$99558,6,0),""),$AO386,"")</f>
        <v/>
      </c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</row>
    <row r="387" spans="1:120" s="220" customFormat="1" ht="15.6" customHeight="1">
      <c r="A387" s="164">
        <v>5.4</v>
      </c>
      <c r="B387" s="164" t="s">
        <v>2240</v>
      </c>
      <c r="C387" s="164" t="s">
        <v>2886</v>
      </c>
      <c r="D387" s="164">
        <v>3</v>
      </c>
      <c r="E387" s="175" t="s">
        <v>2243</v>
      </c>
      <c r="F387" s="177" t="s">
        <v>2267</v>
      </c>
      <c r="G387" s="177" t="s">
        <v>2246</v>
      </c>
      <c r="H387" s="177">
        <v>7</v>
      </c>
      <c r="I387" s="221" t="s">
        <v>2603</v>
      </c>
      <c r="J387" s="177" t="s">
        <v>2299</v>
      </c>
      <c r="K387" s="177" t="s">
        <v>2436</v>
      </c>
      <c r="L387" s="175"/>
      <c r="M387" s="165"/>
      <c r="N387" s="221" t="s">
        <v>2603</v>
      </c>
      <c r="O387" s="185">
        <v>44406.428738425922</v>
      </c>
      <c r="P387" s="4"/>
      <c r="Q387" s="175" t="s">
        <v>2449</v>
      </c>
      <c r="R387" s="175"/>
      <c r="S387" s="166"/>
      <c r="T387" s="166"/>
      <c r="U387" s="166">
        <v>3054</v>
      </c>
      <c r="V387" s="164" t="s">
        <v>1869</v>
      </c>
      <c r="W387" s="166"/>
      <c r="X387" s="166"/>
      <c r="Y387" s="166"/>
      <c r="Z387" s="168" t="s">
        <v>2801</v>
      </c>
      <c r="AA387" s="168" t="s">
        <v>2799</v>
      </c>
      <c r="AB387" s="164"/>
      <c r="AC387" s="166"/>
      <c r="AD387" s="165"/>
      <c r="AE387" s="166"/>
      <c r="AF387" s="166"/>
      <c r="AG387" s="165"/>
      <c r="AH387" s="165"/>
      <c r="AI387" s="166"/>
      <c r="AJ387" s="177" t="s">
        <v>2246</v>
      </c>
      <c r="AK387" s="177" t="s">
        <v>2298</v>
      </c>
      <c r="AL387" s="166"/>
      <c r="AM387" s="166"/>
      <c r="AN387" s="167" t="str">
        <f>F387 &amp;"["&amp;G387&amp;"]의 "&amp; I387 &amp;"["&amp; J387 &amp;"]는 "&amp;AJ387&amp;" 테이블의 "&amp;AK387&amp;"값을 포함해야 한다."</f>
        <v>내원정보[VISIT_OCCURRENCE]의 내원 종료시간[VISIT_END_DATETIME]는 VISIT_OCCURRENCE 테이블의 VISIT_END_DATE값을 포함해야 한다.</v>
      </c>
      <c r="AO387" s="166"/>
      <c r="AP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AQ387" s="164" t="s">
        <v>1860</v>
      </c>
      <c r="AR387" s="164" t="str">
        <f t="shared" si="291"/>
        <v xml:space="preserve">WITH query_result AS (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7" s="166" t="str">
        <f>"SELECT 'ID"&amp; $U387 &amp;"' AS RULE_ID,  
   '"&amp; $G387 &amp;"' AS TB_NM,    
   '"&amp; $J387 &amp;"' AS COL_NM, 
	COUNT(*) AS ERR_CNT   
FROM "&amp;$C387&amp;"."&amp; $G387 &amp;"
WHERE CASE WHEN  "&amp; $J387 &amp;" NOT LIKE_REGEXPR "&amp; $AK387 &amp;"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387" s="164" t="s">
        <v>1860</v>
      </c>
      <c r="AU387" s="164" t="str">
        <f t="shared" si="292"/>
        <v xml:space="preserve">    WITH query_result AS (
        -- 쿼리 결과를 변수에 저장
        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"&amp; $J387 &amp;" NOT LIKE_REGEXPR "&amp; $AK387 &amp;"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387" s="164" t="s">
        <v>1860</v>
      </c>
      <c r="AX387" s="164" t="str">
        <f t="shared" si="293"/>
        <v xml:space="preserve">    WITH query_result AS (
        -- 쿼리 결과를 변수에 저장
    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AZ387" s="164" t="s">
        <v>1860</v>
      </c>
      <c r="BA387" s="164" t="str">
        <f t="shared" si="294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387" s="164" t="s">
        <v>1860</v>
      </c>
      <c r="BD387" s="164" t="str">
        <f t="shared" si="309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387" s="164" t="s">
        <v>1860</v>
      </c>
      <c r="BG387" s="164" t="str">
        <f t="shared" si="296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7" s="166" t="str">
        <f>"SELECT 'ID"&amp; $U387 &amp;"' AS RULE_ID,  
   '"&amp; $G387 &amp;"' AS TB_NM,    
   '"&amp; $J387 &amp;"' AS COL_NM, 
   COUNT(*) AS TOT_CNT   
   FROM "&amp;$C387&amp;"."&amp; $G387 &amp;"
WHERE "&amp; $J387 &amp;" IS NOT NULL AND LENGTH(CAST("&amp; $J387 &amp;" AS VARCHAR))&gt;0 "</f>
        <v xml:space="preserve">SELECT 'ID3054' AS RULE_ID,  
   'VISIT_OCCURRENCE' AS TB_NM,    
   'VISIT_END_DATETIME' AS COL_NM, 
   COUNT(*) AS TOT_CNT   
   FROM YourSchemaName.VISIT_OCCURRENCE
WHERE VISIT_END_DATETIME IS NOT NULL AND LENGTH(CAST(VISIT_END_DATETIME AS VARCHAR))&gt;0 </v>
      </c>
      <c r="BI387" s="164" t="s">
        <v>1860</v>
      </c>
      <c r="BJ387" s="166" t="str">
        <f t="shared" si="297"/>
        <v xml:space="preserve">BEGIN
    -- 쿼리 결과를 변수에 저장
    SELECT 'ID3054'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7" s="166" t="str">
        <f>"SELECT 'ID"&amp; $U387 &amp;"' AS RULE_ID,  
   '"&amp; $G387 &amp;"' AS TB_NM,    
   '"&amp; $J387 &amp;"' AS COL_NM, 
	COUNT(*) AS ERR_CNT   
FROM "&amp;$C387&amp;"."&amp; $G387 &amp;"
WHERE CASE WHEN REGEXP_MATCH(CAST("&amp; $J387 &amp;" AS VARCHAR), CAST("&amp; $AK387 &amp;" AS VARCHAR)) IS NULL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387" s="164" t="s">
        <v>1860</v>
      </c>
      <c r="BM387" s="166" t="str">
        <f t="shared" si="298"/>
        <v xml:space="preserve">BEGIN
    -- 쿼리 결과를 변수에 저장
    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REGEXP_MATCH(CAST("&amp; $J387 &amp;" AS VARCHAR), CAST("&amp; $AK387 &amp;" AS VARCHAR)) IS NULL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387" s="164" t="s">
        <v>1860</v>
      </c>
      <c r="BP387" s="166" t="str">
        <f t="shared" si="299"/>
        <v xml:space="preserve">BEGIN
    -- 쿼리 결과를 변수에 저장
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BR387" s="164" t="s">
        <v>1860</v>
      </c>
      <c r="BS387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7" s="166" t="str">
        <f>"SELECT 'ID"&amp; $U387 &amp;"' AS RULE_ID,  
   '"&amp; $G387 &amp;"' AS TB_NM,    
   '"&amp; $J387 &amp;"' AS COL_NM, 
	COUNT(*) AS ERR_CNT   
FROM "&amp;$C387&amp;"."&amp; $G387 &amp;"
WHERE CASE WHEN  "&amp; $J387 &amp;" NOT REGEXP "&amp; $AK387 &amp;"
THEN 'Y' ELSE 'N' END = 'Y' 
AND ( "&amp; $J387 &amp;" IS NOT NULL AND LENGTH("&amp; $J387 &amp;")&gt;0 )
"</f>
        <v xml:space="preserve">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387" s="164" t="s">
        <v>1860</v>
      </c>
      <c r="BV38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387" s="166" t="str">
        <f>"SELECT ERR_VALUE, RULE_ID, TB_NM, COL_NM FROM (
SELECT DISTINCT SUBSTRING(CAST("&amp; $J387 &amp;" AS VARCHAR(50)),1,30) AS ERR_VALUE, 'ID"&amp; $U387 &amp;"' AS RULE_ID,  
   '"&amp; $G387 &amp;"' AS TB_NM,    
   '"&amp; $J387 &amp;"' AS COL_NM 
FROM "&amp;$C387&amp;"."&amp; $G387 &amp;"
WHERE CASE WHEN "&amp; $J387 &amp;" NOT REGEXP "&amp; $AK387 &amp;"
 THEN 'Y' 
 ELSE 'N' 
 END = 'Y' 
AND ("&amp; $J387 &amp;" IS NOT NULL AND LENGTH("&amp; $J387 &amp;")&gt;0 )
limit 3
) XX
"</f>
        <v xml:space="preserve">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387" s="164" t="s">
        <v>1860</v>
      </c>
      <c r="BY387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CA387" s="164" t="s">
        <v>1860</v>
      </c>
      <c r="CB387" s="164" t="str">
        <f t="shared" si="303"/>
        <v xml:space="preserve">    -- 프로시저 본문
    BEGIN
        WITH query_result AS (
            -- 쿼리 결과를 변수에 저장
            SELECT 'ID3054'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7" s="166" t="str">
        <f>"SELECT 'ID"&amp; $U387 &amp;"' AS RULE_ID,  
   '"&amp; $G387 &amp;"' AS TB_NM,    
   '"&amp; $J387 &amp;"' AS COL_NM, 
	COUNT(*) AS ERR_CNT   
FROM "&amp;$C387&amp;"."&amp; $G387 &amp;"
WHERE CASE WHEN NOT REGEXP_LIKE("&amp; $J387 &amp;", "&amp; $AK387 &amp;")
THEN 'Y' ELSE 'N' END = 'Y' 
AND ( "&amp; $J387 &amp;" IS NOT NULL AND LENGTH(TO_CHAR("&amp; $J387 &amp;"))&gt;0 )
"</f>
        <v xml:space="preserve">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387" s="164" t="s">
        <v>1860</v>
      </c>
      <c r="CE387" s="164" t="str">
        <f t="shared" si="304"/>
        <v xml:space="preserve">    -- 프로시저 본문
    BEGIN
        WITH query_result AS (
            -- 쿼리 결과를 변수에 저장
         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7" s="166" t="str">
        <f>"SELECT ERR_VALUE, RULE_ID, TB_NM, COL_NM FROM (
SELECT DISTINCT SUBSTR(TO_CHAR("&amp; $J387 &amp;"),1,30) AS ERR_VALUE, 'ID"&amp; $U387 &amp;"' AS RULE_ID,  
   '"&amp; $G387 &amp;"' AS TB_NM,    
   '"&amp; $J387 &amp;"' AS COL_NM 
FROM "&amp;$C387&amp;"."&amp; $G387 &amp;"
WHERE CASE WHEN NOT REGEXP_LIKE("&amp; $J387 &amp;", "&amp; $AK387 &amp;")
 THEN 'Y' 
 ELSE 'N' 
 END = 'Y' 
AND ("&amp; $J387 &amp;" IS NOT NULL AND LENGTH(TO_CHAR("&amp; $J387 &amp;"))&gt;0 )
AND ROWNUM &lt; 4
) XX
"</f>
        <v xml:space="preserve">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387" s="164" t="s">
        <v>1860</v>
      </c>
      <c r="CH387" s="164" t="str">
        <f t="shared" si="305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CJ387" s="164" t="s">
        <v>1860</v>
      </c>
      <c r="CK387" s="164" t="str">
        <f t="shared" si="306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387" s="164" t="s">
        <v>1860</v>
      </c>
      <c r="CN387" s="164" t="str">
        <f t="shared" si="310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387" s="164" t="s">
        <v>1860</v>
      </c>
      <c r="CQ387" s="164" t="str">
        <f t="shared" si="308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7" s="216">
        <f>IFERROR(VLOOKUP("ID"&amp;U387,V.진단결과!$A$2:$E$99558,4,0),0)</f>
        <v>0</v>
      </c>
      <c r="CS387" s="217">
        <f>IFERROR(VLOOKUP("ID"&amp;U387,V.진단결과!$A$2:$E$99558,5,0),0)</f>
        <v>0</v>
      </c>
      <c r="CT387" s="218">
        <f t="shared" si="274"/>
        <v>0</v>
      </c>
      <c r="CU387" s="219" t="str">
        <f>SUBSTITUTE(IFERROR(VLOOKUP("ID"&amp;U387,V.진단결과!$A$2:$F$99558,6,0),""),$AO387,"")</f>
        <v/>
      </c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</row>
    <row r="388" spans="1:120" s="220" customFormat="1" ht="16.5" customHeight="1">
      <c r="A388" s="164">
        <v>5.4</v>
      </c>
      <c r="B388" s="164" t="s">
        <v>2240</v>
      </c>
      <c r="C388" s="164" t="s">
        <v>2886</v>
      </c>
      <c r="D388" s="164">
        <v>3</v>
      </c>
      <c r="E388" s="175" t="s">
        <v>2243</v>
      </c>
      <c r="F388" s="177" t="s">
        <v>2267</v>
      </c>
      <c r="G388" s="177" t="s">
        <v>2246</v>
      </c>
      <c r="H388" s="177">
        <v>8</v>
      </c>
      <c r="I388" s="221" t="s">
        <v>2604</v>
      </c>
      <c r="J388" s="177" t="s">
        <v>2300</v>
      </c>
      <c r="K388" s="177" t="s">
        <v>2435</v>
      </c>
      <c r="L388" s="175"/>
      <c r="M388" s="165"/>
      <c r="N388" s="221" t="s">
        <v>2604</v>
      </c>
      <c r="O388" s="183">
        <v>44818518</v>
      </c>
      <c r="P388" s="4"/>
      <c r="Q388" s="175" t="s">
        <v>116</v>
      </c>
      <c r="R388" s="175" t="s">
        <v>2448</v>
      </c>
      <c r="S388" s="166"/>
      <c r="T388" s="166"/>
      <c r="U388" s="166">
        <v>3055</v>
      </c>
      <c r="V388" s="164" t="s">
        <v>1869</v>
      </c>
      <c r="W388" s="166"/>
      <c r="X388" s="166"/>
      <c r="Y388" s="166"/>
      <c r="Z388" s="164" t="s">
        <v>1868</v>
      </c>
      <c r="AA388" s="164" t="s">
        <v>2466</v>
      </c>
      <c r="AB388" s="164"/>
      <c r="AC388" s="166"/>
      <c r="AD388" s="165"/>
      <c r="AE388" s="166"/>
      <c r="AF388" s="166" t="s">
        <v>2886</v>
      </c>
      <c r="AG388" s="165" t="s">
        <v>2258</v>
      </c>
      <c r="AH388" s="165" t="s">
        <v>2434</v>
      </c>
      <c r="AI388" s="166" t="s">
        <v>2825</v>
      </c>
      <c r="AJ388" s="166"/>
      <c r="AK388" s="166"/>
      <c r="AL388" s="166"/>
      <c r="AM388" s="166"/>
      <c r="AN388" s="166" t="str">
        <f>F388 &amp;"["&amp;G388&amp;"]의 "&amp; I388 &amp;"["&amp; J388 &amp;"]는 표준코드[CONCEPT]의 표준코드아이디[CONCEPT_ID]에 존재하며 해당 조건["&amp;AI388&amp;"]을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88" s="166"/>
      <c r="AP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AQ388" s="164" t="s">
        <v>1860</v>
      </c>
      <c r="AR388" s="164" t="str">
        <f t="shared" si="291"/>
        <v xml:space="preserve">WITH query_result AS (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388" s="164" t="s">
        <v>1860</v>
      </c>
      <c r="AU388" s="164" t="str">
        <f t="shared" si="292"/>
        <v xml:space="preserve">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8" s="166" t="str">
        <f>"SELECT ERR_VALUE, RULE_ID, TB_NM, COL_NM FROM (
 SELECT DISTINCT SUBSTRING(CAST("&amp; $J388 &amp;" AS VARCHAR),1,30) AS ERR_VALUE, 'ID"&amp; A388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388" s="164" t="s">
        <v>1860</v>
      </c>
      <c r="AX388" s="164" t="str">
        <f t="shared" si="293"/>
        <v xml:space="preserve">    WITH query_result AS (
        -- 쿼리 결과를 변수에 저장
        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AZ388" s="164" t="s">
        <v>1860</v>
      </c>
      <c r="BA388" s="164" t="str">
        <f t="shared" si="294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388" s="164" t="s">
        <v>1860</v>
      </c>
      <c r="BD388" s="164" t="str">
        <f t="shared" si="309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8" s="166" t="str">
        <f>"SELECT TOP 3 ERR_VALUE, RULE_ID, TB_NM, COL_NM FROM (
 SELECT DISTINCT SUBSTRING(CAST("&amp; $J388 &amp;" AS VARCHAR),1,30) AS ERR_VALUE, 'ID"&amp; K388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388" s="164" t="s">
        <v>1860</v>
      </c>
      <c r="BG388" s="164" t="str">
        <f t="shared" si="296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8" s="166" t="str">
        <f>"SELECT 'ID"&amp; $U388 &amp;"' AS RULE_ID,  
   '"&amp; $G388 &amp;"' AS TB_NM,    
   '"&amp; $J388 &amp;"' AS COL_NM, 
   COUNT(*) AS TOT_CNT   
   FROM "&amp;$C388&amp;"."&amp; $G388 &amp;"
WHERE "&amp; $J388 &amp;" IS NOT NULL AND LENGTH(CAST("&amp; $J388 &amp;" AS VARCHAR))&gt;0 "</f>
        <v xml:space="preserve">SELECT 'ID3055'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388" s="164" t="s">
        <v>1860</v>
      </c>
      <c r="BJ388" s="166" t="str">
        <f t="shared" si="297"/>
        <v xml:space="preserve">BEGIN
    -- 쿼리 결과를 변수에 저장
    SELECT 'ID3055'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388" s="164" t="s">
        <v>1860</v>
      </c>
      <c r="BM388" s="166" t="str">
        <f t="shared" si="298"/>
        <v xml:space="preserve">BEGIN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8" s="166" t="str">
        <f>"SELECT ERR_VALUE, RULE_ID, TB_NM, COL_NM FROM (
 SELECT DISTINCT SUBSTRING(CAST("&amp; $J388 &amp;" AS VARCHAR),1,30) AS ERR_VALUE, 'ID"&amp; 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388" s="164" t="s">
        <v>1860</v>
      </c>
      <c r="BP388" s="166" t="str">
        <f t="shared" si="299"/>
        <v xml:space="preserve">BEGIN
    -- 쿼리 결과를 변수에 저장
    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BR388" s="164" t="s">
        <v>1860</v>
      </c>
      <c r="BS388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LENGTH("&amp; $J388 &amp;")&gt;0 )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388" s="164" t="s">
        <v>1860</v>
      </c>
      <c r="BV38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388" s="166" t="str">
        <f>"SELECT ERR_VALUE, RULE_ID, TB_NM, COL_NM FROM (
 SELECT DISTINCT SUBSTRING(CAST("&amp; $J388 &amp;" AS VARCHAR(50)),1,30) AS ERR_VALUE, 'ID"&amp; $U388 &amp;"' AS RULE_ID,  
   '"&amp; $G388 &amp;"' AS TB_NM,    
   '"&amp; $J388 &amp;"' AS COL_NM 
FROM "&amp;$C388&amp;"."&amp; $G388 &amp;" A
WHERE CASE WHEN NOT EXISTS 
(SELECT 1 FROM "&amp;$C388&amp;"."&amp; $AG388 &amp;" B WHERE 1=1 "&amp; $AI388 &amp;")  
THEN 'Y' ELSE 'N' END = 'Y' 
AND ( "&amp; $J388 &amp;" IS NOT NULL AND LENGTH("&amp; $J388 &amp;")&gt;0 ) 
LIMIT 3
) XX
"</f>
        <v xml:space="preserve">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388" s="164" t="s">
        <v>1860</v>
      </c>
      <c r="BY388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CA388" s="164" t="s">
        <v>1860</v>
      </c>
      <c r="CB388" s="164" t="str">
        <f t="shared" si="303"/>
        <v xml:space="preserve">    -- 프로시저 본문
    BEGIN
        WITH query_result AS (
            -- 쿼리 결과를 변수에 저장
            SELECT 'ID3055'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LENGTH(TO_CHAR("&amp; $J388 &amp;"))&gt;0 )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388" s="164" t="s">
        <v>1860</v>
      </c>
      <c r="CE388" s="164" t="str">
        <f t="shared" si="304"/>
        <v xml:space="preserve">    -- 프로시저 본문
    BEGIN
        WITH query_result AS (
            -- 쿼리 결과를 변수에 저장
 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8" s="166" t="str">
        <f>"SELECT ERR_VALUE, RULE_ID, TB_NM, COL_NM FROM (
 SELECT DISTINCT SUBSTR(TO_CHAR("&amp; $J388 &amp;"),1,30) AS ERR_VALUE, 'ID"&amp; AO388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LENGTH(TO_CHAR("&amp; $J388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388" s="164" t="s">
        <v>1860</v>
      </c>
      <c r="CH388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CJ388" s="164" t="s">
        <v>1860</v>
      </c>
      <c r="CK388" s="164" t="str">
        <f t="shared" si="306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388" s="164" t="s">
        <v>1860</v>
      </c>
      <c r="CN388" s="164" t="str">
        <f t="shared" si="310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8" s="166" t="str">
        <f>"SELECT TOP 3 ERR_VALUE, RULE_ID, TB_NM, COL_NM FROM (
 SELECT DISTINCT SUBSTRING(CAST("&amp; $J388 &amp;" AS VARCHAR),1,30) AS ERR_VALUE, 'ID"&amp; AU388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388" s="164" t="s">
        <v>1860</v>
      </c>
      <c r="CQ388" s="164" t="str">
        <f t="shared" si="308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8" s="216">
        <f>IFERROR(VLOOKUP("ID"&amp;U388,V.진단결과!$A$2:$E$99558,4,0),0)</f>
        <v>0</v>
      </c>
      <c r="CS388" s="217">
        <f>IFERROR(VLOOKUP("ID"&amp;U388,V.진단결과!$A$2:$E$99558,5,0),0)</f>
        <v>0</v>
      </c>
      <c r="CT388" s="218">
        <f t="shared" si="274"/>
        <v>0</v>
      </c>
      <c r="CU388" s="219" t="str">
        <f>SUBSTITUTE(IFERROR(VLOOKUP("ID"&amp;U388,V.진단결과!$A$2:$F$99558,6,0),""),$AO388,"")</f>
        <v/>
      </c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</row>
    <row r="389" spans="1:120" s="220" customFormat="1" ht="16.5" customHeight="1">
      <c r="A389" s="164">
        <v>5.4</v>
      </c>
      <c r="B389" s="164" t="s">
        <v>2240</v>
      </c>
      <c r="C389" s="164" t="s">
        <v>2886</v>
      </c>
      <c r="D389" s="164">
        <v>3</v>
      </c>
      <c r="E389" s="175" t="s">
        <v>2243</v>
      </c>
      <c r="F389" s="177" t="s">
        <v>2267</v>
      </c>
      <c r="G389" s="177" t="s">
        <v>2246</v>
      </c>
      <c r="H389" s="177">
        <v>8</v>
      </c>
      <c r="I389" s="221" t="s">
        <v>2604</v>
      </c>
      <c r="J389" s="177" t="s">
        <v>2300</v>
      </c>
      <c r="K389" s="177" t="s">
        <v>2435</v>
      </c>
      <c r="L389" s="175"/>
      <c r="M389" s="165"/>
      <c r="N389" s="221" t="s">
        <v>2604</v>
      </c>
      <c r="O389" s="183">
        <v>44818518</v>
      </c>
      <c r="P389" s="4"/>
      <c r="Q389" s="175" t="s">
        <v>116</v>
      </c>
      <c r="R389" s="175" t="s">
        <v>2448</v>
      </c>
      <c r="S389" s="166"/>
      <c r="T389" s="166"/>
      <c r="U389" s="166">
        <v>3056</v>
      </c>
      <c r="V389" s="164" t="s">
        <v>1869</v>
      </c>
      <c r="W389" s="166"/>
      <c r="X389" s="166"/>
      <c r="Y389" s="166"/>
      <c r="Z389" s="168" t="s">
        <v>2892</v>
      </c>
      <c r="AA389" s="168" t="s">
        <v>2891</v>
      </c>
      <c r="AB389" s="166"/>
      <c r="AC389" s="166"/>
      <c r="AD389" s="165"/>
      <c r="AE389" s="166"/>
      <c r="AF389" s="166"/>
      <c r="AG389" s="166"/>
      <c r="AH389" s="165"/>
      <c r="AI389" s="166"/>
      <c r="AJ389" s="166"/>
      <c r="AK389" s="166"/>
      <c r="AL389" s="166"/>
      <c r="AM389" s="166"/>
      <c r="AN389" s="166" t="str">
        <f>F389 &amp;"["&amp;G389&amp;"]의 "&amp; I389 &amp;"["&amp; J389 &amp;"]는 필수적으로 존재하여만 한다."</f>
        <v>내원정보[VISIT_OCCURRENCE]의 내원 출처정보[VISIT_TYPE_CONCEPT_ID]는 필수적으로 존재하여만 한다.</v>
      </c>
      <c r="AO389" s="166"/>
      <c r="AP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Q389" s="164" t="s">
        <v>1860</v>
      </c>
      <c r="AR389" s="164" t="str">
        <f t="shared" si="291"/>
        <v xml:space="preserve">WITH query_result AS (
    -- 쿼리 결과를 변수에 저장
    SELECT 'ID3056'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AT389" s="164" t="s">
        <v>1860</v>
      </c>
      <c r="AU389" s="164" t="str">
        <f t="shared" si="292"/>
        <v xml:space="preserve">    WITH query_result AS (
        -- 쿼리 결과를 변수에 저장
        SELECT 'ID3056'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AW389" s="164" t="s">
        <v>1860</v>
      </c>
      <c r="AX389" s="164" t="str">
        <f t="shared" si="293"/>
        <v xml:space="preserve">    WITH query_result AS (
        -- 쿼리 결과를 변수에 저장
    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Z389" s="164" t="s">
        <v>1860</v>
      </c>
      <c r="BA389" s="164" t="str">
        <f t="shared" si="294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C389" s="164" t="s">
        <v>1860</v>
      </c>
      <c r="BD389" s="164" t="str">
        <f t="shared" si="309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BF389" s="164" t="s">
        <v>1860</v>
      </c>
      <c r="BG389" s="164" t="str">
        <f t="shared" si="296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9" s="166" t="str">
        <f>"SELECT 'ID"&amp; $U389 &amp;"' AS RULE_ID,  
   '"&amp; $G389 &amp;"' AS TB_NM,    
   '"&amp; $J389 &amp;"' AS COL_NM, 
   COUNT(*) AS TOT_CNT   
   FROM "&amp;$C389&amp;"."&amp; $G389 &amp;"
"</f>
        <v xml:space="preserve">SELECT 'ID3056' AS RULE_ID,  
   'VISIT_OCCURRENCE' AS TB_NM,    
   'VISIT_TYPE_CONCEPT_ID' AS COL_NM, 
   COUNT(*) AS TOT_CNT   
   FROM YourSchemaName.VISIT_OCCURRENCE
</v>
      </c>
      <c r="BI389" s="164" t="s">
        <v>1860</v>
      </c>
      <c r="BJ389" s="166" t="str">
        <f t="shared" si="297"/>
        <v xml:space="preserve">BEGIN
    -- 쿼리 결과를 변수에 저장
    SELECT 'ID3056'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L389" s="164" t="s">
        <v>1860</v>
      </c>
      <c r="BM389" s="166" t="str">
        <f t="shared" si="298"/>
        <v xml:space="preserve">BEGIN
    -- 쿼리 결과를 변수에 저장
    SELECT 'ID3056'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BO389" s="164" t="s">
        <v>1860</v>
      </c>
      <c r="BP389" s="166" t="str">
        <f t="shared" si="299"/>
        <v xml:space="preserve">BEGIN
    -- 쿼리 결과를 변수에 저장
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BR389" s="164" t="s">
        <v>1860</v>
      </c>
      <c r="BS389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U389" s="164" t="s">
        <v>1860</v>
      </c>
      <c r="BV38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389" s="166" t="str">
        <f>"SELECT ERR_VALUE, RULE_ID, TB_NM, COL_NM FROM (
 SELECT DISTINCT SUBSTRING(CAST("&amp; $J389 &amp;" AS VARCHAR(50)),1,30) AS ERR_VALUE, 'ID"&amp; $U389 &amp;"' AS RULE_ID,  
   '"&amp; $G389 &amp;"' AS TB_NM,    
   '"&amp; $J389 &amp;"' AS COL_NM 
    FROM "&amp;$C389&amp;"."&amp; $G389 &amp;" A
    WHERE  "&amp; $J389 &amp;" IS NULL 
LIMIT 3
) XX
"</f>
        <v xml:space="preserve">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</v>
      </c>
      <c r="BX389" s="164" t="s">
        <v>1860</v>
      </c>
      <c r="BY389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A389" s="164" t="s">
        <v>1860</v>
      </c>
      <c r="CB389" s="164" t="str">
        <f t="shared" si="303"/>
        <v xml:space="preserve">    -- 프로시저 본문
    BEGIN
        WITH query_result AS (
            -- 쿼리 결과를 변수에 저장
            SELECT 'ID3056'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D389" s="164" t="s">
        <v>1860</v>
      </c>
      <c r="CE389" s="164" t="str">
        <f t="shared" si="304"/>
        <v xml:space="preserve">    -- 프로시저 본문
    BEGIN
        WITH query_result AS (
            -- 쿼리 결과를 변수에 저장
         SELECT 'ID3056'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9" s="166" t="str">
        <f>"SELECT ERR_VALUE, RULE_ID, TB_NM, COL_NM FROM (
 SELECT DISTINCT SUBSTR(TO_CHAR("&amp; $J389 &amp;"),1,30) AS ERR_VALUE, 'ID"&amp; $U389 &amp;"' AS RULE_ID,  
   '"&amp; $G389 &amp;"' AS TB_NM,    
   '"&amp; $J389 &amp;"' AS COL_NM 
    FROM "&amp;$C389&amp;"."&amp; $G389 &amp;" A
    WHERE  "&amp; $J389 &amp;" IS NULL
AND ROWNUM &lt; 4
) XX
"</f>
        <v xml:space="preserve">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</v>
      </c>
      <c r="CG389" s="164" t="s">
        <v>1860</v>
      </c>
      <c r="CH389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J389" s="164" t="s">
        <v>1860</v>
      </c>
      <c r="CK389" s="164" t="str">
        <f t="shared" si="306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M389" s="164" t="s">
        <v>1860</v>
      </c>
      <c r="CN389" s="164" t="str">
        <f t="shared" si="310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CP389" s="164" t="s">
        <v>1860</v>
      </c>
      <c r="CQ389" s="164" t="str">
        <f t="shared" si="308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9" s="216">
        <f>IFERROR(VLOOKUP("ID"&amp;U389,V.진단결과!$A$2:$E$99558,4,0),0)</f>
        <v>0</v>
      </c>
      <c r="CS389" s="217">
        <f>IFERROR(VLOOKUP("ID"&amp;U389,V.진단결과!$A$2:$E$99558,5,0),0)</f>
        <v>0</v>
      </c>
      <c r="CT389" s="218">
        <f t="shared" si="274"/>
        <v>0</v>
      </c>
      <c r="CU389" s="219" t="str">
        <f>SUBSTITUTE(IFERROR(VLOOKUP("ID"&amp;U389,V.진단결과!$A$2:$F$99558,6,0),""),$AO389,"")</f>
        <v/>
      </c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</row>
    <row r="390" spans="1:120" s="220" customFormat="1" ht="16.5" hidden="1" customHeight="1">
      <c r="A390" s="164">
        <v>5.4</v>
      </c>
      <c r="B390" s="164" t="s">
        <v>2240</v>
      </c>
      <c r="C390" s="164" t="s">
        <v>2886</v>
      </c>
      <c r="D390" s="164">
        <v>3</v>
      </c>
      <c r="E390" s="175" t="s">
        <v>2243</v>
      </c>
      <c r="F390" s="177" t="s">
        <v>2267</v>
      </c>
      <c r="G390" s="177" t="s">
        <v>2246</v>
      </c>
      <c r="H390" s="177">
        <v>9</v>
      </c>
      <c r="I390" s="221" t="s">
        <v>2605</v>
      </c>
      <c r="J390" s="177" t="s">
        <v>2281</v>
      </c>
      <c r="K390" s="177" t="s">
        <v>2435</v>
      </c>
      <c r="L390" s="175"/>
      <c r="M390" s="165"/>
      <c r="N390" s="221" t="s">
        <v>2605</v>
      </c>
      <c r="O390" s="183">
        <v>11111</v>
      </c>
      <c r="P390" s="224"/>
      <c r="Q390" s="175" t="s">
        <v>2449</v>
      </c>
      <c r="R390" s="175"/>
      <c r="S390" s="166"/>
      <c r="T390" s="166"/>
      <c r="U390" s="166"/>
      <c r="V390" s="164" t="s">
        <v>1965</v>
      </c>
      <c r="W390" s="166" t="s">
        <v>2809</v>
      </c>
      <c r="X390" s="166"/>
      <c r="Y390" s="166"/>
      <c r="Z390" s="166"/>
      <c r="AA390" s="166"/>
      <c r="AB390" s="164"/>
      <c r="AC390" s="166"/>
      <c r="AD390" s="165"/>
      <c r="AE390" s="166"/>
      <c r="AF390" s="166"/>
      <c r="AG390" s="165"/>
      <c r="AH390" s="165"/>
      <c r="AI390" s="166"/>
      <c r="AJ390" s="166"/>
      <c r="AK390" s="166"/>
      <c r="AL390" s="166"/>
      <c r="AM390" s="166"/>
      <c r="AN390" s="166"/>
      <c r="AO390" s="166"/>
      <c r="AP390" s="166"/>
      <c r="AQ390" s="164"/>
      <c r="AR390" s="164"/>
      <c r="AS390" s="167"/>
      <c r="AT390" s="164"/>
      <c r="AU390" s="164"/>
      <c r="AV390" s="164"/>
      <c r="AW390" s="164"/>
      <c r="AX390" s="164"/>
      <c r="AY390" s="166"/>
      <c r="AZ390" s="164"/>
      <c r="BA390" s="164"/>
      <c r="BB390" s="167"/>
      <c r="BC390" s="164"/>
      <c r="BD390" s="164"/>
      <c r="BE390" s="164"/>
      <c r="BF390" s="164"/>
      <c r="BG390" s="164"/>
      <c r="BH390" s="166"/>
      <c r="BI390" s="164"/>
      <c r="BJ390" s="164"/>
      <c r="BK390" s="167"/>
      <c r="BL390" s="164"/>
      <c r="BM390" s="164"/>
      <c r="BN390" s="164"/>
      <c r="BO390" s="164"/>
      <c r="BP390" s="164"/>
      <c r="BQ390" s="166"/>
      <c r="BR390" s="164"/>
      <c r="BS390" s="164"/>
      <c r="BT390" s="167"/>
      <c r="BU390" s="164"/>
      <c r="BV390" s="164"/>
      <c r="BW390" s="164"/>
      <c r="BX390" s="164"/>
      <c r="BY390" s="164"/>
      <c r="BZ390" s="166"/>
      <c r="CA390" s="164"/>
      <c r="CB390" s="164"/>
      <c r="CC390" s="167"/>
      <c r="CD390" s="164"/>
      <c r="CE390" s="164"/>
      <c r="CF390" s="164"/>
      <c r="CG390" s="164"/>
      <c r="CH390" s="164"/>
      <c r="CI390" s="166"/>
      <c r="CJ390" s="164"/>
      <c r="CK390" s="164"/>
      <c r="CL390" s="167"/>
      <c r="CM390" s="164"/>
      <c r="CN390" s="164"/>
      <c r="CO390" s="164"/>
      <c r="CP390" s="164"/>
      <c r="CQ390" s="164"/>
      <c r="CR390" s="216">
        <f>IFERROR(VLOOKUP("ID"&amp;U390,V.진단결과!$A$2:$E$99558,4,0),0)</f>
        <v>0</v>
      </c>
      <c r="CS390" s="217">
        <f>IFERROR(VLOOKUP("ID"&amp;U390,V.진단결과!$A$2:$E$99558,5,0),0)</f>
        <v>0</v>
      </c>
      <c r="CT390" s="218">
        <f t="shared" si="274"/>
        <v>0</v>
      </c>
      <c r="CU390" s="219" t="str">
        <f>SUBSTITUTE(IFERROR(VLOOKUP("ID"&amp;U390,V.진단결과!$A$2:$F$99558,6,0),""),$AO390,"")</f>
        <v/>
      </c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</row>
    <row r="391" spans="1:120" s="220" customFormat="1" ht="16.5" hidden="1" customHeight="1">
      <c r="A391" s="164">
        <v>5.4</v>
      </c>
      <c r="B391" s="164" t="s">
        <v>2240</v>
      </c>
      <c r="C391" s="164" t="s">
        <v>2886</v>
      </c>
      <c r="D391" s="164">
        <v>3</v>
      </c>
      <c r="E391" s="175" t="s">
        <v>2243</v>
      </c>
      <c r="F391" s="177" t="s">
        <v>2267</v>
      </c>
      <c r="G391" s="177" t="s">
        <v>2246</v>
      </c>
      <c r="H391" s="177">
        <v>10</v>
      </c>
      <c r="I391" s="221" t="s">
        <v>2606</v>
      </c>
      <c r="J391" s="177" t="s">
        <v>2282</v>
      </c>
      <c r="K391" s="177" t="s">
        <v>2435</v>
      </c>
      <c r="L391" s="175"/>
      <c r="M391" s="165"/>
      <c r="N391" s="221" t="s">
        <v>2606</v>
      </c>
      <c r="O391" s="183">
        <v>12345646</v>
      </c>
      <c r="P391" s="224"/>
      <c r="Q391" s="175" t="s">
        <v>2449</v>
      </c>
      <c r="R391" s="175"/>
      <c r="S391" s="166"/>
      <c r="T391" s="166"/>
      <c r="U391" s="166"/>
      <c r="V391" s="164" t="s">
        <v>1965</v>
      </c>
      <c r="W391" s="166" t="s">
        <v>2809</v>
      </c>
      <c r="X391" s="166"/>
      <c r="Y391" s="166"/>
      <c r="Z391" s="166"/>
      <c r="AA391" s="166"/>
      <c r="AB391" s="164"/>
      <c r="AC391" s="166"/>
      <c r="AD391" s="165"/>
      <c r="AE391" s="166"/>
      <c r="AF391" s="166"/>
      <c r="AG391" s="165"/>
      <c r="AH391" s="165"/>
      <c r="AI391" s="166"/>
      <c r="AJ391" s="166"/>
      <c r="AK391" s="166"/>
      <c r="AL391" s="166"/>
      <c r="AM391" s="166"/>
      <c r="AN391" s="166"/>
      <c r="AO391" s="166"/>
      <c r="AP391" s="166"/>
      <c r="AQ391" s="164"/>
      <c r="AR391" s="164"/>
      <c r="AS391" s="167"/>
      <c r="AT391" s="164"/>
      <c r="AU391" s="164"/>
      <c r="AV391" s="164"/>
      <c r="AW391" s="164"/>
      <c r="AX391" s="164"/>
      <c r="AY391" s="166"/>
      <c r="AZ391" s="164"/>
      <c r="BA391" s="164"/>
      <c r="BB391" s="167"/>
      <c r="BC391" s="164"/>
      <c r="BD391" s="164"/>
      <c r="BE391" s="164"/>
      <c r="BF391" s="164"/>
      <c r="BG391" s="164"/>
      <c r="BH391" s="166"/>
      <c r="BI391" s="164"/>
      <c r="BJ391" s="164"/>
      <c r="BK391" s="167"/>
      <c r="BL391" s="164"/>
      <c r="BM391" s="164"/>
      <c r="BN391" s="164"/>
      <c r="BO391" s="164"/>
      <c r="BP391" s="164"/>
      <c r="BQ391" s="166"/>
      <c r="BR391" s="164"/>
      <c r="BS391" s="164"/>
      <c r="BT391" s="167"/>
      <c r="BU391" s="164"/>
      <c r="BV391" s="164"/>
      <c r="BW391" s="164"/>
      <c r="BX391" s="164"/>
      <c r="BY391" s="164"/>
      <c r="BZ391" s="166"/>
      <c r="CA391" s="164"/>
      <c r="CB391" s="164"/>
      <c r="CC391" s="167"/>
      <c r="CD391" s="164"/>
      <c r="CE391" s="164"/>
      <c r="CF391" s="164"/>
      <c r="CG391" s="164"/>
      <c r="CH391" s="164"/>
      <c r="CI391" s="166"/>
      <c r="CJ391" s="164"/>
      <c r="CK391" s="164"/>
      <c r="CL391" s="167"/>
      <c r="CM391" s="164"/>
      <c r="CN391" s="164"/>
      <c r="CO391" s="164"/>
      <c r="CP391" s="164"/>
      <c r="CQ391" s="164"/>
      <c r="CR391" s="216">
        <f>IFERROR(VLOOKUP("ID"&amp;U391,V.진단결과!$A$2:$E$99558,4,0),0)</f>
        <v>0</v>
      </c>
      <c r="CS391" s="217">
        <f>IFERROR(VLOOKUP("ID"&amp;U391,V.진단결과!$A$2:$E$99558,5,0),0)</f>
        <v>0</v>
      </c>
      <c r="CT391" s="218">
        <f t="shared" si="274"/>
        <v>0</v>
      </c>
      <c r="CU391" s="219" t="str">
        <f>SUBSTITUTE(IFERROR(VLOOKUP("ID"&amp;U391,V.진단결과!$A$2:$F$99558,6,0),""),$AO391,"")</f>
        <v/>
      </c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</row>
    <row r="392" spans="1:120" s="220" customFormat="1" ht="16.5" hidden="1" customHeight="1">
      <c r="A392" s="164">
        <v>5.4</v>
      </c>
      <c r="B392" s="164" t="s">
        <v>2240</v>
      </c>
      <c r="C392" s="164" t="s">
        <v>2886</v>
      </c>
      <c r="D392" s="164">
        <v>3</v>
      </c>
      <c r="E392" s="175" t="s">
        <v>2243</v>
      </c>
      <c r="F392" s="177" t="s">
        <v>2267</v>
      </c>
      <c r="G392" s="177" t="s">
        <v>2246</v>
      </c>
      <c r="H392" s="177">
        <v>11</v>
      </c>
      <c r="I392" s="221" t="s">
        <v>2607</v>
      </c>
      <c r="J392" s="177" t="s">
        <v>2301</v>
      </c>
      <c r="K392" s="177" t="s">
        <v>2437</v>
      </c>
      <c r="L392" s="175"/>
      <c r="M392" s="165"/>
      <c r="N392" s="221" t="s">
        <v>2615</v>
      </c>
      <c r="O392" s="183" t="s">
        <v>2532</v>
      </c>
      <c r="P392" s="4"/>
      <c r="Q392" s="175" t="s">
        <v>2449</v>
      </c>
      <c r="R392" s="175"/>
      <c r="S392" s="166"/>
      <c r="T392" s="166"/>
      <c r="U392" s="166"/>
      <c r="V392" s="164" t="s">
        <v>1965</v>
      </c>
      <c r="W392" s="166" t="s">
        <v>1875</v>
      </c>
      <c r="X392" s="166"/>
      <c r="Y392" s="166"/>
      <c r="Z392" s="166"/>
      <c r="AA392" s="166"/>
      <c r="AB392" s="164"/>
      <c r="AC392" s="166"/>
      <c r="AD392" s="165"/>
      <c r="AE392" s="166"/>
      <c r="AF392" s="166"/>
      <c r="AG392" s="165"/>
      <c r="AH392" s="165"/>
      <c r="AI392" s="166"/>
      <c r="AJ392" s="166"/>
      <c r="AK392" s="166"/>
      <c r="AL392" s="166"/>
      <c r="AM392" s="166"/>
      <c r="AN392" s="166"/>
      <c r="AO392" s="166"/>
      <c r="AP392" s="166"/>
      <c r="AQ392" s="164"/>
      <c r="AR392" s="164"/>
      <c r="AS392" s="167"/>
      <c r="AT392" s="164"/>
      <c r="AU392" s="164"/>
      <c r="AV392" s="166"/>
      <c r="AW392" s="167"/>
      <c r="AX392" s="167"/>
      <c r="AY392" s="166"/>
      <c r="AZ392" s="164"/>
      <c r="BA392" s="164"/>
      <c r="BB392" s="167"/>
      <c r="BC392" s="164"/>
      <c r="BD392" s="164"/>
      <c r="BE392" s="166"/>
      <c r="BF392" s="167"/>
      <c r="BG392" s="167"/>
      <c r="BH392" s="166"/>
      <c r="BI392" s="164"/>
      <c r="BJ392" s="164"/>
      <c r="BK392" s="167"/>
      <c r="BL392" s="164"/>
      <c r="BM392" s="164"/>
      <c r="BN392" s="166"/>
      <c r="BO392" s="167"/>
      <c r="BP392" s="167"/>
      <c r="BQ392" s="166"/>
      <c r="BR392" s="164"/>
      <c r="BS392" s="164"/>
      <c r="BT392" s="167"/>
      <c r="BU392" s="164"/>
      <c r="BV392" s="164"/>
      <c r="BW392" s="166"/>
      <c r="BX392" s="167"/>
      <c r="BY392" s="167"/>
      <c r="BZ392" s="166"/>
      <c r="CA392" s="164"/>
      <c r="CB392" s="164"/>
      <c r="CC392" s="167"/>
      <c r="CD392" s="164"/>
      <c r="CE392" s="164"/>
      <c r="CF392" s="166"/>
      <c r="CG392" s="167"/>
      <c r="CH392" s="167"/>
      <c r="CI392" s="166"/>
      <c r="CJ392" s="164"/>
      <c r="CK392" s="164"/>
      <c r="CL392" s="167"/>
      <c r="CM392" s="164"/>
      <c r="CN392" s="164"/>
      <c r="CO392" s="166"/>
      <c r="CP392" s="167"/>
      <c r="CQ392" s="167"/>
      <c r="CR392" s="216">
        <f>IFERROR(VLOOKUP("ID"&amp;U392,V.진단결과!$A$2:$E$99558,4,0),0)</f>
        <v>0</v>
      </c>
      <c r="CS392" s="217">
        <f>IFERROR(VLOOKUP("ID"&amp;U392,V.진단결과!$A$2:$E$99558,5,0),0)</f>
        <v>0</v>
      </c>
      <c r="CT392" s="218">
        <f t="shared" si="274"/>
        <v>0</v>
      </c>
      <c r="CU392" s="219" t="str">
        <f>SUBSTITUTE(IFERROR(VLOOKUP("ID"&amp;U392,V.진단결과!$A$2:$F$99558,6,0),""),$AO392,"")</f>
        <v/>
      </c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</row>
    <row r="393" spans="1:120" s="220" customFormat="1" ht="16.5" customHeight="1">
      <c r="A393" s="164">
        <v>5.4</v>
      </c>
      <c r="B393" s="164" t="s">
        <v>2240</v>
      </c>
      <c r="C393" s="164" t="s">
        <v>2886</v>
      </c>
      <c r="D393" s="164">
        <v>3</v>
      </c>
      <c r="E393" s="175" t="s">
        <v>2243</v>
      </c>
      <c r="F393" s="177" t="s">
        <v>2267</v>
      </c>
      <c r="G393" s="177" t="s">
        <v>2246</v>
      </c>
      <c r="H393" s="177">
        <v>12</v>
      </c>
      <c r="I393" s="221" t="s">
        <v>2608</v>
      </c>
      <c r="J393" s="177" t="s">
        <v>2302</v>
      </c>
      <c r="K393" s="177" t="s">
        <v>2435</v>
      </c>
      <c r="L393" s="175"/>
      <c r="M393" s="165"/>
      <c r="N393" s="221" t="s">
        <v>2616</v>
      </c>
      <c r="O393" s="183">
        <v>9202</v>
      </c>
      <c r="P393" s="4"/>
      <c r="Q393" s="175" t="s">
        <v>2449</v>
      </c>
      <c r="R393" s="175"/>
      <c r="S393" s="166"/>
      <c r="T393" s="166"/>
      <c r="U393" s="166">
        <v>3060</v>
      </c>
      <c r="V393" s="164" t="s">
        <v>1869</v>
      </c>
      <c r="W393" s="166"/>
      <c r="X393" s="166"/>
      <c r="Y393" s="166"/>
      <c r="Z393" s="164" t="s">
        <v>1868</v>
      </c>
      <c r="AA393" s="164" t="s">
        <v>2568</v>
      </c>
      <c r="AB393" s="164"/>
      <c r="AC393" s="166"/>
      <c r="AD393" s="165"/>
      <c r="AE393" s="166"/>
      <c r="AF393" s="166" t="s">
        <v>2886</v>
      </c>
      <c r="AG393" s="165" t="s">
        <v>2258</v>
      </c>
      <c r="AH393" s="165" t="s">
        <v>2434</v>
      </c>
      <c r="AI393" s="166"/>
      <c r="AJ393" s="166"/>
      <c r="AK393" s="166"/>
      <c r="AL393" s="166"/>
      <c r="AM393" s="166"/>
      <c r="AN393" s="166" t="str">
        <f>F393 &amp;"["&amp;G393&amp;"]의 "&amp; I393 &amp;"["&amp; J393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393" s="166"/>
      <c r="AP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AQ393" s="164" t="s">
        <v>1860</v>
      </c>
      <c r="AR393" s="164" t="str">
        <f>"WITH query_result AS (" &amp; CHAR(10) &amp;
"    -- 쿼리 결과를 변수에 저장" &amp; CHAR(10) &amp;
"    " &amp; AP393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393" s="164" t="s">
        <v>1860</v>
      </c>
      <c r="AU393" s="164" t="str">
        <f>"    WITH query_result AS (" &amp; CHAR(10) &amp;
"        -- 쿼리 결과를 변수에 저장" &amp; CHAR(10) &amp;
"        " &amp; AS393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393" s="164" t="s">
        <v>1860</v>
      </c>
      <c r="AX393" s="164" t="str">
        <f>"    WITH query_result AS (" &amp; CHAR(10) &amp;
"        -- 쿼리 결과를 변수에 저장" &amp; CHAR(10) &amp;
"        " &amp; AV393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AZ393" s="164" t="s">
        <v>1860</v>
      </c>
      <c r="BA393" s="164" t="str">
        <f>"BEGIN TRY" &amp; CHAR(10) &amp;
"    WITH query_result AS (" &amp; CHAR(10) &amp;
"        "&amp;AY393&amp;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393" s="164" t="s">
        <v>1860</v>
      </c>
      <c r="BD393" s="164" t="str">
        <f>"BEGIN TRY" &amp; CHAR(10) &amp;
"    WITH query_result AS (" &amp; CHAR(10) &amp;
"        "&amp;BB393&amp;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393" s="164" t="s">
        <v>1860</v>
      </c>
      <c r="BG393" s="164" t="str">
        <f>"BEGIN TRY" &amp; CHAR(10) &amp;
"    WITH query_result AS (" &amp; CHAR(10) &amp;
"        "&amp;BE393&amp;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3" s="166" t="str">
        <f>"SELECT 'ID"&amp; $U393 &amp;"' AS RULE_ID,  
   '"&amp; $G393 &amp;"' AS TB_NM,    
   '"&amp; $J393 &amp;"' AS COL_NM, 
   COUNT(*) AS TOT_CNT   
   FROM "&amp;$C393&amp;"."&amp; $G393 &amp;"
WHERE "&amp; $J393 &amp;" IS NOT NULL AND LENGTH(CAST("&amp; $J393 &amp;" AS VARCHAR))&gt;0 "</f>
        <v xml:space="preserve">SELECT 'ID3060'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393" s="164" t="s">
        <v>1860</v>
      </c>
      <c r="BJ393" s="166" t="str">
        <f>"BEGIN" &amp; CHAR(10) &amp;
"    -- 쿼리 결과를 변수에 저장" &amp; CHAR(10) &amp;
"    " &amp; BH393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'ID3060'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393" s="164" t="s">
        <v>1860</v>
      </c>
      <c r="BM393" s="166" t="str">
        <f>"BEGIN" &amp; CHAR(10) &amp;
"    -- 쿼리 결과를 변수에 저장" &amp; CHAR(10) &amp;
"    " &amp; BK393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393" s="164" t="s">
        <v>1860</v>
      </c>
      <c r="BP393" s="166" t="str">
        <f>"BEGIN" &amp; CHAR(10) &amp;
"    -- 쿼리 결과를 변수에 저장" &amp; CHAR(10) &amp;
"    " &amp; BN393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BR393" s="164" t="s">
        <v>1860</v>
      </c>
      <c r="BS3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LENGTH("&amp; $J393 &amp;")&gt;0 )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393" s="164" t="s">
        <v>1860</v>
      </c>
      <c r="BV3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393" s="166" t="str">
        <f>"SELECT ERR_VALUE, RULE_ID, TB_NM, COL_NM FROM (
 SELECT DISTINCT SUBSTRING(CAST("&amp; $J393 &amp;" AS VARCHAR(50)),1,30)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LENGTH("&amp; $J393 &amp;")&gt;0 ) 
AND "&amp; $J393 &amp;" != 0
LIMIT 3
) XX
"</f>
        <v xml:space="preserve">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393" s="164" t="s">
        <v>1860</v>
      </c>
      <c r="BY3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CA393" s="164" t="s">
        <v>1860</v>
      </c>
      <c r="CB393" s="164" t="str">
        <f>"    -- 프로시저 본문" &amp; CHAR(10) &amp;
"    BEGIN" &amp; CHAR(10) &amp;
"        WITH query_result AS (" &amp; CHAR(10) &amp;
"            -- 쿼리 결과를 변수에 저장" &amp; CHAR(10) &amp;
"            "&amp;BZ393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'ID3060'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LENGTH(TO_CHAR("&amp; $J393 &amp;"))&gt;0 )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393" s="164" t="s">
        <v>1860</v>
      </c>
      <c r="CE393" s="164" t="str">
        <f>"    -- 프로시저 본문" &amp; CHAR(10) &amp;
"    BEGIN" &amp; CHAR(10) &amp;
"        WITH query_result AS (" &amp; CHAR(10) &amp;
"            -- 쿼리 결과를 변수에 저장" &amp; CHAR(10) &amp;
"         "&amp;CC393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3" s="166" t="str">
        <f>"SELECT ERR_VALUE, RULE_ID, TB_NM, COL_NM FROM (
 SELECT DISTINCT SUBSTR(TO_CHAR("&amp; $J393 &amp;"),1,30)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LENGTH(TO_CHAR("&amp; $J393 &amp;"))&gt;0 ) 
AND "&amp; $J393 &amp;" != 0
AND ROWNUM &lt; 4
) XX
"</f>
        <v xml:space="preserve">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393" s="164" t="s">
        <v>1860</v>
      </c>
      <c r="CH393" s="164" t="str">
        <f>"    -- 프로시저 본문" &amp; CHAR(10) &amp;
"    BEGIN" &amp; CHAR(10) &amp;
"        WITH query_result AS (" &amp; CHAR(10) &amp;
"            -- 쿼리 결과를 변수에 저장" &amp; CHAR(10) &amp;
"            "&amp;CF393&amp;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CJ393" s="164" t="s">
        <v>1860</v>
      </c>
      <c r="CK393" s="164" t="str">
        <f>"BEGIN TRY" &amp; CHAR(10) &amp;
"    WITH query_result AS (" &amp; CHAR(10) &amp;
"        "&amp;CI393&amp;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393" s="164" t="s">
        <v>1860</v>
      </c>
      <c r="CN393" s="164" t="str">
        <f>"BEGIN TRY" &amp; CHAR(10) &amp;
"    WITH query_result AS (" &amp; CHAR(10) &amp;
"        "&amp;CL393&amp;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393" s="164" t="s">
        <v>1860</v>
      </c>
      <c r="CQ393" s="164" t="str">
        <f>"BEGIN TRY" &amp; CHAR(10) &amp;
"    WITH query_result AS (" &amp; CHAR(10) &amp;
"        "&amp;CO393&amp;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3" s="216">
        <f>IFERROR(VLOOKUP("ID"&amp;U393,V.진단결과!$A$2:$E$99558,4,0),0)</f>
        <v>0</v>
      </c>
      <c r="CS393" s="217">
        <f>IFERROR(VLOOKUP("ID"&amp;U393,V.진단결과!$A$2:$E$99558,5,0),0)</f>
        <v>0</v>
      </c>
      <c r="CT393" s="218">
        <f t="shared" si="274"/>
        <v>0</v>
      </c>
      <c r="CU393" s="219" t="str">
        <f>SUBSTITUTE(IFERROR(VLOOKUP("ID"&amp;U393,V.진단결과!$A$2:$F$99558,6,0),""),$AO393,"")</f>
        <v/>
      </c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</row>
    <row r="394" spans="1:120" s="220" customFormat="1" ht="16.5" customHeight="1">
      <c r="A394" s="164">
        <v>5.4</v>
      </c>
      <c r="B394" s="164" t="s">
        <v>2240</v>
      </c>
      <c r="C394" s="164" t="s">
        <v>2886</v>
      </c>
      <c r="D394" s="164">
        <v>3</v>
      </c>
      <c r="E394" s="175" t="s">
        <v>2243</v>
      </c>
      <c r="F394" s="177" t="s">
        <v>2267</v>
      </c>
      <c r="G394" s="177" t="s">
        <v>2246</v>
      </c>
      <c r="H394" s="177">
        <v>13</v>
      </c>
      <c r="I394" s="221" t="s">
        <v>2609</v>
      </c>
      <c r="J394" s="177" t="s">
        <v>2794</v>
      </c>
      <c r="K394" s="177" t="s">
        <v>2435</v>
      </c>
      <c r="L394" s="175"/>
      <c r="M394" s="165"/>
      <c r="N394" s="221" t="s">
        <v>2609</v>
      </c>
      <c r="O394" s="183" t="s">
        <v>2617</v>
      </c>
      <c r="P394" s="4"/>
      <c r="Q394" s="175" t="s">
        <v>2449</v>
      </c>
      <c r="R394" s="175"/>
      <c r="S394" s="166"/>
      <c r="T394" s="166"/>
      <c r="U394" s="166">
        <v>3061</v>
      </c>
      <c r="V394" s="164" t="s">
        <v>1869</v>
      </c>
      <c r="W394" s="166"/>
      <c r="X394" s="166"/>
      <c r="Y394" s="166"/>
      <c r="Z394" s="164" t="s">
        <v>1868</v>
      </c>
      <c r="AA394" s="164" t="s">
        <v>2568</v>
      </c>
      <c r="AB394" s="164"/>
      <c r="AC394" s="166"/>
      <c r="AD394" s="165"/>
      <c r="AE394" s="166"/>
      <c r="AF394" s="166" t="s">
        <v>2886</v>
      </c>
      <c r="AG394" s="165" t="s">
        <v>2258</v>
      </c>
      <c r="AH394" s="165" t="s">
        <v>2434</v>
      </c>
      <c r="AI394" s="166"/>
      <c r="AJ394" s="166"/>
      <c r="AK394" s="166"/>
      <c r="AL394" s="166"/>
      <c r="AM394" s="166"/>
      <c r="AN394" s="166" t="str">
        <f>F394 &amp;"["&amp;G394&amp;"]의 "&amp; I394 &amp;"["&amp; J394 &amp;"]는 표준코드[CONCEPT]의 표준코드아이디[CONCEPT_ID]에 존재하거나 0을 포함하여야 한다."</f>
        <v>내원정보[VISIT_OCCURRENCE]의 입원 전 관리기관 concept ID[ADMITTED_FROM_CONCEPT_ID]는 표준코드[CONCEPT]의 표준코드아이디[CONCEPT_ID]에 존재하거나 0을 포함하여야 한다.</v>
      </c>
      <c r="AO394" s="166"/>
      <c r="AP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AQ394" s="164" t="s">
        <v>1860</v>
      </c>
      <c r="AR394" s="164" t="str">
        <f>"WITH query_result AS (" &amp; CHAR(10) &amp;
"    -- 쿼리 결과를 변수에 저장" &amp; CHAR(10) &amp;
"    " &amp; AP394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394" s="164" t="s">
        <v>1860</v>
      </c>
      <c r="AU394" s="164" t="str">
        <f>"    WITH query_result AS (" &amp; CHAR(10) &amp;
"        -- 쿼리 결과를 변수에 저장" &amp; CHAR(10) &amp;
"        " &amp; AS394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394" s="164" t="s">
        <v>1860</v>
      </c>
      <c r="AX394" s="164" t="str">
        <f>"    WITH query_result AS (" &amp; CHAR(10) &amp;
"        -- 쿼리 결과를 변수에 저장" &amp; CHAR(10) &amp;
"        " &amp; AV394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AZ394" s="164" t="s">
        <v>1860</v>
      </c>
      <c r="BA394" s="164" t="str">
        <f>"BEGIN TRY" &amp; CHAR(10) &amp;
"    WITH query_result AS (" &amp; CHAR(10) &amp;
"        "&amp;AY394&amp;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394" s="164" t="s">
        <v>1860</v>
      </c>
      <c r="BD394" s="164" t="str">
        <f>"BEGIN TRY" &amp; CHAR(10) &amp;
"    WITH query_result AS (" &amp; CHAR(10) &amp;
"        "&amp;BB394&amp;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394" s="164" t="s">
        <v>1860</v>
      </c>
      <c r="BG394" s="164" t="str">
        <f>"BEGIN TRY" &amp; CHAR(10) &amp;
"    WITH query_result AS (" &amp; CHAR(10) &amp;
"        "&amp;BE394&amp;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4" s="166" t="str">
        <f>"SELECT 'ID"&amp; $U394 &amp;"' AS RULE_ID,  
   '"&amp; $G394 &amp;"' AS TB_NM,    
   '"&amp; $J394 &amp;"' AS COL_NM, 
   COUNT(*) AS TOT_CNT   
   FROM "&amp;$C394&amp;"."&amp; $G394 &amp;"
WHERE "&amp; $J394 &amp;" IS NOT NULL AND LENGTH(CAST("&amp; $J394 &amp;" AS VARCHAR))&gt;0 "</f>
        <v xml:space="preserve">SELECT 'ID3061' AS RULE_ID,  
   'VISIT_OCCURRENCE' AS TB_NM,    
   'ADMITTED_FROM_CONCEPT_ID' AS COL_NM, 
   COUNT(*) AS TOT_CNT   
   FROM YourSchemaName.VISIT_OCCURRENCE
WHERE ADMITTED_FROM_CONCEPT_ID IS NOT NULL AND LENGTH(CAST(ADMITTED_FROM_CONCEPT_ID AS VARCHAR))&gt;0 </v>
      </c>
      <c r="BI394" s="164" t="s">
        <v>1860</v>
      </c>
      <c r="BJ394" s="166" t="str">
        <f>"BEGIN" &amp; CHAR(10) &amp;
"    -- 쿼리 결과를 변수에 저장" &amp; CHAR(10) &amp;
"    " &amp; BH394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'ID3061' AS RULE_ID,  
   'VISIT_OCCURRENCE' AS TB_NM,    
   'ADMITTED_FROM_CONCEPT_ID' AS COL_NM, 
   COUNT(*) AS TOT_CNT   
   FROM YourSchemaName.VISIT_OCCURRENCE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394" s="164" t="s">
        <v>1860</v>
      </c>
      <c r="BM394" s="166" t="str">
        <f>"BEGIN" &amp; CHAR(10) &amp;
"    -- 쿼리 결과를 변수에 저장" &amp; CHAR(10) &amp;
"    " &amp; BK394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394" s="164" t="s">
        <v>1860</v>
      </c>
      <c r="BP394" s="166" t="str">
        <f>"BEGIN" &amp; CHAR(10) &amp;
"    -- 쿼리 결과를 변수에 저장" &amp; CHAR(10) &amp;
"    " &amp; BN394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BR394" s="164" t="s">
        <v>1860</v>
      </c>
      <c r="BS3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LENGTH("&amp; $J394 &amp;")&gt;0 )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394" s="164" t="s">
        <v>1860</v>
      </c>
      <c r="BV3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394" s="166" t="str">
        <f>"SELECT ERR_VALUE, RULE_ID, TB_NM, COL_NM FROM (
 SELECT DISTINCT SUBSTRING(CAST("&amp; $J394 &amp;" AS VARCHAR(50)),1,30)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LENGTH("&amp; $J394 &amp;")&gt;0 ) 
AND "&amp; $J394 &amp;" != 0
LIMIT 3
) XX
"</f>
        <v xml:space="preserve">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394" s="164" t="s">
        <v>1860</v>
      </c>
      <c r="BY3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CA394" s="164" t="s">
        <v>1860</v>
      </c>
      <c r="CB394" s="164" t="str">
        <f>"    -- 프로시저 본문" &amp; CHAR(10) &amp;
"    BEGIN" &amp; CHAR(10) &amp;
"        WITH query_result AS (" &amp; CHAR(10) &amp;
"            -- 쿼리 결과를 변수에 저장" &amp; CHAR(10) &amp;
"            "&amp;BZ394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'ID3061' AS RULE_ID,  
   'VISIT_OCCURRENCE' AS TB_NM,    
   'ADMITTED_FROM_CONCEPT_ID' AS COL_NM, 
   COUNT(*) AS TOT_CNT   
   FROM YourSchemaName.VISIT_OCCURRENCE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LENGTH(TO_CHAR("&amp; $J394 &amp;"))&gt;0 )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394" s="164" t="s">
        <v>1860</v>
      </c>
      <c r="CE394" s="164" t="str">
        <f>"    -- 프로시저 본문" &amp; CHAR(10) &amp;
"    BEGIN" &amp; CHAR(10) &amp;
"        WITH query_result AS (" &amp; CHAR(10) &amp;
"            -- 쿼리 결과를 변수에 저장" &amp; CHAR(10) &amp;
"         "&amp;CC394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4" s="166" t="str">
        <f>"SELECT ERR_VALUE, RULE_ID, TB_NM, COL_NM FROM (
 SELECT DISTINCT SUBSTR(TO_CHAR("&amp; $J394 &amp;"),1,30)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LENGTH(TO_CHAR("&amp; $J394 &amp;"))&gt;0 ) 
AND "&amp; $J394 &amp;" != 0
AND ROWNUM &lt; 4
) XX
"</f>
        <v xml:space="preserve">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394" s="164" t="s">
        <v>1860</v>
      </c>
      <c r="CH394" s="164" t="str">
        <f>"    -- 프로시저 본문" &amp; CHAR(10) &amp;
"    BEGIN" &amp; CHAR(10) &amp;
"        WITH query_result AS (" &amp; CHAR(10) &amp;
"            -- 쿼리 결과를 변수에 저장" &amp; CHAR(10) &amp;
"            "&amp;CF394&amp;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CJ394" s="164" t="s">
        <v>1860</v>
      </c>
      <c r="CK394" s="164" t="str">
        <f>"BEGIN TRY" &amp; CHAR(10) &amp;
"    WITH query_result AS (" &amp; CHAR(10) &amp;
"        "&amp;CI394&amp;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394" s="164" t="s">
        <v>1860</v>
      </c>
      <c r="CN394" s="164" t="str">
        <f>"BEGIN TRY" &amp; CHAR(10) &amp;
"    WITH query_result AS (" &amp; CHAR(10) &amp;
"        "&amp;CL394&amp;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394" s="164" t="s">
        <v>1860</v>
      </c>
      <c r="CQ394" s="164" t="str">
        <f>"BEGIN TRY" &amp; CHAR(10) &amp;
"    WITH query_result AS (" &amp; CHAR(10) &amp;
"        "&amp;CO394&amp;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4" s="216">
        <f>IFERROR(VLOOKUP("ID"&amp;U394,V.진단결과!$A$2:$E$99558,4,0),0)</f>
        <v>0</v>
      </c>
      <c r="CS394" s="217">
        <f>IFERROR(VLOOKUP("ID"&amp;U394,V.진단결과!$A$2:$E$99558,5,0),0)</f>
        <v>0</v>
      </c>
      <c r="CT394" s="218">
        <f t="shared" si="274"/>
        <v>0</v>
      </c>
      <c r="CU394" s="219" t="str">
        <f>SUBSTITUTE(IFERROR(VLOOKUP("ID"&amp;U394,V.진단결과!$A$2:$F$99558,6,0),""),$AO394,"")</f>
        <v/>
      </c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</row>
    <row r="395" spans="1:120" s="220" customFormat="1" ht="16.5" hidden="1" customHeight="1">
      <c r="A395" s="164">
        <v>5.4</v>
      </c>
      <c r="B395" s="164" t="s">
        <v>2240</v>
      </c>
      <c r="C395" s="164" t="s">
        <v>2886</v>
      </c>
      <c r="D395" s="164">
        <v>3</v>
      </c>
      <c r="E395" s="175" t="s">
        <v>2243</v>
      </c>
      <c r="F395" s="177" t="s">
        <v>2267</v>
      </c>
      <c r="G395" s="177" t="s">
        <v>2246</v>
      </c>
      <c r="H395" s="177">
        <v>14</v>
      </c>
      <c r="I395" s="221" t="s">
        <v>2610</v>
      </c>
      <c r="J395" s="177" t="s">
        <v>2795</v>
      </c>
      <c r="K395" s="177" t="s">
        <v>2437</v>
      </c>
      <c r="L395" s="175"/>
      <c r="M395" s="165"/>
      <c r="N395" s="221" t="s">
        <v>2610</v>
      </c>
      <c r="O395" s="183" t="s">
        <v>2617</v>
      </c>
      <c r="P395" s="4"/>
      <c r="Q395" s="175" t="s">
        <v>2449</v>
      </c>
      <c r="R395" s="175"/>
      <c r="S395" s="166"/>
      <c r="T395" s="166"/>
      <c r="U395" s="166"/>
      <c r="V395" s="164" t="s">
        <v>1965</v>
      </c>
      <c r="W395" s="166" t="s">
        <v>1875</v>
      </c>
      <c r="X395" s="166"/>
      <c r="Y395" s="166"/>
      <c r="Z395" s="166"/>
      <c r="AA395" s="166"/>
      <c r="AB395" s="164"/>
      <c r="AC395" s="166"/>
      <c r="AD395" s="165"/>
      <c r="AE395" s="166"/>
      <c r="AF395" s="166"/>
      <c r="AG395" s="165"/>
      <c r="AH395" s="165"/>
      <c r="AI395" s="166"/>
      <c r="AJ395" s="166"/>
      <c r="AK395" s="166"/>
      <c r="AL395" s="166"/>
      <c r="AM395" s="166"/>
      <c r="AN395" s="166"/>
      <c r="AO395" s="166"/>
      <c r="AP395" s="166"/>
      <c r="AQ395" s="164"/>
      <c r="AR395" s="164"/>
      <c r="AS395" s="167"/>
      <c r="AT395" s="164"/>
      <c r="AU395" s="164"/>
      <c r="AV395" s="166"/>
      <c r="AW395" s="167"/>
      <c r="AX395" s="167"/>
      <c r="AY395" s="166"/>
      <c r="AZ395" s="164"/>
      <c r="BA395" s="164"/>
      <c r="BB395" s="167"/>
      <c r="BC395" s="164"/>
      <c r="BD395" s="164"/>
      <c r="BE395" s="166"/>
      <c r="BF395" s="167"/>
      <c r="BG395" s="167"/>
      <c r="BH395" s="166"/>
      <c r="BI395" s="164"/>
      <c r="BJ395" s="164"/>
      <c r="BK395" s="167"/>
      <c r="BL395" s="164"/>
      <c r="BM395" s="164"/>
      <c r="BN395" s="166"/>
      <c r="BO395" s="167"/>
      <c r="BP395" s="167"/>
      <c r="BQ395" s="166"/>
      <c r="BR395" s="164"/>
      <c r="BS395" s="164"/>
      <c r="BT395" s="167"/>
      <c r="BU395" s="164"/>
      <c r="BV395" s="164"/>
      <c r="BW395" s="166"/>
      <c r="BX395" s="167"/>
      <c r="BY395" s="167"/>
      <c r="BZ395" s="166"/>
      <c r="CA395" s="164"/>
      <c r="CB395" s="164"/>
      <c r="CC395" s="167"/>
      <c r="CD395" s="164"/>
      <c r="CE395" s="164"/>
      <c r="CF395" s="166"/>
      <c r="CG395" s="167"/>
      <c r="CH395" s="167"/>
      <c r="CI395" s="166"/>
      <c r="CJ395" s="164"/>
      <c r="CK395" s="164"/>
      <c r="CL395" s="167"/>
      <c r="CM395" s="164"/>
      <c r="CN395" s="164"/>
      <c r="CO395" s="166"/>
      <c r="CP395" s="167"/>
      <c r="CQ395" s="167"/>
      <c r="CR395" s="216">
        <f>IFERROR(VLOOKUP("ID"&amp;U395,V.진단결과!$A$2:$E$99558,4,0),0)</f>
        <v>0</v>
      </c>
      <c r="CS395" s="217">
        <f>IFERROR(VLOOKUP("ID"&amp;U395,V.진단결과!$A$2:$E$99558,5,0),0)</f>
        <v>0</v>
      </c>
      <c r="CT395" s="218">
        <f t="shared" si="274"/>
        <v>0</v>
      </c>
      <c r="CU395" s="219" t="str">
        <f>SUBSTITUTE(IFERROR(VLOOKUP("ID"&amp;U395,V.진단결과!$A$2:$F$99558,6,0),""),$AO395,"")</f>
        <v/>
      </c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</row>
    <row r="396" spans="1:120" s="220" customFormat="1" ht="16.5" customHeight="1">
      <c r="A396" s="164">
        <v>5.4</v>
      </c>
      <c r="B396" s="164" t="s">
        <v>2240</v>
      </c>
      <c r="C396" s="164" t="s">
        <v>2886</v>
      </c>
      <c r="D396" s="164">
        <v>3</v>
      </c>
      <c r="E396" s="175" t="s">
        <v>2243</v>
      </c>
      <c r="F396" s="177" t="s">
        <v>2267</v>
      </c>
      <c r="G396" s="177" t="s">
        <v>2246</v>
      </c>
      <c r="H396" s="177">
        <v>15</v>
      </c>
      <c r="I396" s="221" t="s">
        <v>2611</v>
      </c>
      <c r="J396" s="177" t="s">
        <v>2796</v>
      </c>
      <c r="K396" s="177" t="s">
        <v>2435</v>
      </c>
      <c r="L396" s="175"/>
      <c r="M396" s="165"/>
      <c r="N396" s="221" t="s">
        <v>2611</v>
      </c>
      <c r="O396" s="183">
        <v>8536</v>
      </c>
      <c r="P396" s="4"/>
      <c r="Q396" s="175" t="s">
        <v>2449</v>
      </c>
      <c r="R396" s="175"/>
      <c r="S396" s="166"/>
      <c r="T396" s="166"/>
      <c r="U396" s="166">
        <v>3063</v>
      </c>
      <c r="V396" s="164" t="s">
        <v>1869</v>
      </c>
      <c r="W396" s="166"/>
      <c r="X396" s="166"/>
      <c r="Y396" s="166"/>
      <c r="Z396" s="164" t="s">
        <v>1868</v>
      </c>
      <c r="AA396" s="164" t="s">
        <v>2466</v>
      </c>
      <c r="AB396" s="166"/>
      <c r="AC396" s="166"/>
      <c r="AD396" s="165"/>
      <c r="AE396" s="166"/>
      <c r="AF396" s="166" t="s">
        <v>2886</v>
      </c>
      <c r="AG396" s="165" t="s">
        <v>2258</v>
      </c>
      <c r="AH396" s="165" t="s">
        <v>2434</v>
      </c>
      <c r="AI396" s="166" t="s">
        <v>2826</v>
      </c>
      <c r="AJ396" s="166"/>
      <c r="AK396" s="166"/>
      <c r="AL396" s="166"/>
      <c r="AM396" s="166"/>
      <c r="AN396" s="166" t="str">
        <f>F396 &amp;"["&amp;G396&amp;"]의 "&amp; I396 &amp;"["&amp; J396 &amp;"]는 표준코드[CONCEPT]의 표준코드아이디[CONCEPT_ID]에 존재하며 해당 조건["&amp;AI396&amp;"]을 만족해야 한다."</f>
        <v>내원정보[VISIT_OCCURRENCE]의 퇴원 후 관리기관 concept ID[DISCHARGED_TO_CONCEPT_ID]는 표준코드[CONCEPT]의 표준코드아이디[CONCEPT_ID]에 존재하며 해당 조건[and lower(domain_id) = 'visit' and lower(standard_concept) in ('standard', 's')]을 만족해야 한다.</v>
      </c>
      <c r="AO396" s="166"/>
      <c r="AP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AQ396" s="164" t="s">
        <v>1860</v>
      </c>
      <c r="AR396" s="164" t="str">
        <f>"WITH query_result AS (" &amp; CHAR(10) &amp;
"    -- 쿼리 결과를 변수에 저장" &amp; CHAR(10) &amp;
"    " &amp; AP396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396" s="164" t="s">
        <v>1860</v>
      </c>
      <c r="AU396" s="164" t="str">
        <f>"    WITH query_result AS (" &amp; CHAR(10) &amp;
"        -- 쿼리 결과를 변수에 저장" &amp; CHAR(10) &amp;
"        " &amp; AS396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396" s="164" t="s">
        <v>1860</v>
      </c>
      <c r="AX396" s="164" t="str">
        <f>"    WITH query_result AS (" &amp; CHAR(10) &amp;
"        -- 쿼리 결과를 변수에 저장" &amp; CHAR(10) &amp;
"        " &amp; AV396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AZ396" s="164" t="s">
        <v>1860</v>
      </c>
      <c r="BA396" s="164" t="str">
        <f>"BEGIN TRY" &amp; CHAR(10) &amp;
"    WITH query_result AS (" &amp; CHAR(10) &amp;
"        "&amp;AY396&amp;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396" s="164" t="s">
        <v>1860</v>
      </c>
      <c r="BD396" s="164" t="str">
        <f>"BEGIN TRY" &amp; CHAR(10) &amp;
"    WITH query_result AS (" &amp; CHAR(10) &amp;
"        "&amp;BB396&amp;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396" s="164" t="s">
        <v>1860</v>
      </c>
      <c r="BG396" s="164" t="str">
        <f>"BEGIN TRY" &amp; CHAR(10) &amp;
"    WITH query_result AS (" &amp; CHAR(10) &amp;
"        "&amp;BE396&amp;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6" s="166" t="str">
        <f>"SELECT 'ID"&amp; $U396 &amp;"' AS RULE_ID,  
   '"&amp; $G396 &amp;"' AS TB_NM,    
   '"&amp; $J396 &amp;"' AS COL_NM, 
   COUNT(*) AS TOT_CNT   
   FROM "&amp;$C396&amp;"."&amp; $G396 &amp;"
WHERE "&amp; $J396 &amp;" IS NOT NULL AND LENGTH(CAST("&amp; $J396 &amp;" AS VARCHAR))&gt;0 "</f>
        <v xml:space="preserve">SELECT 'ID3063' AS RULE_ID,  
   'VISIT_OCCURRENCE' AS TB_NM,    
   'DISCHARGED_TO_CONCEPT_ID' AS COL_NM, 
   COUNT(*) AS TOT_CNT   
   FROM YourSchemaName.VISIT_OCCURRENCE
WHERE DISCHARGED_TO_CONCEPT_ID IS NOT NULL AND LENGTH(CAST(DISCHARGED_TO_CONCEPT_ID AS VARCHAR))&gt;0 </v>
      </c>
      <c r="BI396" s="164" t="s">
        <v>1860</v>
      </c>
      <c r="BJ396" s="166" t="str">
        <f>"BEGIN" &amp; CHAR(10) &amp;
"    -- 쿼리 결과를 변수에 저장" &amp; CHAR(10) &amp;
"    " &amp; BH396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'ID3063' AS RULE_ID,  
   'VISIT_OCCURRENCE' AS TB_NM,    
   'DISCHARGED_TO_CONCEPT_ID' AS COL_NM, 
   COUNT(*) AS TOT_CNT   
   FROM YourSchemaName.VISIT_OCCURRENCE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396" s="164" t="s">
        <v>1860</v>
      </c>
      <c r="BM396" s="166" t="str">
        <f>"BEGIN" &amp; CHAR(10) &amp;
"    -- 쿼리 결과를 변수에 저장" &amp; CHAR(10) &amp;
"    " &amp; BK396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396" s="164" t="s">
        <v>1860</v>
      </c>
      <c r="BP396" s="166" t="str">
        <f>"BEGIN" &amp; CHAR(10) &amp;
"    -- 쿼리 결과를 변수에 저장" &amp; CHAR(10) &amp;
"    " &amp; BN396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BR396" s="164" t="s">
        <v>1860</v>
      </c>
      <c r="BS3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LENGTH("&amp; $J396 &amp;")&gt;0 )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396" s="164" t="s">
        <v>1860</v>
      </c>
      <c r="BV3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396" s="166" t="str">
        <f>"SELECT ERR_VALUE, RULE_ID, TB_NM, COL_NM FROM (
 SELECT DISTINCT SUBSTRING(CAST("&amp; $J396 &amp;" AS VARCHAR(50)),1,30)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 $AI396 &amp;")  
THEN 'Y' ELSE 'N' END = 'Y' 
AND ( "&amp; $J396 &amp;" IS NOT NULL AND LENGTH("&amp; $J396 &amp;")&gt;0 ) 
LIMIT 3
) XX
"</f>
        <v xml:space="preserve">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396" s="164" t="s">
        <v>1860</v>
      </c>
      <c r="BY3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CA396" s="164" t="s">
        <v>1860</v>
      </c>
      <c r="CB396" s="164" t="str">
        <f>"    -- 프로시저 본문" &amp; CHAR(10) &amp;
"    BEGIN" &amp; CHAR(10) &amp;
"        WITH query_result AS (" &amp; CHAR(10) &amp;
"            -- 쿼리 결과를 변수에 저장" &amp; CHAR(10) &amp;
"            "&amp;BZ396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'ID3063' AS RULE_ID,  
   'VISIT_OCCURRENCE' AS TB_NM,    
   'DISCHARGED_TO_CONCEPT_ID' AS COL_NM, 
   COUNT(*) AS TOT_CNT   
   FROM YourSchemaName.VISIT_OCCURRENCE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LENGTH(TO_CHAR("&amp; $J396 &amp;"))&gt;0 )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396" s="164" t="s">
        <v>1860</v>
      </c>
      <c r="CE396" s="164" t="str">
        <f>"    -- 프로시저 본문" &amp; CHAR(10) &amp;
"    BEGIN" &amp; CHAR(10) &amp;
"        WITH query_result AS (" &amp; CHAR(10) &amp;
"            -- 쿼리 결과를 변수에 저장" &amp; CHAR(10) &amp;
"         "&amp;CC396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6" s="166" t="str">
        <f>"SELECT ERR_VALUE, RULE_ID, TB_NM, COL_NM FROM (
 SELECT DISTINCT SUBSTR(TO_CHAR("&amp; $J396 &amp;"),1,30)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LENGTH(TO_CHAR("&amp; $J396 &amp;"))&gt;0 ) 
AND ROWNUM &lt; 4
) XX
"</f>
        <v xml:space="preserve">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396" s="164" t="s">
        <v>1860</v>
      </c>
      <c r="CH396" s="164" t="str">
        <f>"    -- 프로시저 본문" &amp; CHAR(10) &amp;
"    BEGIN" &amp; CHAR(10) &amp;
"        WITH query_result AS (" &amp; CHAR(10) &amp;
"            -- 쿼리 결과를 변수에 저장" &amp; CHAR(10) &amp;
"            "&amp;CF396&amp;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CJ396" s="164" t="s">
        <v>1860</v>
      </c>
      <c r="CK396" s="164" t="str">
        <f>"BEGIN TRY" &amp; CHAR(10) &amp;
"    WITH query_result AS (" &amp; CHAR(10) &amp;
"        "&amp;CI396&amp;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396" s="164" t="s">
        <v>1860</v>
      </c>
      <c r="CN396" s="164" t="str">
        <f>"BEGIN TRY" &amp; CHAR(10) &amp;
"    WITH query_result AS (" &amp; CHAR(10) &amp;
"        "&amp;CL396&amp;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396" s="164" t="s">
        <v>1860</v>
      </c>
      <c r="CQ396" s="164" t="str">
        <f>"BEGIN TRY" &amp; CHAR(10) &amp;
"    WITH query_result AS (" &amp; CHAR(10) &amp;
"        "&amp;CO396&amp;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6" s="216">
        <f>IFERROR(VLOOKUP("ID"&amp;U396,V.진단결과!$A$2:$E$99558,4,0),0)</f>
        <v>0</v>
      </c>
      <c r="CS396" s="217">
        <f>IFERROR(VLOOKUP("ID"&amp;U396,V.진단결과!$A$2:$E$99558,5,0),0)</f>
        <v>0</v>
      </c>
      <c r="CT396" s="218">
        <f t="shared" si="274"/>
        <v>0</v>
      </c>
      <c r="CU396" s="219" t="str">
        <f>SUBSTITUTE(IFERROR(VLOOKUP("ID"&amp;U396,V.진단결과!$A$2:$F$99558,6,0),""),$AO396,"")</f>
        <v/>
      </c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</row>
    <row r="397" spans="1:120" s="220" customFormat="1" ht="16.5" hidden="1" customHeight="1">
      <c r="A397" s="164">
        <v>5.4</v>
      </c>
      <c r="B397" s="164" t="s">
        <v>2240</v>
      </c>
      <c r="C397" s="164" t="s">
        <v>2886</v>
      </c>
      <c r="D397" s="164">
        <v>3</v>
      </c>
      <c r="E397" s="175" t="s">
        <v>2243</v>
      </c>
      <c r="F397" s="177" t="s">
        <v>2267</v>
      </c>
      <c r="G397" s="177" t="s">
        <v>2246</v>
      </c>
      <c r="H397" s="177">
        <v>16</v>
      </c>
      <c r="I397" s="221" t="s">
        <v>2612</v>
      </c>
      <c r="J397" s="177" t="s">
        <v>2797</v>
      </c>
      <c r="K397" s="177" t="s">
        <v>2437</v>
      </c>
      <c r="L397" s="175"/>
      <c r="M397" s="165"/>
      <c r="N397" s="221" t="s">
        <v>2612</v>
      </c>
      <c r="O397" s="191" t="s">
        <v>2618</v>
      </c>
      <c r="P397" s="4"/>
      <c r="Q397" s="175" t="s">
        <v>2449</v>
      </c>
      <c r="R397" s="175"/>
      <c r="S397" s="166"/>
      <c r="T397" s="166"/>
      <c r="U397" s="166"/>
      <c r="V397" s="164" t="s">
        <v>1965</v>
      </c>
      <c r="W397" s="166" t="s">
        <v>1875</v>
      </c>
      <c r="X397" s="166"/>
      <c r="Y397" s="166"/>
      <c r="Z397" s="166"/>
      <c r="AA397" s="166"/>
      <c r="AB397" s="164"/>
      <c r="AC397" s="166"/>
      <c r="AD397" s="165"/>
      <c r="AE397" s="166"/>
      <c r="AF397" s="166"/>
      <c r="AG397" s="165"/>
      <c r="AH397" s="165"/>
      <c r="AI397" s="166"/>
      <c r="AJ397" s="166"/>
      <c r="AK397" s="166"/>
      <c r="AL397" s="166"/>
      <c r="AM397" s="166"/>
      <c r="AN397" s="166"/>
      <c r="AO397" s="166"/>
      <c r="AP397" s="166"/>
      <c r="AQ397" s="164"/>
      <c r="AR397" s="164"/>
      <c r="AS397" s="167"/>
      <c r="AT397" s="164"/>
      <c r="AU397" s="164"/>
      <c r="AV397" s="166"/>
      <c r="AW397" s="167"/>
      <c r="AX397" s="167"/>
      <c r="AY397" s="166"/>
      <c r="AZ397" s="164"/>
      <c r="BA397" s="164"/>
      <c r="BB397" s="167"/>
      <c r="BC397" s="164"/>
      <c r="BD397" s="164"/>
      <c r="BE397" s="166"/>
      <c r="BF397" s="167"/>
      <c r="BG397" s="167"/>
      <c r="BH397" s="166"/>
      <c r="BI397" s="164"/>
      <c r="BJ397" s="164"/>
      <c r="BK397" s="167"/>
      <c r="BL397" s="164"/>
      <c r="BM397" s="164"/>
      <c r="BN397" s="166"/>
      <c r="BO397" s="167"/>
      <c r="BP397" s="167"/>
      <c r="BQ397" s="166"/>
      <c r="BR397" s="164"/>
      <c r="BS397" s="164"/>
      <c r="BT397" s="167"/>
      <c r="BU397" s="164"/>
      <c r="BV397" s="164"/>
      <c r="BW397" s="166"/>
      <c r="BX397" s="167"/>
      <c r="BY397" s="167"/>
      <c r="BZ397" s="166"/>
      <c r="CA397" s="164"/>
      <c r="CB397" s="164"/>
      <c r="CC397" s="167"/>
      <c r="CD397" s="164"/>
      <c r="CE397" s="164"/>
      <c r="CF397" s="166"/>
      <c r="CG397" s="167"/>
      <c r="CH397" s="167"/>
      <c r="CI397" s="166"/>
      <c r="CJ397" s="164"/>
      <c r="CK397" s="164"/>
      <c r="CL397" s="167"/>
      <c r="CM397" s="164"/>
      <c r="CN397" s="164"/>
      <c r="CO397" s="166"/>
      <c r="CP397" s="167"/>
      <c r="CQ397" s="167"/>
      <c r="CR397" s="216">
        <f>IFERROR(VLOOKUP("ID"&amp;U397,V.진단결과!$A$2:$E$99558,4,0),0)</f>
        <v>0</v>
      </c>
      <c r="CS397" s="217">
        <f>IFERROR(VLOOKUP("ID"&amp;U397,V.진단결과!$A$2:$E$99558,5,0),0)</f>
        <v>0</v>
      </c>
      <c r="CT397" s="218">
        <f t="shared" si="274"/>
        <v>0</v>
      </c>
      <c r="CU397" s="219" t="str">
        <f>SUBSTITUTE(IFERROR(VLOOKUP("ID"&amp;U397,V.진단결과!$A$2:$F$99558,6,0),""),$AO397,"")</f>
        <v/>
      </c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</row>
    <row r="398" spans="1:120" s="220" customFormat="1" ht="16.5" hidden="1" customHeight="1">
      <c r="A398" s="164">
        <v>5.4</v>
      </c>
      <c r="B398" s="164" t="s">
        <v>2240</v>
      </c>
      <c r="C398" s="164" t="s">
        <v>2886</v>
      </c>
      <c r="D398" s="164">
        <v>3</v>
      </c>
      <c r="E398" s="175" t="s">
        <v>2243</v>
      </c>
      <c r="F398" s="177" t="s">
        <v>2267</v>
      </c>
      <c r="G398" s="177" t="s">
        <v>2246</v>
      </c>
      <c r="H398" s="177">
        <v>17</v>
      </c>
      <c r="I398" s="221" t="s">
        <v>2613</v>
      </c>
      <c r="J398" s="177" t="s">
        <v>2306</v>
      </c>
      <c r="K398" s="177" t="s">
        <v>2435</v>
      </c>
      <c r="L398" s="175"/>
      <c r="M398" s="165"/>
      <c r="N398" s="221" t="s">
        <v>2613</v>
      </c>
      <c r="O398" s="183" t="s">
        <v>2508</v>
      </c>
      <c r="P398" s="4"/>
      <c r="Q398" s="175" t="s">
        <v>2449</v>
      </c>
      <c r="R398" s="175"/>
      <c r="S398" s="166"/>
      <c r="T398" s="166"/>
      <c r="U398" s="166"/>
      <c r="V398" s="164" t="s">
        <v>1965</v>
      </c>
      <c r="W398" s="166" t="s">
        <v>2527</v>
      </c>
      <c r="X398" s="166"/>
      <c r="Y398" s="166"/>
      <c r="Z398" s="166"/>
      <c r="AA398" s="166"/>
      <c r="AB398" s="164"/>
      <c r="AC398" s="166"/>
      <c r="AD398" s="165"/>
      <c r="AE398" s="166"/>
      <c r="AF398" s="166"/>
      <c r="AG398" s="165"/>
      <c r="AH398" s="165"/>
      <c r="AI398" s="166"/>
      <c r="AJ398" s="166"/>
      <c r="AK398" s="166"/>
      <c r="AL398" s="166"/>
      <c r="AM398" s="166"/>
      <c r="AN398" s="166"/>
      <c r="AO398" s="166"/>
      <c r="AP398" s="166"/>
      <c r="AQ398" s="164"/>
      <c r="AR398" s="164"/>
      <c r="AS398" s="167"/>
      <c r="AT398" s="164"/>
      <c r="AU398" s="164"/>
      <c r="AV398" s="166"/>
      <c r="AW398" s="167"/>
      <c r="AX398" s="167"/>
      <c r="AY398" s="166"/>
      <c r="AZ398" s="164"/>
      <c r="BA398" s="164"/>
      <c r="BB398" s="167"/>
      <c r="BC398" s="164"/>
      <c r="BD398" s="164"/>
      <c r="BE398" s="166"/>
      <c r="BF398" s="167"/>
      <c r="BG398" s="167"/>
      <c r="BH398" s="166"/>
      <c r="BI398" s="164"/>
      <c r="BJ398" s="164"/>
      <c r="BK398" s="167"/>
      <c r="BL398" s="164"/>
      <c r="BM398" s="164"/>
      <c r="BN398" s="166"/>
      <c r="BO398" s="167"/>
      <c r="BP398" s="167"/>
      <c r="BQ398" s="166"/>
      <c r="BR398" s="164"/>
      <c r="BS398" s="164"/>
      <c r="BT398" s="167"/>
      <c r="BU398" s="164"/>
      <c r="BV398" s="164"/>
      <c r="BW398" s="166"/>
      <c r="BX398" s="167"/>
      <c r="BY398" s="167"/>
      <c r="BZ398" s="166"/>
      <c r="CA398" s="164"/>
      <c r="CB398" s="164"/>
      <c r="CC398" s="167"/>
      <c r="CD398" s="164"/>
      <c r="CE398" s="164"/>
      <c r="CF398" s="166"/>
      <c r="CG398" s="167"/>
      <c r="CH398" s="167"/>
      <c r="CI398" s="166"/>
      <c r="CJ398" s="164"/>
      <c r="CK398" s="164"/>
      <c r="CL398" s="167"/>
      <c r="CM398" s="164"/>
      <c r="CN398" s="164"/>
      <c r="CO398" s="166"/>
      <c r="CP398" s="167"/>
      <c r="CQ398" s="167"/>
      <c r="CR398" s="216">
        <f>IFERROR(VLOOKUP("ID"&amp;U398,V.진단결과!$A$2:$E$99558,4,0),0)</f>
        <v>0</v>
      </c>
      <c r="CS398" s="217">
        <f>IFERROR(VLOOKUP("ID"&amp;U398,V.진단결과!$A$2:$E$99558,5,0),0)</f>
        <v>0</v>
      </c>
      <c r="CT398" s="218">
        <f t="shared" si="274"/>
        <v>0</v>
      </c>
      <c r="CU398" s="219" t="str">
        <f>SUBSTITUTE(IFERROR(VLOOKUP("ID"&amp;U398,V.진단결과!$A$2:$F$99558,6,0),""),$AO398,"")</f>
        <v/>
      </c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</row>
    <row r="399" spans="1:120" s="220" customFormat="1" ht="16.5" hidden="1" customHeight="1">
      <c r="A399" s="164">
        <v>5.4</v>
      </c>
      <c r="B399" s="164" t="s">
        <v>2240</v>
      </c>
      <c r="C399" s="164" t="s">
        <v>2886</v>
      </c>
      <c r="D399" s="164">
        <v>4</v>
      </c>
      <c r="E399" s="175" t="s">
        <v>2243</v>
      </c>
      <c r="F399" s="177" t="s">
        <v>2268</v>
      </c>
      <c r="G399" s="177" t="s">
        <v>2247</v>
      </c>
      <c r="H399" s="177">
        <v>1</v>
      </c>
      <c r="I399" s="221" t="s">
        <v>2619</v>
      </c>
      <c r="J399" s="177" t="s">
        <v>2307</v>
      </c>
      <c r="K399" s="177" t="s">
        <v>2435</v>
      </c>
      <c r="L399" s="175" t="s">
        <v>9</v>
      </c>
      <c r="M399" s="165"/>
      <c r="N399" s="221" t="s">
        <v>2619</v>
      </c>
      <c r="O399" s="169"/>
      <c r="P399" s="4"/>
      <c r="Q399" s="175" t="s">
        <v>116</v>
      </c>
      <c r="R399" s="175" t="s">
        <v>2448</v>
      </c>
      <c r="S399" s="166"/>
      <c r="T399" s="166"/>
      <c r="U399" s="166"/>
      <c r="V399" s="164" t="s">
        <v>1873</v>
      </c>
      <c r="W399" s="167" t="s">
        <v>1874</v>
      </c>
      <c r="X399" s="166"/>
      <c r="Y399" s="166"/>
      <c r="Z399" s="166"/>
      <c r="AA399" s="166"/>
      <c r="AB399" s="164"/>
      <c r="AC399" s="166"/>
      <c r="AD399" s="165"/>
      <c r="AE399" s="166"/>
      <c r="AF399" s="166"/>
      <c r="AG399" s="165"/>
      <c r="AH399" s="165"/>
      <c r="AI399" s="166"/>
      <c r="AJ399" s="166"/>
      <c r="AK399" s="166"/>
      <c r="AL399" s="166"/>
      <c r="AM399" s="166"/>
      <c r="AN399" s="166"/>
      <c r="AO399" s="166"/>
      <c r="AP399" s="166"/>
      <c r="AQ399" s="164"/>
      <c r="AR399" s="164"/>
      <c r="AS399" s="167"/>
      <c r="AT399" s="164"/>
      <c r="AU399" s="164"/>
      <c r="AV399" s="166"/>
      <c r="AW399" s="167"/>
      <c r="AX399" s="167"/>
      <c r="AY399" s="166"/>
      <c r="AZ399" s="164"/>
      <c r="BA399" s="164"/>
      <c r="BB399" s="167"/>
      <c r="BC399" s="164"/>
      <c r="BD399" s="164"/>
      <c r="BE399" s="166"/>
      <c r="BF399" s="167"/>
      <c r="BG399" s="167"/>
      <c r="BH399" s="166"/>
      <c r="BI399" s="164"/>
      <c r="BJ399" s="164"/>
      <c r="BK399" s="167"/>
      <c r="BL399" s="164"/>
      <c r="BM399" s="164"/>
      <c r="BN399" s="166"/>
      <c r="BO399" s="167"/>
      <c r="BP399" s="167"/>
      <c r="BQ399" s="166"/>
      <c r="BR399" s="164"/>
      <c r="BS399" s="164"/>
      <c r="BT399" s="167"/>
      <c r="BU399" s="164"/>
      <c r="BV399" s="164"/>
      <c r="BW399" s="166"/>
      <c r="BX399" s="167"/>
      <c r="BY399" s="167"/>
      <c r="BZ399" s="166"/>
      <c r="CA399" s="164"/>
      <c r="CB399" s="164"/>
      <c r="CC399" s="167"/>
      <c r="CD399" s="164"/>
      <c r="CE399" s="164"/>
      <c r="CF399" s="166"/>
      <c r="CG399" s="167"/>
      <c r="CH399" s="167"/>
      <c r="CI399" s="166"/>
      <c r="CJ399" s="164"/>
      <c r="CK399" s="164"/>
      <c r="CL399" s="167"/>
      <c r="CM399" s="164"/>
      <c r="CN399" s="164"/>
      <c r="CO399" s="166"/>
      <c r="CP399" s="167"/>
      <c r="CQ399" s="167"/>
      <c r="CR399" s="216">
        <f>IFERROR(VLOOKUP("ID"&amp;U399,V.진단결과!$A$2:$E$99558,4,0),0)</f>
        <v>0</v>
      </c>
      <c r="CS399" s="217">
        <f>IFERROR(VLOOKUP("ID"&amp;U399,V.진단결과!$A$2:$E$99558,5,0),0)</f>
        <v>0</v>
      </c>
      <c r="CT399" s="218">
        <f t="shared" si="274"/>
        <v>0</v>
      </c>
      <c r="CU399" s="219" t="str">
        <f>SUBSTITUTE(IFERROR(VLOOKUP("ID"&amp;U399,V.진단결과!$A$2:$F$99558,6,0),""),$AO399,"")</f>
        <v/>
      </c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</row>
    <row r="400" spans="1:120" s="220" customFormat="1" ht="16.5" customHeight="1">
      <c r="A400" s="164">
        <v>5.4</v>
      </c>
      <c r="B400" s="164" t="s">
        <v>2240</v>
      </c>
      <c r="C400" s="164" t="s">
        <v>2886</v>
      </c>
      <c r="D400" s="164">
        <v>4</v>
      </c>
      <c r="E400" s="175" t="s">
        <v>2243</v>
      </c>
      <c r="F400" s="177" t="s">
        <v>2268</v>
      </c>
      <c r="G400" s="177" t="s">
        <v>2247</v>
      </c>
      <c r="H400" s="177">
        <v>1</v>
      </c>
      <c r="I400" s="221" t="s">
        <v>2619</v>
      </c>
      <c r="J400" s="177" t="s">
        <v>2307</v>
      </c>
      <c r="K400" s="177" t="s">
        <v>2435</v>
      </c>
      <c r="L400" s="175" t="s">
        <v>9</v>
      </c>
      <c r="M400" s="165"/>
      <c r="N400" s="221" t="s">
        <v>2619</v>
      </c>
      <c r="O400" s="169"/>
      <c r="P400" s="4"/>
      <c r="Q400" s="175" t="s">
        <v>116</v>
      </c>
      <c r="R400" s="175" t="s">
        <v>2448</v>
      </c>
      <c r="S400" s="166"/>
      <c r="T400" s="166"/>
      <c r="U400" s="166">
        <v>3067</v>
      </c>
      <c r="V400" s="164" t="s">
        <v>1869</v>
      </c>
      <c r="W400" s="166"/>
      <c r="X400" s="166"/>
      <c r="Y400" s="166"/>
      <c r="Z400" s="168" t="s">
        <v>2892</v>
      </c>
      <c r="AA400" s="168" t="s">
        <v>2891</v>
      </c>
      <c r="AB400" s="166"/>
      <c r="AC400" s="166"/>
      <c r="AD400" s="165"/>
      <c r="AE400" s="166"/>
      <c r="AF400" s="166"/>
      <c r="AG400" s="166"/>
      <c r="AH400" s="165"/>
      <c r="AI400" s="166"/>
      <c r="AJ400" s="166"/>
      <c r="AK400" s="166"/>
      <c r="AL400" s="166"/>
      <c r="AM400" s="166"/>
      <c r="AN400" s="166" t="str">
        <f>F400 &amp;"["&amp;G400&amp;"]의 "&amp; I400 &amp;"["&amp; J400 &amp;"]는 필수적으로 존재하여만 한다."</f>
        <v>내원상세[VISIT_DETAIL]의 내원 상세 기록번호[VISIT_DETAIL_ID]는 필수적으로 존재하여만 한다.</v>
      </c>
      <c r="AO400" s="166"/>
      <c r="AP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Q400" s="164" t="s">
        <v>1860</v>
      </c>
      <c r="AR400" s="164" t="str">
        <f t="shared" ref="AR400:AR416" si="311">"WITH query_result AS (" &amp; CHAR(10) &amp;
"    -- 쿼리 결과를 변수에 저장" &amp; CHAR(10) &amp;
"    " &amp; AP400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'ID3067'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AT400" s="164" t="s">
        <v>1860</v>
      </c>
      <c r="AU400" s="164" t="str">
        <f t="shared" ref="AU400:AU416" si="312">"    WITH query_result AS (" &amp; CHAR(10) &amp;
"        -- 쿼리 결과를 변수에 저장" &amp; CHAR(10) &amp;
"        " &amp; AS400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'ID3067'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AW400" s="164" t="s">
        <v>1860</v>
      </c>
      <c r="AX400" s="164" t="str">
        <f t="shared" ref="AX400:AX416" si="313">"    WITH query_result AS (" &amp; CHAR(10) &amp;
"        -- 쿼리 결과를 변수에 저장" &amp; CHAR(10) &amp;
"        " &amp; AV400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Z400" s="164" t="s">
        <v>1860</v>
      </c>
      <c r="BA400" s="164" t="str">
        <f t="shared" ref="BA400:BA416" si="314">"BEGIN TRY" &amp; CHAR(10) &amp;
"    WITH query_result AS (" &amp; CHAR(10) &amp;
"        "&amp;AY400&amp;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C400" s="164" t="s">
        <v>1860</v>
      </c>
      <c r="BD400" s="164" t="str">
        <f t="shared" ref="BD400:BD416" si="315">"BEGIN TRY" &amp; CHAR(10) &amp;
"    WITH query_result AS (" &amp; CHAR(10) &amp;
"        "&amp;BB400&amp;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BF400" s="164" t="s">
        <v>1860</v>
      </c>
      <c r="BG400" s="164" t="str">
        <f t="shared" ref="BG400:BG416" si="316">"BEGIN TRY" &amp; CHAR(10) &amp;
"    WITH query_result AS (" &amp; CHAR(10) &amp;
"        "&amp;BE400&amp;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0" s="166" t="str">
        <f>"SELECT 'ID"&amp; $U400 &amp;"' AS RULE_ID,  
   '"&amp; $G400 &amp;"' AS TB_NM,    
   '"&amp; $J400 &amp;"' AS COL_NM, 
   COUNT(*) AS TOT_CNT   
   FROM "&amp;$C400&amp;"."&amp; $G400 &amp;"
"</f>
        <v xml:space="preserve">SELECT 'ID3067' AS RULE_ID,  
   'VISIT_DETAIL' AS TB_NM,    
   'VISIT_DETAIL_ID' AS COL_NM, 
   COUNT(*) AS TOT_CNT   
   FROM YourSchemaName.VISIT_DETAIL
</v>
      </c>
      <c r="BI400" s="164" t="s">
        <v>1860</v>
      </c>
      <c r="BJ400" s="166" t="str">
        <f t="shared" ref="BJ400:BJ416" si="317">"BEGIN" &amp; CHAR(10) &amp;
"    -- 쿼리 결과를 변수에 저장" &amp; CHAR(10) &amp;
"    " &amp; BH400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'ID3067'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L400" s="164" t="s">
        <v>1860</v>
      </c>
      <c r="BM400" s="166" t="str">
        <f t="shared" ref="BM400:BM416" si="318">"BEGIN" &amp; CHAR(10) &amp;
"    -- 쿼리 결과를 변수에 저장" &amp; CHAR(10) &amp;
"    " &amp; BK400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'ID3067'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BO400" s="164" t="s">
        <v>1860</v>
      </c>
      <c r="BP400" s="166" t="str">
        <f t="shared" ref="BP400:BP416" si="319">"BEGIN" &amp; CHAR(10) &amp;
"    -- 쿼리 결과를 변수에 저장" &amp; CHAR(10) &amp;
"    " &amp; BN400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BR400" s="164" t="s">
        <v>1860</v>
      </c>
      <c r="BS400" s="164" t="str">
        <f t="shared" ref="BS400:BS416" si="32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U400" s="164" t="s">
        <v>1860</v>
      </c>
      <c r="BV400" s="164" t="str">
        <f t="shared" ref="BV400:BV416" si="32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400" s="166" t="str">
        <f>"SELECT ERR_VALUE, RULE_ID, TB_NM, COL_NM FROM (
 SELECT DISTINCT SUBSTRING(CAST("&amp; $J400 &amp;" AS VARCHAR(50)),1,30) AS ERR_VALUE, 'ID"&amp; $U400 &amp;"' AS RULE_ID,  
   '"&amp; $G400 &amp;"' AS TB_NM,    
   '"&amp; $J400 &amp;"' AS COL_NM 
    FROM "&amp;$C400&amp;"."&amp; $G400 &amp;" A
    WHERE  "&amp; $J400 &amp;" IS NULL 
LIMIT 3
) XX
"</f>
        <v xml:space="preserve">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</v>
      </c>
      <c r="BX400" s="164" t="s">
        <v>1860</v>
      </c>
      <c r="BY400" s="164" t="str">
        <f t="shared" ref="BY400:BY416" si="32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A400" s="164" t="s">
        <v>1860</v>
      </c>
      <c r="CB400" s="164" t="str">
        <f t="shared" ref="CB400:CB416" si="323">"    -- 프로시저 본문" &amp; CHAR(10) &amp;
"    BEGIN" &amp; CHAR(10) &amp;
"        WITH query_result AS (" &amp; CHAR(10) &amp;
"            -- 쿼리 결과를 변수에 저장" &amp; CHAR(10) &amp;
"            "&amp;BZ400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'ID3067'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D400" s="164" t="s">
        <v>1860</v>
      </c>
      <c r="CE400" s="164" t="str">
        <f t="shared" ref="CE400:CE416" si="324">"    -- 프로시저 본문" &amp; CHAR(10) &amp;
"    BEGIN" &amp; CHAR(10) &amp;
"        WITH query_result AS (" &amp; CHAR(10) &amp;
"            -- 쿼리 결과를 변수에 저장" &amp; CHAR(10) &amp;
"         "&amp;CC400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'ID3067'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0" s="166" t="str">
        <f>"SELECT ERR_VALUE, RULE_ID, TB_NM, COL_NM FROM (
 SELECT DISTINCT SUBSTR(TO_CHAR("&amp; $J400 &amp;"),1,30) AS ERR_VALUE, 'ID"&amp; $U400 &amp;"' AS RULE_ID,  
   '"&amp; $G400 &amp;"' AS TB_NM,    
   '"&amp; $J400 &amp;"' AS COL_NM 
    FROM "&amp;$C400&amp;"."&amp; $G400 &amp;" A
    WHERE  "&amp; $J400 &amp;" IS NULL
AND ROWNUM &lt; 4
) XX
"</f>
        <v xml:space="preserve">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</v>
      </c>
      <c r="CG400" s="164" t="s">
        <v>1860</v>
      </c>
      <c r="CH400" s="164" t="str">
        <f t="shared" ref="CH400:CH416" si="325">"    -- 프로시저 본문" &amp; CHAR(10) &amp;
"    BEGIN" &amp; CHAR(10) &amp;
"        WITH query_result AS (" &amp; CHAR(10) &amp;
"            -- 쿼리 결과를 변수에 저장" &amp; CHAR(10) &amp;
"            "&amp;CF400&amp;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J400" s="164" t="s">
        <v>1860</v>
      </c>
      <c r="CK400" s="164" t="str">
        <f t="shared" ref="CK400:CK416" si="326">"BEGIN TRY" &amp; CHAR(10) &amp;
"    WITH query_result AS (" &amp; CHAR(10) &amp;
"        "&amp;CI400&amp;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M400" s="164" t="s">
        <v>1860</v>
      </c>
      <c r="CN400" s="164" t="str">
        <f t="shared" ref="CN400:CN416" si="327">"BEGIN TRY" &amp; CHAR(10) &amp;
"    WITH query_result AS (" &amp; CHAR(10) &amp;
"        "&amp;CL400&amp;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CP400" s="164" t="s">
        <v>1860</v>
      </c>
      <c r="CQ400" s="164" t="str">
        <f t="shared" ref="CQ400:CQ416" si="328">"BEGIN TRY" &amp; CHAR(10) &amp;
"    WITH query_result AS (" &amp; CHAR(10) &amp;
"        "&amp;CO400&amp;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0" s="216">
        <f>IFERROR(VLOOKUP("ID"&amp;U400,V.진단결과!$A$2:$E$99558,4,0),0)</f>
        <v>0</v>
      </c>
      <c r="CS400" s="217">
        <f>IFERROR(VLOOKUP("ID"&amp;U400,V.진단결과!$A$2:$E$99558,5,0),0)</f>
        <v>0</v>
      </c>
      <c r="CT400" s="218">
        <f t="shared" si="274"/>
        <v>0</v>
      </c>
      <c r="CU400" s="219" t="str">
        <f>SUBSTITUTE(IFERROR(VLOOKUP("ID"&amp;U400,V.진단결과!$A$2:$F$99558,6,0),""),$AO400,"")</f>
        <v/>
      </c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</row>
    <row r="401" spans="1:120" s="220" customFormat="1" ht="16.5" customHeight="1">
      <c r="A401" s="164">
        <v>5.4</v>
      </c>
      <c r="B401" s="164" t="s">
        <v>2240</v>
      </c>
      <c r="C401" s="164" t="s">
        <v>2886</v>
      </c>
      <c r="D401" s="164">
        <v>4</v>
      </c>
      <c r="E401" s="175" t="s">
        <v>2243</v>
      </c>
      <c r="F401" s="177" t="s">
        <v>2268</v>
      </c>
      <c r="G401" s="177" t="s">
        <v>2247</v>
      </c>
      <c r="H401" s="177">
        <v>2</v>
      </c>
      <c r="I401" s="221" t="s">
        <v>2620</v>
      </c>
      <c r="J401" s="177" t="s">
        <v>2272</v>
      </c>
      <c r="K401" s="177" t="s">
        <v>2435</v>
      </c>
      <c r="L401" s="175"/>
      <c r="M401" s="165"/>
      <c r="N401" s="221" t="s">
        <v>2620</v>
      </c>
      <c r="O401" s="169"/>
      <c r="P401" s="4"/>
      <c r="Q401" s="175" t="s">
        <v>116</v>
      </c>
      <c r="R401" s="175" t="s">
        <v>2448</v>
      </c>
      <c r="S401" s="166"/>
      <c r="T401" s="166"/>
      <c r="U401" s="166">
        <v>3068</v>
      </c>
      <c r="V401" s="164" t="s">
        <v>1869</v>
      </c>
      <c r="W401" s="166"/>
      <c r="X401" s="166"/>
      <c r="Y401" s="166"/>
      <c r="Z401" s="164" t="s">
        <v>1871</v>
      </c>
      <c r="AA401" s="168" t="s">
        <v>1872</v>
      </c>
      <c r="AB401" s="164"/>
      <c r="AC401" s="166"/>
      <c r="AD401" s="165"/>
      <c r="AE401" s="166"/>
      <c r="AF401" s="166"/>
      <c r="AG401" s="165"/>
      <c r="AH401" s="165"/>
      <c r="AI401" s="166"/>
      <c r="AJ401" s="166" t="s">
        <v>2244</v>
      </c>
      <c r="AK401" s="166" t="s">
        <v>2272</v>
      </c>
      <c r="AL401" s="166"/>
      <c r="AM401" s="166"/>
      <c r="AN401" s="166" t="str">
        <f>F401 &amp;"["&amp;G401&amp;"]의 "&amp; I401 &amp;"["&amp; J401 &amp;"]는 환자["&amp;AJ401&amp;"]의 "&amp;I401&amp;"["&amp;AK401&amp;"]에 존재하여야 한다."</f>
        <v>내원상세[VISIT_DETAIL]의 환자번호[PERSON_ID]는 환자[PERSON]의 환자번호[PERSON_ID]에 존재하여야 한다.</v>
      </c>
      <c r="AO401" s="166"/>
      <c r="AP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AQ401" s="164" t="s">
        <v>1860</v>
      </c>
      <c r="AR401" s="164" t="str">
        <f t="shared" si="311"/>
        <v xml:space="preserve">WITH query_result AS (
    -- 쿼리 결과를 변수에 저장
    SELECT 'ID3068'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401" s="164" t="s">
        <v>1860</v>
      </c>
      <c r="AU401" s="164" t="str">
        <f t="shared" si="312"/>
        <v xml:space="preserve">    WITH query_result AS (
        -- 쿼리 결과를 변수에 저장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401" s="164" t="s">
        <v>1860</v>
      </c>
      <c r="AX401" s="164" t="str">
        <f t="shared" si="313"/>
        <v xml:space="preserve">    WITH query_result AS (
        -- 쿼리 결과를 변수에 저장
    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AZ401" s="164" t="s">
        <v>1860</v>
      </c>
      <c r="BA401" s="164" t="str">
        <f t="shared" si="314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401" s="164" t="s">
        <v>1860</v>
      </c>
      <c r="BD401" s="164" t="str">
        <f t="shared" si="315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401" s="164" t="s">
        <v>1860</v>
      </c>
      <c r="BG401" s="164" t="str">
        <f t="shared" si="316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1" s="166" t="str">
        <f>"SELECT 'ID"&amp; $U401 &amp;"' AS RULE_ID,  
   '"&amp; $G401 &amp;"' AS TB_NM,    
   '"&amp; $J401 &amp;"' AS COL_NM, 
   COUNT(*) AS TOT_CNT   
   FROM "&amp;$C401&amp;"."&amp; $G401 &amp;"
WHERE "&amp; $J401 &amp;" IS NOT NULL AND LENGTH(CAST("&amp; $J401 &amp;" AS VARCHAR))&gt;0 "</f>
        <v xml:space="preserve">SELECT 'ID3068' AS RULE_ID,  
   'VISIT_DETAIL' AS TB_NM,    
   'PERSON_ID' AS COL_NM, 
   COUNT(*) AS TOT_CNT   
   FROM YourSchemaName.VISIT_DETAIL
WHERE PERSON_ID IS NOT NULL AND LENGTH(CAST(PERSON_ID AS VARCHAR))&gt;0 </v>
      </c>
      <c r="BI401" s="164" t="s">
        <v>1860</v>
      </c>
      <c r="BJ401" s="166" t="str">
        <f t="shared" si="317"/>
        <v xml:space="preserve">BEGIN
    -- 쿼리 결과를 변수에 저장
    SELECT 'ID3068'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401" s="164" t="s">
        <v>1860</v>
      </c>
      <c r="BM401" s="166" t="str">
        <f t="shared" si="318"/>
        <v xml:space="preserve">BEGIN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401" s="164" t="s">
        <v>1860</v>
      </c>
      <c r="BP401" s="166" t="str">
        <f t="shared" si="319"/>
        <v xml:space="preserve">BEGIN
    -- 쿼리 결과를 변수에 저장
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BR401" s="164" t="s">
        <v>1860</v>
      </c>
      <c r="BS401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LENGTH("&amp; $J401 &amp;")&gt;0 )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401" s="164" t="s">
        <v>1860</v>
      </c>
      <c r="BV401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01" s="166" t="str">
        <f>"SELECT ERR_VALUE, RULE_ID, TB_NM, COL_NM FROM (
 SELECT DISTINCT SUBSTRING(CAST("&amp; $J401 &amp;" AS VARCHAR(50)),1,30)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LENGTH("&amp; $J401 &amp;")&gt;0 ) 
LIMIT 3
) XX
"</f>
        <v xml:space="preserve">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401" s="164" t="s">
        <v>1860</v>
      </c>
      <c r="BY401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CA401" s="164" t="s">
        <v>1860</v>
      </c>
      <c r="CB401" s="164" t="str">
        <f t="shared" si="323"/>
        <v xml:space="preserve">    -- 프로시저 본문
    BEGIN
        WITH query_result AS (
            -- 쿼리 결과를 변수에 저장
            SELECT 'ID3068'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LENGTH(TO_CHAR("&amp; $J401 &amp;"))&gt;0 )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401" s="164" t="s">
        <v>1860</v>
      </c>
      <c r="CE401" s="164" t="str">
        <f t="shared" si="324"/>
        <v xml:space="preserve">    -- 프로시저 본문
    BEGIN
        WITH query_result AS (
            -- 쿼리 결과를 변수에 저장
 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1" s="166" t="str">
        <f>"SELECT ERR_VALUE, RULE_ID, TB_NM, COL_NM FROM (
 SELECT DISTINCT SUBSTR(TO_CHAR("&amp; $J401 &amp;"),1,30)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LENGTH(TO_CHAR("&amp; $J401 &amp;"))&gt;0 ) 
AND ROWNUM &lt; 4
) XX
"</f>
        <v xml:space="preserve">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401" s="164" t="s">
        <v>1860</v>
      </c>
      <c r="CH401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CJ401" s="164" t="s">
        <v>1860</v>
      </c>
      <c r="CK401" s="164" t="str">
        <f t="shared" si="326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401" s="164" t="s">
        <v>1860</v>
      </c>
      <c r="CN401" s="164" t="str">
        <f t="shared" si="327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401" s="164" t="s">
        <v>1860</v>
      </c>
      <c r="CQ401" s="164" t="str">
        <f t="shared" si="328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1" s="216">
        <f>IFERROR(VLOOKUP("ID"&amp;U401,V.진단결과!$A$2:$E$99558,4,0),0)</f>
        <v>0</v>
      </c>
      <c r="CS401" s="217">
        <f>IFERROR(VLOOKUP("ID"&amp;U401,V.진단결과!$A$2:$E$99558,5,0),0)</f>
        <v>0</v>
      </c>
      <c r="CT401" s="218">
        <f t="shared" ref="CT401:CT470" si="329">IFERROR(CS401/CR401,0)</f>
        <v>0</v>
      </c>
      <c r="CU401" s="219" t="str">
        <f>SUBSTITUTE(IFERROR(VLOOKUP("ID"&amp;U401,V.진단결과!$A$2:$F$99558,6,0),""),$AO401,"")</f>
        <v/>
      </c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</row>
    <row r="402" spans="1:120" s="220" customFormat="1" ht="16.5" customHeight="1">
      <c r="A402" s="164">
        <v>5.4</v>
      </c>
      <c r="B402" s="164" t="s">
        <v>2240</v>
      </c>
      <c r="C402" s="164" t="s">
        <v>2886</v>
      </c>
      <c r="D402" s="164">
        <v>4</v>
      </c>
      <c r="E402" s="175" t="s">
        <v>2243</v>
      </c>
      <c r="F402" s="177" t="s">
        <v>2268</v>
      </c>
      <c r="G402" s="177" t="s">
        <v>2247</v>
      </c>
      <c r="H402" s="177">
        <v>2</v>
      </c>
      <c r="I402" s="221" t="s">
        <v>2620</v>
      </c>
      <c r="J402" s="177" t="s">
        <v>2272</v>
      </c>
      <c r="K402" s="177" t="s">
        <v>2435</v>
      </c>
      <c r="L402" s="175"/>
      <c r="M402" s="165"/>
      <c r="N402" s="221" t="s">
        <v>2620</v>
      </c>
      <c r="O402" s="169"/>
      <c r="P402" s="4"/>
      <c r="Q402" s="175" t="s">
        <v>116</v>
      </c>
      <c r="R402" s="175" t="s">
        <v>2448</v>
      </c>
      <c r="S402" s="166"/>
      <c r="T402" s="166"/>
      <c r="U402" s="166">
        <v>3069</v>
      </c>
      <c r="V402" s="164" t="s">
        <v>1869</v>
      </c>
      <c r="W402" s="166"/>
      <c r="X402" s="166"/>
      <c r="Y402" s="166"/>
      <c r="Z402" s="168" t="s">
        <v>2892</v>
      </c>
      <c r="AA402" s="168" t="s">
        <v>2891</v>
      </c>
      <c r="AB402" s="166"/>
      <c r="AC402" s="166"/>
      <c r="AD402" s="165"/>
      <c r="AE402" s="166"/>
      <c r="AF402" s="166"/>
      <c r="AG402" s="166"/>
      <c r="AH402" s="165"/>
      <c r="AI402" s="166"/>
      <c r="AJ402" s="166"/>
      <c r="AK402" s="166"/>
      <c r="AL402" s="166"/>
      <c r="AM402" s="166"/>
      <c r="AN402" s="166" t="str">
        <f>F402 &amp;"["&amp;G402&amp;"]의 "&amp; I402 &amp;"["&amp; J402 &amp;"]는 필수적으로 존재하여만 한다."</f>
        <v>내원상세[VISIT_DETAIL]의 환자번호[PERSON_ID]는 필수적으로 존재하여만 한다.</v>
      </c>
      <c r="AO402" s="166"/>
      <c r="AP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Q402" s="164" t="s">
        <v>1860</v>
      </c>
      <c r="AR402" s="164" t="str">
        <f t="shared" si="311"/>
        <v xml:space="preserve">WITH query_result AS (
    -- 쿼리 결과를 변수에 저장
    SELECT 'ID3069'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AT402" s="164" t="s">
        <v>1860</v>
      </c>
      <c r="AU402" s="164" t="str">
        <f t="shared" si="312"/>
        <v xml:space="preserve">    WITH query_result AS (
        -- 쿼리 결과를 변수에 저장
        SELECT 'ID3069'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AW402" s="164" t="s">
        <v>1860</v>
      </c>
      <c r="AX402" s="164" t="str">
        <f t="shared" si="313"/>
        <v xml:space="preserve">    WITH query_result AS (
        -- 쿼리 결과를 변수에 저장
    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Z402" s="164" t="s">
        <v>1860</v>
      </c>
      <c r="BA402" s="164" t="str">
        <f t="shared" si="314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C402" s="164" t="s">
        <v>1860</v>
      </c>
      <c r="BD402" s="164" t="str">
        <f t="shared" si="315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BF402" s="164" t="s">
        <v>1860</v>
      </c>
      <c r="BG402" s="164" t="str">
        <f t="shared" si="316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2" s="166" t="str">
        <f>"SELECT 'ID"&amp; $U402 &amp;"' AS RULE_ID,  
   '"&amp; $G402 &amp;"' AS TB_NM,    
   '"&amp; $J402 &amp;"' AS COL_NM, 
   COUNT(*) AS TOT_CNT   
   FROM "&amp;$C402&amp;"."&amp; $G402 &amp;"
"</f>
        <v xml:space="preserve">SELECT 'ID3069' AS RULE_ID,  
   'VISIT_DETAIL' AS TB_NM,    
   'PERSON_ID' AS COL_NM, 
   COUNT(*) AS TOT_CNT   
   FROM YourSchemaName.VISIT_DETAIL
</v>
      </c>
      <c r="BI402" s="164" t="s">
        <v>1860</v>
      </c>
      <c r="BJ402" s="166" t="str">
        <f t="shared" si="317"/>
        <v xml:space="preserve">BEGIN
    -- 쿼리 결과를 변수에 저장
    SELECT 'ID3069'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L402" s="164" t="s">
        <v>1860</v>
      </c>
      <c r="BM402" s="166" t="str">
        <f t="shared" si="318"/>
        <v xml:space="preserve">BEGIN
    -- 쿼리 결과를 변수에 저장
    SELECT 'ID3069'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BO402" s="164" t="s">
        <v>1860</v>
      </c>
      <c r="BP402" s="166" t="str">
        <f t="shared" si="319"/>
        <v xml:space="preserve">BEGIN
    -- 쿼리 결과를 변수에 저장
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BR402" s="164" t="s">
        <v>1860</v>
      </c>
      <c r="BS402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U402" s="164" t="s">
        <v>1860</v>
      </c>
      <c r="BV402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402" s="166" t="str">
        <f>"SELECT ERR_VALUE, RULE_ID, TB_NM, COL_NM FROM (
 SELECT DISTINCT SUBSTRING(CAST("&amp; $J402 &amp;" AS VARCHAR(50)),1,30) AS ERR_VALUE, 'ID"&amp; $U402 &amp;"' AS RULE_ID,  
   '"&amp; $G402 &amp;"' AS TB_NM,    
   '"&amp; $J402 &amp;"' AS COL_NM 
    FROM "&amp;$C402&amp;"."&amp; $G402 &amp;" A
    WHERE  "&amp; $J402 &amp;" IS NULL 
LIMIT 3
) XX
"</f>
        <v xml:space="preserve">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</v>
      </c>
      <c r="BX402" s="164" t="s">
        <v>1860</v>
      </c>
      <c r="BY402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A402" s="164" t="s">
        <v>1860</v>
      </c>
      <c r="CB402" s="164" t="str">
        <f t="shared" si="323"/>
        <v xml:space="preserve">    -- 프로시저 본문
    BEGIN
        WITH query_result AS (
            -- 쿼리 결과를 변수에 저장
            SELECT 'ID3069'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D402" s="164" t="s">
        <v>1860</v>
      </c>
      <c r="CE402" s="164" t="str">
        <f t="shared" si="324"/>
        <v xml:space="preserve">    -- 프로시저 본문
    BEGIN
        WITH query_result AS (
            -- 쿼리 결과를 변수에 저장
         SELECT 'ID3069'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2" s="166" t="str">
        <f>"SELECT ERR_VALUE, RULE_ID, TB_NM, COL_NM FROM (
 SELECT DISTINCT SUBSTR(TO_CHAR("&amp; $J402 &amp;"),1,30) AS ERR_VALUE, 'ID"&amp; $U402 &amp;"' AS RULE_ID,  
   '"&amp; $G402 &amp;"' AS TB_NM,    
   '"&amp; $J402 &amp;"' AS COL_NM 
    FROM "&amp;$C402&amp;"."&amp; $G402 &amp;" A
    WHERE  "&amp; $J402 &amp;" IS NULL
AND ROWNUM &lt; 4
) XX
"</f>
        <v xml:space="preserve">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</v>
      </c>
      <c r="CG402" s="164" t="s">
        <v>1860</v>
      </c>
      <c r="CH402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J402" s="164" t="s">
        <v>1860</v>
      </c>
      <c r="CK402" s="164" t="str">
        <f t="shared" si="326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M402" s="164" t="s">
        <v>1860</v>
      </c>
      <c r="CN402" s="164" t="str">
        <f t="shared" si="327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CP402" s="164" t="s">
        <v>1860</v>
      </c>
      <c r="CQ402" s="164" t="str">
        <f t="shared" si="328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2" s="216">
        <f>IFERROR(VLOOKUP("ID"&amp;U402,V.진단결과!$A$2:$E$99558,4,0),0)</f>
        <v>0</v>
      </c>
      <c r="CS402" s="217">
        <f>IFERROR(VLOOKUP("ID"&amp;U402,V.진단결과!$A$2:$E$99558,5,0),0)</f>
        <v>0</v>
      </c>
      <c r="CT402" s="218">
        <f t="shared" si="329"/>
        <v>0</v>
      </c>
      <c r="CU402" s="219" t="str">
        <f>SUBSTITUTE(IFERROR(VLOOKUP("ID"&amp;U402,V.진단결과!$A$2:$F$99558,6,0),""),$AO402,"")</f>
        <v/>
      </c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</row>
    <row r="403" spans="1:120" s="220" customFormat="1" ht="16.5" customHeight="1">
      <c r="A403" s="164">
        <v>5.4</v>
      </c>
      <c r="B403" s="164" t="s">
        <v>2240</v>
      </c>
      <c r="C403" s="164" t="s">
        <v>2886</v>
      </c>
      <c r="D403" s="164">
        <v>4</v>
      </c>
      <c r="E403" s="175" t="s">
        <v>2243</v>
      </c>
      <c r="F403" s="177" t="s">
        <v>2268</v>
      </c>
      <c r="G403" s="177" t="s">
        <v>2247</v>
      </c>
      <c r="H403" s="177">
        <v>3</v>
      </c>
      <c r="I403" s="221" t="s">
        <v>2621</v>
      </c>
      <c r="J403" s="177" t="s">
        <v>2308</v>
      </c>
      <c r="K403" s="177" t="s">
        <v>2435</v>
      </c>
      <c r="L403" s="175"/>
      <c r="M403" s="165"/>
      <c r="N403" s="221" t="s">
        <v>2621</v>
      </c>
      <c r="O403" s="169"/>
      <c r="P403" s="4"/>
      <c r="Q403" s="175" t="s">
        <v>116</v>
      </c>
      <c r="R403" s="175" t="s">
        <v>2448</v>
      </c>
      <c r="S403" s="166"/>
      <c r="T403" s="166"/>
      <c r="U403" s="166">
        <v>3070</v>
      </c>
      <c r="V403" s="164" t="s">
        <v>1869</v>
      </c>
      <c r="W403" s="166"/>
      <c r="X403" s="166"/>
      <c r="Y403" s="166"/>
      <c r="Z403" s="164" t="s">
        <v>1868</v>
      </c>
      <c r="AA403" s="164" t="s">
        <v>2466</v>
      </c>
      <c r="AB403" s="164"/>
      <c r="AC403" s="166"/>
      <c r="AD403" s="165"/>
      <c r="AE403" s="166"/>
      <c r="AF403" s="166" t="s">
        <v>2886</v>
      </c>
      <c r="AG403" s="165" t="s">
        <v>2258</v>
      </c>
      <c r="AH403" s="165" t="s">
        <v>2434</v>
      </c>
      <c r="AI403" s="166" t="s">
        <v>2826</v>
      </c>
      <c r="AJ403" s="166"/>
      <c r="AK403" s="166"/>
      <c r="AL403" s="166"/>
      <c r="AM403" s="166"/>
      <c r="AN403" s="166" t="str">
        <f>F403 &amp;"["&amp;G403&amp;"]의 "&amp; I403 &amp;"["&amp; J403 &amp;"]는 표준코드[CONCEPT]의 표준코드아이디[CONCEPT_ID]에 존재하며 해당 조건["&amp;AI403&amp;"]을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403" s="166"/>
      <c r="AP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AQ403" s="164" t="s">
        <v>1860</v>
      </c>
      <c r="AR403" s="164" t="str">
        <f t="shared" si="311"/>
        <v xml:space="preserve">WITH query_result AS (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403" s="164" t="s">
        <v>1860</v>
      </c>
      <c r="AU403" s="164" t="str">
        <f t="shared" si="312"/>
        <v xml:space="preserve">    WITH query_result AS (
        -- 쿼리 결과를 변수에 저장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403" s="164" t="s">
        <v>1860</v>
      </c>
      <c r="AX403" s="164" t="str">
        <f t="shared" si="313"/>
        <v xml:space="preserve">    WITH query_result AS (
        -- 쿼리 결과를 변수에 저장
    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AZ403" s="164" t="s">
        <v>1860</v>
      </c>
      <c r="BA403" s="164" t="str">
        <f t="shared" si="314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403" s="164" t="s">
        <v>1860</v>
      </c>
      <c r="BD403" s="164" t="str">
        <f t="shared" si="315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403" s="164" t="s">
        <v>1860</v>
      </c>
      <c r="BG403" s="164" t="str">
        <f t="shared" si="316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3" s="166" t="str">
        <f>"SELECT 'ID"&amp; $U403 &amp;"' AS RULE_ID,  
   '"&amp; $G403 &amp;"' AS TB_NM,    
   '"&amp; $J403 &amp;"' AS COL_NM, 
   COUNT(*) AS TOT_CNT   
   FROM "&amp;$C403&amp;"."&amp; $G403 &amp;"
WHERE "&amp; $J403 &amp;" IS NOT NULL AND LENGTH(CAST("&amp; $J403 &amp;" AS VARCHAR))&gt;0 "</f>
        <v xml:space="preserve">SELECT 'ID3070'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403" s="164" t="s">
        <v>1860</v>
      </c>
      <c r="BJ403" s="166" t="str">
        <f t="shared" si="317"/>
        <v xml:space="preserve">BEGIN
    -- 쿼리 결과를 변수에 저장
    SELECT 'ID3070'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403" s="164" t="s">
        <v>1860</v>
      </c>
      <c r="BM403" s="166" t="str">
        <f t="shared" si="318"/>
        <v xml:space="preserve">BEGIN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403" s="164" t="s">
        <v>1860</v>
      </c>
      <c r="BP403" s="166" t="str">
        <f t="shared" si="319"/>
        <v xml:space="preserve">BEGIN
    -- 쿼리 결과를 변수에 저장
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BR403" s="164" t="s">
        <v>1860</v>
      </c>
      <c r="BS403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LENGTH("&amp; $J403 &amp;")&gt;0 )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403" s="164" t="s">
        <v>1860</v>
      </c>
      <c r="BV403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403" s="166" t="str">
        <f>"SELECT ERR_VALUE, RULE_ID, TB_NM, COL_NM FROM (
 SELECT DISTINCT SUBSTRING(CAST("&amp; $J403 &amp;" AS VARCHAR(50)),1,30)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 $AI403 &amp;")  
THEN 'Y' ELSE 'N' END = 'Y' 
AND ( "&amp; $J403 &amp;" IS NOT NULL AND LENGTH("&amp; $J403 &amp;")&gt;0 ) 
LIMIT 3
) XX
"</f>
        <v xml:space="preserve">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403" s="164" t="s">
        <v>1860</v>
      </c>
      <c r="BY403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CA403" s="164" t="s">
        <v>1860</v>
      </c>
      <c r="CB403" s="164" t="str">
        <f t="shared" si="323"/>
        <v xml:space="preserve">    -- 프로시저 본문
    BEGIN
        WITH query_result AS (
            -- 쿼리 결과를 변수에 저장
            SELECT 'ID3070'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LENGTH(TO_CHAR("&amp; $J403 &amp;"))&gt;0 )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403" s="164" t="s">
        <v>1860</v>
      </c>
      <c r="CE403" s="164" t="str">
        <f t="shared" si="324"/>
        <v xml:space="preserve">    -- 프로시저 본문
    BEGIN
        WITH query_result AS (
            -- 쿼리 결과를 변수에 저장
 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3" s="166" t="str">
        <f>"SELECT ERR_VALUE, RULE_ID, TB_NM, COL_NM FROM (
 SELECT DISTINCT SUBSTR(TO_CHAR("&amp; $J403 &amp;"),1,30)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LENGTH(TO_CHAR("&amp; $J403 &amp;"))&gt;0 ) 
AND ROWNUM &lt; 4
) XX
"</f>
        <v xml:space="preserve">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403" s="164" t="s">
        <v>1860</v>
      </c>
      <c r="CH403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CJ403" s="164" t="s">
        <v>1860</v>
      </c>
      <c r="CK403" s="164" t="str">
        <f t="shared" si="326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403" s="164" t="s">
        <v>1860</v>
      </c>
      <c r="CN403" s="164" t="str">
        <f t="shared" si="327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403" s="164" t="s">
        <v>1860</v>
      </c>
      <c r="CQ403" s="164" t="str">
        <f t="shared" si="328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3" s="216">
        <f>IFERROR(VLOOKUP("ID"&amp;U403,V.진단결과!$A$2:$E$99558,4,0),0)</f>
        <v>0</v>
      </c>
      <c r="CS403" s="217">
        <f>IFERROR(VLOOKUP("ID"&amp;U403,V.진단결과!$A$2:$E$99558,5,0),0)</f>
        <v>0</v>
      </c>
      <c r="CT403" s="218">
        <f t="shared" si="329"/>
        <v>0</v>
      </c>
      <c r="CU403" s="219" t="str">
        <f>SUBSTITUTE(IFERROR(VLOOKUP("ID"&amp;U403,V.진단결과!$A$2:$F$99558,6,0),""),$AO403,"")</f>
        <v/>
      </c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</row>
    <row r="404" spans="1:120" s="220" customFormat="1" ht="16.5" customHeight="1">
      <c r="A404" s="164">
        <v>5.4</v>
      </c>
      <c r="B404" s="164" t="s">
        <v>2240</v>
      </c>
      <c r="C404" s="164" t="s">
        <v>2886</v>
      </c>
      <c r="D404" s="164">
        <v>4</v>
      </c>
      <c r="E404" s="175" t="s">
        <v>2243</v>
      </c>
      <c r="F404" s="177" t="s">
        <v>2268</v>
      </c>
      <c r="G404" s="177" t="s">
        <v>2247</v>
      </c>
      <c r="H404" s="177">
        <v>3</v>
      </c>
      <c r="I404" s="221" t="s">
        <v>2621</v>
      </c>
      <c r="J404" s="177" t="s">
        <v>2308</v>
      </c>
      <c r="K404" s="177" t="s">
        <v>2435</v>
      </c>
      <c r="L404" s="175"/>
      <c r="M404" s="165"/>
      <c r="N404" s="221" t="s">
        <v>2621</v>
      </c>
      <c r="O404" s="169"/>
      <c r="P404" s="4"/>
      <c r="Q404" s="175" t="s">
        <v>116</v>
      </c>
      <c r="R404" s="175" t="s">
        <v>2448</v>
      </c>
      <c r="S404" s="166"/>
      <c r="T404" s="166"/>
      <c r="U404" s="166">
        <v>3071</v>
      </c>
      <c r="V404" s="164" t="s">
        <v>1869</v>
      </c>
      <c r="W404" s="166"/>
      <c r="X404" s="166"/>
      <c r="Y404" s="166"/>
      <c r="Z404" s="168" t="s">
        <v>2892</v>
      </c>
      <c r="AA404" s="168" t="s">
        <v>2891</v>
      </c>
      <c r="AB404" s="166"/>
      <c r="AC404" s="166"/>
      <c r="AD404" s="165"/>
      <c r="AE404" s="166"/>
      <c r="AF404" s="166"/>
      <c r="AG404" s="166"/>
      <c r="AH404" s="165"/>
      <c r="AI404" s="166"/>
      <c r="AJ404" s="166"/>
      <c r="AK404" s="166"/>
      <c r="AL404" s="166"/>
      <c r="AM404" s="166"/>
      <c r="AN404" s="166" t="str">
        <f>F404 &amp;"["&amp;G404&amp;"]의 "&amp; I404 &amp;"["&amp; J404 &amp;"]는 필수적으로 존재하여만 한다."</f>
        <v>내원상세[VISIT_DETAIL]의 내원 상세 방법 ID[VISIT_DETAIL_CONCEPT_ID]는 필수적으로 존재하여만 한다.</v>
      </c>
      <c r="AO404" s="166"/>
      <c r="AP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Q404" s="164" t="s">
        <v>1860</v>
      </c>
      <c r="AR404" s="164" t="str">
        <f t="shared" si="311"/>
        <v xml:space="preserve">WITH query_result AS (
    -- 쿼리 결과를 변수에 저장
    SELECT 'ID3071'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AT404" s="164" t="s">
        <v>1860</v>
      </c>
      <c r="AU404" s="164" t="str">
        <f t="shared" si="312"/>
        <v xml:space="preserve">    WITH query_result AS (
        -- 쿼리 결과를 변수에 저장
        SELECT 'ID3071'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AW404" s="164" t="s">
        <v>1860</v>
      </c>
      <c r="AX404" s="164" t="str">
        <f t="shared" si="313"/>
        <v xml:space="preserve">    WITH query_result AS (
        -- 쿼리 결과를 변수에 저장
    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Z404" s="164" t="s">
        <v>1860</v>
      </c>
      <c r="BA404" s="164" t="str">
        <f t="shared" si="314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C404" s="164" t="s">
        <v>1860</v>
      </c>
      <c r="BD404" s="164" t="str">
        <f t="shared" si="315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BF404" s="164" t="s">
        <v>1860</v>
      </c>
      <c r="BG404" s="164" t="str">
        <f t="shared" si="316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4" s="166" t="str">
        <f>"SELECT 'ID"&amp; $U404 &amp;"' AS RULE_ID,  
   '"&amp; $G404 &amp;"' AS TB_NM,    
   '"&amp; $J404 &amp;"' AS COL_NM, 
   COUNT(*) AS TOT_CNT   
   FROM "&amp;$C404&amp;"."&amp; $G404 &amp;"
"</f>
        <v xml:space="preserve">SELECT 'ID3071' AS RULE_ID,  
   'VISIT_DETAIL' AS TB_NM,    
   'VISIT_DETAIL_CONCEPT_ID' AS COL_NM, 
   COUNT(*) AS TOT_CNT   
   FROM YourSchemaName.VISIT_DETAIL
</v>
      </c>
      <c r="BI404" s="164" t="s">
        <v>1860</v>
      </c>
      <c r="BJ404" s="166" t="str">
        <f t="shared" si="317"/>
        <v xml:space="preserve">BEGIN
    -- 쿼리 결과를 변수에 저장
    SELECT 'ID3071'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L404" s="164" t="s">
        <v>1860</v>
      </c>
      <c r="BM404" s="166" t="str">
        <f t="shared" si="318"/>
        <v xml:space="preserve">BEGIN
    -- 쿼리 결과를 변수에 저장
    SELECT 'ID3071'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BO404" s="164" t="s">
        <v>1860</v>
      </c>
      <c r="BP404" s="166" t="str">
        <f t="shared" si="319"/>
        <v xml:space="preserve">BEGIN
    -- 쿼리 결과를 변수에 저장
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BR404" s="164" t="s">
        <v>1860</v>
      </c>
      <c r="BS404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U404" s="164" t="s">
        <v>1860</v>
      </c>
      <c r="BV404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404" s="166" t="str">
        <f>"SELECT ERR_VALUE, RULE_ID, TB_NM, COL_NM FROM (
 SELECT DISTINCT SUBSTRING(CAST("&amp; $J404 &amp;" AS VARCHAR(50)),1,30) AS ERR_VALUE, 'ID"&amp; $U404 &amp;"' AS RULE_ID,  
   '"&amp; $G404 &amp;"' AS TB_NM,    
   '"&amp; $J404 &amp;"' AS COL_NM 
    FROM "&amp;$C404&amp;"."&amp; $G404 &amp;" A
    WHERE  "&amp; $J404 &amp;" IS NULL 
LIMIT 3
) XX
"</f>
        <v xml:space="preserve">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</v>
      </c>
      <c r="BX404" s="164" t="s">
        <v>1860</v>
      </c>
      <c r="BY404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A404" s="164" t="s">
        <v>1860</v>
      </c>
      <c r="CB404" s="164" t="str">
        <f t="shared" si="323"/>
        <v xml:space="preserve">    -- 프로시저 본문
    BEGIN
        WITH query_result AS (
            -- 쿼리 결과를 변수에 저장
            SELECT 'ID3071'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D404" s="164" t="s">
        <v>1860</v>
      </c>
      <c r="CE404" s="164" t="str">
        <f t="shared" si="324"/>
        <v xml:space="preserve">    -- 프로시저 본문
    BEGIN
        WITH query_result AS (
            -- 쿼리 결과를 변수에 저장
         SELECT 'ID3071'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4" s="166" t="str">
        <f>"SELECT ERR_VALUE, RULE_ID, TB_NM, COL_NM FROM (
 SELECT DISTINCT SUBSTR(TO_CHAR("&amp; $J404 &amp;"),1,30) AS ERR_VALUE, 'ID"&amp; $U404 &amp;"' AS RULE_ID,  
   '"&amp; $G404 &amp;"' AS TB_NM,    
   '"&amp; $J404 &amp;"' AS COL_NM 
    FROM "&amp;$C404&amp;"."&amp; $G404 &amp;" A
    WHERE  "&amp; $J404 &amp;" IS NULL
AND ROWNUM &lt; 4
) XX
"</f>
        <v xml:space="preserve">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</v>
      </c>
      <c r="CG404" s="164" t="s">
        <v>1860</v>
      </c>
      <c r="CH404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J404" s="164" t="s">
        <v>1860</v>
      </c>
      <c r="CK404" s="164" t="str">
        <f t="shared" si="326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M404" s="164" t="s">
        <v>1860</v>
      </c>
      <c r="CN404" s="164" t="str">
        <f t="shared" si="327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CP404" s="164" t="s">
        <v>1860</v>
      </c>
      <c r="CQ404" s="164" t="str">
        <f t="shared" si="328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4" s="216">
        <f>IFERROR(VLOOKUP("ID"&amp;U404,V.진단결과!$A$2:$E$99558,4,0),0)</f>
        <v>0</v>
      </c>
      <c r="CS404" s="217">
        <f>IFERROR(VLOOKUP("ID"&amp;U404,V.진단결과!$A$2:$E$99558,5,0),0)</f>
        <v>0</v>
      </c>
      <c r="CT404" s="218">
        <f t="shared" si="329"/>
        <v>0</v>
      </c>
      <c r="CU404" s="219" t="str">
        <f>SUBSTITUTE(IFERROR(VLOOKUP("ID"&amp;U404,V.진단결과!$A$2:$F$99558,6,0),""),$AO404,"")</f>
        <v/>
      </c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</row>
    <row r="405" spans="1:120" s="220" customFormat="1" ht="16.5" customHeight="1">
      <c r="A405" s="164">
        <v>5.4</v>
      </c>
      <c r="B405" s="164" t="s">
        <v>2240</v>
      </c>
      <c r="C405" s="164" t="s">
        <v>2886</v>
      </c>
      <c r="D405" s="164">
        <v>4</v>
      </c>
      <c r="E405" s="175" t="s">
        <v>2243</v>
      </c>
      <c r="F405" s="177" t="s">
        <v>2268</v>
      </c>
      <c r="G405" s="177" t="s">
        <v>2247</v>
      </c>
      <c r="H405" s="177">
        <v>4</v>
      </c>
      <c r="I405" s="221" t="s">
        <v>2622</v>
      </c>
      <c r="J405" s="177" t="s">
        <v>2309</v>
      </c>
      <c r="K405" s="177" t="s">
        <v>2438</v>
      </c>
      <c r="L405" s="175"/>
      <c r="M405" s="165"/>
      <c r="N405" s="221" t="s">
        <v>2622</v>
      </c>
      <c r="O405" s="165"/>
      <c r="P405" s="4"/>
      <c r="Q405" s="175" t="s">
        <v>116</v>
      </c>
      <c r="R405" s="175" t="s">
        <v>2448</v>
      </c>
      <c r="S405" s="166"/>
      <c r="T405" s="166"/>
      <c r="U405" s="166">
        <v>3072</v>
      </c>
      <c r="V405" s="164" t="s">
        <v>1869</v>
      </c>
      <c r="W405" s="166"/>
      <c r="X405" s="166"/>
      <c r="Y405" s="166"/>
      <c r="Z405" s="168" t="s">
        <v>2786</v>
      </c>
      <c r="AA405" s="168" t="s">
        <v>2565</v>
      </c>
      <c r="AB405" s="164"/>
      <c r="AC405" s="166"/>
      <c r="AD405" s="165"/>
      <c r="AE405" s="166"/>
      <c r="AF405" s="166"/>
      <c r="AG405" s="165"/>
      <c r="AH405" s="165"/>
      <c r="AI405" s="166"/>
      <c r="AJ405" s="177" t="s">
        <v>2247</v>
      </c>
      <c r="AK405" s="177" t="s">
        <v>2311</v>
      </c>
      <c r="AL405" s="217"/>
      <c r="AM405" s="177" t="s">
        <v>2311</v>
      </c>
      <c r="AN405" s="166" t="str">
        <f>F405 &amp;"["&amp;G405&amp;"]의 "&amp; I405 &amp;"["&amp; J405 &amp;"]는 "&amp;AJ405&amp;" 테이블의 ["&amp;AM405&amp;"] 보다 빠른 날짜여야 한다."</f>
        <v>내원상세[VISIT_DETAIL]의 내원 상세 시작일자[VISIT_DETAIL_START_DATE]는 VISIT_DETAIL 테이블의 [VISIT_DETAIL_END_DATE] 보다 빠른 날짜여야 한다.</v>
      </c>
      <c r="AO405" s="166"/>
      <c r="AP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AQ405" s="164" t="s">
        <v>1860</v>
      </c>
      <c r="AR405" s="164" t="str">
        <f t="shared" si="311"/>
        <v xml:space="preserve">WITH query_result AS (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405" s="164" t="s">
        <v>1860</v>
      </c>
      <c r="AU405" s="164" t="str">
        <f t="shared" si="312"/>
        <v xml:space="preserve">    WITH query_result AS (
        -- 쿼리 결과를 변수에 저장
    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405" s="164" t="s">
        <v>1860</v>
      </c>
      <c r="AX405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AZ405" s="164" t="s">
        <v>1860</v>
      </c>
      <c r="BA405" s="164" t="str">
        <f t="shared" si="314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405" s="164" t="s">
        <v>1860</v>
      </c>
      <c r="BD405" s="164" t="str">
        <f t="shared" si="315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405" s="164" t="s">
        <v>1860</v>
      </c>
      <c r="BG405" s="164" t="str">
        <f t="shared" si="316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5" s="166" t="str">
        <f>"SELECT 'ID"&amp; $U405 &amp;"' AS RULE_ID,  
   '"&amp; $G405 &amp;"' AS TB_NM,    
   '"&amp; $J405 &amp;"' AS COL_NM, 
   COUNT(*) AS TOT_CNT   
   FROM "&amp;$C405&amp;"."&amp; $G405 &amp;"
WHERE "&amp; $J405 &amp;" IS NOT NULL AND LENGTH(CAST("&amp; $J405 &amp;" AS VARCHAR))&gt;0 "</f>
        <v xml:space="preserve">SELECT 'ID3072'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405" s="164" t="s">
        <v>1860</v>
      </c>
      <c r="BJ405" s="166" t="str">
        <f t="shared" si="317"/>
        <v xml:space="preserve">BEGIN
    -- 쿼리 결과를 변수에 저장
    SELECT 'ID3072'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405" s="164" t="s">
        <v>1860</v>
      </c>
      <c r="BM405" s="166" t="str">
        <f t="shared" si="318"/>
        <v xml:space="preserve">BEGIN
    -- 쿼리 결과를 변수에 저장
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405" s="164" t="s">
        <v>1860</v>
      </c>
      <c r="BP405" s="166" t="str">
        <f t="shared" si="319"/>
        <v xml:space="preserve">BEGIN
    -- 쿼리 결과를 변수에 저장
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BR405" s="164" t="s">
        <v>1860</v>
      </c>
      <c r="BS405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5" s="166" t="str">
        <f>"SELECT 'ID"&amp; $U405 &amp;"' AS RULE_ID,  
   '"&amp; $G405 &amp;"' AS TB_NM,    
   '"&amp; $J405 &amp;"' AS COL_NM, 
	COUNT(*) AS ERR_CNT   
FROM "&amp;$C405&amp;"."&amp; $G405 &amp;" A
WHERE "&amp; $J405 &amp;" IS NOT NULL AND LENGTH("&amp; $J405 &amp;")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405" s="164" t="s">
        <v>1860</v>
      </c>
      <c r="BV405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405" s="166" t="str">
        <f>"SELECT ERR_VALUE, RULE_ID, TB_NM, COL_NM FROM (
 SELECT DISTINCT SUBSTRING(CAST("&amp; $J405 &amp;" AS VARCHAR(50)),1,30) AS ERR_VALUE, 'ID"&amp; $U405 &amp;"' AS RULE_ID,  
   '"&amp; $G405 &amp;"' AS TB_NM,    
   '"&amp; $J405 &amp;"' AS COL_NM 
FROM "&amp;$C405&amp;"."&amp; $G405 &amp;" A
WHERE  "&amp; $J405 &amp;" IS NOT NULL AND LENGTH("&amp; $J405 &amp;") &gt; 0 
AND "&amp;$J405&amp;" &gt; "&amp;$AM405&amp;"
LIMIT 3
) XX
"</f>
        <v xml:space="preserve">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405" s="164" t="s">
        <v>1860</v>
      </c>
      <c r="BY405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CA405" s="164" t="s">
        <v>1860</v>
      </c>
      <c r="CB405" s="164" t="str">
        <f t="shared" si="323"/>
        <v xml:space="preserve">    -- 프로시저 본문
    BEGIN
        WITH query_result AS (
            -- 쿼리 결과를 변수에 저장
            SELECT 'ID3072'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5" s="166" t="str">
        <f>"SELECT 'ID"&amp; $U405 &amp;"' AS RULE_ID,  
   '"&amp; $G405 &amp;"' AS TB_NM,    
   '"&amp; $J405 &amp;"' AS COL_NM, 
	COUNT(*) AS ERR_CNT   
FROM "&amp;$C405&amp;"."&amp; $G405 &amp;" A
WHERE "&amp; $J405 &amp;" IS NOT NULL AND LENGTH(TO_CHAR("&amp; $J405 &amp;"))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405" s="164" t="s">
        <v>1860</v>
      </c>
      <c r="CE405" s="164" t="str">
        <f t="shared" si="324"/>
        <v xml:space="preserve">    -- 프로시저 본문
    BEGIN
        WITH query_result AS (
            -- 쿼리 결과를 변수에 저장
         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5" s="166" t="str">
        <f>"SELECT ERR_VALUE, RULE_ID, TB_NM, COL_NM FROM (
 SELECT DISTINCT SUBSTR(TO_CHAR("&amp; $J405 &amp;"),1,30) AS ERR_VALUE, 'ID"&amp; $U405 &amp;"' AS RULE_ID,  
   '"&amp; $G405 &amp;"' AS TB_NM,    
   '"&amp; $J405 &amp;"' AS COL_NM 
FROM "&amp;$C405&amp;"."&amp; $G405 &amp;" A
WHERE  "&amp; $J405 &amp;" IS NOT NULL AND LENGTH(TO_CHAR("&amp; $J405 &amp;")) &gt; 0 
AND "&amp;$J405&amp;" &gt; "&amp;$AM405&amp;"
AND ROWNUM &lt; 4
) XX
"</f>
        <v xml:space="preserve">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405" s="164" t="s">
        <v>1860</v>
      </c>
      <c r="CH405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CJ405" s="164" t="s">
        <v>1860</v>
      </c>
      <c r="CK405" s="164" t="str">
        <f t="shared" si="326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405" s="164" t="s">
        <v>1860</v>
      </c>
      <c r="CN405" s="164" t="str">
        <f t="shared" si="327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405" s="164" t="s">
        <v>1860</v>
      </c>
      <c r="CQ405" s="164" t="str">
        <f t="shared" si="328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5" s="216">
        <f>IFERROR(VLOOKUP("ID"&amp;U405,V.진단결과!$A$2:$E$99558,4,0),0)</f>
        <v>0</v>
      </c>
      <c r="CS405" s="217">
        <f>IFERROR(VLOOKUP("ID"&amp;U405,V.진단결과!$A$2:$E$99558,5,0),0)</f>
        <v>0</v>
      </c>
      <c r="CT405" s="218">
        <f t="shared" si="329"/>
        <v>0</v>
      </c>
      <c r="CU405" s="219" t="str">
        <f>SUBSTITUTE(IFERROR(VLOOKUP("ID"&amp;U405,V.진단결과!$A$2:$F$99558,6,0),""),$AO405,"")</f>
        <v/>
      </c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</row>
    <row r="406" spans="1:120" s="220" customFormat="1" ht="16.5" customHeight="1">
      <c r="A406" s="164">
        <v>5.4</v>
      </c>
      <c r="B406" s="164" t="s">
        <v>2240</v>
      </c>
      <c r="C406" s="164" t="s">
        <v>2886</v>
      </c>
      <c r="D406" s="164">
        <v>4</v>
      </c>
      <c r="E406" s="175" t="s">
        <v>2243</v>
      </c>
      <c r="F406" s="177" t="s">
        <v>2268</v>
      </c>
      <c r="G406" s="177" t="s">
        <v>2247</v>
      </c>
      <c r="H406" s="177">
        <v>4</v>
      </c>
      <c r="I406" s="221" t="s">
        <v>2622</v>
      </c>
      <c r="J406" s="177" t="s">
        <v>2309</v>
      </c>
      <c r="K406" s="177" t="s">
        <v>2438</v>
      </c>
      <c r="L406" s="175"/>
      <c r="M406" s="165"/>
      <c r="N406" s="221" t="s">
        <v>2622</v>
      </c>
      <c r="O406" s="165"/>
      <c r="P406" s="4"/>
      <c r="Q406" s="175" t="s">
        <v>116</v>
      </c>
      <c r="R406" s="175" t="s">
        <v>2448</v>
      </c>
      <c r="S406" s="166"/>
      <c r="T406" s="166"/>
      <c r="U406" s="166">
        <v>3073</v>
      </c>
      <c r="V406" s="164" t="s">
        <v>1869</v>
      </c>
      <c r="W406" s="166"/>
      <c r="X406" s="166"/>
      <c r="Y406" s="166"/>
      <c r="Z406" s="168" t="s">
        <v>2892</v>
      </c>
      <c r="AA406" s="168" t="s">
        <v>2891</v>
      </c>
      <c r="AB406" s="166"/>
      <c r="AC406" s="166"/>
      <c r="AD406" s="165"/>
      <c r="AE406" s="166"/>
      <c r="AF406" s="166"/>
      <c r="AG406" s="166"/>
      <c r="AH406" s="165"/>
      <c r="AI406" s="166"/>
      <c r="AJ406" s="166"/>
      <c r="AK406" s="166"/>
      <c r="AL406" s="166"/>
      <c r="AM406" s="166"/>
      <c r="AN406" s="166" t="str">
        <f>F406 &amp;"["&amp;G406&amp;"]의 "&amp; I406 &amp;"["&amp; J406 &amp;"]는 필수적으로 존재하여만 한다."</f>
        <v>내원상세[VISIT_DETAIL]의 내원 상세 시작일자[VISIT_DETAIL_START_DATE]는 필수적으로 존재하여만 한다.</v>
      </c>
      <c r="AO406" s="166"/>
      <c r="AP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Q406" s="164" t="s">
        <v>1860</v>
      </c>
      <c r="AR406" s="164" t="str">
        <f t="shared" si="311"/>
        <v xml:space="preserve">WITH query_result AS (
    -- 쿼리 결과를 변수에 저장
    SELECT 'ID3073'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AT406" s="164" t="s">
        <v>1860</v>
      </c>
      <c r="AU406" s="164" t="str">
        <f t="shared" si="312"/>
        <v xml:space="preserve">    WITH query_result AS (
        -- 쿼리 결과를 변수에 저장
        SELECT 'ID3073'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AW406" s="164" t="s">
        <v>1860</v>
      </c>
      <c r="AX406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Z406" s="164" t="s">
        <v>1860</v>
      </c>
      <c r="BA406" s="164" t="str">
        <f t="shared" si="314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C406" s="164" t="s">
        <v>1860</v>
      </c>
      <c r="BD406" s="164" t="str">
        <f t="shared" si="315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BF406" s="164" t="s">
        <v>1860</v>
      </c>
      <c r="BG406" s="164" t="str">
        <f t="shared" si="316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6" s="166" t="str">
        <f>"SELECT 'ID"&amp; $U406 &amp;"' AS RULE_ID,  
   '"&amp; $G406 &amp;"' AS TB_NM,    
   '"&amp; $J406 &amp;"' AS COL_NM, 
   COUNT(*) AS TOT_CNT   
   FROM "&amp;$C406&amp;"."&amp; $G406 &amp;"
"</f>
        <v xml:space="preserve">SELECT 'ID3073' AS RULE_ID,  
   'VISIT_DETAIL' AS TB_NM,    
   'VISIT_DETAIL_START_DATE' AS COL_NM, 
   COUNT(*) AS TOT_CNT   
   FROM YourSchemaName.VISIT_DETAIL
</v>
      </c>
      <c r="BI406" s="164" t="s">
        <v>1860</v>
      </c>
      <c r="BJ406" s="166" t="str">
        <f t="shared" si="317"/>
        <v xml:space="preserve">BEGIN
    -- 쿼리 결과를 변수에 저장
    SELECT 'ID3073'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L406" s="164" t="s">
        <v>1860</v>
      </c>
      <c r="BM406" s="166" t="str">
        <f t="shared" si="318"/>
        <v xml:space="preserve">BEGIN
    -- 쿼리 결과를 변수에 저장
    SELECT 'ID3073'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BO406" s="164" t="s">
        <v>1860</v>
      </c>
      <c r="BP406" s="166" t="str">
        <f t="shared" si="319"/>
        <v xml:space="preserve">BEGIN
    -- 쿼리 결과를 변수에 저장
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BR406" s="164" t="s">
        <v>1860</v>
      </c>
      <c r="BS406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U406" s="164" t="s">
        <v>1860</v>
      </c>
      <c r="BV406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406" s="166" t="str">
        <f>"SELECT ERR_VALUE, RULE_ID, TB_NM, COL_NM FROM (
 SELECT DISTINCT SUBSTRING(CAST("&amp; $J406 &amp;" AS VARCHAR(50)),1,30) AS ERR_VALUE, 'ID"&amp; $U406 &amp;"' AS RULE_ID,  
   '"&amp; $G406 &amp;"' AS TB_NM,    
   '"&amp; $J406 &amp;"' AS COL_NM 
    FROM "&amp;$C406&amp;"."&amp; $G406 &amp;" A
    WHERE  "&amp; $J406 &amp;" IS NULL 
LIMIT 3
) XX
"</f>
        <v xml:space="preserve">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</v>
      </c>
      <c r="BX406" s="164" t="s">
        <v>1860</v>
      </c>
      <c r="BY406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A406" s="164" t="s">
        <v>1860</v>
      </c>
      <c r="CB406" s="164" t="str">
        <f t="shared" si="323"/>
        <v xml:space="preserve">    -- 프로시저 본문
    BEGIN
        WITH query_result AS (
            -- 쿼리 결과를 변수에 저장
            SELECT 'ID3073'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D406" s="164" t="s">
        <v>1860</v>
      </c>
      <c r="CE406" s="164" t="str">
        <f t="shared" si="324"/>
        <v xml:space="preserve">    -- 프로시저 본문
    BEGIN
        WITH query_result AS (
            -- 쿼리 결과를 변수에 저장
         SELECT 'ID3073'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6" s="166" t="str">
        <f>"SELECT ERR_VALUE, RULE_ID, TB_NM, COL_NM FROM (
 SELECT DISTINCT SUBSTR(TO_CHAR("&amp; $J406 &amp;"),1,30) AS ERR_VALUE, 'ID"&amp; $U406 &amp;"' AS RULE_ID,  
   '"&amp; $G406 &amp;"' AS TB_NM,    
   '"&amp; $J406 &amp;"' AS COL_NM 
    FROM "&amp;$C406&amp;"."&amp; $G406 &amp;" A
    WHERE  "&amp; $J406 &amp;" IS NULL
AND ROWNUM &lt; 4
) XX
"</f>
        <v xml:space="preserve">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</v>
      </c>
      <c r="CG406" s="164" t="s">
        <v>1860</v>
      </c>
      <c r="CH406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J406" s="164" t="s">
        <v>1860</v>
      </c>
      <c r="CK406" s="164" t="str">
        <f t="shared" si="326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M406" s="164" t="s">
        <v>1860</v>
      </c>
      <c r="CN406" s="164" t="str">
        <f t="shared" si="327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CP406" s="164" t="s">
        <v>1860</v>
      </c>
      <c r="CQ406" s="164" t="str">
        <f t="shared" si="328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6" s="216">
        <f>IFERROR(VLOOKUP("ID"&amp;U406,V.진단결과!$A$2:$E$99558,4,0),0)</f>
        <v>0</v>
      </c>
      <c r="CS406" s="217">
        <f>IFERROR(VLOOKUP("ID"&amp;U406,V.진단결과!$A$2:$E$99558,5,0),0)</f>
        <v>0</v>
      </c>
      <c r="CT406" s="218">
        <f t="shared" si="329"/>
        <v>0</v>
      </c>
      <c r="CU406" s="219" t="str">
        <f>SUBSTITUTE(IFERROR(VLOOKUP("ID"&amp;U406,V.진단결과!$A$2:$F$99558,6,0),""),$AO406,"")</f>
        <v/>
      </c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</row>
    <row r="407" spans="1:120" s="220" customFormat="1" ht="16.5" customHeight="1">
      <c r="A407" s="164">
        <v>5.4</v>
      </c>
      <c r="B407" s="164" t="s">
        <v>2240</v>
      </c>
      <c r="C407" s="164" t="s">
        <v>2886</v>
      </c>
      <c r="D407" s="164">
        <v>4</v>
      </c>
      <c r="E407" s="175" t="s">
        <v>2243</v>
      </c>
      <c r="F407" s="177" t="s">
        <v>2268</v>
      </c>
      <c r="G407" s="177" t="s">
        <v>2247</v>
      </c>
      <c r="H407" s="177">
        <v>4</v>
      </c>
      <c r="I407" s="221" t="s">
        <v>2622</v>
      </c>
      <c r="J407" s="177" t="s">
        <v>2309</v>
      </c>
      <c r="K407" s="177" t="s">
        <v>2438</v>
      </c>
      <c r="L407" s="175"/>
      <c r="M407" s="165"/>
      <c r="N407" s="221" t="s">
        <v>2622</v>
      </c>
      <c r="O407" s="165"/>
      <c r="P407" s="4"/>
      <c r="Q407" s="175" t="s">
        <v>116</v>
      </c>
      <c r="R407" s="175" t="s">
        <v>2448</v>
      </c>
      <c r="S407" s="166"/>
      <c r="T407" s="166"/>
      <c r="U407" s="166">
        <v>3074</v>
      </c>
      <c r="V407" s="164" t="s">
        <v>1869</v>
      </c>
      <c r="W407" s="166"/>
      <c r="X407" s="166"/>
      <c r="Y407" s="166"/>
      <c r="Z407" s="168" t="s">
        <v>2564</v>
      </c>
      <c r="AA407" s="168" t="s">
        <v>2565</v>
      </c>
      <c r="AB407" s="166"/>
      <c r="AC407" s="166"/>
      <c r="AD407" s="165"/>
      <c r="AE407" s="166"/>
      <c r="AF407" s="166"/>
      <c r="AG407" s="166"/>
      <c r="AH407" s="165"/>
      <c r="AI407" s="166"/>
      <c r="AJ407" s="166" t="s">
        <v>2254</v>
      </c>
      <c r="AK407" s="166" t="s">
        <v>2272</v>
      </c>
      <c r="AL407" s="166"/>
      <c r="AM407" s="166" t="s">
        <v>2394</v>
      </c>
      <c r="AN407" s="166" t="str">
        <f>F407 &amp;"["&amp;G407&amp;"]의 "&amp; I407 &amp;"["&amp; J407 &amp;"]는 사망["&amp;AJ407&amp;"]의 사망일자 이후 데이터가 존재할 수 없다."</f>
        <v>내원상세[VISIT_DETAIL]의 내원 상세 시작일자[VISIT_DETAIL_START_DATE]는 사망[DEATH]의 사망일자 이후 데이터가 존재할 수 없다.</v>
      </c>
      <c r="AO407" s="166"/>
      <c r="AP407" s="166" t="str">
        <f>"SELECT 'ID"&amp; $U407 &amp;"' AS RULE_ID,  
   '"&amp; $G407 &amp;"' AS TB_NM,    
   '"&amp; $J407 &amp;"' AS COL_NM, 
   COUNT(*) AS TOT_CNT   
   FROM "&amp;$C407&amp;"."&amp; $G407 &amp;"
WHERE "&amp; $J407 &amp;" IS NOT NULL AND LENGTH("&amp; $J407 &amp;")&gt;0 "</f>
        <v xml:space="preserve">SELECT 'ID3074' AS RULE_ID,  
   'VISIT_DETAIL' AS TB_NM,    
   'VISIT_DETAIL_START_DATE' AS COL_NM, 
   COUNT(*) AS TOT_CNT   
   FROM YourSchemaName.VISIT_DETAIL
WHERE VISIT_DETAIL_START_DATE IS NOT NULL AND LENGTH(VISIT_DETAIL_START_DATE)&gt;0 </v>
      </c>
      <c r="AQ407" s="164" t="s">
        <v>1860</v>
      </c>
      <c r="AR407" s="164" t="str">
        <f t="shared" si="311"/>
        <v xml:space="preserve">WITH query_result AS (
    -- 쿼리 결과를 변수에 저장
    SELECT 'ID3074'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 
AND A."&amp; $J407 &amp;" &lt; B."&amp;$AM407&amp;"
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407" s="164" t="s">
        <v>1860</v>
      </c>
      <c r="AU407" s="164" t="str">
        <f t="shared" si="312"/>
        <v xml:space="preserve">    WITH query_result AS (
        -- 쿼리 결과를 변수에 저장
    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TO_VARCHAR(B."&amp;$AM407&amp;", 'YYYY-MM-DD')
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407" s="164" t="s">
        <v>1860</v>
      </c>
      <c r="AX407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AZ407" s="164" t="s">
        <v>1860</v>
      </c>
      <c r="BA407" s="164" t="str">
        <f t="shared" si="314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407" s="164" t="s">
        <v>1860</v>
      </c>
      <c r="BD407" s="164" t="str">
        <f t="shared" si="315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407" s="164" t="s">
        <v>1860</v>
      </c>
      <c r="BG407" s="164" t="str">
        <f t="shared" si="316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7" s="166" t="str">
        <f>"SELECT 'ID"&amp; $U407 &amp;"' AS RULE_ID,  
   '"&amp; $G407 &amp;"' AS TB_NM,    
   '"&amp; $J407 &amp;"' AS COL_NM, 
   COUNT(*) AS TOT_CNT   
   FROM "&amp;$C407&amp;"."&amp; $G407 &amp;"
"</f>
        <v xml:space="preserve">SELECT 'ID3074' AS RULE_ID,  
   'VISIT_DETAIL' AS TB_NM,    
   'VISIT_DETAIL_START_DATE' AS COL_NM, 
   COUNT(*) AS TOT_CNT   
   FROM YourSchemaName.VISIT_DETAIL
</v>
      </c>
      <c r="BI407" s="164" t="s">
        <v>1860</v>
      </c>
      <c r="BJ407" s="166" t="str">
        <f t="shared" si="317"/>
        <v xml:space="preserve">BEGIN
    -- 쿼리 결과를 변수에 저장
    SELECT 'ID3074'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B."&amp;$AM377&amp;" 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</v>
      </c>
      <c r="BL407" s="164" t="s">
        <v>1860</v>
      </c>
      <c r="BM407" s="166" t="str">
        <f t="shared" si="318"/>
        <v xml:space="preserve">BEGIN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=A."&amp;$AK407&amp;" 
AND A."&amp; $J407 &amp;" &lt; B."&amp;$AM377&amp;" 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</v>
      </c>
      <c r="BO407" s="164" t="s">
        <v>1860</v>
      </c>
      <c r="BP407" s="166" t="str">
        <f t="shared" si="319"/>
        <v xml:space="preserve">BEGIN
    -- 쿼리 결과를 변수에 저장
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BR407" s="164" t="s">
        <v>1860</v>
      </c>
      <c r="BS407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B."&amp;$AM377&amp;" )  
THEN 'Y' ELSE 'N' END = 'Y' 
AND ( "&amp; $J407 &amp;" IS NOT NULL AND LENGTH("&amp; $J407 &amp;")&gt;0 )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</v>
      </c>
      <c r="BU407" s="164" t="s">
        <v>1860</v>
      </c>
      <c r="BV407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7" s="166" t="str">
        <f>"SELECT ERR_VALUE, RULE_ID, TB_NM, COL_NM FROM (
 SELECT DISTINCT SUBSTRING(CAST("&amp; $J407 &amp;" AS VARCHAR(50)),1,30)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B."&amp;$AM377&amp;"
)  
THEN 'Y' ELSE 'N' END = 'Y' 
AND ( "&amp; $J407 &amp;" IS NOT NULL AND LENGTH("&amp; $J407 &amp;")&gt;0 ) 
LIMIT 3
) XX
"</f>
        <v xml:space="preserve">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</v>
      </c>
      <c r="BX407" s="164" t="s">
        <v>1860</v>
      </c>
      <c r="BY407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A407" s="164" t="s">
        <v>1860</v>
      </c>
      <c r="CB407" s="164" t="str">
        <f t="shared" si="323"/>
        <v xml:space="preserve">    -- 프로시저 본문
    BEGIN
        WITH query_result AS (
            -- 쿼리 결과를 변수에 저장
            SELECT 'ID3074'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B."&amp;$AM377&amp;"
 )  
THEN 'Y' ELSE 'N' END = 'Y' 
AND ( "&amp; $J407 &amp;" IS NOT NULL AND LENGTH(TO_CHAR("&amp; $J407 &amp;"))&gt;0 )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</v>
      </c>
      <c r="CD407" s="164" t="s">
        <v>1860</v>
      </c>
      <c r="CE407" s="164" t="str">
        <f t="shared" si="324"/>
        <v xml:space="preserve">    -- 프로시저 본문
    BEGIN
        WITH query_result AS (
            -- 쿼리 결과를 변수에 저장
 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7" s="166" t="str">
        <f>"SELECT ERR_VALUE, RULE_ID, TB_NM, COL_NM FROM (
 SELECT DISTINCT SUBSTR(TO_CHAR("&amp; $J407 &amp;"),1,30)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B."&amp;$AM377&amp;"
)  
THEN 'Y' ELSE 'N' END = 'Y' 
AND ( "&amp; $J407 &amp;" IS NOT NULL AND LENGTH(TO_CHAR("&amp; $J407 &amp;"))&gt;0 ) 
AND ROWNUM &lt; 4
) XX
"</f>
        <v xml:space="preserve">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</v>
      </c>
      <c r="CG407" s="164" t="s">
        <v>1860</v>
      </c>
      <c r="CH407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J407" s="164" t="s">
        <v>1860</v>
      </c>
      <c r="CK407" s="164" t="str">
        <f t="shared" si="326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407" s="164" t="s">
        <v>1860</v>
      </c>
      <c r="CN407" s="164" t="str">
        <f t="shared" si="327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407" s="164" t="s">
        <v>1860</v>
      </c>
      <c r="CQ407" s="164" t="str">
        <f t="shared" si="328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7" s="216">
        <f>IFERROR(VLOOKUP("ID"&amp;U407,V.진단결과!$A$2:$E$99558,4,0),0)</f>
        <v>0</v>
      </c>
      <c r="CS407" s="217">
        <f>IFERROR(VLOOKUP("ID"&amp;U407,V.진단결과!$A$2:$E$99558,5,0),0)</f>
        <v>0</v>
      </c>
      <c r="CT407" s="218">
        <f t="shared" si="329"/>
        <v>0</v>
      </c>
      <c r="CU407" s="219" t="str">
        <f>SUBSTITUTE(IFERROR(VLOOKUP("ID"&amp;U407,V.진단결과!$A$2:$F$99558,6,0),""),$AO407,"")</f>
        <v/>
      </c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</row>
    <row r="408" spans="1:120" s="220" customFormat="1" ht="16.5" customHeight="1">
      <c r="A408" s="164">
        <v>5.4</v>
      </c>
      <c r="B408" s="164" t="s">
        <v>2240</v>
      </c>
      <c r="C408" s="164" t="s">
        <v>2886</v>
      </c>
      <c r="D408" s="164">
        <v>4</v>
      </c>
      <c r="E408" s="175" t="s">
        <v>2243</v>
      </c>
      <c r="F408" s="177" t="s">
        <v>2268</v>
      </c>
      <c r="G408" s="177" t="s">
        <v>2247</v>
      </c>
      <c r="H408" s="177">
        <v>4</v>
      </c>
      <c r="I408" s="221" t="s">
        <v>2622</v>
      </c>
      <c r="J408" s="177" t="s">
        <v>2309</v>
      </c>
      <c r="K408" s="177" t="s">
        <v>2438</v>
      </c>
      <c r="L408" s="175"/>
      <c r="M408" s="165"/>
      <c r="N408" s="221" t="s">
        <v>2622</v>
      </c>
      <c r="O408" s="165"/>
      <c r="P408" s="4"/>
      <c r="Q408" s="175" t="s">
        <v>116</v>
      </c>
      <c r="R408" s="175" t="s">
        <v>2448</v>
      </c>
      <c r="S408" s="166"/>
      <c r="T408" s="166"/>
      <c r="U408" s="166">
        <v>3075</v>
      </c>
      <c r="V408" s="164" t="s">
        <v>1869</v>
      </c>
      <c r="W408" s="166"/>
      <c r="X408" s="166"/>
      <c r="Y408" s="166"/>
      <c r="Z408" s="168" t="s">
        <v>2564</v>
      </c>
      <c r="AA408" s="168" t="s">
        <v>2565</v>
      </c>
      <c r="AB408" s="166"/>
      <c r="AC408" s="166"/>
      <c r="AD408" s="165"/>
      <c r="AE408" s="166"/>
      <c r="AF408" s="166"/>
      <c r="AG408" s="166"/>
      <c r="AH408" s="165"/>
      <c r="AI408" s="166"/>
      <c r="AJ408" s="166" t="s">
        <v>2246</v>
      </c>
      <c r="AK408" s="166" t="s">
        <v>2294</v>
      </c>
      <c r="AL408" s="166"/>
      <c r="AM408" s="166"/>
      <c r="AN408" s="166" t="str">
        <f>F408 &amp;"["&amp;G408&amp;"]의 "&amp; I408 &amp;"["&amp; J408 &amp;"]는 방문["&amp;AJ408&amp;"]의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408" s="166"/>
      <c r="AP408" s="166" t="str">
        <f>"SELECT 'ID"&amp; $U408 &amp;"' AS RULE_ID,  
   '"&amp; $G408 &amp;"' AS TB_NM,    
   '"&amp; $J408 &amp;"' AS COL_NM, 
   COUNT(*) AS TOT_CNT   
   FROM "&amp;$C408&amp;"."&amp; $G408 &amp;"
WHERE "&amp; $J408 &amp;" IS NOT NULL AND LENGTH("&amp; $J408 &amp;")&gt;0 "</f>
        <v xml:space="preserve">SELECT 'ID3075' AS RULE_ID,  
   'VISIT_DETAIL' AS TB_NM,    
   'VISIT_DETAIL_START_DATE' AS COL_NM, 
   COUNT(*) AS TOT_CNT   
   FROM YourSchemaName.VISIT_DETAIL
WHERE VISIT_DETAIL_START_DATE IS NOT NULL AND LENGTH(VISIT_DETAIL_START_DATE)&gt;0 </v>
      </c>
      <c r="AQ408" s="164" t="s">
        <v>1860</v>
      </c>
      <c r="AR408" s="164" t="str">
        <f t="shared" si="311"/>
        <v xml:space="preserve">WITH query_result AS (
    -- 쿼리 결과를 변수에 저장
    SELECT 'ID3075'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 
AND A."&amp; $J408 &amp;" BETWEEN ADD_DAYS(B.VISIT_START_DATE, -7) 
                                  AND ADD_DAYS(B.VISIT_START_DATE, 7)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408" s="164" t="s">
        <v>1860</v>
      </c>
      <c r="AU408" s="164" t="str">
        <f t="shared" si="312"/>
        <v xml:space="preserve">    WITH query_result AS (
        -- 쿼리 결과를 변수에 저장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ADD_DAYS(B.VISIT_START_DATE, -7) 
                                  AND ADD_DAYS(B.VISIT_START_DATE, 7)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408" s="164" t="s">
        <v>1860</v>
      </c>
      <c r="AX408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AZ408" s="164" t="s">
        <v>1860</v>
      </c>
      <c r="BA408" s="164" t="str">
        <f t="shared" si="314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408" s="164" t="s">
        <v>1860</v>
      </c>
      <c r="BD408" s="164" t="str">
        <f t="shared" si="315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408" s="164" t="s">
        <v>1860</v>
      </c>
      <c r="BG408" s="164" t="str">
        <f t="shared" si="316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8" s="166" t="str">
        <f>"SELECT 'ID"&amp; $U408 &amp;"' AS RULE_ID,  
   '"&amp; $G408 &amp;"' AS TB_NM,    
   '"&amp; $J408 &amp;"' AS COL_NM, 
   COUNT(*) AS TOT_CNT   
   FROM "&amp;$C408&amp;"."&amp; $G408 &amp;"
"</f>
        <v xml:space="preserve">SELECT 'ID3075' AS RULE_ID,  
   'VISIT_DETAIL' AS TB_NM,    
   'VISIT_DETAIL_START_DATE' AS COL_NM, 
   COUNT(*) AS TOT_CNT   
   FROM YourSchemaName.VISIT_DETAIL
</v>
      </c>
      <c r="BI408" s="164" t="s">
        <v>1860</v>
      </c>
      <c r="BJ408" s="166" t="str">
        <f t="shared" si="317"/>
        <v xml:space="preserve">BEGIN
    -- 쿼리 결과를 변수에 저장
    SELECT 'ID3075'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(B.VISIT_START_DATE - INTERVAL '7 DAY') 
                                  AND (B.VISIT_START_DATE + INTERVAL '7 DAY') 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408" s="164" t="s">
        <v>1860</v>
      </c>
      <c r="BM408" s="166" t="str">
        <f t="shared" si="318"/>
        <v xml:space="preserve">BEGIN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=A."&amp;$AK408&amp;" 
AND A."&amp; $J408 &amp;" BETWEEN (B.VISIT_START_DATE - INTERVAL '7 DAY') 
                                  AND (B.VISIT_START_DATE + INTERVAL '7 DAY')  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408" s="164" t="s">
        <v>1860</v>
      </c>
      <c r="BP408" s="166" t="str">
        <f t="shared" si="319"/>
        <v xml:space="preserve">BEGIN
    -- 쿼리 결과를 변수에 저장
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BR408" s="164" t="s">
        <v>1860</v>
      </c>
      <c r="BS408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DATE_SUB(B.VISIT_START_DATE, INTERVAL 7 DAY) 
                                  AND DATE_ADD(B.VISIT_START_DATE, INTERVAL 7 DAY)
 )  
THEN 'Y' ELSE 'N' END = 'Y' 
AND ( "&amp; $J408 &amp;" IS NOT NULL AND LENGTH("&amp; $J408 &amp;")&gt;0 )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408" s="164" t="s">
        <v>1860</v>
      </c>
      <c r="BV408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8" s="166" t="str">
        <f>"SELECT ERR_VALUE, RULE_ID, TB_NM, COL_NM FROM (
 SELECT DISTINCT SUBSTRING(CAST("&amp; $J408 &amp;" AS VARCHAR(50)),1,30)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DATE_SUB(B.VISIT_START_DATE, INTERVAL 7 DAY) 
                                  AND DATE_ADD(B.VISIT_START_DATE, INTERVAL 7 DAY)
)  
THEN 'Y' ELSE 'N' END = 'Y' 
AND ( "&amp; $J408 &amp;" IS NOT NULL AND LENGTH("&amp; $J408 &amp;")&gt;0 ) 
LIMIT 3
) XX
"</f>
        <v xml:space="preserve">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408" s="164" t="s">
        <v>1860</v>
      </c>
      <c r="BY408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A408" s="164" t="s">
        <v>1860</v>
      </c>
      <c r="CB408" s="164" t="str">
        <f t="shared" si="323"/>
        <v xml:space="preserve">    -- 프로시저 본문
    BEGIN
        WITH query_result AS (
            -- 쿼리 결과를 변수에 저장
            SELECT 'ID3075'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(B.VISIT_START_DATE - 7) 
                                  AND (B.VISIT_START_DATE + 7)
 )  
THEN 'Y' ELSE 'N' END = 'Y' 
AND ( "&amp; $J408 &amp;" IS NOT NULL AND LENGTH(TO_CHAR("&amp; $J408 &amp;"))&gt;0 )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408" s="164" t="s">
        <v>1860</v>
      </c>
      <c r="CE408" s="164" t="str">
        <f t="shared" si="324"/>
        <v xml:space="preserve">    -- 프로시저 본문
    BEGIN
        WITH query_result AS (
            -- 쿼리 결과를 변수에 저장
 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8" s="166" t="str">
        <f>"SELECT ERR_VALUE, RULE_ID, TB_NM, COL_NM FROM (
 SELECT DISTINCT SUBSTR(TO_CHAR("&amp; $J408 &amp;"),1,30)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(B.VISIT_START_DATE - 7) 
                                  AND (B.VISIT_START_DATE + 7)
)  
THEN 'Y' ELSE 'N' END = 'Y' 
AND ( "&amp; $J408 &amp;" IS NOT NULL AND LENGTH(TO_CHAR("&amp; $J408 &amp;"))&gt;0 ) 
AND ROWNUM &lt; 4
) XX
"</f>
        <v xml:space="preserve">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408" s="164" t="s">
        <v>1860</v>
      </c>
      <c r="CH408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J408" s="164" t="s">
        <v>1860</v>
      </c>
      <c r="CK408" s="164" t="str">
        <f t="shared" si="326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408" s="164" t="s">
        <v>1860</v>
      </c>
      <c r="CN408" s="164" t="str">
        <f t="shared" si="327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408" s="164" t="s">
        <v>1860</v>
      </c>
      <c r="CQ408" s="164" t="str">
        <f t="shared" si="328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8" s="216">
        <f>IFERROR(VLOOKUP("ID"&amp;U408,V.진단결과!$A$2:$E$99558,4,0),0)</f>
        <v>0</v>
      </c>
      <c r="CS408" s="217">
        <f>IFERROR(VLOOKUP("ID"&amp;U408,V.진단결과!$A$2:$E$99558,5,0),0)</f>
        <v>0</v>
      </c>
      <c r="CT408" s="218">
        <f t="shared" ref="CT408" si="330">IFERROR(CS408/CR408,0)</f>
        <v>0</v>
      </c>
      <c r="CU408" s="219" t="str">
        <f>SUBSTITUTE(IFERROR(VLOOKUP("ID"&amp;U408,V.진단결과!$A$2:$F$99558,6,0),""),$AO408,"")</f>
        <v/>
      </c>
    </row>
    <row r="409" spans="1:120" s="220" customFormat="1" ht="16.5" customHeight="1">
      <c r="A409" s="164">
        <v>5.4</v>
      </c>
      <c r="B409" s="164" t="s">
        <v>2240</v>
      </c>
      <c r="C409" s="164" t="s">
        <v>2886</v>
      </c>
      <c r="D409" s="164">
        <v>4</v>
      </c>
      <c r="E409" s="175" t="s">
        <v>2243</v>
      </c>
      <c r="F409" s="177" t="s">
        <v>2268</v>
      </c>
      <c r="G409" s="177" t="s">
        <v>2247</v>
      </c>
      <c r="H409" s="177">
        <v>5</v>
      </c>
      <c r="I409" s="221" t="s">
        <v>2623</v>
      </c>
      <c r="J409" s="177" t="s">
        <v>2310</v>
      </c>
      <c r="K409" s="177" t="s">
        <v>2436</v>
      </c>
      <c r="L409" s="175"/>
      <c r="M409" s="165"/>
      <c r="N409" s="221" t="s">
        <v>2623</v>
      </c>
      <c r="O409" s="165"/>
      <c r="P409" s="166"/>
      <c r="Q409" s="175" t="s">
        <v>2449</v>
      </c>
      <c r="R409" s="175"/>
      <c r="S409" s="166"/>
      <c r="T409" s="166"/>
      <c r="U409" s="166">
        <v>3076</v>
      </c>
      <c r="V409" s="164" t="s">
        <v>1869</v>
      </c>
      <c r="W409" s="167"/>
      <c r="X409" s="166"/>
      <c r="Y409" s="166"/>
      <c r="Z409" s="168" t="s">
        <v>2801</v>
      </c>
      <c r="AA409" s="168" t="s">
        <v>2799</v>
      </c>
      <c r="AB409" s="166"/>
      <c r="AC409" s="166"/>
      <c r="AD409" s="165"/>
      <c r="AE409" s="166"/>
      <c r="AF409" s="166"/>
      <c r="AG409" s="166"/>
      <c r="AH409" s="165"/>
      <c r="AI409" s="166"/>
      <c r="AJ409" s="177" t="s">
        <v>2247</v>
      </c>
      <c r="AK409" s="177" t="s">
        <v>2309</v>
      </c>
      <c r="AL409" s="166"/>
      <c r="AM409" s="166"/>
      <c r="AN409" s="167" t="str">
        <f>F409 &amp;"["&amp;G409&amp;"]의 "&amp; I409 &amp;"["&amp; J409 &amp;"]는 "&amp;AJ409&amp;" 테이블의 "&amp;AK409&amp;"값을 포함해야 한다."</f>
        <v>내원상세[VISIT_DETAIL]의 내원 상세 시작시간[VISIT_DETAIL_START_DATETIME]는 VISIT_DETAIL 테이블의 VISIT_DETAIL_START_DATE값을 포함해야 한다.</v>
      </c>
      <c r="AO409" s="166"/>
      <c r="AP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AQ409" s="164" t="s">
        <v>1860</v>
      </c>
      <c r="AR409" s="164" t="str">
        <f t="shared" si="311"/>
        <v xml:space="preserve">WITH query_result AS (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9" s="166" t="str">
        <f>"SELECT 'ID"&amp; $U409 &amp;"' AS RULE_ID,  
   '"&amp; $G409 &amp;"' AS TB_NM,    
   '"&amp; $J409 &amp;"' AS COL_NM, 
	COUNT(*) AS ERR_CNT   
FROM "&amp;$C409&amp;"."&amp; $G409 &amp;"
WHERE CASE WHEN  "&amp; $J409 &amp;" NOT LIKE_REGEXPR "&amp; $AK409 &amp;"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409" s="164" t="s">
        <v>1860</v>
      </c>
      <c r="AU409" s="164" t="str">
        <f t="shared" si="312"/>
        <v xml:space="preserve">    WITH query_result AS (
        -- 쿼리 결과를 변수에 저장
        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"&amp; $J409 &amp;" NOT LIKE_REGEXPR "&amp; $AK409 &amp;"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409" s="164" t="s">
        <v>1860</v>
      </c>
      <c r="AX409" s="164" t="str">
        <f t="shared" si="313"/>
        <v xml:space="preserve">    WITH query_result AS (
        -- 쿼리 결과를 변수에 저장
    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409" s="164" t="s">
        <v>1860</v>
      </c>
      <c r="BA409" s="164" t="str">
        <f t="shared" si="314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409" s="164" t="s">
        <v>1860</v>
      </c>
      <c r="BD409" s="164" t="str">
        <f t="shared" si="315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409" s="164" t="s">
        <v>1860</v>
      </c>
      <c r="BG409" s="164" t="str">
        <f t="shared" si="316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9" s="166" t="str">
        <f>"SELECT 'ID"&amp; $U409 &amp;"' AS RULE_ID,  
   '"&amp; $G409 &amp;"' AS TB_NM,    
   '"&amp; $J409 &amp;"' AS COL_NM, 
   COUNT(*) AS TOT_CNT   
   FROM "&amp;$C409&amp;"."&amp; $G409 &amp;"
WHERE "&amp; $J409 &amp;" IS NOT NULL AND LENGTH(CAST("&amp; $J409 &amp;" AS VARCHAR))&gt;0 "</f>
        <v xml:space="preserve">SELECT 'ID3076'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409" s="164" t="s">
        <v>1860</v>
      </c>
      <c r="BJ409" s="166" t="str">
        <f t="shared" si="317"/>
        <v xml:space="preserve">BEGIN
    -- 쿼리 결과를 변수에 저장
    SELECT 'ID3076'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9" s="166" t="str">
        <f>"SELECT 'ID"&amp; $U409 &amp;"' AS RULE_ID,  
   '"&amp; $G409 &amp;"' AS TB_NM,    
   '"&amp; $J409 &amp;"' AS COL_NM, 
	COUNT(*) AS ERR_CNT   
FROM "&amp;$C409&amp;"."&amp; $G409 &amp;"
WHERE CASE WHEN REGEXP_MATCH(CAST("&amp; $J409 &amp;" AS VARCHAR), CAST("&amp; $AK409 &amp;" AS VARCHAR)) IS NULL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409" s="164" t="s">
        <v>1860</v>
      </c>
      <c r="BM409" s="166" t="str">
        <f t="shared" si="318"/>
        <v xml:space="preserve">BEGIN
    -- 쿼리 결과를 변수에 저장
    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REGEXP_MATCH(CAST("&amp; $J409 &amp;" AS VARCHAR), CAST("&amp; $AK409 &amp;" AS VARCHAR)) IS NULL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409" s="164" t="s">
        <v>1860</v>
      </c>
      <c r="BP409" s="166" t="str">
        <f t="shared" si="319"/>
        <v xml:space="preserve">BEGIN
    -- 쿼리 결과를 변수에 저장
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BR409" s="164" t="s">
        <v>1860</v>
      </c>
      <c r="BS409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9" s="166" t="str">
        <f>"SELECT 'ID"&amp; $U409 &amp;"' AS RULE_ID,  
   '"&amp; $G409 &amp;"' AS TB_NM,    
   '"&amp; $J409 &amp;"' AS COL_NM, 
	COUNT(*) AS ERR_CNT   
FROM "&amp;$C409&amp;"."&amp; $G409 &amp;"
WHERE CASE WHEN  "&amp; $J409 &amp;" NOT REGEXP "&amp; $AK409 &amp;"
THEN 'Y' ELSE 'N' END = 'Y' 
AND ( "&amp; $J409 &amp;" IS NOT NULL AND LENGTH("&amp; $J409 &amp;")&gt;0 )
"</f>
        <v xml:space="preserve">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409" s="164" t="s">
        <v>1860</v>
      </c>
      <c r="BV409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409" s="166" t="str">
        <f>"SELECT ERR_VALUE, RULE_ID, TB_NM, COL_NM FROM (
SELECT DISTINCT SUBSTRING(CAST("&amp; $J409 &amp;" AS VARCHAR(50)),1,30) AS ERR_VALUE, 'ID"&amp; $U409 &amp;"' AS RULE_ID,  
   '"&amp; $G409 &amp;"' AS TB_NM,    
   '"&amp; $J409 &amp;"' AS COL_NM 
FROM "&amp;$C409&amp;"."&amp; $G409 &amp;"
WHERE CASE WHEN "&amp; $J409 &amp;" NOT REGEXP "&amp; $AK409 &amp;"
 THEN 'Y' 
 ELSE 'N' 
 END = 'Y' 
AND ("&amp; $J409 &amp;" IS NOT NULL AND LENGTH("&amp; $J409 &amp;")&gt;0 )
limit 3
) XX
"</f>
        <v xml:space="preserve">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409" s="164" t="s">
        <v>1860</v>
      </c>
      <c r="BY409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CA409" s="164" t="s">
        <v>1860</v>
      </c>
      <c r="CB409" s="164" t="str">
        <f t="shared" si="323"/>
        <v xml:space="preserve">    -- 프로시저 본문
    BEGIN
        WITH query_result AS (
            -- 쿼리 결과를 변수에 저장
            SELECT 'ID3076'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9" s="166" t="str">
        <f>"SELECT 'ID"&amp; $U409 &amp;"' AS RULE_ID,  
   '"&amp; $G409 &amp;"' AS TB_NM,    
   '"&amp; $J409 &amp;"' AS COL_NM, 
	COUNT(*) AS ERR_CNT   
FROM "&amp;$C409&amp;"."&amp; $G409 &amp;"
WHERE CASE WHEN NOT REGEXP_LIKE("&amp; $J409 &amp;", "&amp; $AK409 &amp;")
THEN 'Y' ELSE 'N' END = 'Y' 
AND ( "&amp; $J409 &amp;" IS NOT NULL AND LENGTH(TO_CHAR("&amp; $J409 &amp;"))&gt;0 )
"</f>
        <v xml:space="preserve">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409" s="164" t="s">
        <v>1860</v>
      </c>
      <c r="CE409" s="164" t="str">
        <f t="shared" si="324"/>
        <v xml:space="preserve">    -- 프로시저 본문
    BEGIN
        WITH query_result AS (
            -- 쿼리 결과를 변수에 저장
         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9" s="166" t="str">
        <f>"SELECT ERR_VALUE, RULE_ID, TB_NM, COL_NM FROM (
SELECT DISTINCT SUBSTR(TO_CHAR("&amp; $J409 &amp;"),1,30) AS ERR_VALUE, 'ID"&amp; $U409 &amp;"' AS RULE_ID,  
   '"&amp; $G409 &amp;"' AS TB_NM,    
   '"&amp; $J409 &amp;"' AS COL_NM 
FROM "&amp;$C409&amp;"."&amp; $G409 &amp;"
WHERE CASE WHEN NOT REGEXP_LIKE("&amp; $J409 &amp;", "&amp; $AK409 &amp;")
 THEN 'Y' 
 ELSE 'N' 
 END = 'Y' 
AND ("&amp; $J409 &amp;" IS NOT NULL AND LENGTH(TO_CHAR("&amp; $J409 &amp;"))&gt;0 )
AND ROWNUM &lt; 4
) XX
"</f>
        <v xml:space="preserve">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409" s="164" t="s">
        <v>1860</v>
      </c>
      <c r="CH409" s="164" t="str">
        <f t="shared" si="325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409" s="164" t="s">
        <v>1860</v>
      </c>
      <c r="CK409" s="164" t="str">
        <f t="shared" si="326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409" s="164" t="s">
        <v>1860</v>
      </c>
      <c r="CN409" s="164" t="str">
        <f t="shared" si="327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409" s="164" t="s">
        <v>1860</v>
      </c>
      <c r="CQ409" s="164" t="str">
        <f t="shared" si="328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9" s="216">
        <f>IFERROR(VLOOKUP("ID"&amp;U409,V.진단결과!$A$2:$E$99558,4,0),0)</f>
        <v>0</v>
      </c>
      <c r="CS409" s="217">
        <f>IFERROR(VLOOKUP("ID"&amp;U409,V.진단결과!$A$2:$E$99558,5,0),0)</f>
        <v>0</v>
      </c>
      <c r="CT409" s="218">
        <f t="shared" si="329"/>
        <v>0</v>
      </c>
      <c r="CU409" s="219" t="str">
        <f>SUBSTITUTE(IFERROR(VLOOKUP("ID"&amp;U409,V.진단결과!$A$2:$F$99558,6,0),""),$AO409,"")</f>
        <v/>
      </c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</row>
    <row r="410" spans="1:120" s="220" customFormat="1" ht="16.5" customHeight="1">
      <c r="A410" s="164">
        <v>5.4</v>
      </c>
      <c r="B410" s="164" t="s">
        <v>2240</v>
      </c>
      <c r="C410" s="164" t="s">
        <v>2886</v>
      </c>
      <c r="D410" s="164">
        <v>4</v>
      </c>
      <c r="E410" s="175" t="s">
        <v>2243</v>
      </c>
      <c r="F410" s="177" t="s">
        <v>2268</v>
      </c>
      <c r="G410" s="177" t="s">
        <v>2247</v>
      </c>
      <c r="H410" s="177">
        <v>6</v>
      </c>
      <c r="I410" s="221" t="s">
        <v>2624</v>
      </c>
      <c r="J410" s="177" t="s">
        <v>2311</v>
      </c>
      <c r="K410" s="177" t="s">
        <v>2438</v>
      </c>
      <c r="L410" s="175"/>
      <c r="M410" s="165"/>
      <c r="N410" s="221" t="s">
        <v>2624</v>
      </c>
      <c r="O410" s="169"/>
      <c r="P410" s="4"/>
      <c r="Q410" s="175" t="s">
        <v>116</v>
      </c>
      <c r="R410" s="175" t="s">
        <v>2448</v>
      </c>
      <c r="S410" s="166"/>
      <c r="T410" s="166"/>
      <c r="U410" s="166">
        <v>3077</v>
      </c>
      <c r="V410" s="164" t="s">
        <v>1869</v>
      </c>
      <c r="W410" s="166"/>
      <c r="X410" s="166"/>
      <c r="Y410" s="166"/>
      <c r="Z410" s="168" t="s">
        <v>2786</v>
      </c>
      <c r="AA410" s="168" t="s">
        <v>2565</v>
      </c>
      <c r="AB410" s="164"/>
      <c r="AC410" s="166"/>
      <c r="AD410" s="165"/>
      <c r="AE410" s="166"/>
      <c r="AF410" s="166"/>
      <c r="AG410" s="165"/>
      <c r="AH410" s="165"/>
      <c r="AI410" s="166"/>
      <c r="AJ410" s="177" t="s">
        <v>2247</v>
      </c>
      <c r="AK410" s="177" t="s">
        <v>2309</v>
      </c>
      <c r="AL410" s="177" t="s">
        <v>2309</v>
      </c>
      <c r="AM410" s="217"/>
      <c r="AN410" s="166" t="str">
        <f>F410 &amp;"["&amp;G410&amp;"]의 "&amp; I410 &amp;"["&amp; J410 &amp;"]는 "&amp;AJ410&amp;" 테이블의 ["&amp;AL410&amp;"] 보다 늦은 날짜여야 한다."</f>
        <v>내원상세[VISIT_DETAIL]의 내원 상세 종료일자[VISIT_DETAIL_END_DATE]는 VISIT_DETAIL 테이블의 [VISIT_DETAIL_START_DATE] 보다 늦은 날짜여야 한다.</v>
      </c>
      <c r="AO410" s="166"/>
      <c r="AP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AQ410" s="164" t="s">
        <v>1860</v>
      </c>
      <c r="AR410" s="164" t="str">
        <f t="shared" si="311"/>
        <v xml:space="preserve">WITH query_result AS (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410" s="164" t="s">
        <v>1860</v>
      </c>
      <c r="AU410" s="164" t="str">
        <f t="shared" si="312"/>
        <v xml:space="preserve">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0" s="166" t="str">
        <f>"SELECT ERR_VALUE, RULE_ID, TB_NM, COL_NM FROM (
 SELECT DISTINCT SUBSTRING(CAST("&amp; $J410 &amp;" AS VARCHAR),1,30) AS ERR_VALUE, 'ID"&amp; A410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410" s="164" t="s">
        <v>1860</v>
      </c>
      <c r="AX410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AZ410" s="164" t="s">
        <v>1860</v>
      </c>
      <c r="BA410" s="164" t="str">
        <f t="shared" si="314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410" s="164" t="s">
        <v>1860</v>
      </c>
      <c r="BD410" s="164" t="str">
        <f t="shared" si="315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0" s="166" t="str">
        <f>"SELECT TOP 3 ERR_VALUE, RULE_ID, TB_NM, COL_NM FROM (
 SELECT DISTINCT SUBSTRING(CAST("&amp; $J410 &amp;" AS VARCHAR),1,30) AS ERR_VALUE, 'ID"&amp; K410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410" s="164" t="s">
        <v>1860</v>
      </c>
      <c r="BG410" s="164" t="str">
        <f t="shared" si="316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0" s="166" t="str">
        <f>"SELECT 'ID"&amp; $U410 &amp;"' AS RULE_ID,  
   '"&amp; $G410 &amp;"' AS TB_NM,    
   '"&amp; $J410 &amp;"' AS COL_NM, 
   COUNT(*) AS TOT_CNT   
   FROM "&amp;$C410&amp;"."&amp; $G410 &amp;"
WHERE "&amp; $J410 &amp;" IS NOT NULL AND LENGTH(CAST("&amp; $J410 &amp;" AS VARCHAR))&gt;0 "</f>
        <v xml:space="preserve">SELECT 'ID3077' AS RULE_ID,  
   'VISIT_DETAIL' AS TB_NM,    
   'VISIT_DETAIL_END_DATE' AS COL_NM, 
   COUNT(*) AS TOT_CNT   
   FROM YourSchemaName.VISIT_DETAIL
WHERE VISIT_DETAIL_END_DATE IS NOT NULL AND LENGTH(CAST(VISIT_DETAIL_END_DATE AS VARCHAR))&gt;0 </v>
      </c>
      <c r="BI410" s="164" t="s">
        <v>1860</v>
      </c>
      <c r="BJ410" s="166" t="str">
        <f t="shared" si="317"/>
        <v xml:space="preserve">BEGIN
    -- 쿼리 결과를 변수에 저장
    SELECT 'ID3077'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410" s="164" t="s">
        <v>1860</v>
      </c>
      <c r="BM410" s="166" t="str">
        <f t="shared" si="318"/>
        <v xml:space="preserve">BEGIN
    -- 쿼리 결과를 변수에 저장
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0" s="166" t="str">
        <f>"SELECT ERR_VALUE, RULE_ID, TB_NM, COL_NM FROM (
 SELECT DISTINCT SUBSTRING(CAST("&amp; $J410 &amp;" AS VARCHAR),1,30) AS ERR_VALUE, 'ID"&amp; U410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410" s="164" t="s">
        <v>1860</v>
      </c>
      <c r="BP410" s="166" t="str">
        <f t="shared" si="319"/>
        <v xml:space="preserve">BEGIN
    -- 쿼리 결과를 변수에 저장
    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BR410" s="164" t="s">
        <v>1860</v>
      </c>
      <c r="BS410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0" s="166" t="str">
        <f>"SELECT 'ID"&amp; $U410 &amp;"' AS RULE_ID,  
   '"&amp; $G410 &amp;"' AS TB_NM,    
   '"&amp; $J410 &amp;"' AS COL_NM, 
	COUNT(*) AS ERR_CNT   
FROM "&amp;$C410&amp;"."&amp; $G410 &amp;" A
WHERE "&amp; $J410 &amp;" IS NOT NULL AND LENGTH("&amp; $J410 &amp;")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410" s="164" t="s">
        <v>1860</v>
      </c>
      <c r="BV410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410" s="166" t="str">
        <f>"SELECT ERR_VALUE, RULE_ID, TB_NM, COL_NM FROM (
 SELECT DISTINCT SUBSTRING(CAST("&amp; $J410 &amp;" AS VARCHAR(50)),1,30) AS ERR_VALUE, 'ID"&amp; AE410 &amp;"' AS RULE_ID,  
   '"&amp; $G410 &amp;"' AS TB_NM,    
   '"&amp; $J410 &amp;"' AS COL_NM 
FROM "&amp;$C410&amp;"."&amp; $G410 &amp;" A
WHERE  "&amp; $J410 &amp;" IS NOT NULL AND LENGTH("&amp; $J410 &amp;") &gt; 0 
AND "&amp;$J410&amp;" &lt; "&amp;$AL410&amp;"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410" s="164" t="s">
        <v>1860</v>
      </c>
      <c r="BY410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CA410" s="164" t="s">
        <v>1860</v>
      </c>
      <c r="CB410" s="164" t="str">
        <f t="shared" si="323"/>
        <v xml:space="preserve">    -- 프로시저 본문
    BEGIN
        WITH query_result AS (
            -- 쿼리 결과를 변수에 저장
            SELECT 'ID3077'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0" s="166" t="str">
        <f>"SELECT 'ID"&amp; $U410 &amp;"' AS RULE_ID,  
   '"&amp; $G410 &amp;"' AS TB_NM,    
   '"&amp; $J410 &amp;"' AS COL_NM, 
	COUNT(*) AS ERR_CNT   
FROM "&amp;$C410&amp;"."&amp; $G410 &amp;" A
WHERE "&amp; $J410 &amp;" IS NOT NULL AND LENGTH(TO_CHAR("&amp; $J410 &amp;"))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410" s="164" t="s">
        <v>1860</v>
      </c>
      <c r="CE410" s="164" t="str">
        <f t="shared" si="324"/>
        <v xml:space="preserve">    -- 프로시저 본문
    BEGIN
        WITH query_result AS (
            -- 쿼리 결과를 변수에 저장
         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0" s="166" t="str">
        <f>"SELECT ERR_VALUE, RULE_ID, TB_NM, COL_NM FROM (
 SELECT DISTINCT SUBSTR(TO_CHAR("&amp; $J410 &amp;"),1,30) AS ERR_VALUE, 'ID"&amp; AO410 &amp;"' AS RULE_ID,  
   '"&amp; $G410 &amp;"' AS TB_NM,    
   '"&amp; $J410 &amp;"' AS COL_NM 
FROM "&amp;$C410&amp;"."&amp; $G410 &amp;" A
WHERE  "&amp; $J410 &amp;" IS NOT NULL AND LENGTH(TO_CHAR("&amp; $J410 &amp;")) &gt; 0 
AND "&amp;$J410&amp;" &lt; "&amp;$AL410&amp;"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410" s="164" t="s">
        <v>1860</v>
      </c>
      <c r="CH410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CJ410" s="164" t="s">
        <v>1860</v>
      </c>
      <c r="CK410" s="164" t="str">
        <f t="shared" si="326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410" s="164" t="s">
        <v>1860</v>
      </c>
      <c r="CN410" s="164" t="str">
        <f t="shared" si="327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0" s="166" t="str">
        <f>"SELECT TOP 3 ERR_VALUE, RULE_ID, TB_NM, COL_NM FROM (
 SELECT DISTINCT SUBSTRING(CAST("&amp; $J410 &amp;" AS VARCHAR),1,30) AS ERR_VALUE, 'ID"&amp; AU410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410" s="164" t="s">
        <v>1860</v>
      </c>
      <c r="CQ410" s="164" t="str">
        <f t="shared" si="328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0" s="216">
        <f>IFERROR(VLOOKUP("ID"&amp;U410,V.진단결과!$A$2:$E$99558,4,0),0)</f>
        <v>0</v>
      </c>
      <c r="CS410" s="217">
        <f>IFERROR(VLOOKUP("ID"&amp;U410,V.진단결과!$A$2:$E$99558,5,0),0)</f>
        <v>0</v>
      </c>
      <c r="CT410" s="218">
        <f t="shared" si="329"/>
        <v>0</v>
      </c>
      <c r="CU410" s="219" t="str">
        <f>SUBSTITUTE(IFERROR(VLOOKUP("ID"&amp;U410,V.진단결과!$A$2:$F$99558,6,0),""),$AO410,"")</f>
        <v/>
      </c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</row>
    <row r="411" spans="1:120" s="220" customFormat="1" ht="16.5" customHeight="1">
      <c r="A411" s="164">
        <v>5.4</v>
      </c>
      <c r="B411" s="164" t="s">
        <v>2240</v>
      </c>
      <c r="C411" s="164" t="s">
        <v>2886</v>
      </c>
      <c r="D411" s="164">
        <v>4</v>
      </c>
      <c r="E411" s="175" t="s">
        <v>2243</v>
      </c>
      <c r="F411" s="177" t="s">
        <v>2268</v>
      </c>
      <c r="G411" s="177" t="s">
        <v>2247</v>
      </c>
      <c r="H411" s="177">
        <v>6</v>
      </c>
      <c r="I411" s="221" t="s">
        <v>2624</v>
      </c>
      <c r="J411" s="177" t="s">
        <v>2311</v>
      </c>
      <c r="K411" s="177" t="s">
        <v>2438</v>
      </c>
      <c r="L411" s="175"/>
      <c r="M411" s="165"/>
      <c r="N411" s="221" t="s">
        <v>2624</v>
      </c>
      <c r="O411" s="169"/>
      <c r="P411" s="4"/>
      <c r="Q411" s="175" t="s">
        <v>116</v>
      </c>
      <c r="R411" s="175" t="s">
        <v>2448</v>
      </c>
      <c r="S411" s="166"/>
      <c r="T411" s="166"/>
      <c r="U411" s="166">
        <v>3078</v>
      </c>
      <c r="V411" s="164" t="s">
        <v>1869</v>
      </c>
      <c r="W411" s="166"/>
      <c r="X411" s="166"/>
      <c r="Y411" s="166"/>
      <c r="Z411" s="168" t="s">
        <v>2892</v>
      </c>
      <c r="AA411" s="168" t="s">
        <v>2891</v>
      </c>
      <c r="AB411" s="166"/>
      <c r="AC411" s="166"/>
      <c r="AD411" s="165"/>
      <c r="AE411" s="166"/>
      <c r="AF411" s="166"/>
      <c r="AG411" s="166"/>
      <c r="AH411" s="165"/>
      <c r="AI411" s="166"/>
      <c r="AJ411" s="166"/>
      <c r="AK411" s="166"/>
      <c r="AL411" s="166"/>
      <c r="AM411" s="166"/>
      <c r="AN411" s="166" t="str">
        <f>F411 &amp;"["&amp;G411&amp;"]의 "&amp; I411 &amp;"["&amp; J411 &amp;"]는 필수적으로 존재하여만 한다."</f>
        <v>내원상세[VISIT_DETAIL]의 내원 상세 종료일자[VISIT_DETAIL_END_DATE]는 필수적으로 존재하여만 한다.</v>
      </c>
      <c r="AO411" s="166"/>
      <c r="AP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Q411" s="164" t="s">
        <v>1860</v>
      </c>
      <c r="AR411" s="164" t="str">
        <f t="shared" si="311"/>
        <v xml:space="preserve">WITH query_result AS (
    -- 쿼리 결과를 변수에 저장
    SELECT 'ID3078'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AT411" s="164" t="s">
        <v>1860</v>
      </c>
      <c r="AU411" s="164" t="str">
        <f t="shared" si="312"/>
        <v xml:space="preserve">    WITH query_result AS (
        -- 쿼리 결과를 변수에 저장
        SELECT 'ID3078'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AW411" s="164" t="s">
        <v>1860</v>
      </c>
      <c r="AX411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Z411" s="164" t="s">
        <v>1860</v>
      </c>
      <c r="BA411" s="164" t="str">
        <f t="shared" si="314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C411" s="164" t="s">
        <v>1860</v>
      </c>
      <c r="BD411" s="164" t="str">
        <f t="shared" si="315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BF411" s="164" t="s">
        <v>1860</v>
      </c>
      <c r="BG411" s="164" t="str">
        <f t="shared" si="316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1" s="166" t="str">
        <f>"SELECT 'ID"&amp; $U411 &amp;"' AS RULE_ID,  
   '"&amp; $G411 &amp;"' AS TB_NM,    
   '"&amp; $J411 &amp;"' AS COL_NM, 
   COUNT(*) AS TOT_CNT   
   FROM "&amp;$C411&amp;"."&amp; $G411 &amp;"
"</f>
        <v xml:space="preserve">SELECT 'ID3078' AS RULE_ID,  
   'VISIT_DETAIL' AS TB_NM,    
   'VISIT_DETAIL_END_DATE' AS COL_NM, 
   COUNT(*) AS TOT_CNT   
   FROM YourSchemaName.VISIT_DETAIL
</v>
      </c>
      <c r="BI411" s="164" t="s">
        <v>1860</v>
      </c>
      <c r="BJ411" s="166" t="str">
        <f t="shared" si="317"/>
        <v xml:space="preserve">BEGIN
    -- 쿼리 결과를 변수에 저장
    SELECT 'ID3078'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L411" s="164" t="s">
        <v>1860</v>
      </c>
      <c r="BM411" s="166" t="str">
        <f t="shared" si="318"/>
        <v xml:space="preserve">BEGIN
    -- 쿼리 결과를 변수에 저장
    SELECT 'ID3078'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BO411" s="164" t="s">
        <v>1860</v>
      </c>
      <c r="BP411" s="166" t="str">
        <f t="shared" si="319"/>
        <v xml:space="preserve">BEGIN
    -- 쿼리 결과를 변수에 저장
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BR411" s="164" t="s">
        <v>1860</v>
      </c>
      <c r="BS411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U411" s="164" t="s">
        <v>1860</v>
      </c>
      <c r="BV411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411" s="166" t="str">
        <f>"SELECT ERR_VALUE, RULE_ID, TB_NM, COL_NM FROM (
 SELECT DISTINCT SUBSTRING(CAST("&amp; $J411 &amp;" AS VARCHAR(50)),1,30) AS ERR_VALUE, 'ID"&amp; $U411 &amp;"' AS RULE_ID,  
   '"&amp; $G411 &amp;"' AS TB_NM,    
   '"&amp; $J411 &amp;"' AS COL_NM 
    FROM "&amp;$C411&amp;"."&amp; $G411 &amp;" A
    WHERE  "&amp; $J411 &amp;" IS NULL 
LIMIT 3
) XX
"</f>
        <v xml:space="preserve">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</v>
      </c>
      <c r="BX411" s="164" t="s">
        <v>1860</v>
      </c>
      <c r="BY411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A411" s="164" t="s">
        <v>1860</v>
      </c>
      <c r="CB411" s="164" t="str">
        <f t="shared" si="323"/>
        <v xml:space="preserve">    -- 프로시저 본문
    BEGIN
        WITH query_result AS (
            -- 쿼리 결과를 변수에 저장
            SELECT 'ID3078'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D411" s="164" t="s">
        <v>1860</v>
      </c>
      <c r="CE411" s="164" t="str">
        <f t="shared" si="324"/>
        <v xml:space="preserve">    -- 프로시저 본문
    BEGIN
        WITH query_result AS (
            -- 쿼리 결과를 변수에 저장
         SELECT 'ID3078'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1" s="166" t="str">
        <f>"SELECT ERR_VALUE, RULE_ID, TB_NM, COL_NM FROM (
 SELECT DISTINCT SUBSTR(TO_CHAR("&amp; $J411 &amp;"),1,30) AS ERR_VALUE, 'ID"&amp; $U411 &amp;"' AS RULE_ID,  
   '"&amp; $G411 &amp;"' AS TB_NM,    
   '"&amp; $J411 &amp;"' AS COL_NM 
    FROM "&amp;$C411&amp;"."&amp; $G411 &amp;" A
    WHERE  "&amp; $J411 &amp;" IS NULL
AND ROWNUM &lt; 4
) XX
"</f>
        <v xml:space="preserve">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</v>
      </c>
      <c r="CG411" s="164" t="s">
        <v>1860</v>
      </c>
      <c r="CH411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J411" s="164" t="s">
        <v>1860</v>
      </c>
      <c r="CK411" s="164" t="str">
        <f t="shared" si="326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M411" s="164" t="s">
        <v>1860</v>
      </c>
      <c r="CN411" s="164" t="str">
        <f t="shared" si="327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CP411" s="164" t="s">
        <v>1860</v>
      </c>
      <c r="CQ411" s="164" t="str">
        <f t="shared" si="328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1" s="216">
        <f>IFERROR(VLOOKUP("ID"&amp;U411,V.진단결과!$A$2:$E$99558,4,0),0)</f>
        <v>0</v>
      </c>
      <c r="CS411" s="217">
        <f>IFERROR(VLOOKUP("ID"&amp;U411,V.진단결과!$A$2:$E$99558,5,0),0)</f>
        <v>0</v>
      </c>
      <c r="CT411" s="218">
        <f t="shared" si="329"/>
        <v>0</v>
      </c>
      <c r="CU411" s="219" t="str">
        <f>SUBSTITUTE(IFERROR(VLOOKUP("ID"&amp;U411,V.진단결과!$A$2:$F$99558,6,0),""),$AO411,"")</f>
        <v/>
      </c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</row>
    <row r="412" spans="1:120" s="220" customFormat="1" ht="16.5" customHeight="1">
      <c r="A412" s="164">
        <v>5.4</v>
      </c>
      <c r="B412" s="164" t="s">
        <v>2240</v>
      </c>
      <c r="C412" s="164" t="s">
        <v>2886</v>
      </c>
      <c r="D412" s="164">
        <v>4</v>
      </c>
      <c r="E412" s="175" t="s">
        <v>2243</v>
      </c>
      <c r="F412" s="177" t="s">
        <v>2268</v>
      </c>
      <c r="G412" s="177" t="s">
        <v>2247</v>
      </c>
      <c r="H412" s="177">
        <v>6</v>
      </c>
      <c r="I412" s="221" t="s">
        <v>2624</v>
      </c>
      <c r="J412" s="177" t="s">
        <v>2311</v>
      </c>
      <c r="K412" s="177" t="s">
        <v>2438</v>
      </c>
      <c r="L412" s="175"/>
      <c r="M412" s="165"/>
      <c r="N412" s="221" t="s">
        <v>2624</v>
      </c>
      <c r="O412" s="169"/>
      <c r="P412" s="4"/>
      <c r="Q412" s="175" t="s">
        <v>116</v>
      </c>
      <c r="R412" s="175" t="s">
        <v>2448</v>
      </c>
      <c r="S412" s="166"/>
      <c r="T412" s="166"/>
      <c r="U412" s="166">
        <v>3079</v>
      </c>
      <c r="V412" s="164" t="s">
        <v>1869</v>
      </c>
      <c r="W412" s="166"/>
      <c r="X412" s="166"/>
      <c r="Y412" s="166"/>
      <c r="Z412" s="168" t="s">
        <v>2564</v>
      </c>
      <c r="AA412" s="168" t="s">
        <v>2565</v>
      </c>
      <c r="AB412" s="166"/>
      <c r="AC412" s="166"/>
      <c r="AD412" s="165"/>
      <c r="AE412" s="166"/>
      <c r="AF412" s="166"/>
      <c r="AG412" s="166"/>
      <c r="AH412" s="165"/>
      <c r="AI412" s="166"/>
      <c r="AJ412" s="166" t="s">
        <v>2254</v>
      </c>
      <c r="AK412" s="166" t="s">
        <v>2272</v>
      </c>
      <c r="AL412" s="166"/>
      <c r="AM412" s="166" t="s">
        <v>2394</v>
      </c>
      <c r="AN412" s="166" t="str">
        <f>F412 &amp;"["&amp;G412&amp;"]의 "&amp; I412 &amp;"["&amp; J412 &amp;"]는 사망["&amp;AJ412&amp;"]의 사망일자 이후 데이터가 존재할 수 없다."</f>
        <v>내원상세[VISIT_DETAIL]의 내원 상세 종료일자[VISIT_DETAIL_END_DATE]는 사망[DEATH]의 사망일자 이후 데이터가 존재할 수 없다.</v>
      </c>
      <c r="AO412" s="166"/>
      <c r="AP412" s="166" t="str">
        <f>"SELECT 'ID"&amp; $U412 &amp;"' AS RULE_ID,  
   '"&amp; $G412 &amp;"' AS TB_NM,    
   '"&amp; $J412 &amp;"' AS COL_NM, 
   COUNT(*) AS TOT_CNT   
   FROM "&amp;$C412&amp;"."&amp; $G412 &amp;"
WHERE "&amp; $J412 &amp;" IS NOT NULL AND LENGTH("&amp; $J412 &amp;")&gt;0 "</f>
        <v xml:space="preserve">SELECT 'ID3079' AS RULE_ID,  
   'VISIT_DETAIL' AS TB_NM,    
   'VISIT_DETAIL_END_DATE' AS COL_NM, 
   COUNT(*) AS TOT_CNT   
   FROM YourSchemaName.VISIT_DETAIL
WHERE VISIT_DETAIL_END_DATE IS NOT NULL AND LENGTH(VISIT_DETAIL_END_DATE)&gt;0 </v>
      </c>
      <c r="AQ412" s="164" t="s">
        <v>1860</v>
      </c>
      <c r="AR412" s="164" t="str">
        <f t="shared" si="311"/>
        <v xml:space="preserve">WITH query_result AS (
    -- 쿼리 결과를 변수에 저장
    SELECT 'ID3079'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 
AND A."&amp; $J412 &amp;" &lt; B."&amp;$AM412&amp;"
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412" s="164" t="s">
        <v>1860</v>
      </c>
      <c r="AU412" s="164" t="str">
        <f t="shared" si="312"/>
        <v xml:space="preserve">    WITH query_result AS (
        -- 쿼리 결과를 변수에 저장
    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TO_VARCHAR(B."&amp;$AM412&amp;", 'YYYY-MM-DD')
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412" s="164" t="s">
        <v>1860</v>
      </c>
      <c r="AX412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AZ412" s="164" t="s">
        <v>1860</v>
      </c>
      <c r="BA412" s="164" t="str">
        <f t="shared" si="314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412" s="164" t="s">
        <v>1860</v>
      </c>
      <c r="BD412" s="164" t="str">
        <f t="shared" si="315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412" s="164" t="s">
        <v>1860</v>
      </c>
      <c r="BG412" s="164" t="str">
        <f t="shared" si="316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2" s="166" t="str">
        <f>"SELECT 'ID"&amp; $U412 &amp;"' AS RULE_ID,  
   '"&amp; $G412 &amp;"' AS TB_NM,    
   '"&amp; $J412 &amp;"' AS COL_NM, 
   COUNT(*) AS TOT_CNT   
   FROM "&amp;$C412&amp;"."&amp; $G412 &amp;"
"</f>
        <v xml:space="preserve">SELECT 'ID3079' AS RULE_ID,  
   'VISIT_DETAIL' AS TB_NM,    
   'VISIT_DETAIL_END_DATE' AS COL_NM, 
   COUNT(*) AS TOT_CNT   
   FROM YourSchemaName.VISIT_DETAIL
</v>
      </c>
      <c r="BI412" s="164" t="s">
        <v>1860</v>
      </c>
      <c r="BJ412" s="166" t="str">
        <f t="shared" si="317"/>
        <v xml:space="preserve">BEGIN
    -- 쿼리 결과를 변수에 저장
    SELECT 'ID3079'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B."&amp;$AM381&amp;" 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</v>
      </c>
      <c r="BL412" s="164" t="s">
        <v>1860</v>
      </c>
      <c r="BM412" s="166" t="str">
        <f t="shared" si="318"/>
        <v xml:space="preserve">BEGIN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=A."&amp;$AK412&amp;" 
AND A."&amp; $J412 &amp;" &lt; B."&amp;$AM381&amp;" 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</v>
      </c>
      <c r="BO412" s="164" t="s">
        <v>1860</v>
      </c>
      <c r="BP412" s="166" t="str">
        <f t="shared" si="319"/>
        <v xml:space="preserve">BEGIN
    -- 쿼리 결과를 변수에 저장
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BR412" s="164" t="s">
        <v>1860</v>
      </c>
      <c r="BS412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B."&amp;$AM381&amp;" )  
THEN 'Y' ELSE 'N' END = 'Y' 
AND ( "&amp; $J412 &amp;" IS NOT NULL AND LENGTH("&amp; $J412 &amp;")&gt;0 )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</v>
      </c>
      <c r="BU412" s="164" t="s">
        <v>1860</v>
      </c>
      <c r="BV412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2" s="166" t="str">
        <f>"SELECT ERR_VALUE, RULE_ID, TB_NM, COL_NM FROM (
 SELECT DISTINCT SUBSTRING(CAST("&amp; $J412 &amp;" AS VARCHAR(50)),1,30)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B."&amp;$AM381&amp;"
)  
THEN 'Y' ELSE 'N' END = 'Y' 
AND ( "&amp; $J412 &amp;" IS NOT NULL AND LENGTH("&amp; $J412 &amp;")&gt;0 ) 
LIMIT 3
) XX
"</f>
        <v xml:space="preserve">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</v>
      </c>
      <c r="BX412" s="164" t="s">
        <v>1860</v>
      </c>
      <c r="BY412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A412" s="164" t="s">
        <v>1860</v>
      </c>
      <c r="CB412" s="164" t="str">
        <f t="shared" si="323"/>
        <v xml:space="preserve">    -- 프로시저 본문
    BEGIN
        WITH query_result AS (
            -- 쿼리 결과를 변수에 저장
            SELECT 'ID3079'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B."&amp;$AM381&amp;"
 )  
THEN 'Y' ELSE 'N' END = 'Y' 
AND ( "&amp; $J412 &amp;" IS NOT NULL AND LENGTH(TO_CHAR("&amp; $J412 &amp;"))&gt;0 )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</v>
      </c>
      <c r="CD412" s="164" t="s">
        <v>1860</v>
      </c>
      <c r="CE412" s="164" t="str">
        <f t="shared" si="324"/>
        <v xml:space="preserve">    -- 프로시저 본문
    BEGIN
        WITH query_result AS (
            -- 쿼리 결과를 변수에 저장
 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2" s="166" t="str">
        <f>"SELECT ERR_VALUE, RULE_ID, TB_NM, COL_NM FROM (
 SELECT DISTINCT SUBSTR(TO_CHAR("&amp; $J412 &amp;"),1,30)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B."&amp;$AM381&amp;"
)  
THEN 'Y' ELSE 'N' END = 'Y' 
AND ( "&amp; $J412 &amp;" IS NOT NULL AND LENGTH(TO_CHAR("&amp; $J412 &amp;"))&gt;0 ) 
AND ROWNUM &lt; 4
) XX
"</f>
        <v xml:space="preserve">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</v>
      </c>
      <c r="CG412" s="164" t="s">
        <v>1860</v>
      </c>
      <c r="CH412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J412" s="164" t="s">
        <v>1860</v>
      </c>
      <c r="CK412" s="164" t="str">
        <f t="shared" si="326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412" s="164" t="s">
        <v>1860</v>
      </c>
      <c r="CN412" s="164" t="str">
        <f t="shared" si="327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412" s="164" t="s">
        <v>1860</v>
      </c>
      <c r="CQ412" s="164" t="str">
        <f t="shared" si="328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2" s="216">
        <f>IFERROR(VLOOKUP("ID"&amp;U412,V.진단결과!$A$2:$E$99558,4,0),0)</f>
        <v>0</v>
      </c>
      <c r="CS412" s="217">
        <f>IFERROR(VLOOKUP("ID"&amp;U412,V.진단결과!$A$2:$E$99558,5,0),0)</f>
        <v>0</v>
      </c>
      <c r="CT412" s="218">
        <f t="shared" si="329"/>
        <v>0</v>
      </c>
      <c r="CU412" s="219" t="str">
        <f>SUBSTITUTE(IFERROR(VLOOKUP("ID"&amp;U412,V.진단결과!$A$2:$F$99558,6,0),""),$AO412,"")</f>
        <v/>
      </c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</row>
    <row r="413" spans="1:120" s="220" customFormat="1" ht="16.5" customHeight="1">
      <c r="A413" s="164">
        <v>5.4</v>
      </c>
      <c r="B413" s="164" t="s">
        <v>2240</v>
      </c>
      <c r="C413" s="164" t="s">
        <v>2886</v>
      </c>
      <c r="D413" s="164">
        <v>4</v>
      </c>
      <c r="E413" s="175" t="s">
        <v>2243</v>
      </c>
      <c r="F413" s="177" t="s">
        <v>2268</v>
      </c>
      <c r="G413" s="177" t="s">
        <v>2247</v>
      </c>
      <c r="H413" s="177">
        <v>6</v>
      </c>
      <c r="I413" s="221" t="s">
        <v>2624</v>
      </c>
      <c r="J413" s="177" t="s">
        <v>2311</v>
      </c>
      <c r="K413" s="177" t="s">
        <v>2438</v>
      </c>
      <c r="L413" s="175"/>
      <c r="M413" s="165"/>
      <c r="N413" s="221" t="s">
        <v>2624</v>
      </c>
      <c r="O413" s="169"/>
      <c r="P413" s="4"/>
      <c r="Q413" s="175" t="s">
        <v>116</v>
      </c>
      <c r="R413" s="175" t="s">
        <v>2448</v>
      </c>
      <c r="S413" s="166"/>
      <c r="T413" s="166"/>
      <c r="U413" s="166">
        <v>3080</v>
      </c>
      <c r="V413" s="164" t="s">
        <v>1869</v>
      </c>
      <c r="W413" s="166"/>
      <c r="X413" s="166"/>
      <c r="Y413" s="166"/>
      <c r="Z413" s="168" t="s">
        <v>2564</v>
      </c>
      <c r="AA413" s="168" t="s">
        <v>2565</v>
      </c>
      <c r="AB413" s="166"/>
      <c r="AC413" s="166"/>
      <c r="AD413" s="165"/>
      <c r="AE413" s="166"/>
      <c r="AF413" s="166"/>
      <c r="AG413" s="166"/>
      <c r="AH413" s="165"/>
      <c r="AI413" s="166"/>
      <c r="AJ413" s="166" t="s">
        <v>2246</v>
      </c>
      <c r="AK413" s="166" t="s">
        <v>2294</v>
      </c>
      <c r="AL413" s="166"/>
      <c r="AM413" s="166"/>
      <c r="AN413" s="166" t="str">
        <f>F413 &amp;"["&amp;G413&amp;"]의 "&amp; I413 &amp;"["&amp; J413 &amp;"]는 방문["&amp;AJ413&amp;"]의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413" s="166"/>
      <c r="AP413" s="166" t="str">
        <f>"SELECT 'ID"&amp; $U413 &amp;"' AS RULE_ID,  
   '"&amp; $G413 &amp;"' AS TB_NM,    
   '"&amp; $J413 &amp;"' AS COL_NM, 
   COUNT(*) AS TOT_CNT   
   FROM "&amp;$C413&amp;"."&amp; $G413 &amp;"
WHERE "&amp; $J413 &amp;" IS NOT NULL AND LENGTH("&amp; $J413 &amp;")&gt;0 "</f>
        <v xml:space="preserve">SELECT 'ID3080' AS RULE_ID,  
   'VISIT_DETAIL' AS TB_NM,    
   'VISIT_DETAIL_END_DATE' AS COL_NM, 
   COUNT(*) AS TOT_CNT   
   FROM YourSchemaName.VISIT_DETAIL
WHERE VISIT_DETAIL_END_DATE IS NOT NULL AND LENGTH(VISIT_DETAIL_END_DATE)&gt;0 </v>
      </c>
      <c r="AQ413" s="164" t="s">
        <v>1860</v>
      </c>
      <c r="AR413" s="164" t="str">
        <f t="shared" si="311"/>
        <v xml:space="preserve">WITH query_result AS (
    -- 쿼리 결과를 변수에 저장
    SELECT 'ID3080'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 
AND A."&amp; $J413 &amp;" BETWEEN ADD_DAYS(B.VISIT_END_DATE, -7) 
                                  AND ADD_DAYS(B.VISIT_END_DATE, 7)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413" s="164" t="s">
        <v>1860</v>
      </c>
      <c r="AU413" s="164" t="str">
        <f t="shared" si="312"/>
        <v xml:space="preserve">    WITH query_result AS (
        -- 쿼리 결과를 변수에 저장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ADD_DAYS(B.VISIT_END_DATE, -7) 
                                  AND ADD_DAYS(B.VISIT_END_DATE, 7)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413" s="164" t="s">
        <v>1860</v>
      </c>
      <c r="AX413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AZ413" s="164" t="s">
        <v>1860</v>
      </c>
      <c r="BA413" s="164" t="str">
        <f t="shared" si="314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413" s="164" t="s">
        <v>1860</v>
      </c>
      <c r="BD413" s="164" t="str">
        <f t="shared" si="315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413" s="164" t="s">
        <v>1860</v>
      </c>
      <c r="BG413" s="164" t="str">
        <f t="shared" si="316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3" s="166" t="str">
        <f>"SELECT 'ID"&amp; $U413 &amp;"' AS RULE_ID,  
   '"&amp; $G413 &amp;"' AS TB_NM,    
   '"&amp; $J413 &amp;"' AS COL_NM, 
   COUNT(*) AS TOT_CNT   
   FROM "&amp;$C413&amp;"."&amp; $G413 &amp;"
"</f>
        <v xml:space="preserve">SELECT 'ID3080' AS RULE_ID,  
   'VISIT_DETAIL' AS TB_NM,    
   'VISIT_DETAIL_END_DATE' AS COL_NM, 
   COUNT(*) AS TOT_CNT   
   FROM YourSchemaName.VISIT_DETAIL
</v>
      </c>
      <c r="BI413" s="164" t="s">
        <v>1860</v>
      </c>
      <c r="BJ413" s="166" t="str">
        <f t="shared" si="317"/>
        <v xml:space="preserve">BEGIN
    -- 쿼리 결과를 변수에 저장
    SELECT 'ID3080'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(B.VISIT_END_DATE - INTERVAL '7 DAY') 
                                  AND (B.VISIT_END_DATE + INTERVAL '7 DAY') 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413" s="164" t="s">
        <v>1860</v>
      </c>
      <c r="BM413" s="166" t="str">
        <f t="shared" si="318"/>
        <v xml:space="preserve">BEGIN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=A."&amp;$AK413&amp;" 
AND A."&amp; $J413 &amp;" BETWEEN (B.VISIT_END_DATE - INTERVAL '7 DAY') 
                                  AND (B.VISIT_END_DATE + INTERVAL '7 DAY')  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413" s="164" t="s">
        <v>1860</v>
      </c>
      <c r="BP413" s="166" t="str">
        <f t="shared" si="319"/>
        <v xml:space="preserve">BEGIN
    -- 쿼리 결과를 변수에 저장
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BR413" s="164" t="s">
        <v>1860</v>
      </c>
      <c r="BS413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DATE_SUB(B.VISIT_END_DATE, INTERVAL 7 DAY) 
                                  AND DATE_ADD(B.VISIT_END_DATE, INTERVAL 7 DAY)
 )  
THEN 'Y' ELSE 'N' END = 'Y' 
AND ( "&amp; $J413 &amp;" IS NOT NULL AND LENGTH("&amp; $J413 &amp;")&gt;0 )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413" s="164" t="s">
        <v>1860</v>
      </c>
      <c r="BV413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3" s="166" t="str">
        <f>"SELECT ERR_VALUE, RULE_ID, TB_NM, COL_NM FROM (
 SELECT DISTINCT SUBSTRING(CAST("&amp; $J413 &amp;" AS VARCHAR(50)),1,30)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DATE_SUB(B.VISIT_END_DATE, INTERVAL 7 DAY) 
                                  AND DATE_ADD(B.VISIT_END_DATE, INTERVAL 7 DAY)
)  
THEN 'Y' ELSE 'N' END = 'Y' 
AND ( "&amp; $J413 &amp;" IS NOT NULL AND LENGTH("&amp; $J413 &amp;")&gt;0 ) 
LIMIT 3
) XX
"</f>
        <v xml:space="preserve">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413" s="164" t="s">
        <v>1860</v>
      </c>
      <c r="BY413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A413" s="164" t="s">
        <v>1860</v>
      </c>
      <c r="CB413" s="164" t="str">
        <f t="shared" si="323"/>
        <v xml:space="preserve">    -- 프로시저 본문
    BEGIN
        WITH query_result AS (
            -- 쿼리 결과를 변수에 저장
            SELECT 'ID3080'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(B.VISIT_END_DATE - 7) 
                                  AND (B.VISIT_END_DATE + 7)
 )  
THEN 'Y' ELSE 'N' END = 'Y' 
AND ( "&amp; $J413 &amp;" IS NOT NULL AND LENGTH(TO_CHAR("&amp; $J413 &amp;"))&gt;0 )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413" s="164" t="s">
        <v>1860</v>
      </c>
      <c r="CE413" s="164" t="str">
        <f t="shared" si="324"/>
        <v xml:space="preserve">    -- 프로시저 본문
    BEGIN
        WITH query_result AS (
            -- 쿼리 결과를 변수에 저장
 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3" s="166" t="str">
        <f>"SELECT ERR_VALUE, RULE_ID, TB_NM, COL_NM FROM (
 SELECT DISTINCT SUBSTR(TO_CHAR("&amp; $J413 &amp;"),1,30)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(B.VISIT_END_DATE - 7) 
                                  AND (B.VISIT_END_DATE + 7)
)  
THEN 'Y' ELSE 'N' END = 'Y' 
AND ( "&amp; $J413 &amp;" IS NOT NULL AND LENGTH(TO_CHAR("&amp; $J413 &amp;"))&gt;0 ) 
AND ROWNUM &lt; 4
) XX
"</f>
        <v xml:space="preserve">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413" s="164" t="s">
        <v>1860</v>
      </c>
      <c r="CH413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J413" s="164" t="s">
        <v>1860</v>
      </c>
      <c r="CK413" s="164" t="str">
        <f t="shared" si="326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413" s="164" t="s">
        <v>1860</v>
      </c>
      <c r="CN413" s="164" t="str">
        <f t="shared" si="327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413" s="164" t="s">
        <v>1860</v>
      </c>
      <c r="CQ413" s="164" t="str">
        <f t="shared" si="328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3" s="216">
        <f>IFERROR(VLOOKUP("ID"&amp;U413,V.진단결과!$A$2:$E$99558,4,0),0)</f>
        <v>0</v>
      </c>
      <c r="CS413" s="217">
        <f>IFERROR(VLOOKUP("ID"&amp;U413,V.진단결과!$A$2:$E$99558,5,0),0)</f>
        <v>0</v>
      </c>
      <c r="CT413" s="218">
        <f t="shared" ref="CT413" si="331">IFERROR(CS413/CR413,0)</f>
        <v>0</v>
      </c>
      <c r="CU413" s="219" t="str">
        <f>SUBSTITUTE(IFERROR(VLOOKUP("ID"&amp;U413,V.진단결과!$A$2:$F$99558,6,0),""),$AO413,"")</f>
        <v/>
      </c>
    </row>
    <row r="414" spans="1:120" s="220" customFormat="1" ht="16.5" customHeight="1">
      <c r="A414" s="164">
        <v>5.4</v>
      </c>
      <c r="B414" s="164" t="s">
        <v>2240</v>
      </c>
      <c r="C414" s="164" t="s">
        <v>2886</v>
      </c>
      <c r="D414" s="164">
        <v>4</v>
      </c>
      <c r="E414" s="175" t="s">
        <v>2243</v>
      </c>
      <c r="F414" s="177" t="s">
        <v>2268</v>
      </c>
      <c r="G414" s="177" t="s">
        <v>2247</v>
      </c>
      <c r="H414" s="177">
        <v>7</v>
      </c>
      <c r="I414" s="221" t="s">
        <v>2625</v>
      </c>
      <c r="J414" s="177" t="s">
        <v>2312</v>
      </c>
      <c r="K414" s="177" t="s">
        <v>2436</v>
      </c>
      <c r="L414" s="175"/>
      <c r="M414" s="165"/>
      <c r="N414" s="221" t="s">
        <v>2625</v>
      </c>
      <c r="O414" s="169"/>
      <c r="P414" s="4"/>
      <c r="Q414" s="175" t="s">
        <v>2449</v>
      </c>
      <c r="R414" s="175"/>
      <c r="S414" s="166"/>
      <c r="T414" s="166"/>
      <c r="U414" s="166">
        <v>3081</v>
      </c>
      <c r="V414" s="164" t="s">
        <v>1869</v>
      </c>
      <c r="W414" s="166"/>
      <c r="X414" s="166"/>
      <c r="Y414" s="166"/>
      <c r="Z414" s="168" t="s">
        <v>2801</v>
      </c>
      <c r="AA414" s="168" t="s">
        <v>2799</v>
      </c>
      <c r="AB414" s="164"/>
      <c r="AC414" s="166"/>
      <c r="AD414" s="165"/>
      <c r="AE414" s="166"/>
      <c r="AF414" s="166"/>
      <c r="AG414" s="165"/>
      <c r="AH414" s="165"/>
      <c r="AI414" s="166"/>
      <c r="AJ414" s="177" t="s">
        <v>2247</v>
      </c>
      <c r="AK414" s="177" t="s">
        <v>2311</v>
      </c>
      <c r="AL414" s="166"/>
      <c r="AM414" s="166"/>
      <c r="AN414" s="167" t="str">
        <f>F414 &amp;"["&amp;G414&amp;"]의 "&amp; I414 &amp;"["&amp; J414 &amp;"]는 "&amp;AJ414&amp;" 테이블의 "&amp;AK414&amp;"값을 포함해야 한다."</f>
        <v>내원상세[VISIT_DETAIL]의 내원 상세 종료시간[VISIT_DETAIL_END_DATETIME]는 VISIT_DETAIL 테이블의 VISIT_DETAIL_END_DATE값을 포함해야 한다.</v>
      </c>
      <c r="AO414" s="166"/>
      <c r="AP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AQ414" s="164" t="s">
        <v>1860</v>
      </c>
      <c r="AR414" s="164" t="str">
        <f t="shared" si="311"/>
        <v xml:space="preserve">WITH query_result AS (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4" s="166" t="str">
        <f>"SELECT 'ID"&amp; $U414 &amp;"' AS RULE_ID,  
   '"&amp; $G414 &amp;"' AS TB_NM,    
   '"&amp; $J414 &amp;"' AS COL_NM, 
	COUNT(*) AS ERR_CNT   
FROM "&amp;$C414&amp;"."&amp; $G414 &amp;"
WHERE CASE WHEN  "&amp; $J414 &amp;" NOT LIKE_REGEXPR "&amp; $AK414 &amp;"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414" s="164" t="s">
        <v>1860</v>
      </c>
      <c r="AU414" s="164" t="str">
        <f t="shared" si="312"/>
        <v xml:space="preserve">    WITH query_result AS (
        -- 쿼리 결과를 변수에 저장
        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"&amp; $J414 &amp;" NOT LIKE_REGEXPR "&amp; $AK414 &amp;"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414" s="164" t="s">
        <v>1860</v>
      </c>
      <c r="AX414" s="164" t="str">
        <f t="shared" si="313"/>
        <v xml:space="preserve">    WITH query_result AS (
        -- 쿼리 결과를 변수에 저장
    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AZ414" s="164" t="s">
        <v>1860</v>
      </c>
      <c r="BA414" s="164" t="str">
        <f t="shared" si="314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414" s="164" t="s">
        <v>1860</v>
      </c>
      <c r="BD414" s="164" t="str">
        <f t="shared" si="315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414" s="164" t="s">
        <v>1860</v>
      </c>
      <c r="BG414" s="164" t="str">
        <f t="shared" si="316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4" s="166" t="str">
        <f>"SELECT 'ID"&amp; $U414 &amp;"' AS RULE_ID,  
   '"&amp; $G414 &amp;"' AS TB_NM,    
   '"&amp; $J414 &amp;"' AS COL_NM, 
   COUNT(*) AS TOT_CNT   
   FROM "&amp;$C414&amp;"."&amp; $G414 &amp;"
WHERE "&amp; $J414 &amp;" IS NOT NULL AND LENGTH(CAST("&amp; $J414 &amp;" AS VARCHAR))&gt;0 "</f>
        <v xml:space="preserve">SELECT 'ID3081'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414" s="164" t="s">
        <v>1860</v>
      </c>
      <c r="BJ414" s="166" t="str">
        <f t="shared" si="317"/>
        <v xml:space="preserve">BEGIN
    -- 쿼리 결과를 변수에 저장
    SELECT 'ID3081'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4" s="166" t="str">
        <f>"SELECT 'ID"&amp; $U414 &amp;"' AS RULE_ID,  
   '"&amp; $G414 &amp;"' AS TB_NM,    
   '"&amp; $J414 &amp;"' AS COL_NM, 
	COUNT(*) AS ERR_CNT   
FROM "&amp;$C414&amp;"."&amp; $G414 &amp;"
WHERE CASE WHEN REGEXP_MATCH(CAST("&amp; $J414 &amp;" AS VARCHAR), CAST("&amp; $AK414 &amp;" AS VARCHAR)) IS NULL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414" s="164" t="s">
        <v>1860</v>
      </c>
      <c r="BM414" s="166" t="str">
        <f t="shared" si="318"/>
        <v xml:space="preserve">BEGIN
    -- 쿼리 결과를 변수에 저장
    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REGEXP_MATCH(CAST("&amp; $J414 &amp;" AS VARCHAR), CAST("&amp; $AK414 &amp;" AS VARCHAR)) IS NULL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414" s="164" t="s">
        <v>1860</v>
      </c>
      <c r="BP414" s="166" t="str">
        <f t="shared" si="319"/>
        <v xml:space="preserve">BEGIN
    -- 쿼리 결과를 변수에 저장
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BR414" s="164" t="s">
        <v>1860</v>
      </c>
      <c r="BS414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4" s="166" t="str">
        <f>"SELECT 'ID"&amp; $U414 &amp;"' AS RULE_ID,  
   '"&amp; $G414 &amp;"' AS TB_NM,    
   '"&amp; $J414 &amp;"' AS COL_NM, 
	COUNT(*) AS ERR_CNT   
FROM "&amp;$C414&amp;"."&amp; $G414 &amp;"
WHERE CASE WHEN  "&amp; $J414 &amp;" NOT REGEXP "&amp; $AK414 &amp;"
THEN 'Y' ELSE 'N' END = 'Y' 
AND ( "&amp; $J414 &amp;" IS NOT NULL AND LENGTH("&amp; $J414 &amp;")&gt;0 )
"</f>
        <v xml:space="preserve">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414" s="164" t="s">
        <v>1860</v>
      </c>
      <c r="BV414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414" s="166" t="str">
        <f>"SELECT ERR_VALUE, RULE_ID, TB_NM, COL_NM FROM (
SELECT DISTINCT SUBSTRING(CAST("&amp; $J414 &amp;" AS VARCHAR(50)),1,30) AS ERR_VALUE, 'ID"&amp; $U414 &amp;"' AS RULE_ID,  
   '"&amp; $G414 &amp;"' AS TB_NM,    
   '"&amp; $J414 &amp;"' AS COL_NM 
FROM "&amp;$C414&amp;"."&amp; $G414 &amp;"
WHERE CASE WHEN "&amp; $J414 &amp;" NOT REGEXP "&amp; $AK414 &amp;"
 THEN 'Y' 
 ELSE 'N' 
 END = 'Y' 
AND ("&amp; $J414 &amp;" IS NOT NULL AND LENGTH("&amp; $J414 &amp;")&gt;0 )
limit 3
) XX
"</f>
        <v xml:space="preserve">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414" s="164" t="s">
        <v>1860</v>
      </c>
      <c r="BY414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CA414" s="164" t="s">
        <v>1860</v>
      </c>
      <c r="CB414" s="164" t="str">
        <f t="shared" si="323"/>
        <v xml:space="preserve">    -- 프로시저 본문
    BEGIN
        WITH query_result AS (
            -- 쿼리 결과를 변수에 저장
            SELECT 'ID3081'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4" s="166" t="str">
        <f>"SELECT 'ID"&amp; $U414 &amp;"' AS RULE_ID,  
   '"&amp; $G414 &amp;"' AS TB_NM,    
   '"&amp; $J414 &amp;"' AS COL_NM, 
	COUNT(*) AS ERR_CNT   
FROM "&amp;$C414&amp;"."&amp; $G414 &amp;"
WHERE CASE WHEN NOT REGEXP_LIKE("&amp; $J414 &amp;", "&amp; $AK414 &amp;")
THEN 'Y' ELSE 'N' END = 'Y' 
AND ( "&amp; $J414 &amp;" IS NOT NULL AND LENGTH(TO_CHAR("&amp; $J414 &amp;"))&gt;0 )
"</f>
        <v xml:space="preserve">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414" s="164" t="s">
        <v>1860</v>
      </c>
      <c r="CE414" s="164" t="str">
        <f t="shared" si="324"/>
        <v xml:space="preserve">    -- 프로시저 본문
    BEGIN
        WITH query_result AS (
            -- 쿼리 결과를 변수에 저장
         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4" s="166" t="str">
        <f>"SELECT ERR_VALUE, RULE_ID, TB_NM, COL_NM FROM (
SELECT DISTINCT SUBSTR(TO_CHAR("&amp; $J414 &amp;"),1,30) AS ERR_VALUE, 'ID"&amp; $U414 &amp;"' AS RULE_ID,  
   '"&amp; $G414 &amp;"' AS TB_NM,    
   '"&amp; $J414 &amp;"' AS COL_NM 
FROM "&amp;$C414&amp;"."&amp; $G414 &amp;"
WHERE CASE WHEN NOT REGEXP_LIKE("&amp; $J414 &amp;", "&amp; $AK414 &amp;")
 THEN 'Y' 
 ELSE 'N' 
 END = 'Y' 
AND ("&amp; $J414 &amp;" IS NOT NULL AND LENGTH(TO_CHAR("&amp; $J414 &amp;"))&gt;0 )
AND ROWNUM &lt; 4
) XX
"</f>
        <v xml:space="preserve">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414" s="164" t="s">
        <v>1860</v>
      </c>
      <c r="CH414" s="164" t="str">
        <f t="shared" si="325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CJ414" s="164" t="s">
        <v>1860</v>
      </c>
      <c r="CK414" s="164" t="str">
        <f t="shared" si="326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414" s="164" t="s">
        <v>1860</v>
      </c>
      <c r="CN414" s="164" t="str">
        <f t="shared" si="327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414" s="164" t="s">
        <v>1860</v>
      </c>
      <c r="CQ414" s="164" t="str">
        <f t="shared" si="328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4" s="216">
        <f>IFERROR(VLOOKUP("ID"&amp;U414,V.진단결과!$A$2:$E$99558,4,0),0)</f>
        <v>0</v>
      </c>
      <c r="CS414" s="217">
        <f>IFERROR(VLOOKUP("ID"&amp;U414,V.진단결과!$A$2:$E$99558,5,0),0)</f>
        <v>0</v>
      </c>
      <c r="CT414" s="218">
        <f t="shared" si="329"/>
        <v>0</v>
      </c>
      <c r="CU414" s="219" t="str">
        <f>SUBSTITUTE(IFERROR(VLOOKUP("ID"&amp;U414,V.진단결과!$A$2:$F$99558,6,0),""),$AO414,"")</f>
        <v/>
      </c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</row>
    <row r="415" spans="1:120" s="220" customFormat="1" ht="16.5" customHeight="1">
      <c r="A415" s="164">
        <v>5.4</v>
      </c>
      <c r="B415" s="164" t="s">
        <v>2240</v>
      </c>
      <c r="C415" s="164" t="s">
        <v>2886</v>
      </c>
      <c r="D415" s="164">
        <v>4</v>
      </c>
      <c r="E415" s="175" t="s">
        <v>2243</v>
      </c>
      <c r="F415" s="177" t="s">
        <v>2268</v>
      </c>
      <c r="G415" s="177" t="s">
        <v>2247</v>
      </c>
      <c r="H415" s="177">
        <v>8</v>
      </c>
      <c r="I415" s="221" t="s">
        <v>2626</v>
      </c>
      <c r="J415" s="177" t="s">
        <v>2313</v>
      </c>
      <c r="K415" s="177" t="s">
        <v>2435</v>
      </c>
      <c r="L415" s="175"/>
      <c r="M415" s="165"/>
      <c r="N415" s="221" t="s">
        <v>2626</v>
      </c>
      <c r="O415" s="169"/>
      <c r="P415" s="4"/>
      <c r="Q415" s="175" t="s">
        <v>116</v>
      </c>
      <c r="R415" s="175" t="s">
        <v>2448</v>
      </c>
      <c r="S415" s="166"/>
      <c r="T415" s="166"/>
      <c r="U415" s="166">
        <v>3082</v>
      </c>
      <c r="V415" s="164" t="s">
        <v>1869</v>
      </c>
      <c r="W415" s="166"/>
      <c r="X415" s="166"/>
      <c r="Y415" s="166"/>
      <c r="Z415" s="164" t="s">
        <v>1868</v>
      </c>
      <c r="AA415" s="164" t="s">
        <v>2466</v>
      </c>
      <c r="AB415" s="164"/>
      <c r="AC415" s="166"/>
      <c r="AD415" s="165"/>
      <c r="AE415" s="166"/>
      <c r="AF415" s="166" t="s">
        <v>2886</v>
      </c>
      <c r="AG415" s="165" t="s">
        <v>2258</v>
      </c>
      <c r="AH415" s="165" t="s">
        <v>2434</v>
      </c>
      <c r="AI415" s="166" t="s">
        <v>2825</v>
      </c>
      <c r="AJ415" s="166"/>
      <c r="AK415" s="166"/>
      <c r="AL415" s="166"/>
      <c r="AM415" s="166"/>
      <c r="AN415" s="166" t="str">
        <f>F415 &amp;"["&amp;G415&amp;"]의 "&amp; I415 &amp;"["&amp; J415 &amp;"]는 표준코드[CONCEPT]의 표준코드아이디[CONCEPT_ID]에 존재하며 해당 조건["&amp;AI415&amp;"]을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5" s="166"/>
      <c r="AP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AQ415" s="164" t="s">
        <v>1860</v>
      </c>
      <c r="AR415" s="164" t="str">
        <f t="shared" si="311"/>
        <v xml:space="preserve">WITH query_result AS (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415" s="164" t="s">
        <v>1860</v>
      </c>
      <c r="AU415" s="164" t="str">
        <f t="shared" si="312"/>
        <v xml:space="preserve">    WITH query_result AS (
        -- 쿼리 결과를 변수에 저장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415" s="164" t="s">
        <v>1860</v>
      </c>
      <c r="AX415" s="164" t="str">
        <f t="shared" si="313"/>
        <v xml:space="preserve">    WITH query_result AS (
        -- 쿼리 결과를 변수에 저장
    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415" s="164" t="s">
        <v>1860</v>
      </c>
      <c r="BA415" s="164" t="str">
        <f t="shared" si="314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415" s="164" t="s">
        <v>1860</v>
      </c>
      <c r="BD415" s="164" t="str">
        <f t="shared" si="315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415" s="164" t="s">
        <v>1860</v>
      </c>
      <c r="BG415" s="164" t="str">
        <f t="shared" si="316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5" s="166" t="str">
        <f>"SELECT 'ID"&amp; $U415 &amp;"' AS RULE_ID,  
   '"&amp; $G415 &amp;"' AS TB_NM,    
   '"&amp; $J415 &amp;"' AS COL_NM, 
   COUNT(*) AS TOT_CNT   
   FROM "&amp;$C415&amp;"."&amp; $G415 &amp;"
WHERE "&amp; $J415 &amp;" IS NOT NULL AND LENGTH(CAST("&amp; $J415 &amp;" AS VARCHAR))&gt;0 "</f>
        <v xml:space="preserve">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415" s="164" t="s">
        <v>1860</v>
      </c>
      <c r="BJ415" s="166" t="str">
        <f t="shared" si="317"/>
        <v xml:space="preserve">BEGIN
    -- 쿼리 결과를 변수에 저장
    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415" s="164" t="s">
        <v>1860</v>
      </c>
      <c r="BM415" s="166" t="str">
        <f t="shared" si="318"/>
        <v xml:space="preserve">BEGIN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415" s="164" t="s">
        <v>1860</v>
      </c>
      <c r="BP415" s="166" t="str">
        <f t="shared" si="319"/>
        <v xml:space="preserve">BEGIN
    -- 쿼리 결과를 변수에 저장
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BR415" s="164" t="s">
        <v>1860</v>
      </c>
      <c r="BS415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LENGTH("&amp; $J415 &amp;")&gt;0 )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415" s="164" t="s">
        <v>1860</v>
      </c>
      <c r="BV415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415" s="166" t="str">
        <f>"SELECT ERR_VALUE, RULE_ID, TB_NM, COL_NM FROM (
 SELECT DISTINCT SUBSTRING(CAST("&amp; $J415 &amp;" AS VARCHAR(50)),1,30)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 $AI415 &amp;")  
THEN 'Y' ELSE 'N' END = 'Y' 
AND ( "&amp; $J415 &amp;" IS NOT NULL AND LENGTH("&amp; $J415 &amp;")&gt;0 ) 
LIMIT 3
) XX
"</f>
        <v xml:space="preserve">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415" s="164" t="s">
        <v>1860</v>
      </c>
      <c r="BY415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CA415" s="164" t="s">
        <v>1860</v>
      </c>
      <c r="CB415" s="164" t="str">
        <f t="shared" si="323"/>
        <v xml:space="preserve">    -- 프로시저 본문
    BEGIN
        WITH query_result AS (
            -- 쿼리 결과를 변수에 저장
            SELECT 'ID3082'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LENGTH(TO_CHAR("&amp; $J415 &amp;"))&gt;0 )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415" s="164" t="s">
        <v>1860</v>
      </c>
      <c r="CE415" s="164" t="str">
        <f t="shared" si="324"/>
        <v xml:space="preserve">    -- 프로시저 본문
    BEGIN
        WITH query_result AS (
            -- 쿼리 결과를 변수에 저장
 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5" s="166" t="str">
        <f>"SELECT ERR_VALUE, RULE_ID, TB_NM, COL_NM FROM (
 SELECT DISTINCT SUBSTR(TO_CHAR("&amp; $J415 &amp;"),1,30)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LENGTH(TO_CHAR("&amp; $J415 &amp;"))&gt;0 ) 
AND ROWNUM &lt; 4
) XX
"</f>
        <v xml:space="preserve">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415" s="164" t="s">
        <v>1860</v>
      </c>
      <c r="CH415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415" s="164" t="s">
        <v>1860</v>
      </c>
      <c r="CK415" s="164" t="str">
        <f t="shared" si="326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415" s="164" t="s">
        <v>1860</v>
      </c>
      <c r="CN415" s="164" t="str">
        <f t="shared" si="327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415" s="164" t="s">
        <v>1860</v>
      </c>
      <c r="CQ415" s="164" t="str">
        <f t="shared" si="328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5" s="216">
        <f>IFERROR(VLOOKUP("ID"&amp;U415,V.진단결과!$A$2:$E$99558,4,0),0)</f>
        <v>0</v>
      </c>
      <c r="CS415" s="217">
        <f>IFERROR(VLOOKUP("ID"&amp;U415,V.진단결과!$A$2:$E$99558,5,0),0)</f>
        <v>0</v>
      </c>
      <c r="CT415" s="218">
        <f t="shared" si="329"/>
        <v>0</v>
      </c>
      <c r="CU415" s="219" t="str">
        <f>SUBSTITUTE(IFERROR(VLOOKUP("ID"&amp;U415,V.진단결과!$A$2:$F$99558,6,0),""),$AO415,"")</f>
        <v/>
      </c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</row>
    <row r="416" spans="1:120" s="220" customFormat="1" ht="16.5" customHeight="1">
      <c r="A416" s="164">
        <v>5.4</v>
      </c>
      <c r="B416" s="164" t="s">
        <v>2240</v>
      </c>
      <c r="C416" s="164" t="s">
        <v>2886</v>
      </c>
      <c r="D416" s="164">
        <v>4</v>
      </c>
      <c r="E416" s="175" t="s">
        <v>2243</v>
      </c>
      <c r="F416" s="177" t="s">
        <v>2268</v>
      </c>
      <c r="G416" s="177" t="s">
        <v>2247</v>
      </c>
      <c r="H416" s="177">
        <v>8</v>
      </c>
      <c r="I416" s="221" t="s">
        <v>2626</v>
      </c>
      <c r="J416" s="177" t="s">
        <v>2313</v>
      </c>
      <c r="K416" s="177" t="s">
        <v>2435</v>
      </c>
      <c r="L416" s="175"/>
      <c r="M416" s="165"/>
      <c r="N416" s="221" t="s">
        <v>2626</v>
      </c>
      <c r="O416" s="169"/>
      <c r="P416" s="4"/>
      <c r="Q416" s="175" t="s">
        <v>116</v>
      </c>
      <c r="R416" s="175" t="s">
        <v>2448</v>
      </c>
      <c r="S416" s="166"/>
      <c r="T416" s="166"/>
      <c r="U416" s="166">
        <v>3083</v>
      </c>
      <c r="V416" s="164" t="s">
        <v>1869</v>
      </c>
      <c r="W416" s="166"/>
      <c r="X416" s="166"/>
      <c r="Y416" s="166"/>
      <c r="Z416" s="168" t="s">
        <v>2892</v>
      </c>
      <c r="AA416" s="168" t="s">
        <v>2891</v>
      </c>
      <c r="AB416" s="166"/>
      <c r="AC416" s="166"/>
      <c r="AD416" s="165"/>
      <c r="AE416" s="166"/>
      <c r="AF416" s="166"/>
      <c r="AG416" s="166"/>
      <c r="AH416" s="165"/>
      <c r="AI416" s="166"/>
      <c r="AJ416" s="166"/>
      <c r="AK416" s="166"/>
      <c r="AL416" s="166"/>
      <c r="AM416" s="166"/>
      <c r="AN416" s="166" t="str">
        <f>F416 &amp;"["&amp;G416&amp;"]의 "&amp; I416 &amp;"["&amp; J416 &amp;"]는 필수적으로 존재하여만 한다."</f>
        <v>내원상세[VISIT_DETAIL]의 내원 상세 기록유형 ID[VISIT_DETAIL_TYPE_CONCEPT_ID]는 필수적으로 존재하여만 한다.</v>
      </c>
      <c r="AO416" s="166"/>
      <c r="AP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Q416" s="164" t="s">
        <v>1860</v>
      </c>
      <c r="AR416" s="164" t="str">
        <f t="shared" si="311"/>
        <v xml:space="preserve">WITH query_result AS (
    -- 쿼리 결과를 변수에 저장
    SELECT 'ID3083'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AT416" s="164" t="s">
        <v>1860</v>
      </c>
      <c r="AU416" s="164" t="str">
        <f t="shared" si="312"/>
        <v xml:space="preserve">    WITH query_result AS (
        -- 쿼리 결과를 변수에 저장
        SELECT 'ID3083'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AW416" s="164" t="s">
        <v>1860</v>
      </c>
      <c r="AX416" s="164" t="str">
        <f t="shared" si="313"/>
        <v xml:space="preserve">    WITH query_result AS (
        -- 쿼리 결과를 변수에 저장
    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Z416" s="164" t="s">
        <v>1860</v>
      </c>
      <c r="BA416" s="164" t="str">
        <f t="shared" si="314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C416" s="164" t="s">
        <v>1860</v>
      </c>
      <c r="BD416" s="164" t="str">
        <f t="shared" si="315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BF416" s="164" t="s">
        <v>1860</v>
      </c>
      <c r="BG416" s="164" t="str">
        <f t="shared" si="316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6" s="166" t="str">
        <f>"SELECT 'ID"&amp; $U416 &amp;"' AS RULE_ID,  
   '"&amp; $G416 &amp;"' AS TB_NM,    
   '"&amp; $J416 &amp;"' AS COL_NM, 
   COUNT(*) AS TOT_CNT   
   FROM "&amp;$C416&amp;"."&amp; $G416 &amp;"
"</f>
        <v xml:space="preserve">SELECT 'ID3083' AS RULE_ID,  
   'VISIT_DETAIL' AS TB_NM,    
   'VISIT_DETAIL_TYPE_CONCEPT_ID' AS COL_NM, 
   COUNT(*) AS TOT_CNT   
   FROM YourSchemaName.VISIT_DETAIL
</v>
      </c>
      <c r="BI416" s="164" t="s">
        <v>1860</v>
      </c>
      <c r="BJ416" s="166" t="str">
        <f t="shared" si="317"/>
        <v xml:space="preserve">BEGIN
    -- 쿼리 결과를 변수에 저장
    SELECT 'ID3083'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L416" s="164" t="s">
        <v>1860</v>
      </c>
      <c r="BM416" s="166" t="str">
        <f t="shared" si="318"/>
        <v xml:space="preserve">BEGIN
    -- 쿼리 결과를 변수에 저장
    SELECT 'ID3083'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BO416" s="164" t="s">
        <v>1860</v>
      </c>
      <c r="BP416" s="166" t="str">
        <f t="shared" si="319"/>
        <v xml:space="preserve">BEGIN
    -- 쿼리 결과를 변수에 저장
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BR416" s="164" t="s">
        <v>1860</v>
      </c>
      <c r="BS416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U416" s="164" t="s">
        <v>1860</v>
      </c>
      <c r="BV416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416" s="166" t="str">
        <f>"SELECT ERR_VALUE, RULE_ID, TB_NM, COL_NM FROM (
 SELECT DISTINCT SUBSTRING(CAST("&amp; $J416 &amp;" AS VARCHAR(50)),1,30) AS ERR_VALUE, 'ID"&amp; $U416 &amp;"' AS RULE_ID,  
   '"&amp; $G416 &amp;"' AS TB_NM,    
   '"&amp; $J416 &amp;"' AS COL_NM 
    FROM "&amp;$C416&amp;"."&amp; $G416 &amp;" A
    WHERE  "&amp; $J416 &amp;" IS NULL 
LIMIT 3
) XX
"</f>
        <v xml:space="preserve">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</v>
      </c>
      <c r="BX416" s="164" t="s">
        <v>1860</v>
      </c>
      <c r="BY416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A416" s="164" t="s">
        <v>1860</v>
      </c>
      <c r="CB416" s="164" t="str">
        <f t="shared" si="323"/>
        <v xml:space="preserve">    -- 프로시저 본문
    BEGIN
        WITH query_result AS (
            -- 쿼리 결과를 변수에 저장
            SELECT 'ID3083'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D416" s="164" t="s">
        <v>1860</v>
      </c>
      <c r="CE416" s="164" t="str">
        <f t="shared" si="324"/>
        <v xml:space="preserve">    -- 프로시저 본문
    BEGIN
        WITH query_result AS (
            -- 쿼리 결과를 변수에 저장
         SELECT 'ID3083'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6" s="166" t="str">
        <f>"SELECT ERR_VALUE, RULE_ID, TB_NM, COL_NM FROM (
 SELECT DISTINCT SUBSTR(TO_CHAR("&amp; $J416 &amp;"),1,30) AS ERR_VALUE, 'ID"&amp; $U416 &amp;"' AS RULE_ID,  
   '"&amp; $G416 &amp;"' AS TB_NM,    
   '"&amp; $J416 &amp;"' AS COL_NM 
    FROM "&amp;$C416&amp;"."&amp; $G416 &amp;" A
    WHERE  "&amp; $J416 &amp;" IS NULL
AND ROWNUM &lt; 4
) XX
"</f>
        <v xml:space="preserve">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</v>
      </c>
      <c r="CG416" s="164" t="s">
        <v>1860</v>
      </c>
      <c r="CH416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J416" s="164" t="s">
        <v>1860</v>
      </c>
      <c r="CK416" s="164" t="str">
        <f t="shared" si="326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M416" s="164" t="s">
        <v>1860</v>
      </c>
      <c r="CN416" s="164" t="str">
        <f t="shared" si="327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CP416" s="164" t="s">
        <v>1860</v>
      </c>
      <c r="CQ416" s="164" t="str">
        <f t="shared" si="328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6" s="216">
        <f>IFERROR(VLOOKUP("ID"&amp;U416,V.진단결과!$A$2:$E$99558,4,0),0)</f>
        <v>0</v>
      </c>
      <c r="CS416" s="217">
        <f>IFERROR(VLOOKUP("ID"&amp;U416,V.진단결과!$A$2:$E$99558,5,0),0)</f>
        <v>0</v>
      </c>
      <c r="CT416" s="218">
        <f t="shared" si="329"/>
        <v>0</v>
      </c>
      <c r="CU416" s="219" t="str">
        <f>SUBSTITUTE(IFERROR(VLOOKUP("ID"&amp;U416,V.진단결과!$A$2:$F$99558,6,0),""),$AO416,"")</f>
        <v/>
      </c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</row>
    <row r="417" spans="1:120" s="220" customFormat="1" ht="16.5" hidden="1" customHeight="1">
      <c r="A417" s="164">
        <v>5.4</v>
      </c>
      <c r="B417" s="164" t="s">
        <v>2240</v>
      </c>
      <c r="C417" s="164" t="s">
        <v>2886</v>
      </c>
      <c r="D417" s="164">
        <v>4</v>
      </c>
      <c r="E417" s="175" t="s">
        <v>2243</v>
      </c>
      <c r="F417" s="177" t="s">
        <v>2268</v>
      </c>
      <c r="G417" s="177" t="s">
        <v>2247</v>
      </c>
      <c r="H417" s="177">
        <v>9</v>
      </c>
      <c r="I417" s="221" t="s">
        <v>2498</v>
      </c>
      <c r="J417" s="177" t="s">
        <v>2281</v>
      </c>
      <c r="K417" s="177" t="s">
        <v>2435</v>
      </c>
      <c r="L417" s="175"/>
      <c r="M417" s="165"/>
      <c r="N417" s="221" t="s">
        <v>2498</v>
      </c>
      <c r="O417" s="169"/>
      <c r="P417" s="4"/>
      <c r="Q417" s="175" t="s">
        <v>2449</v>
      </c>
      <c r="R417" s="175"/>
      <c r="S417" s="166"/>
      <c r="T417" s="166"/>
      <c r="U417" s="166"/>
      <c r="V417" s="164" t="s">
        <v>1965</v>
      </c>
      <c r="W417" s="166" t="s">
        <v>2809</v>
      </c>
      <c r="X417" s="166"/>
      <c r="Y417" s="166"/>
      <c r="Z417" s="166"/>
      <c r="AA417" s="166"/>
      <c r="AB417" s="164"/>
      <c r="AC417" s="166"/>
      <c r="AD417" s="165"/>
      <c r="AE417" s="166"/>
      <c r="AF417" s="166"/>
      <c r="AG417" s="165"/>
      <c r="AH417" s="165"/>
      <c r="AI417" s="166"/>
      <c r="AJ417" s="166"/>
      <c r="AK417" s="166"/>
      <c r="AL417" s="166"/>
      <c r="AM417" s="166"/>
      <c r="AN417" s="166"/>
      <c r="AO417" s="166"/>
      <c r="AP417" s="166"/>
      <c r="AQ417" s="164"/>
      <c r="AR417" s="164"/>
      <c r="AS417" s="167"/>
      <c r="AT417" s="164"/>
      <c r="AU417" s="164"/>
      <c r="AV417" s="164"/>
      <c r="AW417" s="164"/>
      <c r="AX417" s="164"/>
      <c r="AY417" s="166"/>
      <c r="AZ417" s="164"/>
      <c r="BA417" s="164"/>
      <c r="BB417" s="167"/>
      <c r="BC417" s="164"/>
      <c r="BD417" s="164"/>
      <c r="BE417" s="164"/>
      <c r="BF417" s="164"/>
      <c r="BG417" s="164"/>
      <c r="BH417" s="166"/>
      <c r="BI417" s="164"/>
      <c r="BJ417" s="164"/>
      <c r="BK417" s="167"/>
      <c r="BL417" s="164"/>
      <c r="BM417" s="164"/>
      <c r="BN417" s="164"/>
      <c r="BO417" s="164"/>
      <c r="BP417" s="164"/>
      <c r="BQ417" s="166"/>
      <c r="BR417" s="164"/>
      <c r="BS417" s="164"/>
      <c r="BT417" s="167"/>
      <c r="BU417" s="164"/>
      <c r="BV417" s="164"/>
      <c r="BW417" s="164"/>
      <c r="BX417" s="164"/>
      <c r="BY417" s="164"/>
      <c r="BZ417" s="166"/>
      <c r="CA417" s="164"/>
      <c r="CB417" s="164"/>
      <c r="CC417" s="167"/>
      <c r="CD417" s="164"/>
      <c r="CE417" s="164"/>
      <c r="CF417" s="164"/>
      <c r="CG417" s="164"/>
      <c r="CH417" s="164"/>
      <c r="CI417" s="166"/>
      <c r="CJ417" s="164"/>
      <c r="CK417" s="164"/>
      <c r="CL417" s="167"/>
      <c r="CM417" s="164"/>
      <c r="CN417" s="164"/>
      <c r="CO417" s="164"/>
      <c r="CP417" s="164"/>
      <c r="CQ417" s="164"/>
      <c r="CR417" s="216">
        <f>IFERROR(VLOOKUP("ID"&amp;U417,V.진단결과!$A$2:$E$99558,4,0),0)</f>
        <v>0</v>
      </c>
      <c r="CS417" s="217">
        <f>IFERROR(VLOOKUP("ID"&amp;U417,V.진단결과!$A$2:$E$99558,5,0),0)</f>
        <v>0</v>
      </c>
      <c r="CT417" s="218">
        <f t="shared" si="329"/>
        <v>0</v>
      </c>
      <c r="CU417" s="219" t="str">
        <f>SUBSTITUTE(IFERROR(VLOOKUP("ID"&amp;U417,V.진단결과!$A$2:$F$99558,6,0),""),$AO417,"")</f>
        <v/>
      </c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</row>
    <row r="418" spans="1:120" s="220" customFormat="1" ht="16.5" hidden="1" customHeight="1">
      <c r="A418" s="164">
        <v>5.4</v>
      </c>
      <c r="B418" s="164" t="s">
        <v>2240</v>
      </c>
      <c r="C418" s="164" t="s">
        <v>2886</v>
      </c>
      <c r="D418" s="164">
        <v>4</v>
      </c>
      <c r="E418" s="175" t="s">
        <v>2243</v>
      </c>
      <c r="F418" s="177" t="s">
        <v>2268</v>
      </c>
      <c r="G418" s="177" t="s">
        <v>2247</v>
      </c>
      <c r="H418" s="177">
        <v>10</v>
      </c>
      <c r="I418" s="221" t="s">
        <v>2606</v>
      </c>
      <c r="J418" s="177" t="s">
        <v>2282</v>
      </c>
      <c r="K418" s="177" t="s">
        <v>2435</v>
      </c>
      <c r="L418" s="175"/>
      <c r="M418" s="165"/>
      <c r="N418" s="221" t="s">
        <v>2606</v>
      </c>
      <c r="O418" s="169"/>
      <c r="P418" s="4"/>
      <c r="Q418" s="175" t="s">
        <v>2449</v>
      </c>
      <c r="R418" s="175"/>
      <c r="S418" s="166"/>
      <c r="T418" s="166"/>
      <c r="U418" s="166"/>
      <c r="V418" s="164" t="s">
        <v>1965</v>
      </c>
      <c r="W418" s="166" t="s">
        <v>2809</v>
      </c>
      <c r="X418" s="166"/>
      <c r="Y418" s="166"/>
      <c r="Z418" s="166"/>
      <c r="AA418" s="166"/>
      <c r="AB418" s="164"/>
      <c r="AC418" s="166"/>
      <c r="AD418" s="165"/>
      <c r="AE418" s="166"/>
      <c r="AF418" s="166"/>
      <c r="AG418" s="165"/>
      <c r="AH418" s="165"/>
      <c r="AI418" s="166"/>
      <c r="AJ418" s="166"/>
      <c r="AK418" s="166"/>
      <c r="AL418" s="166"/>
      <c r="AM418" s="166"/>
      <c r="AN418" s="166"/>
      <c r="AO418" s="166"/>
      <c r="AP418" s="166"/>
      <c r="AQ418" s="164"/>
      <c r="AR418" s="164"/>
      <c r="AS418" s="167"/>
      <c r="AT418" s="164"/>
      <c r="AU418" s="164"/>
      <c r="AV418" s="164"/>
      <c r="AW418" s="164"/>
      <c r="AX418" s="164"/>
      <c r="AY418" s="166"/>
      <c r="AZ418" s="164"/>
      <c r="BA418" s="164"/>
      <c r="BB418" s="167"/>
      <c r="BC418" s="164"/>
      <c r="BD418" s="164"/>
      <c r="BE418" s="164"/>
      <c r="BF418" s="164"/>
      <c r="BG418" s="164"/>
      <c r="BH418" s="166"/>
      <c r="BI418" s="164"/>
      <c r="BJ418" s="164"/>
      <c r="BK418" s="167"/>
      <c r="BL418" s="164"/>
      <c r="BM418" s="164"/>
      <c r="BN418" s="164"/>
      <c r="BO418" s="164"/>
      <c r="BP418" s="164"/>
      <c r="BQ418" s="166"/>
      <c r="BR418" s="164"/>
      <c r="BS418" s="164"/>
      <c r="BT418" s="167"/>
      <c r="BU418" s="164"/>
      <c r="BV418" s="164"/>
      <c r="BW418" s="164"/>
      <c r="BX418" s="164"/>
      <c r="BY418" s="164"/>
      <c r="BZ418" s="166"/>
      <c r="CA418" s="164"/>
      <c r="CB418" s="164"/>
      <c r="CC418" s="167"/>
      <c r="CD418" s="164"/>
      <c r="CE418" s="164"/>
      <c r="CF418" s="164"/>
      <c r="CG418" s="164"/>
      <c r="CH418" s="164"/>
      <c r="CI418" s="166"/>
      <c r="CJ418" s="164"/>
      <c r="CK418" s="164"/>
      <c r="CL418" s="167"/>
      <c r="CM418" s="164"/>
      <c r="CN418" s="164"/>
      <c r="CO418" s="164"/>
      <c r="CP418" s="164"/>
      <c r="CQ418" s="164"/>
      <c r="CR418" s="216">
        <f>IFERROR(VLOOKUP("ID"&amp;U418,V.진단결과!$A$2:$E$99558,4,0),0)</f>
        <v>0</v>
      </c>
      <c r="CS418" s="217">
        <f>IFERROR(VLOOKUP("ID"&amp;U418,V.진단결과!$A$2:$E$99558,5,0),0)</f>
        <v>0</v>
      </c>
      <c r="CT418" s="218">
        <f t="shared" si="329"/>
        <v>0</v>
      </c>
      <c r="CU418" s="219" t="str">
        <f>SUBSTITUTE(IFERROR(VLOOKUP("ID"&amp;U418,V.진단결과!$A$2:$F$99558,6,0),""),$AO418,"")</f>
        <v/>
      </c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</row>
    <row r="419" spans="1:120" s="220" customFormat="1" ht="16.5" hidden="1" customHeight="1">
      <c r="A419" s="164">
        <v>5.4</v>
      </c>
      <c r="B419" s="164" t="s">
        <v>2240</v>
      </c>
      <c r="C419" s="164" t="s">
        <v>2886</v>
      </c>
      <c r="D419" s="164">
        <v>4</v>
      </c>
      <c r="E419" s="175" t="s">
        <v>2243</v>
      </c>
      <c r="F419" s="177" t="s">
        <v>2268</v>
      </c>
      <c r="G419" s="177" t="s">
        <v>2247</v>
      </c>
      <c r="H419" s="177">
        <v>11</v>
      </c>
      <c r="I419" s="221" t="s">
        <v>2627</v>
      </c>
      <c r="J419" s="177" t="s">
        <v>2314</v>
      </c>
      <c r="K419" s="177" t="s">
        <v>2437</v>
      </c>
      <c r="L419" s="175"/>
      <c r="M419" s="165"/>
      <c r="N419" s="221" t="s">
        <v>2627</v>
      </c>
      <c r="O419" s="169"/>
      <c r="P419" s="4"/>
      <c r="Q419" s="175" t="s">
        <v>2449</v>
      </c>
      <c r="R419" s="175"/>
      <c r="S419" s="166"/>
      <c r="T419" s="166"/>
      <c r="U419" s="166"/>
      <c r="V419" s="164" t="s">
        <v>1965</v>
      </c>
      <c r="W419" s="166" t="s">
        <v>1875</v>
      </c>
      <c r="X419" s="166"/>
      <c r="Y419" s="166"/>
      <c r="Z419" s="166"/>
      <c r="AA419" s="166"/>
      <c r="AB419" s="164"/>
      <c r="AC419" s="166"/>
      <c r="AD419" s="165"/>
      <c r="AE419" s="166"/>
      <c r="AF419" s="166"/>
      <c r="AG419" s="165"/>
      <c r="AH419" s="165"/>
      <c r="AI419" s="166"/>
      <c r="AJ419" s="166"/>
      <c r="AK419" s="166"/>
      <c r="AL419" s="166"/>
      <c r="AM419" s="166"/>
      <c r="AN419" s="166"/>
      <c r="AO419" s="166"/>
      <c r="AP419" s="166"/>
      <c r="AQ419" s="164"/>
      <c r="AR419" s="164"/>
      <c r="AS419" s="167"/>
      <c r="AT419" s="164"/>
      <c r="AU419" s="164"/>
      <c r="AV419" s="166"/>
      <c r="AW419" s="167"/>
      <c r="AX419" s="167"/>
      <c r="AY419" s="166"/>
      <c r="AZ419" s="164"/>
      <c r="BA419" s="164"/>
      <c r="BB419" s="167"/>
      <c r="BC419" s="164"/>
      <c r="BD419" s="164"/>
      <c r="BE419" s="166"/>
      <c r="BF419" s="167"/>
      <c r="BG419" s="167"/>
      <c r="BH419" s="166"/>
      <c r="BI419" s="164"/>
      <c r="BJ419" s="164"/>
      <c r="BK419" s="167"/>
      <c r="BL419" s="164"/>
      <c r="BM419" s="164"/>
      <c r="BN419" s="166"/>
      <c r="BO419" s="167"/>
      <c r="BP419" s="167"/>
      <c r="BQ419" s="166"/>
      <c r="BR419" s="164"/>
      <c r="BS419" s="164"/>
      <c r="BT419" s="167"/>
      <c r="BU419" s="164"/>
      <c r="BV419" s="164"/>
      <c r="BW419" s="166"/>
      <c r="BX419" s="167"/>
      <c r="BY419" s="167"/>
      <c r="BZ419" s="166"/>
      <c r="CA419" s="164"/>
      <c r="CB419" s="164"/>
      <c r="CC419" s="167"/>
      <c r="CD419" s="164"/>
      <c r="CE419" s="164"/>
      <c r="CF419" s="166"/>
      <c r="CG419" s="167"/>
      <c r="CH419" s="167"/>
      <c r="CI419" s="166"/>
      <c r="CJ419" s="164"/>
      <c r="CK419" s="164"/>
      <c r="CL419" s="167"/>
      <c r="CM419" s="164"/>
      <c r="CN419" s="164"/>
      <c r="CO419" s="166"/>
      <c r="CP419" s="167"/>
      <c r="CQ419" s="167"/>
      <c r="CR419" s="216">
        <f>IFERROR(VLOOKUP("ID"&amp;U419,V.진단결과!$A$2:$E$99558,4,0),0)</f>
        <v>0</v>
      </c>
      <c r="CS419" s="217">
        <f>IFERROR(VLOOKUP("ID"&amp;U419,V.진단결과!$A$2:$E$99558,5,0),0)</f>
        <v>0</v>
      </c>
      <c r="CT419" s="218">
        <f t="shared" si="329"/>
        <v>0</v>
      </c>
      <c r="CU419" s="219" t="str">
        <f>SUBSTITUTE(IFERROR(VLOOKUP("ID"&amp;U419,V.진단결과!$A$2:$F$99558,6,0),""),$AO419,"")</f>
        <v/>
      </c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</row>
    <row r="420" spans="1:120" s="220" customFormat="1" ht="16.5" customHeight="1">
      <c r="A420" s="164">
        <v>5.4</v>
      </c>
      <c r="B420" s="164" t="s">
        <v>2240</v>
      </c>
      <c r="C420" s="164" t="s">
        <v>2886</v>
      </c>
      <c r="D420" s="164">
        <v>4</v>
      </c>
      <c r="E420" s="175" t="s">
        <v>2243</v>
      </c>
      <c r="F420" s="177" t="s">
        <v>2268</v>
      </c>
      <c r="G420" s="177" t="s">
        <v>2247</v>
      </c>
      <c r="H420" s="177">
        <v>12</v>
      </c>
      <c r="I420" s="221" t="s">
        <v>2628</v>
      </c>
      <c r="J420" s="177" t="s">
        <v>2315</v>
      </c>
      <c r="K420" s="177" t="s">
        <v>2435</v>
      </c>
      <c r="L420" s="175"/>
      <c r="M420" s="165"/>
      <c r="N420" s="221" t="s">
        <v>2628</v>
      </c>
      <c r="O420" s="169"/>
      <c r="P420" s="4"/>
      <c r="Q420" s="175" t="s">
        <v>2449</v>
      </c>
      <c r="R420" s="175"/>
      <c r="S420" s="166"/>
      <c r="T420" s="166"/>
      <c r="U420" s="166">
        <v>3087</v>
      </c>
      <c r="V420" s="164" t="s">
        <v>1869</v>
      </c>
      <c r="W420" s="166"/>
      <c r="X420" s="166"/>
      <c r="Y420" s="166"/>
      <c r="Z420" s="164" t="s">
        <v>1868</v>
      </c>
      <c r="AA420" s="164" t="s">
        <v>2568</v>
      </c>
      <c r="AB420" s="164"/>
      <c r="AC420" s="166"/>
      <c r="AD420" s="165"/>
      <c r="AE420" s="166"/>
      <c r="AF420" s="166" t="s">
        <v>2886</v>
      </c>
      <c r="AG420" s="165" t="s">
        <v>2258</v>
      </c>
      <c r="AH420" s="165" t="s">
        <v>2434</v>
      </c>
      <c r="AI420" s="166"/>
      <c r="AJ420" s="166"/>
      <c r="AK420" s="166"/>
      <c r="AL420" s="166"/>
      <c r="AM420" s="166"/>
      <c r="AN420" s="166" t="str">
        <f>F420 &amp;"["&amp;G420&amp;"]의 "&amp; I420 &amp;"["&amp; J420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420" s="166"/>
      <c r="AP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420" s="164" t="s">
        <v>1860</v>
      </c>
      <c r="AR420" s="164" t="str">
        <f>"WITH query_result AS (" &amp; CHAR(10) &amp;
"    -- 쿼리 결과를 변수에 저장" &amp; CHAR(10) &amp;
"    " &amp; AP420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420" s="164" t="s">
        <v>1860</v>
      </c>
      <c r="AU420" s="164" t="str">
        <f>"    WITH query_result AS (" &amp; CHAR(10) &amp;
"        -- 쿼리 결과를 변수에 저장" &amp; CHAR(10) &amp;
"        " &amp; AS420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420" s="164" t="s">
        <v>1860</v>
      </c>
      <c r="AX420" s="164" t="str">
        <f>"    WITH query_result AS (" &amp; CHAR(10) &amp;
"        -- 쿼리 결과를 변수에 저장" &amp; CHAR(10) &amp;
"        " &amp; AV420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420" s="164" t="s">
        <v>1860</v>
      </c>
      <c r="BA420" s="164" t="str">
        <f>"BEGIN TRY" &amp; CHAR(10) &amp;
"    WITH query_result AS (" &amp; CHAR(10) &amp;
"        "&amp;AY420&amp;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420" s="164" t="s">
        <v>1860</v>
      </c>
      <c r="BD420" s="164" t="str">
        <f>"BEGIN TRY" &amp; CHAR(10) &amp;
"    WITH query_result AS (" &amp; CHAR(10) &amp;
"        "&amp;BB420&amp;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420" s="164" t="s">
        <v>1860</v>
      </c>
      <c r="BG420" s="164" t="str">
        <f>"BEGIN TRY" &amp; CHAR(10) &amp;
"    WITH query_result AS (" &amp; CHAR(10) &amp;
"        "&amp;BE420&amp;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0" s="166" t="str">
        <f>"SELECT 'ID"&amp; $U420 &amp;"' AS RULE_ID,  
   '"&amp; $G420 &amp;"' AS TB_NM,    
   '"&amp; $J420 &amp;"' AS COL_NM, 
   COUNT(*) AS TOT_CNT   
   FROM "&amp;$C420&amp;"."&amp; $G420 &amp;"
WHERE "&amp; $J420 &amp;" IS NOT NULL AND LENGTH(CAST("&amp; $J420 &amp;" AS VARCHAR))&gt;0 "</f>
        <v xml:space="preserve">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420" s="164" t="s">
        <v>1860</v>
      </c>
      <c r="BJ420" s="166" t="str">
        <f>"BEGIN" &amp; CHAR(10) &amp;
"    -- 쿼리 결과를 변수에 저장" &amp; CHAR(10) &amp;
"    " &amp; BH420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420" s="164" t="s">
        <v>1860</v>
      </c>
      <c r="BM420" s="166" t="str">
        <f>"BEGIN" &amp; CHAR(10) &amp;
"    -- 쿼리 결과를 변수에 저장" &amp; CHAR(10) &amp;
"    " &amp; BK420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420" s="164" t="s">
        <v>1860</v>
      </c>
      <c r="BP420" s="166" t="str">
        <f>"BEGIN" &amp; CHAR(10) &amp;
"    -- 쿼리 결과를 변수에 저장" &amp; CHAR(10) &amp;
"    " &amp; BN420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420" s="164" t="s">
        <v>1860</v>
      </c>
      <c r="BS4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LENGTH("&amp; $J420 &amp;")&gt;0 )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420" s="164" t="s">
        <v>1860</v>
      </c>
      <c r="BV4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420" s="166" t="str">
        <f>"SELECT ERR_VALUE, RULE_ID, TB_NM, COL_NM FROM (
 SELECT DISTINCT SUBSTRING(CAST("&amp; $J420 &amp;" AS VARCHAR(50)),1,30)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LENGTH("&amp; $J420 &amp;")&gt;0 ) 
AND "&amp; $J420 &amp;" != 0
LIMIT 3
) XX
"</f>
        <v xml:space="preserve">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420" s="164" t="s">
        <v>1860</v>
      </c>
      <c r="BY4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420" s="164" t="s">
        <v>1860</v>
      </c>
      <c r="CB420" s="164" t="str">
        <f>"    -- 프로시저 본문" &amp; CHAR(10) &amp;
"    BEGIN" &amp; CHAR(10) &amp;
"        WITH query_result AS (" &amp; CHAR(10) &amp;
"            -- 쿼리 결과를 변수에 저장" &amp; CHAR(10) &amp;
"            "&amp;BZ420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'ID3087'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LENGTH(TO_CHAR("&amp; $J420 &amp;"))&gt;0 )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420" s="164" t="s">
        <v>1860</v>
      </c>
      <c r="CE420" s="164" t="str">
        <f>"    -- 프로시저 본문" &amp; CHAR(10) &amp;
"    BEGIN" &amp; CHAR(10) &amp;
"        WITH query_result AS (" &amp; CHAR(10) &amp;
"            -- 쿼리 결과를 변수에 저장" &amp; CHAR(10) &amp;
"         "&amp;CC420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0" s="166" t="str">
        <f>"SELECT ERR_VALUE, RULE_ID, TB_NM, COL_NM FROM (
 SELECT DISTINCT SUBSTR(TO_CHAR("&amp; $J420 &amp;"),1,30)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LENGTH(TO_CHAR("&amp; $J420 &amp;"))&gt;0 ) 
AND "&amp; $J420 &amp;" != 0
AND ROWNUM &lt; 4
) XX
"</f>
        <v xml:space="preserve">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420" s="164" t="s">
        <v>1860</v>
      </c>
      <c r="CH420" s="164" t="str">
        <f>"    -- 프로시저 본문" &amp; CHAR(10) &amp;
"    BEGIN" &amp; CHAR(10) &amp;
"        WITH query_result AS (" &amp; CHAR(10) &amp;
"            -- 쿼리 결과를 변수에 저장" &amp; CHAR(10) &amp;
"            "&amp;CF420&amp;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420" s="164" t="s">
        <v>1860</v>
      </c>
      <c r="CK420" s="164" t="str">
        <f>"BEGIN TRY" &amp; CHAR(10) &amp;
"    WITH query_result AS (" &amp; CHAR(10) &amp;
"        "&amp;CI420&amp;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420" s="164" t="s">
        <v>1860</v>
      </c>
      <c r="CN420" s="164" t="str">
        <f>"BEGIN TRY" &amp; CHAR(10) &amp;
"    WITH query_result AS (" &amp; CHAR(10) &amp;
"        "&amp;CL420&amp;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420" s="164" t="s">
        <v>1860</v>
      </c>
      <c r="CQ420" s="164" t="str">
        <f>"BEGIN TRY" &amp; CHAR(10) &amp;
"    WITH query_result AS (" &amp; CHAR(10) &amp;
"        "&amp;CO420&amp;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0" s="216">
        <f>IFERROR(VLOOKUP("ID"&amp;U420,V.진단결과!$A$2:$E$99558,4,0),0)</f>
        <v>0</v>
      </c>
      <c r="CS420" s="217">
        <f>IFERROR(VLOOKUP("ID"&amp;U420,V.진단결과!$A$2:$E$99558,5,0),0)</f>
        <v>0</v>
      </c>
      <c r="CT420" s="218">
        <f t="shared" si="329"/>
        <v>0</v>
      </c>
      <c r="CU420" s="219" t="str">
        <f>SUBSTITUTE(IFERROR(VLOOKUP("ID"&amp;U420,V.진단결과!$A$2:$F$99558,6,0),""),$AO420,"")</f>
        <v/>
      </c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</row>
    <row r="421" spans="1:120" s="220" customFormat="1" ht="16.5" hidden="1" customHeight="1">
      <c r="A421" s="164">
        <v>5.4</v>
      </c>
      <c r="B421" s="164" t="s">
        <v>2240</v>
      </c>
      <c r="C421" s="164" t="s">
        <v>2886</v>
      </c>
      <c r="D421" s="164">
        <v>4</v>
      </c>
      <c r="E421" s="175" t="s">
        <v>2243</v>
      </c>
      <c r="F421" s="177" t="s">
        <v>2268</v>
      </c>
      <c r="G421" s="177" t="s">
        <v>2247</v>
      </c>
      <c r="H421" s="177">
        <v>13</v>
      </c>
      <c r="I421" s="221" t="s">
        <v>2629</v>
      </c>
      <c r="J421" s="177" t="s">
        <v>2795</v>
      </c>
      <c r="K421" s="177" t="s">
        <v>2437</v>
      </c>
      <c r="L421" s="175"/>
      <c r="M421" s="165"/>
      <c r="N421" s="221" t="s">
        <v>2629</v>
      </c>
      <c r="O421" s="169"/>
      <c r="P421" s="4"/>
      <c r="Q421" s="175" t="s">
        <v>2449</v>
      </c>
      <c r="R421" s="175"/>
      <c r="S421" s="166"/>
      <c r="T421" s="166"/>
      <c r="U421" s="166"/>
      <c r="V421" s="164" t="s">
        <v>1965</v>
      </c>
      <c r="W421" s="166" t="s">
        <v>1875</v>
      </c>
      <c r="X421" s="166"/>
      <c r="Y421" s="166"/>
      <c r="Z421" s="166"/>
      <c r="AA421" s="166"/>
      <c r="AB421" s="164"/>
      <c r="AC421" s="166"/>
      <c r="AD421" s="165"/>
      <c r="AE421" s="166"/>
      <c r="AF421" s="166"/>
      <c r="AG421" s="165"/>
      <c r="AH421" s="165"/>
      <c r="AI421" s="166"/>
      <c r="AJ421" s="166"/>
      <c r="AK421" s="166"/>
      <c r="AL421" s="166"/>
      <c r="AM421" s="166"/>
      <c r="AN421" s="166"/>
      <c r="AO421" s="166"/>
      <c r="AP421" s="166"/>
      <c r="AQ421" s="164"/>
      <c r="AR421" s="164"/>
      <c r="AS421" s="167"/>
      <c r="AT421" s="164"/>
      <c r="AU421" s="164"/>
      <c r="AV421" s="166"/>
      <c r="AW421" s="164"/>
      <c r="AX421" s="164"/>
      <c r="AY421" s="166"/>
      <c r="AZ421" s="164"/>
      <c r="BA421" s="164"/>
      <c r="BB421" s="167"/>
      <c r="BC421" s="164"/>
      <c r="BD421" s="164"/>
      <c r="BE421" s="166"/>
      <c r="BF421" s="164"/>
      <c r="BG421" s="164"/>
      <c r="BH421" s="166"/>
      <c r="BI421" s="164"/>
      <c r="BJ421" s="164"/>
      <c r="BK421" s="167"/>
      <c r="BL421" s="164"/>
      <c r="BM421" s="164"/>
      <c r="BN421" s="166"/>
      <c r="BO421" s="164"/>
      <c r="BP421" s="164"/>
      <c r="BQ421" s="166"/>
      <c r="BR421" s="164"/>
      <c r="BS421" s="164"/>
      <c r="BT421" s="167"/>
      <c r="BU421" s="164"/>
      <c r="BV421" s="164"/>
      <c r="BW421" s="166"/>
      <c r="BX421" s="164"/>
      <c r="BY421" s="164"/>
      <c r="BZ421" s="166"/>
      <c r="CA421" s="164"/>
      <c r="CB421" s="164"/>
      <c r="CC421" s="167"/>
      <c r="CD421" s="164"/>
      <c r="CE421" s="164"/>
      <c r="CF421" s="166"/>
      <c r="CG421" s="164"/>
      <c r="CH421" s="164"/>
      <c r="CI421" s="166"/>
      <c r="CJ421" s="164"/>
      <c r="CK421" s="164"/>
      <c r="CL421" s="167"/>
      <c r="CM421" s="164"/>
      <c r="CN421" s="164"/>
      <c r="CO421" s="166"/>
      <c r="CP421" s="164"/>
      <c r="CQ421" s="164"/>
      <c r="CR421" s="216">
        <f>IFERROR(VLOOKUP("ID"&amp;U421,V.진단결과!$A$2:$E$99558,4,0),0)</f>
        <v>0</v>
      </c>
      <c r="CS421" s="217">
        <f>IFERROR(VLOOKUP("ID"&amp;U421,V.진단결과!$A$2:$E$99558,5,0),0)</f>
        <v>0</v>
      </c>
      <c r="CT421" s="218">
        <f t="shared" si="329"/>
        <v>0</v>
      </c>
      <c r="CU421" s="219" t="str">
        <f>SUBSTITUTE(IFERROR(VLOOKUP("ID"&amp;U421,V.진단결과!$A$2:$F$99558,6,0),""),$AO421,"")</f>
        <v/>
      </c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</row>
    <row r="422" spans="1:120" s="220" customFormat="1" ht="16.5" customHeight="1">
      <c r="A422" s="164">
        <v>5.4</v>
      </c>
      <c r="B422" s="164" t="s">
        <v>2240</v>
      </c>
      <c r="C422" s="164" t="s">
        <v>2886</v>
      </c>
      <c r="D422" s="164">
        <v>4</v>
      </c>
      <c r="E422" s="175" t="s">
        <v>2243</v>
      </c>
      <c r="F422" s="177" t="s">
        <v>2268</v>
      </c>
      <c r="G422" s="177" t="s">
        <v>2247</v>
      </c>
      <c r="H422" s="177">
        <v>14</v>
      </c>
      <c r="I422" s="221" t="s">
        <v>2630</v>
      </c>
      <c r="J422" s="177" t="s">
        <v>2794</v>
      </c>
      <c r="K422" s="177" t="s">
        <v>2435</v>
      </c>
      <c r="L422" s="175"/>
      <c r="M422" s="165"/>
      <c r="N422" s="221" t="s">
        <v>2630</v>
      </c>
      <c r="O422" s="169"/>
      <c r="P422" s="224"/>
      <c r="Q422" s="175" t="s">
        <v>2449</v>
      </c>
      <c r="R422" s="175"/>
      <c r="S422" s="166"/>
      <c r="T422" s="166"/>
      <c r="U422" s="166">
        <v>3089</v>
      </c>
      <c r="V422" s="164" t="s">
        <v>1870</v>
      </c>
      <c r="W422" s="167"/>
      <c r="X422" s="166"/>
      <c r="Y422" s="166"/>
      <c r="Z422" s="164" t="s">
        <v>1868</v>
      </c>
      <c r="AA422" s="164" t="s">
        <v>2568</v>
      </c>
      <c r="AB422" s="166"/>
      <c r="AC422" s="166"/>
      <c r="AD422" s="165"/>
      <c r="AE422" s="166"/>
      <c r="AF422" s="166" t="s">
        <v>2886</v>
      </c>
      <c r="AG422" s="165" t="s">
        <v>2258</v>
      </c>
      <c r="AH422" s="165" t="s">
        <v>2434</v>
      </c>
      <c r="AI422" s="166"/>
      <c r="AJ422" s="166"/>
      <c r="AK422" s="166"/>
      <c r="AL422" s="166"/>
      <c r="AM422" s="166"/>
      <c r="AN422" s="166" t="str">
        <f>F422 &amp;"["&amp;G422&amp;"]의 "&amp; I422 &amp;"["&amp; J422 &amp;"]는 표준코드[CONCEPT]의 표준코드아이디[CONCEPT_ID]에 존재하거나 0을 포함하여야 한다."</f>
        <v>내원상세[VISIT_DETAIL]의 입원 소스 값[ADMITTED_FROM_CONCEPT_ID]는 표준코드[CONCEPT]의 표준코드아이디[CONCEPT_ID]에 존재하거나 0을 포함하여야 한다.</v>
      </c>
      <c r="AO422" s="166"/>
      <c r="AP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AQ422" s="164" t="s">
        <v>1860</v>
      </c>
      <c r="AR422" s="164" t="str">
        <f>"WITH query_result AS (" &amp; CHAR(10) &amp;
"    -- 쿼리 결과를 변수에 저장" &amp; CHAR(10) &amp;
"    " &amp; AP422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422" s="164" t="s">
        <v>1860</v>
      </c>
      <c r="AU422" s="164" t="str">
        <f>"    WITH query_result AS (" &amp; CHAR(10) &amp;
"        -- 쿼리 결과를 변수에 저장" &amp; CHAR(10) &amp;
"        " &amp; AS422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422" s="164" t="s">
        <v>1860</v>
      </c>
      <c r="AX422" s="164" t="str">
        <f>"    WITH query_result AS (" &amp; CHAR(10) &amp;
"        -- 쿼리 결과를 변수에 저장" &amp; CHAR(10) &amp;
"        " &amp; AV422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AZ422" s="164" t="s">
        <v>1860</v>
      </c>
      <c r="BA422" s="164" t="str">
        <f>"BEGIN TRY" &amp; CHAR(10) &amp;
"    WITH query_result AS (" &amp; CHAR(10) &amp;
"        "&amp;AY422&amp;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422" s="164" t="s">
        <v>1860</v>
      </c>
      <c r="BD422" s="164" t="str">
        <f>"BEGIN TRY" &amp; CHAR(10) &amp;
"    WITH query_result AS (" &amp; CHAR(10) &amp;
"        "&amp;BB422&amp;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422" s="164" t="s">
        <v>1860</v>
      </c>
      <c r="BG422" s="164" t="str">
        <f>"BEGIN TRY" &amp; CHAR(10) &amp;
"    WITH query_result AS (" &amp; CHAR(10) &amp;
"        "&amp;BE422&amp;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2" s="166" t="str">
        <f>"SELECT 'ID"&amp; $U422 &amp;"' AS RULE_ID,  
   '"&amp; $G422 &amp;"' AS TB_NM,    
   '"&amp; $J422 &amp;"' AS COL_NM, 
   COUNT(*) AS TOT_CNT   
   FROM "&amp;$C422&amp;"."&amp; $G422 &amp;"
WHERE "&amp; $J422 &amp;" IS NOT NULL AND LENGTH(CAST("&amp; $J422 &amp;" AS VARCHAR))&gt;0 "</f>
        <v xml:space="preserve">SELECT 'ID3089' AS RULE_ID,  
   'VISIT_DETAIL' AS TB_NM,    
   'ADMITTED_FROM_CONCEPT_ID' AS COL_NM, 
   COUNT(*) AS TOT_CNT   
   FROM YourSchemaName.VISIT_DETAIL
WHERE ADMITTED_FROM_CONCEPT_ID IS NOT NULL AND LENGTH(CAST(ADMITTED_FROM_CONCEPT_ID AS VARCHAR))&gt;0 </v>
      </c>
      <c r="BI422" s="164" t="s">
        <v>1860</v>
      </c>
      <c r="BJ422" s="166" t="str">
        <f>"BEGIN" &amp; CHAR(10) &amp;
"    -- 쿼리 결과를 변수에 저장" &amp; CHAR(10) &amp;
"    " &amp; BH422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'ID3089' AS RULE_ID,  
   'VISIT_DETAIL' AS TB_NM,    
   'ADMITTED_FROM_CONCEPT_ID' AS COL_NM, 
   COUNT(*) AS TOT_CNT   
   FROM YourSchemaName.VISIT_DETAIL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422" s="164" t="s">
        <v>1860</v>
      </c>
      <c r="BM422" s="166" t="str">
        <f>"BEGIN" &amp; CHAR(10) &amp;
"    -- 쿼리 결과를 변수에 저장" &amp; CHAR(10) &amp;
"    " &amp; BK422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422" s="164" t="s">
        <v>1860</v>
      </c>
      <c r="BP422" s="166" t="str">
        <f>"BEGIN" &amp; CHAR(10) &amp;
"    -- 쿼리 결과를 변수에 저장" &amp; CHAR(10) &amp;
"    " &amp; BN422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BR422" s="164" t="s">
        <v>1860</v>
      </c>
      <c r="BS42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LENGTH("&amp; $J422 &amp;")&gt;0 )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422" s="164" t="s">
        <v>1860</v>
      </c>
      <c r="BV42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422" s="166" t="str">
        <f>"SELECT ERR_VALUE, RULE_ID, TB_NM, COL_NM FROM (
 SELECT DISTINCT SUBSTRING(CAST("&amp; $J422 &amp;" AS VARCHAR(50)),1,30)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LENGTH("&amp; $J422 &amp;")&gt;0 ) 
AND "&amp; $J422 &amp;" != 0
LIMIT 3
) XX
"</f>
        <v xml:space="preserve">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422" s="164" t="s">
        <v>1860</v>
      </c>
      <c r="BY42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CA422" s="164" t="s">
        <v>1860</v>
      </c>
      <c r="CB422" s="164" t="str">
        <f>"    -- 프로시저 본문" &amp; CHAR(10) &amp;
"    BEGIN" &amp; CHAR(10) &amp;
"        WITH query_result AS (" &amp; CHAR(10) &amp;
"            -- 쿼리 결과를 변수에 저장" &amp; CHAR(10) &amp;
"            "&amp;BZ422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'ID3089' AS RULE_ID,  
   'VISIT_DETAIL' AS TB_NM,    
   'ADMITTED_FROM_CONCEPT_ID' AS COL_NM, 
   COUNT(*) AS TOT_CNT   
   FROM YourSchemaName.VISIT_DETAIL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LENGTH(TO_CHAR("&amp; $J422 &amp;"))&gt;0 )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422" s="164" t="s">
        <v>1860</v>
      </c>
      <c r="CE422" s="164" t="str">
        <f>"    -- 프로시저 본문" &amp; CHAR(10) &amp;
"    BEGIN" &amp; CHAR(10) &amp;
"        WITH query_result AS (" &amp; CHAR(10) &amp;
"            -- 쿼리 결과를 변수에 저장" &amp; CHAR(10) &amp;
"         "&amp;CC422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2" s="166" t="str">
        <f>"SELECT ERR_VALUE, RULE_ID, TB_NM, COL_NM FROM (
 SELECT DISTINCT SUBSTR(TO_CHAR("&amp; $J422 &amp;"),1,30)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LENGTH(TO_CHAR("&amp; $J422 &amp;"))&gt;0 ) 
AND "&amp; $J422 &amp;" != 0
AND ROWNUM &lt; 4
) XX
"</f>
        <v xml:space="preserve">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422" s="164" t="s">
        <v>1860</v>
      </c>
      <c r="CH422" s="164" t="str">
        <f>"    -- 프로시저 본문" &amp; CHAR(10) &amp;
"    BEGIN" &amp; CHAR(10) &amp;
"        WITH query_result AS (" &amp; CHAR(10) &amp;
"            -- 쿼리 결과를 변수에 저장" &amp; CHAR(10) &amp;
"            "&amp;CF422&amp;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CJ422" s="164" t="s">
        <v>1860</v>
      </c>
      <c r="CK422" s="164" t="str">
        <f>"BEGIN TRY" &amp; CHAR(10) &amp;
"    WITH query_result AS (" &amp; CHAR(10) &amp;
"        "&amp;CI422&amp;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422" s="164" t="s">
        <v>1860</v>
      </c>
      <c r="CN422" s="164" t="str">
        <f>"BEGIN TRY" &amp; CHAR(10) &amp;
"    WITH query_result AS (" &amp; CHAR(10) &amp;
"        "&amp;CL422&amp;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422" s="164" t="s">
        <v>1860</v>
      </c>
      <c r="CQ422" s="164" t="str">
        <f>"BEGIN TRY" &amp; CHAR(10) &amp;
"    WITH query_result AS (" &amp; CHAR(10) &amp;
"        "&amp;CO422&amp;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2" s="216">
        <f>IFERROR(VLOOKUP("ID"&amp;U422,V.진단결과!$A$2:$E$99558,4,0),0)</f>
        <v>0</v>
      </c>
      <c r="CS422" s="217">
        <f>IFERROR(VLOOKUP("ID"&amp;U422,V.진단결과!$A$2:$E$99558,5,0),0)</f>
        <v>0</v>
      </c>
      <c r="CT422" s="218">
        <f t="shared" si="329"/>
        <v>0</v>
      </c>
      <c r="CU422" s="219" t="str">
        <f>SUBSTITUTE(IFERROR(VLOOKUP("ID"&amp;U422,V.진단결과!$A$2:$F$99558,6,0),""),$AO422,"")</f>
        <v/>
      </c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</row>
    <row r="423" spans="1:120" s="220" customFormat="1" ht="16.5" hidden="1" customHeight="1">
      <c r="A423" s="164">
        <v>5.4</v>
      </c>
      <c r="B423" s="164" t="s">
        <v>2240</v>
      </c>
      <c r="C423" s="164" t="s">
        <v>2886</v>
      </c>
      <c r="D423" s="164">
        <v>4</v>
      </c>
      <c r="E423" s="175" t="s">
        <v>2243</v>
      </c>
      <c r="F423" s="177" t="s">
        <v>2268</v>
      </c>
      <c r="G423" s="177" t="s">
        <v>2247</v>
      </c>
      <c r="H423" s="177">
        <v>15</v>
      </c>
      <c r="I423" s="221" t="s">
        <v>2631</v>
      </c>
      <c r="J423" s="177" t="s">
        <v>2797</v>
      </c>
      <c r="K423" s="177" t="s">
        <v>2437</v>
      </c>
      <c r="L423" s="175"/>
      <c r="M423" s="165"/>
      <c r="N423" s="221" t="s">
        <v>2631</v>
      </c>
      <c r="O423" s="169"/>
      <c r="P423" s="4"/>
      <c r="Q423" s="175" t="s">
        <v>2449</v>
      </c>
      <c r="R423" s="175"/>
      <c r="S423" s="166"/>
      <c r="T423" s="166"/>
      <c r="U423" s="166"/>
      <c r="V423" s="164" t="s">
        <v>1965</v>
      </c>
      <c r="W423" s="166" t="s">
        <v>1875</v>
      </c>
      <c r="X423" s="166"/>
      <c r="Y423" s="166"/>
      <c r="Z423" s="166"/>
      <c r="AA423" s="166"/>
      <c r="AB423" s="164"/>
      <c r="AC423" s="166"/>
      <c r="AD423" s="165"/>
      <c r="AE423" s="166"/>
      <c r="AF423" s="166"/>
      <c r="AG423" s="165"/>
      <c r="AH423" s="165"/>
      <c r="AI423" s="166"/>
      <c r="AJ423" s="166"/>
      <c r="AK423" s="166"/>
      <c r="AL423" s="166"/>
      <c r="AM423" s="166"/>
      <c r="AN423" s="166"/>
      <c r="AO423" s="166"/>
      <c r="AP423" s="166"/>
      <c r="AQ423" s="164"/>
      <c r="AR423" s="164"/>
      <c r="AS423" s="167"/>
      <c r="AT423" s="164"/>
      <c r="AU423" s="164"/>
      <c r="AV423" s="166"/>
      <c r="AW423" s="167"/>
      <c r="AX423" s="167"/>
      <c r="AY423" s="166"/>
      <c r="AZ423" s="164"/>
      <c r="BA423" s="164"/>
      <c r="BB423" s="167"/>
      <c r="BC423" s="164"/>
      <c r="BD423" s="164"/>
      <c r="BE423" s="166"/>
      <c r="BF423" s="167"/>
      <c r="BG423" s="167"/>
      <c r="BH423" s="166"/>
      <c r="BI423" s="164"/>
      <c r="BJ423" s="164"/>
      <c r="BK423" s="167"/>
      <c r="BL423" s="164"/>
      <c r="BM423" s="164"/>
      <c r="BN423" s="166"/>
      <c r="BO423" s="167"/>
      <c r="BP423" s="167"/>
      <c r="BQ423" s="166"/>
      <c r="BR423" s="164"/>
      <c r="BS423" s="164"/>
      <c r="BT423" s="167"/>
      <c r="BU423" s="164"/>
      <c r="BV423" s="164"/>
      <c r="BW423" s="166"/>
      <c r="BX423" s="167"/>
      <c r="BY423" s="167"/>
      <c r="BZ423" s="166"/>
      <c r="CA423" s="164"/>
      <c r="CB423" s="164"/>
      <c r="CC423" s="167"/>
      <c r="CD423" s="164"/>
      <c r="CE423" s="164"/>
      <c r="CF423" s="166"/>
      <c r="CG423" s="167"/>
      <c r="CH423" s="167"/>
      <c r="CI423" s="166"/>
      <c r="CJ423" s="164"/>
      <c r="CK423" s="164"/>
      <c r="CL423" s="167"/>
      <c r="CM423" s="164"/>
      <c r="CN423" s="164"/>
      <c r="CO423" s="166"/>
      <c r="CP423" s="167"/>
      <c r="CQ423" s="167"/>
      <c r="CR423" s="216">
        <f>IFERROR(VLOOKUP("ID"&amp;U423,V.진단결과!$A$2:$E$99558,4,0),0)</f>
        <v>0</v>
      </c>
      <c r="CS423" s="217">
        <f>IFERROR(VLOOKUP("ID"&amp;U423,V.진단결과!$A$2:$E$99558,5,0),0)</f>
        <v>0</v>
      </c>
      <c r="CT423" s="218">
        <f t="shared" si="329"/>
        <v>0</v>
      </c>
      <c r="CU423" s="219" t="str">
        <f>SUBSTITUTE(IFERROR(VLOOKUP("ID"&amp;U423,V.진단결과!$A$2:$F$99558,6,0),""),$AO423,"")</f>
        <v/>
      </c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</row>
    <row r="424" spans="1:120" s="220" customFormat="1" ht="16.5" customHeight="1">
      <c r="A424" s="164">
        <v>5.4</v>
      </c>
      <c r="B424" s="164" t="s">
        <v>2240</v>
      </c>
      <c r="C424" s="164" t="s">
        <v>2886</v>
      </c>
      <c r="D424" s="164">
        <v>4</v>
      </c>
      <c r="E424" s="175" t="s">
        <v>2243</v>
      </c>
      <c r="F424" s="177" t="s">
        <v>2268</v>
      </c>
      <c r="G424" s="177" t="s">
        <v>2247</v>
      </c>
      <c r="H424" s="177">
        <v>16</v>
      </c>
      <c r="I424" s="221" t="s">
        <v>2632</v>
      </c>
      <c r="J424" s="177" t="s">
        <v>2796</v>
      </c>
      <c r="K424" s="177" t="s">
        <v>2435</v>
      </c>
      <c r="L424" s="175"/>
      <c r="M424" s="165"/>
      <c r="N424" s="221" t="s">
        <v>2632</v>
      </c>
      <c r="O424" s="169"/>
      <c r="P424" s="4"/>
      <c r="Q424" s="175" t="s">
        <v>2449</v>
      </c>
      <c r="R424" s="175"/>
      <c r="S424" s="166"/>
      <c r="T424" s="166"/>
      <c r="U424" s="166">
        <v>3091</v>
      </c>
      <c r="V424" s="164" t="s">
        <v>1869</v>
      </c>
      <c r="W424" s="166"/>
      <c r="X424" s="166"/>
      <c r="Y424" s="166"/>
      <c r="Z424" s="164" t="s">
        <v>1868</v>
      </c>
      <c r="AA424" s="164" t="s">
        <v>2466</v>
      </c>
      <c r="AB424" s="164"/>
      <c r="AC424" s="166"/>
      <c r="AD424" s="165"/>
      <c r="AE424" s="166"/>
      <c r="AF424" s="166" t="s">
        <v>2886</v>
      </c>
      <c r="AG424" s="165" t="s">
        <v>2258</v>
      </c>
      <c r="AH424" s="165" t="s">
        <v>2434</v>
      </c>
      <c r="AI424" s="166" t="s">
        <v>2826</v>
      </c>
      <c r="AJ424" s="166"/>
      <c r="AK424" s="166"/>
      <c r="AL424" s="166"/>
      <c r="AM424" s="166"/>
      <c r="AN424" s="166" t="str">
        <f>F424 &amp;"["&amp;G424&amp;"]의 "&amp; I424 &amp;"["&amp; J424 &amp;"]는 표준코드[CONCEPT]의 표준코드아이디[CONCEPT_ID]에 존재하며 해당 조건["&amp;AI424&amp;"]을 만족해야 한다."</f>
        <v>내원상세[VISIT_DETAIL]의 퇴원 정보 ID[DISCHARGED_TO_CONCEPT_ID]는 표준코드[CONCEPT]의 표준코드아이디[CONCEPT_ID]에 존재하며 해당 조건[and lower(domain_id) = 'visit' and lower(standard_concept) in ('standard', 's')]을 만족해야 한다.</v>
      </c>
      <c r="AO424" s="166"/>
      <c r="AP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AQ424" s="164" t="s">
        <v>1860</v>
      </c>
      <c r="AR424" s="164" t="str">
        <f>"WITH query_result AS (" &amp; CHAR(10) &amp;
"    -- 쿼리 결과를 변수에 저장" &amp; CHAR(10) &amp;
"    " &amp; AP424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424" s="164" t="s">
        <v>1860</v>
      </c>
      <c r="AU424" s="164" t="str">
        <f>"    WITH query_result AS (" &amp; CHAR(10) &amp;
"        -- 쿼리 결과를 변수에 저장" &amp; CHAR(10) &amp;
"        " &amp; AS424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424" s="164" t="s">
        <v>1860</v>
      </c>
      <c r="AX424" s="164" t="str">
        <f>"    WITH query_result AS (" &amp; CHAR(10) &amp;
"        -- 쿼리 결과를 변수에 저장" &amp; CHAR(10) &amp;
"        " &amp; AV424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AZ424" s="164" t="s">
        <v>1860</v>
      </c>
      <c r="BA424" s="164" t="str">
        <f>"BEGIN TRY" &amp; CHAR(10) &amp;
"    WITH query_result AS (" &amp; CHAR(10) &amp;
"        "&amp;AY424&amp;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424" s="164" t="s">
        <v>1860</v>
      </c>
      <c r="BD424" s="164" t="str">
        <f>"BEGIN TRY" &amp; CHAR(10) &amp;
"    WITH query_result AS (" &amp; CHAR(10) &amp;
"        "&amp;BB424&amp;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424" s="164" t="s">
        <v>1860</v>
      </c>
      <c r="BG424" s="164" t="str">
        <f>"BEGIN TRY" &amp; CHAR(10) &amp;
"    WITH query_result AS (" &amp; CHAR(10) &amp;
"        "&amp;BE424&amp;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4" s="166" t="str">
        <f>"SELECT 'ID"&amp; $U424 &amp;"' AS RULE_ID,  
   '"&amp; $G424 &amp;"' AS TB_NM,    
   '"&amp; $J424 &amp;"' AS COL_NM, 
   COUNT(*) AS TOT_CNT   
   FROM "&amp;$C424&amp;"."&amp; $G424 &amp;"
WHERE "&amp; $J424 &amp;" IS NOT NULL AND LENGTH(CAST("&amp; $J424 &amp;" AS VARCHAR))&gt;0 "</f>
        <v xml:space="preserve">SELECT 'ID3091' AS RULE_ID,  
   'VISIT_DETAIL' AS TB_NM,    
   'DISCHARGED_TO_CONCEPT_ID' AS COL_NM, 
   COUNT(*) AS TOT_CNT   
   FROM YourSchemaName.VISIT_DETAIL
WHERE DISCHARGED_TO_CONCEPT_ID IS NOT NULL AND LENGTH(CAST(DISCHARGED_TO_CONCEPT_ID AS VARCHAR))&gt;0 </v>
      </c>
      <c r="BI424" s="164" t="s">
        <v>1860</v>
      </c>
      <c r="BJ424" s="166" t="str">
        <f>"BEGIN" &amp; CHAR(10) &amp;
"    -- 쿼리 결과를 변수에 저장" &amp; CHAR(10) &amp;
"    " &amp; BH424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'ID3091' AS RULE_ID,  
   'VISIT_DETAIL' AS TB_NM,    
   'DISCHARGED_TO_CONCEPT_ID' AS COL_NM, 
   COUNT(*) AS TOT_CNT   
   FROM YourSchemaName.VISIT_DETAIL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424" s="164" t="s">
        <v>1860</v>
      </c>
      <c r="BM424" s="166" t="str">
        <f>"BEGIN" &amp; CHAR(10) &amp;
"    -- 쿼리 결과를 변수에 저장" &amp; CHAR(10) &amp;
"    " &amp; BK424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424" s="164" t="s">
        <v>1860</v>
      </c>
      <c r="BP424" s="166" t="str">
        <f>"BEGIN" &amp; CHAR(10) &amp;
"    -- 쿼리 결과를 변수에 저장" &amp; CHAR(10) &amp;
"    " &amp; BN424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BR424" s="164" t="s">
        <v>1860</v>
      </c>
      <c r="BS42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LENGTH("&amp; $J424 &amp;")&gt;0 )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424" s="164" t="s">
        <v>1860</v>
      </c>
      <c r="BV42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424" s="166" t="str">
        <f>"SELECT ERR_VALUE, RULE_ID, TB_NM, COL_NM FROM (
 SELECT DISTINCT SUBSTRING(CAST("&amp; $J424 &amp;" AS VARCHAR(50)),1,30)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 $AI424 &amp;")  
THEN 'Y' ELSE 'N' END = 'Y' 
AND ( "&amp; $J424 &amp;" IS NOT NULL AND LENGTH("&amp; $J424 &amp;")&gt;0 ) 
LIMIT 3
) XX
"</f>
        <v xml:space="preserve">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424" s="164" t="s">
        <v>1860</v>
      </c>
      <c r="BY42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CA424" s="164" t="s">
        <v>1860</v>
      </c>
      <c r="CB424" s="164" t="str">
        <f>"    -- 프로시저 본문" &amp; CHAR(10) &amp;
"    BEGIN" &amp; CHAR(10) &amp;
"        WITH query_result AS (" &amp; CHAR(10) &amp;
"            -- 쿼리 결과를 변수에 저장" &amp; CHAR(10) &amp;
"            "&amp;BZ424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'ID3091' AS RULE_ID,  
   'VISIT_DETAIL' AS TB_NM,    
   'DISCHARGED_TO_CONCEPT_ID' AS COL_NM, 
   COUNT(*) AS TOT_CNT   
   FROM YourSchemaName.VISIT_DETAIL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LENGTH(TO_CHAR("&amp; $J424 &amp;"))&gt;0 )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424" s="164" t="s">
        <v>1860</v>
      </c>
      <c r="CE424" s="164" t="str">
        <f>"    -- 프로시저 본문" &amp; CHAR(10) &amp;
"    BEGIN" &amp; CHAR(10) &amp;
"        WITH query_result AS (" &amp; CHAR(10) &amp;
"            -- 쿼리 결과를 변수에 저장" &amp; CHAR(10) &amp;
"         "&amp;CC424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4" s="166" t="str">
        <f>"SELECT ERR_VALUE, RULE_ID, TB_NM, COL_NM FROM (
 SELECT DISTINCT SUBSTR(TO_CHAR("&amp; $J424 &amp;"),1,30)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LENGTH(TO_CHAR("&amp; $J424 &amp;"))&gt;0 ) 
AND ROWNUM &lt; 4
) XX
"</f>
        <v xml:space="preserve">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424" s="164" t="s">
        <v>1860</v>
      </c>
      <c r="CH424" s="164" t="str">
        <f>"    -- 프로시저 본문" &amp; CHAR(10) &amp;
"    BEGIN" &amp; CHAR(10) &amp;
"        WITH query_result AS (" &amp; CHAR(10) &amp;
"            -- 쿼리 결과를 변수에 저장" &amp; CHAR(10) &amp;
"            "&amp;CF424&amp;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CJ424" s="164" t="s">
        <v>1860</v>
      </c>
      <c r="CK424" s="164" t="str">
        <f>"BEGIN TRY" &amp; CHAR(10) &amp;
"    WITH query_result AS (" &amp; CHAR(10) &amp;
"        "&amp;CI424&amp;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424" s="164" t="s">
        <v>1860</v>
      </c>
      <c r="CN424" s="164" t="str">
        <f>"BEGIN TRY" &amp; CHAR(10) &amp;
"    WITH query_result AS (" &amp; CHAR(10) &amp;
"        "&amp;CL424&amp;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424" s="164" t="s">
        <v>1860</v>
      </c>
      <c r="CQ424" s="164" t="str">
        <f>"BEGIN TRY" &amp; CHAR(10) &amp;
"    WITH query_result AS (" &amp; CHAR(10) &amp;
"        "&amp;CO424&amp;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4" s="216">
        <f>IFERROR(VLOOKUP("ID"&amp;U424,V.진단결과!$A$2:$E$99558,4,0),0)</f>
        <v>0</v>
      </c>
      <c r="CS424" s="217">
        <f>IFERROR(VLOOKUP("ID"&amp;U424,V.진단결과!$A$2:$E$99558,5,0),0)</f>
        <v>0</v>
      </c>
      <c r="CT424" s="218">
        <f t="shared" si="329"/>
        <v>0</v>
      </c>
      <c r="CU424" s="219" t="str">
        <f>SUBSTITUTE(IFERROR(VLOOKUP("ID"&amp;U424,V.진단결과!$A$2:$F$99558,6,0),""),$AO424,"")</f>
        <v/>
      </c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</row>
    <row r="425" spans="1:120" s="220" customFormat="1" ht="16.5" hidden="1" customHeight="1">
      <c r="A425" s="164">
        <v>5.4</v>
      </c>
      <c r="B425" s="164" t="s">
        <v>2240</v>
      </c>
      <c r="C425" s="164" t="s">
        <v>2886</v>
      </c>
      <c r="D425" s="164">
        <v>4</v>
      </c>
      <c r="E425" s="175" t="s">
        <v>2243</v>
      </c>
      <c r="F425" s="177" t="s">
        <v>2268</v>
      </c>
      <c r="G425" s="177" t="s">
        <v>2247</v>
      </c>
      <c r="H425" s="177">
        <v>17</v>
      </c>
      <c r="I425" s="221" t="s">
        <v>2633</v>
      </c>
      <c r="J425" s="177" t="s">
        <v>2803</v>
      </c>
      <c r="K425" s="177" t="s">
        <v>2435</v>
      </c>
      <c r="L425" s="175"/>
      <c r="M425" s="165"/>
      <c r="N425" s="221" t="s">
        <v>2633</v>
      </c>
      <c r="O425" s="169"/>
      <c r="P425" s="4"/>
      <c r="Q425" s="175" t="s">
        <v>2449</v>
      </c>
      <c r="R425" s="175"/>
      <c r="S425" s="166"/>
      <c r="T425" s="166"/>
      <c r="U425" s="166"/>
      <c r="V425" s="164" t="s">
        <v>1965</v>
      </c>
      <c r="W425" s="167" t="s">
        <v>2876</v>
      </c>
      <c r="X425" s="166"/>
      <c r="Y425" s="166"/>
      <c r="Z425" s="164"/>
      <c r="AA425" s="168"/>
      <c r="AB425" s="166"/>
      <c r="AC425" s="166"/>
      <c r="AD425" s="165"/>
      <c r="AE425" s="166"/>
      <c r="AF425" s="166"/>
      <c r="AG425" s="166"/>
      <c r="AH425" s="165"/>
      <c r="AI425" s="166"/>
      <c r="AJ425" s="166"/>
      <c r="AK425" s="166"/>
      <c r="AL425" s="166"/>
      <c r="AM425" s="166"/>
      <c r="AN425" s="166"/>
      <c r="AO425" s="166"/>
      <c r="AP425" s="166"/>
      <c r="AQ425" s="164"/>
      <c r="AR425" s="164"/>
      <c r="AS425" s="167"/>
      <c r="AT425" s="164"/>
      <c r="AU425" s="164"/>
      <c r="AV425" s="166"/>
      <c r="AW425" s="164"/>
      <c r="AX425" s="164"/>
      <c r="AY425" s="166"/>
      <c r="AZ425" s="164"/>
      <c r="BA425" s="164"/>
      <c r="BB425" s="167"/>
      <c r="BC425" s="164"/>
      <c r="BD425" s="164"/>
      <c r="BE425" s="166"/>
      <c r="BF425" s="164"/>
      <c r="BG425" s="164"/>
      <c r="BH425" s="166"/>
      <c r="BI425" s="164"/>
      <c r="BJ425" s="164"/>
      <c r="BK425" s="167"/>
      <c r="BL425" s="164"/>
      <c r="BM425" s="164"/>
      <c r="BN425" s="166"/>
      <c r="BO425" s="164"/>
      <c r="BP425" s="164"/>
      <c r="BQ425" s="166"/>
      <c r="BR425" s="164"/>
      <c r="BS425" s="164"/>
      <c r="BT425" s="167"/>
      <c r="BU425" s="164"/>
      <c r="BV425" s="164"/>
      <c r="BW425" s="166"/>
      <c r="BX425" s="164"/>
      <c r="BY425" s="164"/>
      <c r="BZ425" s="166"/>
      <c r="CA425" s="164"/>
      <c r="CB425" s="164"/>
      <c r="CC425" s="167"/>
      <c r="CD425" s="164"/>
      <c r="CE425" s="164"/>
      <c r="CF425" s="166"/>
      <c r="CG425" s="164"/>
      <c r="CH425" s="164"/>
      <c r="CI425" s="166"/>
      <c r="CJ425" s="164"/>
      <c r="CK425" s="164"/>
      <c r="CL425" s="167"/>
      <c r="CM425" s="164"/>
      <c r="CN425" s="164"/>
      <c r="CO425" s="166"/>
      <c r="CP425" s="164"/>
      <c r="CQ425" s="164"/>
      <c r="CR425" s="216">
        <f>IFERROR(VLOOKUP("ID"&amp;U425,V.진단결과!$A$2:$E$99558,4,0),0)</f>
        <v>0</v>
      </c>
      <c r="CS425" s="217">
        <f>IFERROR(VLOOKUP("ID"&amp;U425,V.진단결과!$A$2:$E$99558,5,0),0)</f>
        <v>0</v>
      </c>
      <c r="CT425" s="218">
        <f t="shared" si="329"/>
        <v>0</v>
      </c>
      <c r="CU425" s="219" t="str">
        <f>SUBSTITUTE(IFERROR(VLOOKUP("ID"&amp;U425,V.진단결과!$A$2:$F$99558,6,0),""),$AO425,"")</f>
        <v/>
      </c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</row>
    <row r="426" spans="1:120" s="220" customFormat="1" ht="16.5" hidden="1" customHeight="1">
      <c r="A426" s="164">
        <v>5.4</v>
      </c>
      <c r="B426" s="164" t="s">
        <v>2240</v>
      </c>
      <c r="C426" s="164" t="s">
        <v>2886</v>
      </c>
      <c r="D426" s="164">
        <v>4</v>
      </c>
      <c r="E426" s="175" t="s">
        <v>2243</v>
      </c>
      <c r="F426" s="177" t="s">
        <v>2268</v>
      </c>
      <c r="G426" s="177" t="s">
        <v>2247</v>
      </c>
      <c r="H426" s="177">
        <v>18</v>
      </c>
      <c r="I426" s="221" t="s">
        <v>2634</v>
      </c>
      <c r="J426" s="177" t="s">
        <v>2798</v>
      </c>
      <c r="K426" s="177" t="s">
        <v>2435</v>
      </c>
      <c r="L426" s="175"/>
      <c r="M426" s="165"/>
      <c r="N426" s="221" t="s">
        <v>2634</v>
      </c>
      <c r="O426" s="169"/>
      <c r="P426" s="4"/>
      <c r="Q426" s="175" t="s">
        <v>2449</v>
      </c>
      <c r="R426" s="175"/>
      <c r="S426" s="166"/>
      <c r="T426" s="166"/>
      <c r="U426" s="166"/>
      <c r="V426" s="164" t="s">
        <v>1965</v>
      </c>
      <c r="W426" s="167" t="s">
        <v>2876</v>
      </c>
      <c r="X426" s="166"/>
      <c r="Y426" s="166"/>
      <c r="Z426" s="164"/>
      <c r="AA426" s="168"/>
      <c r="AB426" s="164"/>
      <c r="AC426" s="166"/>
      <c r="AD426" s="165"/>
      <c r="AE426" s="166"/>
      <c r="AF426" s="166"/>
      <c r="AG426" s="165"/>
      <c r="AH426" s="165"/>
      <c r="AI426" s="166"/>
      <c r="AJ426" s="166"/>
      <c r="AK426" s="177"/>
      <c r="AL426" s="166"/>
      <c r="AM426" s="166"/>
      <c r="AN426" s="166"/>
      <c r="AO426" s="166"/>
      <c r="AP426" s="166"/>
      <c r="AQ426" s="164"/>
      <c r="AR426" s="164"/>
      <c r="AS426" s="167"/>
      <c r="AT426" s="164"/>
      <c r="AU426" s="164"/>
      <c r="AV426" s="166"/>
      <c r="AW426" s="164"/>
      <c r="AX426" s="164"/>
      <c r="AY426" s="166"/>
      <c r="AZ426" s="164"/>
      <c r="BA426" s="164"/>
      <c r="BB426" s="167"/>
      <c r="BC426" s="164"/>
      <c r="BD426" s="164"/>
      <c r="BE426" s="166"/>
      <c r="BF426" s="164"/>
      <c r="BG426" s="164"/>
      <c r="BH426" s="166"/>
      <c r="BI426" s="164"/>
      <c r="BJ426" s="164"/>
      <c r="BK426" s="167"/>
      <c r="BL426" s="164"/>
      <c r="BM426" s="164"/>
      <c r="BN426" s="166"/>
      <c r="BO426" s="164"/>
      <c r="BP426" s="164"/>
      <c r="BQ426" s="166"/>
      <c r="BR426" s="164"/>
      <c r="BS426" s="164"/>
      <c r="BT426" s="167"/>
      <c r="BU426" s="164"/>
      <c r="BV426" s="164"/>
      <c r="BW426" s="166"/>
      <c r="BX426" s="164"/>
      <c r="BY426" s="164"/>
      <c r="BZ426" s="166"/>
      <c r="CA426" s="164"/>
      <c r="CB426" s="164"/>
      <c r="CC426" s="167"/>
      <c r="CD426" s="164"/>
      <c r="CE426" s="164"/>
      <c r="CF426" s="166"/>
      <c r="CG426" s="164"/>
      <c r="CH426" s="164"/>
      <c r="CI426" s="166"/>
      <c r="CJ426" s="164"/>
      <c r="CK426" s="164"/>
      <c r="CL426" s="167"/>
      <c r="CM426" s="164"/>
      <c r="CN426" s="164"/>
      <c r="CO426" s="166"/>
      <c r="CP426" s="164"/>
      <c r="CQ426" s="164"/>
      <c r="CR426" s="216">
        <f>IFERROR(VLOOKUP("ID"&amp;U426,V.진단결과!$A$2:$E$99558,4,0),0)</f>
        <v>0</v>
      </c>
      <c r="CS426" s="217">
        <f>IFERROR(VLOOKUP("ID"&amp;U426,V.진단결과!$A$2:$E$99558,5,0),0)</f>
        <v>0</v>
      </c>
      <c r="CT426" s="218">
        <f t="shared" si="329"/>
        <v>0</v>
      </c>
      <c r="CU426" s="219" t="str">
        <f>SUBSTITUTE(IFERROR(VLOOKUP("ID"&amp;U426,V.진단결과!$A$2:$F$99558,6,0),""),$AO426,"")</f>
        <v/>
      </c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</row>
    <row r="427" spans="1:120" s="220" customFormat="1" ht="24" customHeight="1">
      <c r="A427" s="164">
        <v>5.4</v>
      </c>
      <c r="B427" s="164" t="s">
        <v>2240</v>
      </c>
      <c r="C427" s="164" t="s">
        <v>2886</v>
      </c>
      <c r="D427" s="164">
        <v>4</v>
      </c>
      <c r="E427" s="175" t="s">
        <v>2243</v>
      </c>
      <c r="F427" s="177" t="s">
        <v>2268</v>
      </c>
      <c r="G427" s="177" t="s">
        <v>2247</v>
      </c>
      <c r="H427" s="177">
        <v>19</v>
      </c>
      <c r="I427" s="221" t="s">
        <v>2635</v>
      </c>
      <c r="J427" s="177" t="s">
        <v>2294</v>
      </c>
      <c r="K427" s="177" t="s">
        <v>2435</v>
      </c>
      <c r="L427" s="175"/>
      <c r="M427" s="165"/>
      <c r="N427" s="221" t="s">
        <v>2635</v>
      </c>
      <c r="O427" s="169"/>
      <c r="P427" s="4"/>
      <c r="Q427" s="175" t="s">
        <v>116</v>
      </c>
      <c r="R427" s="175" t="s">
        <v>2448</v>
      </c>
      <c r="S427" s="166"/>
      <c r="T427" s="166"/>
      <c r="U427" s="166">
        <v>3094</v>
      </c>
      <c r="V427" s="164" t="s">
        <v>1869</v>
      </c>
      <c r="W427" s="166"/>
      <c r="X427" s="166"/>
      <c r="Y427" s="166"/>
      <c r="Z427" s="164" t="s">
        <v>1871</v>
      </c>
      <c r="AA427" s="168" t="s">
        <v>1872</v>
      </c>
      <c r="AB427" s="164"/>
      <c r="AC427" s="166"/>
      <c r="AD427" s="165"/>
      <c r="AE427" s="166"/>
      <c r="AF427" s="166"/>
      <c r="AG427" s="165"/>
      <c r="AH427" s="165"/>
      <c r="AI427" s="166"/>
      <c r="AJ427" s="166" t="s">
        <v>2246</v>
      </c>
      <c r="AK427" s="166" t="s">
        <v>2294</v>
      </c>
      <c r="AL427" s="166"/>
      <c r="AM427" s="166"/>
      <c r="AN427" s="166" t="str">
        <f>F427 &amp;"["&amp;G427&amp;"]의 "&amp; I427 &amp;"["&amp; J427 &amp;"]는 환자["&amp;AJ427&amp;"]의 "&amp;I427&amp;"["&amp;AK427&amp;"]에 존재하여야 한다."</f>
        <v>내원상세[VISIT_DETAIL]의 내원 기록번호[VISIT_OCCURRENCE_ID]는 환자[VISIT_OCCURRENCE]의 내원 기록번호[VISIT_OCCURRENCE_ID]에 존재하여야 한다.</v>
      </c>
      <c r="AO427" s="166"/>
      <c r="AP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AQ427" s="164" t="s">
        <v>1860</v>
      </c>
      <c r="AR427" s="164" t="str">
        <f>"WITH query_result AS (" &amp; CHAR(10) &amp;
"    -- 쿼리 결과를 변수에 저장" &amp; CHAR(10) &amp;
"    " &amp; AP427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27" s="164" t="s">
        <v>1860</v>
      </c>
      <c r="AU427" s="164" t="str">
        <f>"    WITH query_result AS (" &amp; CHAR(10) &amp;
"        -- 쿼리 결과를 변수에 저장" &amp; CHAR(10) &amp;
"        " &amp; AS427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27" s="164" t="s">
        <v>1860</v>
      </c>
      <c r="AX427" s="164" t="str">
        <f>"    WITH query_result AS (" &amp; CHAR(10) &amp;
"        -- 쿼리 결과를 변수에 저장" &amp; CHAR(10) &amp;
"        " &amp; AV427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AZ427" s="164" t="s">
        <v>1860</v>
      </c>
      <c r="BA427" s="164" t="str">
        <f>"BEGIN TRY" &amp; CHAR(10) &amp;
"    WITH query_result AS (" &amp; CHAR(10) &amp;
"        "&amp;AY427&amp;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27" s="164" t="s">
        <v>1860</v>
      </c>
      <c r="BD427" s="164" t="str">
        <f>"BEGIN TRY" &amp; CHAR(10) &amp;
"    WITH query_result AS (" &amp; CHAR(10) &amp;
"        "&amp;BB427&amp;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27" s="164" t="s">
        <v>1860</v>
      </c>
      <c r="BG427" s="164" t="str">
        <f>"BEGIN TRY" &amp; CHAR(10) &amp;
"    WITH query_result AS (" &amp; CHAR(10) &amp;
"        "&amp;BE427&amp;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7" s="166" t="str">
        <f>"SELECT 'ID"&amp; $U427 &amp;"' AS RULE_ID,  
   '"&amp; $G427 &amp;"' AS TB_NM,    
   '"&amp; $J427 &amp;"' AS COL_NM, 
   COUNT(*) AS TOT_CNT   
   FROM "&amp;$C427&amp;"."&amp; $G427 &amp;"
WHERE "&amp; $J427 &amp;" IS NOT NULL AND LENGTH(CAST("&amp; $J427 &amp;" AS VARCHAR))&gt;0 "</f>
        <v xml:space="preserve">SELECT 'ID3094' AS RULE_ID,  
   'VISIT_DETAIL' AS TB_NM,    
   'VISIT_OCCURRENCE_ID' AS COL_NM, 
   COUNT(*) AS TOT_CNT   
   FROM YourSchemaName.VISIT_DETAIL
WHERE VISIT_OCCURRENCE_ID IS NOT NULL AND LENGTH(CAST(VISIT_OCCURRENCE_ID AS VARCHAR))&gt;0 </v>
      </c>
      <c r="BI427" s="164" t="s">
        <v>1860</v>
      </c>
      <c r="BJ427" s="166" t="str">
        <f>"BEGIN" &amp; CHAR(10) &amp;
"    -- 쿼리 결과를 변수에 저장" &amp; CHAR(10) &amp;
"    " &amp; BH427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'ID3094'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27" s="164" t="s">
        <v>1860</v>
      </c>
      <c r="BM427" s="166" t="str">
        <f>"BEGIN" &amp; CHAR(10) &amp;
"    -- 쿼리 결과를 변수에 저장" &amp; CHAR(10) &amp;
"    " &amp; BK427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27" s="164" t="s">
        <v>1860</v>
      </c>
      <c r="BP427" s="166" t="str">
        <f>"BEGIN" &amp; CHAR(10) &amp;
"    -- 쿼리 결과를 변수에 저장" &amp; CHAR(10) &amp;
"    " &amp; BN427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BR427" s="164" t="s">
        <v>1860</v>
      </c>
      <c r="BS4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LENGTH("&amp; $J427 &amp;")&gt;0 )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427" s="164" t="s">
        <v>1860</v>
      </c>
      <c r="BV4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27" s="166" t="str">
        <f>"SELECT ERR_VALUE, RULE_ID, TB_NM, COL_NM FROM (
 SELECT DISTINCT SUBSTRING(CAST("&amp; $J427 &amp;" AS VARCHAR(50)),1,30)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LENGTH("&amp; $J427 &amp;")&gt;0 ) 
LIMIT 3
) XX
"</f>
        <v xml:space="preserve">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27" s="164" t="s">
        <v>1860</v>
      </c>
      <c r="BY4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CA427" s="164" t="s">
        <v>1860</v>
      </c>
      <c r="CB427" s="164" t="str">
        <f>"    -- 프로시저 본문" &amp; CHAR(10) &amp;
"    BEGIN" &amp; CHAR(10) &amp;
"        WITH query_result AS (" &amp; CHAR(10) &amp;
"            -- 쿼리 결과를 변수에 저장" &amp; CHAR(10) &amp;
"            "&amp;BZ427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'ID3094'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LENGTH(TO_CHAR("&amp; $J427 &amp;"))&gt;0 )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27" s="164" t="s">
        <v>1860</v>
      </c>
      <c r="CE427" s="164" t="str">
        <f>"    -- 프로시저 본문" &amp; CHAR(10) &amp;
"    BEGIN" &amp; CHAR(10) &amp;
"        WITH query_result AS (" &amp; CHAR(10) &amp;
"            -- 쿼리 결과를 변수에 저장" &amp; CHAR(10) &amp;
"         "&amp;CC427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7" s="166" t="str">
        <f>"SELECT ERR_VALUE, RULE_ID, TB_NM, COL_NM FROM (
 SELECT DISTINCT SUBSTR(TO_CHAR("&amp; $J427 &amp;"),1,30)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LENGTH(TO_CHAR("&amp; $J427 &amp;"))&gt;0 ) 
AND ROWNUM &lt; 4
) XX
"</f>
        <v xml:space="preserve">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27" s="164" t="s">
        <v>1860</v>
      </c>
      <c r="CH427" s="164" t="str">
        <f>"    -- 프로시저 본문" &amp; CHAR(10) &amp;
"    BEGIN" &amp; CHAR(10) &amp;
"        WITH query_result AS (" &amp; CHAR(10) &amp;
"            -- 쿼리 결과를 변수에 저장" &amp; CHAR(10) &amp;
"            "&amp;CF427&amp;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CJ427" s="164" t="s">
        <v>1860</v>
      </c>
      <c r="CK427" s="164" t="str">
        <f>"BEGIN TRY" &amp; CHAR(10) &amp;
"    WITH query_result AS (" &amp; CHAR(10) &amp;
"        "&amp;CI427&amp;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27" s="164" t="s">
        <v>1860</v>
      </c>
      <c r="CN427" s="164" t="str">
        <f>"BEGIN TRY" &amp; CHAR(10) &amp;
"    WITH query_result AS (" &amp; CHAR(10) &amp;
"        "&amp;CL427&amp;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27" s="164" t="s">
        <v>1860</v>
      </c>
      <c r="CQ427" s="164" t="str">
        <f>"BEGIN TRY" &amp; CHAR(10) &amp;
"    WITH query_result AS (" &amp; CHAR(10) &amp;
"        "&amp;CO427&amp;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7" s="216">
        <f>IFERROR(VLOOKUP("ID"&amp;U427,V.진단결과!$A$2:$E$99558,4,0),0)</f>
        <v>0</v>
      </c>
      <c r="CS427" s="217">
        <f>IFERROR(VLOOKUP("ID"&amp;U427,V.진단결과!$A$2:$E$99558,5,0),0)</f>
        <v>0</v>
      </c>
      <c r="CT427" s="218">
        <f t="shared" si="329"/>
        <v>0</v>
      </c>
      <c r="CU427" s="219" t="str">
        <f>SUBSTITUTE(IFERROR(VLOOKUP("ID"&amp;U427,V.진단결과!$A$2:$F$99558,6,0),""),$AO427,"")</f>
        <v/>
      </c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</row>
    <row r="428" spans="1:120" s="220" customFormat="1" ht="16.5" customHeight="1">
      <c r="A428" s="164">
        <v>5.4</v>
      </c>
      <c r="B428" s="164" t="s">
        <v>2240</v>
      </c>
      <c r="C428" s="164" t="s">
        <v>2886</v>
      </c>
      <c r="D428" s="164">
        <v>4</v>
      </c>
      <c r="E428" s="175" t="s">
        <v>2243</v>
      </c>
      <c r="F428" s="177" t="s">
        <v>2268</v>
      </c>
      <c r="G428" s="177" t="s">
        <v>2247</v>
      </c>
      <c r="H428" s="177">
        <v>19</v>
      </c>
      <c r="I428" s="221" t="s">
        <v>2635</v>
      </c>
      <c r="J428" s="177" t="s">
        <v>2294</v>
      </c>
      <c r="K428" s="177" t="s">
        <v>2435</v>
      </c>
      <c r="L428" s="175"/>
      <c r="M428" s="165"/>
      <c r="N428" s="221" t="s">
        <v>2635</v>
      </c>
      <c r="O428" s="169"/>
      <c r="P428" s="4"/>
      <c r="Q428" s="175" t="s">
        <v>116</v>
      </c>
      <c r="R428" s="175" t="s">
        <v>2448</v>
      </c>
      <c r="S428" s="166"/>
      <c r="T428" s="166"/>
      <c r="U428" s="166">
        <v>3095</v>
      </c>
      <c r="V428" s="164" t="s">
        <v>1869</v>
      </c>
      <c r="W428" s="166"/>
      <c r="X428" s="166"/>
      <c r="Y428" s="166"/>
      <c r="Z428" s="168" t="s">
        <v>2892</v>
      </c>
      <c r="AA428" s="168" t="s">
        <v>2891</v>
      </c>
      <c r="AB428" s="166"/>
      <c r="AC428" s="166"/>
      <c r="AD428" s="165"/>
      <c r="AE428" s="166"/>
      <c r="AF428" s="166"/>
      <c r="AG428" s="166"/>
      <c r="AH428" s="165"/>
      <c r="AI428" s="166"/>
      <c r="AJ428" s="166"/>
      <c r="AK428" s="166"/>
      <c r="AL428" s="166"/>
      <c r="AM428" s="166"/>
      <c r="AN428" s="166" t="str">
        <f>F428 &amp;"["&amp;G428&amp;"]의 "&amp; I428 &amp;"["&amp; J428 &amp;"]는 필수적으로 존재하여만 한다."</f>
        <v>내원상세[VISIT_DETAIL]의 내원 기록번호[VISIT_OCCURRENCE_ID]는 필수적으로 존재하여만 한다.</v>
      </c>
      <c r="AO428" s="166"/>
      <c r="AP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Q428" s="164" t="s">
        <v>1860</v>
      </c>
      <c r="AR428" s="164" t="str">
        <f>"WITH query_result AS (" &amp; CHAR(10) &amp;
"    -- 쿼리 결과를 변수에 저장" &amp; CHAR(10) &amp;
"    " &amp; AP428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'ID3095'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AT428" s="164" t="s">
        <v>1860</v>
      </c>
      <c r="AU428" s="164" t="str">
        <f>"    WITH query_result AS (" &amp; CHAR(10) &amp;
"        -- 쿼리 결과를 변수에 저장" &amp; CHAR(10) &amp;
"        " &amp; AS428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'ID3095'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AW428" s="164" t="s">
        <v>1860</v>
      </c>
      <c r="AX428" s="164" t="str">
        <f>"    WITH query_result AS (" &amp; CHAR(10) &amp;
"        -- 쿼리 결과를 변수에 저장" &amp; CHAR(10) &amp;
"        " &amp; AV428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Z428" s="164" t="s">
        <v>1860</v>
      </c>
      <c r="BA428" s="164" t="str">
        <f>"BEGIN TRY" &amp; CHAR(10) &amp;
"    WITH query_result AS (" &amp; CHAR(10) &amp;
"        "&amp;AY428&amp;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C428" s="164" t="s">
        <v>1860</v>
      </c>
      <c r="BD428" s="164" t="str">
        <f>"BEGIN TRY" &amp; CHAR(10) &amp;
"    WITH query_result AS (" &amp; CHAR(10) &amp;
"        "&amp;BB428&amp;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BF428" s="164" t="s">
        <v>1860</v>
      </c>
      <c r="BG428" s="164" t="str">
        <f>"BEGIN TRY" &amp; CHAR(10) &amp;
"    WITH query_result AS (" &amp; CHAR(10) &amp;
"        "&amp;BE428&amp;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8" s="166" t="str">
        <f>"SELECT 'ID"&amp; $U428 &amp;"' AS RULE_ID,  
   '"&amp; $G428 &amp;"' AS TB_NM,    
   '"&amp; $J428 &amp;"' AS COL_NM, 
   COUNT(*) AS TOT_CNT   
   FROM "&amp;$C428&amp;"."&amp; $G428 &amp;"
"</f>
        <v xml:space="preserve">SELECT 'ID3095' AS RULE_ID,  
   'VISIT_DETAIL' AS TB_NM,    
   'VISIT_OCCURRENCE_ID' AS COL_NM, 
   COUNT(*) AS TOT_CNT   
   FROM YourSchemaName.VISIT_DETAIL
</v>
      </c>
      <c r="BI428" s="164" t="s">
        <v>1860</v>
      </c>
      <c r="BJ428" s="166" t="str">
        <f>"BEGIN" &amp; CHAR(10) &amp;
"    -- 쿼리 결과를 변수에 저장" &amp; CHAR(10) &amp;
"    " &amp; BH428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'ID3095'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L428" s="164" t="s">
        <v>1860</v>
      </c>
      <c r="BM428" s="166" t="str">
        <f>"BEGIN" &amp; CHAR(10) &amp;
"    -- 쿼리 결과를 변수에 저장" &amp; CHAR(10) &amp;
"    " &amp; BK428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'ID3095'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BO428" s="164" t="s">
        <v>1860</v>
      </c>
      <c r="BP428" s="166" t="str">
        <f>"BEGIN" &amp; CHAR(10) &amp;
"    -- 쿼리 결과를 변수에 저장" &amp; CHAR(10) &amp;
"    " &amp; BN428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BR428" s="164" t="s">
        <v>1860</v>
      </c>
      <c r="BS4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U428" s="164" t="s">
        <v>1860</v>
      </c>
      <c r="BV4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428" s="166" t="str">
        <f>"SELECT ERR_VALUE, RULE_ID, TB_NM, COL_NM FROM (
 SELECT DISTINCT SUBSTRING(CAST("&amp; $J428 &amp;" AS VARCHAR(50)),1,30) AS ERR_VALUE, 'ID"&amp; $U428 &amp;"' AS RULE_ID,  
   '"&amp; $G428 &amp;"' AS TB_NM,    
   '"&amp; $J428 &amp;"' AS COL_NM 
    FROM "&amp;$C428&amp;"."&amp; $G428 &amp;" A
    WHERE  "&amp; $J428 &amp;" IS NULL 
LIMIT 3
) XX
"</f>
        <v xml:space="preserve">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</v>
      </c>
      <c r="BX428" s="164" t="s">
        <v>1860</v>
      </c>
      <c r="BY4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A428" s="164" t="s">
        <v>1860</v>
      </c>
      <c r="CB428" s="164" t="str">
        <f>"    -- 프로시저 본문" &amp; CHAR(10) &amp;
"    BEGIN" &amp; CHAR(10) &amp;
"        WITH query_result AS (" &amp; CHAR(10) &amp;
"            -- 쿼리 결과를 변수에 저장" &amp; CHAR(10) &amp;
"            "&amp;BZ428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'ID3095'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D428" s="164" t="s">
        <v>1860</v>
      </c>
      <c r="CE428" s="164" t="str">
        <f>"    -- 프로시저 본문" &amp; CHAR(10) &amp;
"    BEGIN" &amp; CHAR(10) &amp;
"        WITH query_result AS (" &amp; CHAR(10) &amp;
"            -- 쿼리 결과를 변수에 저장" &amp; CHAR(10) &amp;
"         "&amp;CC428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'ID3095'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8" s="166" t="str">
        <f>"SELECT ERR_VALUE, RULE_ID, TB_NM, COL_NM FROM (
 SELECT DISTINCT SUBSTR(TO_CHAR("&amp; $J428 &amp;"),1,30) AS ERR_VALUE, 'ID"&amp; $U428 &amp;"' AS RULE_ID,  
   '"&amp; $G428 &amp;"' AS TB_NM,    
   '"&amp; $J428 &amp;"' AS COL_NM 
    FROM "&amp;$C428&amp;"."&amp; $G428 &amp;" A
    WHERE  "&amp; $J428 &amp;" IS NULL
AND ROWNUM &lt; 4
) XX
"</f>
        <v xml:space="preserve">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</v>
      </c>
      <c r="CG428" s="164" t="s">
        <v>1860</v>
      </c>
      <c r="CH428" s="164" t="str">
        <f>"    -- 프로시저 본문" &amp; CHAR(10) &amp;
"    BEGIN" &amp; CHAR(10) &amp;
"        WITH query_result AS (" &amp; CHAR(10) &amp;
"            -- 쿼리 결과를 변수에 저장" &amp; CHAR(10) &amp;
"            "&amp;CF428&amp;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J428" s="164" t="s">
        <v>1860</v>
      </c>
      <c r="CK428" s="164" t="str">
        <f>"BEGIN TRY" &amp; CHAR(10) &amp;
"    WITH query_result AS (" &amp; CHAR(10) &amp;
"        "&amp;CI428&amp;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M428" s="164" t="s">
        <v>1860</v>
      </c>
      <c r="CN428" s="164" t="str">
        <f>"BEGIN TRY" &amp; CHAR(10) &amp;
"    WITH query_result AS (" &amp; CHAR(10) &amp;
"        "&amp;CL428&amp;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CP428" s="164" t="s">
        <v>1860</v>
      </c>
      <c r="CQ428" s="164" t="str">
        <f>"BEGIN TRY" &amp; CHAR(10) &amp;
"    WITH query_result AS (" &amp; CHAR(10) &amp;
"        "&amp;CO428&amp;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8" s="216">
        <f>IFERROR(VLOOKUP("ID"&amp;U428,V.진단결과!$A$2:$E$99558,4,0),0)</f>
        <v>0</v>
      </c>
      <c r="CS428" s="217">
        <f>IFERROR(VLOOKUP("ID"&amp;U428,V.진단결과!$A$2:$E$99558,5,0),0)</f>
        <v>0</v>
      </c>
      <c r="CT428" s="218">
        <f t="shared" si="329"/>
        <v>0</v>
      </c>
      <c r="CU428" s="219" t="str">
        <f>SUBSTITUTE(IFERROR(VLOOKUP("ID"&amp;U428,V.진단결과!$A$2:$F$99558,6,0),""),$AO428,"")</f>
        <v/>
      </c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</row>
    <row r="429" spans="1:120" s="220" customFormat="1" ht="16.5" hidden="1" customHeight="1">
      <c r="A429" s="164">
        <v>5.4</v>
      </c>
      <c r="B429" s="164" t="s">
        <v>2240</v>
      </c>
      <c r="C429" s="164" t="s">
        <v>2886</v>
      </c>
      <c r="D429" s="164">
        <v>5</v>
      </c>
      <c r="E429" s="175" t="s">
        <v>2243</v>
      </c>
      <c r="F429" s="177" t="s">
        <v>2269</v>
      </c>
      <c r="G429" s="177" t="s">
        <v>2248</v>
      </c>
      <c r="H429" s="177">
        <v>1</v>
      </c>
      <c r="I429" s="221" t="s">
        <v>2636</v>
      </c>
      <c r="J429" s="177" t="s">
        <v>2319</v>
      </c>
      <c r="K429" s="177" t="s">
        <v>2435</v>
      </c>
      <c r="L429" s="175" t="s">
        <v>9</v>
      </c>
      <c r="M429" s="165"/>
      <c r="N429" s="221" t="s">
        <v>2636</v>
      </c>
      <c r="O429" s="183"/>
      <c r="P429" s="4"/>
      <c r="Q429" s="175" t="s">
        <v>116</v>
      </c>
      <c r="R429" s="175" t="s">
        <v>2448</v>
      </c>
      <c r="S429" s="166"/>
      <c r="T429" s="166"/>
      <c r="U429" s="166"/>
      <c r="V429" s="164" t="s">
        <v>1873</v>
      </c>
      <c r="W429" s="167" t="s">
        <v>1874</v>
      </c>
      <c r="X429" s="166"/>
      <c r="Y429" s="166"/>
      <c r="Z429" s="166"/>
      <c r="AA429" s="166"/>
      <c r="AB429" s="164"/>
      <c r="AC429" s="166"/>
      <c r="AD429" s="165"/>
      <c r="AE429" s="166"/>
      <c r="AF429" s="166"/>
      <c r="AG429" s="165"/>
      <c r="AH429" s="165"/>
      <c r="AI429" s="166"/>
      <c r="AJ429" s="166"/>
      <c r="AK429" s="166"/>
      <c r="AL429" s="166"/>
      <c r="AM429" s="166"/>
      <c r="AN429" s="166"/>
      <c r="AO429" s="166"/>
      <c r="AP429" s="166"/>
      <c r="AQ429" s="164"/>
      <c r="AR429" s="164"/>
      <c r="AS429" s="167"/>
      <c r="AT429" s="164"/>
      <c r="AU429" s="164"/>
      <c r="AV429" s="164"/>
      <c r="AW429" s="164"/>
      <c r="AX429" s="164"/>
      <c r="AY429" s="166"/>
      <c r="AZ429" s="164"/>
      <c r="BA429" s="164"/>
      <c r="BB429" s="167"/>
      <c r="BC429" s="164"/>
      <c r="BD429" s="164"/>
      <c r="BE429" s="164"/>
      <c r="BF429" s="164"/>
      <c r="BG429" s="164"/>
      <c r="BH429" s="166"/>
      <c r="BI429" s="164"/>
      <c r="BJ429" s="164"/>
      <c r="BK429" s="167"/>
      <c r="BL429" s="164"/>
      <c r="BM429" s="164"/>
      <c r="BN429" s="164"/>
      <c r="BO429" s="164"/>
      <c r="BP429" s="164"/>
      <c r="BQ429" s="166"/>
      <c r="BR429" s="164"/>
      <c r="BS429" s="164"/>
      <c r="BT429" s="167"/>
      <c r="BU429" s="164"/>
      <c r="BV429" s="164"/>
      <c r="BW429" s="164"/>
      <c r="BX429" s="164"/>
      <c r="BY429" s="164"/>
      <c r="BZ429" s="166"/>
      <c r="CA429" s="164"/>
      <c r="CB429" s="164"/>
      <c r="CC429" s="167"/>
      <c r="CD429" s="164"/>
      <c r="CE429" s="164"/>
      <c r="CF429" s="164"/>
      <c r="CG429" s="164"/>
      <c r="CH429" s="164"/>
      <c r="CI429" s="166"/>
      <c r="CJ429" s="164"/>
      <c r="CK429" s="164"/>
      <c r="CL429" s="167"/>
      <c r="CM429" s="164"/>
      <c r="CN429" s="164"/>
      <c r="CO429" s="164"/>
      <c r="CP429" s="164"/>
      <c r="CQ429" s="164"/>
      <c r="CR429" s="216">
        <f>IFERROR(VLOOKUP("ID"&amp;U429,V.진단결과!$A$2:$E$99558,4,0),0)</f>
        <v>0</v>
      </c>
      <c r="CS429" s="217">
        <f>IFERROR(VLOOKUP("ID"&amp;U429,V.진단결과!$A$2:$E$99558,5,0),0)</f>
        <v>0</v>
      </c>
      <c r="CT429" s="218">
        <f t="shared" si="329"/>
        <v>0</v>
      </c>
      <c r="CU429" s="219" t="str">
        <f>SUBSTITUTE(IFERROR(VLOOKUP("ID"&amp;U429,V.진단결과!$A$2:$F$99558,6,0),""),$AO429,"")</f>
        <v/>
      </c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</row>
    <row r="430" spans="1:120" s="220" customFormat="1" ht="16.5" customHeight="1">
      <c r="A430" s="164">
        <v>5.4</v>
      </c>
      <c r="B430" s="164" t="s">
        <v>2240</v>
      </c>
      <c r="C430" s="164" t="s">
        <v>2886</v>
      </c>
      <c r="D430" s="164">
        <v>5</v>
      </c>
      <c r="E430" s="175" t="s">
        <v>2243</v>
      </c>
      <c r="F430" s="177" t="s">
        <v>2269</v>
      </c>
      <c r="G430" s="177" t="s">
        <v>2248</v>
      </c>
      <c r="H430" s="177">
        <v>1</v>
      </c>
      <c r="I430" s="221" t="s">
        <v>2636</v>
      </c>
      <c r="J430" s="177" t="s">
        <v>2319</v>
      </c>
      <c r="K430" s="177" t="s">
        <v>2435</v>
      </c>
      <c r="L430" s="175" t="s">
        <v>9</v>
      </c>
      <c r="M430" s="165"/>
      <c r="N430" s="221" t="s">
        <v>2636</v>
      </c>
      <c r="O430" s="183"/>
      <c r="P430" s="4"/>
      <c r="Q430" s="175" t="s">
        <v>116</v>
      </c>
      <c r="R430" s="175" t="s">
        <v>2448</v>
      </c>
      <c r="S430" s="166"/>
      <c r="T430" s="166"/>
      <c r="U430" s="166">
        <v>3097</v>
      </c>
      <c r="V430" s="164" t="s">
        <v>1869</v>
      </c>
      <c r="W430" s="166"/>
      <c r="X430" s="166"/>
      <c r="Y430" s="166"/>
      <c r="Z430" s="168" t="s">
        <v>2892</v>
      </c>
      <c r="AA430" s="168" t="s">
        <v>2891</v>
      </c>
      <c r="AB430" s="166"/>
      <c r="AC430" s="166"/>
      <c r="AD430" s="165"/>
      <c r="AE430" s="166"/>
      <c r="AF430" s="166"/>
      <c r="AG430" s="166"/>
      <c r="AH430" s="165"/>
      <c r="AI430" s="166"/>
      <c r="AJ430" s="166"/>
      <c r="AK430" s="166"/>
      <c r="AL430" s="166"/>
      <c r="AM430" s="166"/>
      <c r="AN430" s="166" t="str">
        <f>F430 &amp;"["&amp;G430&amp;"]의 "&amp; I430 &amp;"["&amp; J430 &amp;"]는 필수적으로 존재하여만 한다."</f>
        <v>진단정보[CONDITION_OCCURRENCE]의 상병 기록 ID[CONDITION_OCCURRENCE_ID]는 필수적으로 존재하여만 한다.</v>
      </c>
      <c r="AO430" s="166"/>
      <c r="AP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Q430" s="164" t="s">
        <v>1860</v>
      </c>
      <c r="AR430" s="164" t="str">
        <f t="shared" ref="AR430:AR442" si="332">"WITH query_result AS (" &amp; CHAR(10) &amp;
"    -- 쿼리 결과를 변수에 저장" &amp; CHAR(10) &amp;
"    " &amp; AP430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'ID3097'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AT430" s="164" t="s">
        <v>1860</v>
      </c>
      <c r="AU430" s="164" t="str">
        <f t="shared" ref="AU430:AU442" si="333">"    WITH query_result AS (" &amp; CHAR(10) &amp;
"        -- 쿼리 결과를 변수에 저장" &amp; CHAR(10) &amp;
"        " &amp; AS430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'ID3097'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AW430" s="164" t="s">
        <v>1860</v>
      </c>
      <c r="AX430" s="164" t="str">
        <f t="shared" ref="AX430:AX442" si="334">"    WITH query_result AS (" &amp; CHAR(10) &amp;
"        -- 쿼리 결과를 변수에 저장" &amp; CHAR(10) &amp;
"        " &amp; AV430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Z430" s="164" t="s">
        <v>1860</v>
      </c>
      <c r="BA430" s="164" t="str">
        <f t="shared" ref="BA430:BA442" si="335">"BEGIN TRY" &amp; CHAR(10) &amp;
"    WITH query_result AS (" &amp; CHAR(10) &amp;
"        "&amp;AY430&amp;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C430" s="164" t="s">
        <v>1860</v>
      </c>
      <c r="BD430" s="164" t="str">
        <f t="shared" ref="BD430:BD438" si="336">"BEGIN TRY" &amp; CHAR(10) &amp;
"    WITH query_result AS (" &amp; CHAR(10) &amp;
"        "&amp;BB430&amp;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BF430" s="164" t="s">
        <v>1860</v>
      </c>
      <c r="BG430" s="164" t="str">
        <f t="shared" ref="BG430:BG442" si="337">"BEGIN TRY" &amp; CHAR(10) &amp;
"    WITH query_result AS (" &amp; CHAR(10) &amp;
"        "&amp;BE430&amp;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0" s="166" t="str">
        <f>"SELECT 'ID"&amp; $U430 &amp;"' AS RULE_ID,  
   '"&amp; $G430 &amp;"' AS TB_NM,    
   '"&amp; $J430 &amp;"' AS COL_NM, 
   COUNT(*) AS TOT_CNT   
   FROM "&amp;$C430&amp;"."&amp; $G430 &amp;"
"</f>
        <v xml:space="preserve">SELECT 'ID3097' AS RULE_ID,  
   'CONDITION_OCCURRENCE' AS TB_NM,    
   'CONDITION_OCCURRENCE_ID' AS COL_NM, 
   COUNT(*) AS TOT_CNT   
   FROM YourSchemaName.CONDITION_OCCURRENCE
</v>
      </c>
      <c r="BI430" s="164" t="s">
        <v>1860</v>
      </c>
      <c r="BJ430" s="166" t="str">
        <f t="shared" ref="BJ430:BJ442" si="338">"BEGIN" &amp; CHAR(10) &amp;
"    -- 쿼리 결과를 변수에 저장" &amp; CHAR(10) &amp;
"    " &amp; BH430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'ID3097'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L430" s="164" t="s">
        <v>1860</v>
      </c>
      <c r="BM430" s="166" t="str">
        <f t="shared" ref="BM430:BM442" si="339">"BEGIN" &amp; CHAR(10) &amp;
"    -- 쿼리 결과를 변수에 저장" &amp; CHAR(10) &amp;
"    " &amp; BK430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'ID3097'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BO430" s="164" t="s">
        <v>1860</v>
      </c>
      <c r="BP430" s="166" t="str">
        <f t="shared" ref="BP430:BP442" si="340">"BEGIN" &amp; CHAR(10) &amp;
"    -- 쿼리 결과를 변수에 저장" &amp; CHAR(10) &amp;
"    " &amp; BN430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BR430" s="164" t="s">
        <v>1860</v>
      </c>
      <c r="BS430" s="164" t="str">
        <f t="shared" ref="BS430:BS442" si="34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U430" s="164" t="s">
        <v>1860</v>
      </c>
      <c r="BV430" s="164" t="str">
        <f t="shared" ref="BV430:BV442" si="34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430" s="166" t="str">
        <f>"SELECT ERR_VALUE, RULE_ID, TB_NM, COL_NM FROM (
 SELECT DISTINCT SUBSTRING(CAST("&amp; $J430 &amp;" AS VARCHAR(50)),1,30) AS ERR_VALUE, 'ID"&amp; $U430 &amp;"' AS RULE_ID,  
   '"&amp; $G430 &amp;"' AS TB_NM,    
   '"&amp; $J430 &amp;"' AS COL_NM 
    FROM "&amp;$C430&amp;"."&amp; $G430 &amp;" A
    WHERE  "&amp; $J430 &amp;" IS NULL 
LIMIT 3
) XX
"</f>
        <v xml:space="preserve">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</v>
      </c>
      <c r="BX430" s="164" t="s">
        <v>1860</v>
      </c>
      <c r="BY430" s="164" t="str">
        <f t="shared" ref="BY430:BY442" si="34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A430" s="164" t="s">
        <v>1860</v>
      </c>
      <c r="CB430" s="164" t="str">
        <f t="shared" ref="CB430:CB442" si="344">"    -- 프로시저 본문" &amp; CHAR(10) &amp;
"    BEGIN" &amp; CHAR(10) &amp;
"        WITH query_result AS (" &amp; CHAR(10) &amp;
"            -- 쿼리 결과를 변수에 저장" &amp; CHAR(10) &amp;
"            "&amp;BZ430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'ID3097'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D430" s="164" t="s">
        <v>1860</v>
      </c>
      <c r="CE430" s="164" t="str">
        <f t="shared" ref="CE430:CE442" si="345">"    -- 프로시저 본문" &amp; CHAR(10) &amp;
"    BEGIN" &amp; CHAR(10) &amp;
"        WITH query_result AS (" &amp; CHAR(10) &amp;
"            -- 쿼리 결과를 변수에 저장" &amp; CHAR(10) &amp;
"         "&amp;CC430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'ID3097'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0" s="166" t="str">
        <f>"SELECT ERR_VALUE, RULE_ID, TB_NM, COL_NM FROM (
 SELECT DISTINCT SUBSTR(TO_CHAR("&amp; $J430 &amp;"),1,30) AS ERR_VALUE, 'ID"&amp; $U430 &amp;"' AS RULE_ID,  
   '"&amp; $G430 &amp;"' AS TB_NM,    
   '"&amp; $J430 &amp;"' AS COL_NM 
    FROM "&amp;$C430&amp;"."&amp; $G430 &amp;" A
    WHERE  "&amp; $J430 &amp;" IS NULL
AND ROWNUM &lt; 4
) XX
"</f>
        <v xml:space="preserve">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</v>
      </c>
      <c r="CG430" s="164" t="s">
        <v>1860</v>
      </c>
      <c r="CH430" s="164" t="str">
        <f t="shared" ref="CH430:CH442" si="346">"    -- 프로시저 본문" &amp; CHAR(10) &amp;
"    BEGIN" &amp; CHAR(10) &amp;
"        WITH query_result AS (" &amp; CHAR(10) &amp;
"            -- 쿼리 결과를 변수에 저장" &amp; CHAR(10) &amp;
"            "&amp;CF430&amp;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J430" s="164" t="s">
        <v>1860</v>
      </c>
      <c r="CK430" s="164" t="str">
        <f t="shared" ref="CK430:CK442" si="347">"BEGIN TRY" &amp; CHAR(10) &amp;
"    WITH query_result AS (" &amp; CHAR(10) &amp;
"        "&amp;CI430&amp;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M430" s="164" t="s">
        <v>1860</v>
      </c>
      <c r="CN430" s="164" t="str">
        <f t="shared" ref="CN430:CN434" si="348">"BEGIN TRY" &amp; CHAR(10) &amp;
"    WITH query_result AS (" &amp; CHAR(10) &amp;
"        "&amp;CL430&amp;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CP430" s="164" t="s">
        <v>1860</v>
      </c>
      <c r="CQ430" s="164" t="str">
        <f t="shared" ref="CQ430:CQ442" si="349">"BEGIN TRY" &amp; CHAR(10) &amp;
"    WITH query_result AS (" &amp; CHAR(10) &amp;
"        "&amp;CO430&amp;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0" s="216">
        <f>IFERROR(VLOOKUP("ID"&amp;U430,V.진단결과!$A$2:$E$99558,4,0),0)</f>
        <v>0</v>
      </c>
      <c r="CS430" s="217">
        <f>IFERROR(VLOOKUP("ID"&amp;U430,V.진단결과!$A$2:$E$99558,5,0),0)</f>
        <v>0</v>
      </c>
      <c r="CT430" s="218">
        <f t="shared" si="329"/>
        <v>0</v>
      </c>
      <c r="CU430" s="219" t="str">
        <f>SUBSTITUTE(IFERROR(VLOOKUP("ID"&amp;U430,V.진단결과!$A$2:$F$99558,6,0),""),$AO430,"")</f>
        <v/>
      </c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</row>
    <row r="431" spans="1:120" s="220" customFormat="1" ht="16.5" customHeight="1">
      <c r="A431" s="164">
        <v>5.4</v>
      </c>
      <c r="B431" s="164" t="s">
        <v>2240</v>
      </c>
      <c r="C431" s="164" t="s">
        <v>2886</v>
      </c>
      <c r="D431" s="164">
        <v>5</v>
      </c>
      <c r="E431" s="175" t="s">
        <v>2243</v>
      </c>
      <c r="F431" s="177" t="s">
        <v>2269</v>
      </c>
      <c r="G431" s="177" t="s">
        <v>2248</v>
      </c>
      <c r="H431" s="177">
        <v>2</v>
      </c>
      <c r="I431" s="221" t="s">
        <v>2487</v>
      </c>
      <c r="J431" s="177" t="s">
        <v>2272</v>
      </c>
      <c r="K431" s="177" t="s">
        <v>2435</v>
      </c>
      <c r="L431" s="175"/>
      <c r="M431" s="165"/>
      <c r="N431" s="221" t="s">
        <v>2487</v>
      </c>
      <c r="O431" s="183">
        <v>100000001</v>
      </c>
      <c r="P431" s="4"/>
      <c r="Q431" s="175" t="s">
        <v>116</v>
      </c>
      <c r="R431" s="175" t="s">
        <v>2448</v>
      </c>
      <c r="S431" s="166"/>
      <c r="T431" s="166"/>
      <c r="U431" s="166">
        <v>3098</v>
      </c>
      <c r="V431" s="164" t="s">
        <v>1869</v>
      </c>
      <c r="W431" s="166"/>
      <c r="X431" s="166"/>
      <c r="Y431" s="166"/>
      <c r="Z431" s="164" t="s">
        <v>1871</v>
      </c>
      <c r="AA431" s="164" t="s">
        <v>2472</v>
      </c>
      <c r="AB431" s="164"/>
      <c r="AC431" s="166"/>
      <c r="AD431" s="165"/>
      <c r="AE431" s="166"/>
      <c r="AF431" s="166"/>
      <c r="AG431" s="165"/>
      <c r="AH431" s="165"/>
      <c r="AI431" s="166"/>
      <c r="AJ431" s="166" t="s">
        <v>2244</v>
      </c>
      <c r="AK431" s="166" t="s">
        <v>2272</v>
      </c>
      <c r="AL431" s="166"/>
      <c r="AM431" s="166"/>
      <c r="AN431" s="166" t="str">
        <f>F431 &amp;"["&amp;G431&amp;"]의 "&amp; I431 &amp;"["&amp; J431 &amp;"]는 환자["&amp;AJ431&amp;"]의 "&amp;I431&amp;"["&amp;AK431&amp;"]에 존재하여야 한다."</f>
        <v>진단정보[CONDITION_OCCURRENCE]의 CDM 환자ID[PERSON_ID]는 환자[PERSON]의 CDM 환자ID[PERSON_ID]에 존재하여야 한다.</v>
      </c>
      <c r="AO431" s="166"/>
      <c r="AP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AQ431" s="164" t="s">
        <v>1860</v>
      </c>
      <c r="AR431" s="164" t="str">
        <f t="shared" si="332"/>
        <v xml:space="preserve">WITH query_result AS (
    -- 쿼리 결과를 변수에 저장
    SELECT 'ID3098'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431" s="164" t="s">
        <v>1860</v>
      </c>
      <c r="AU431" s="164" t="str">
        <f t="shared" si="333"/>
        <v xml:space="preserve">    WITH query_result AS (
        -- 쿼리 결과를 변수에 저장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431" s="164" t="s">
        <v>1860</v>
      </c>
      <c r="AX431" s="164" t="str">
        <f t="shared" si="334"/>
        <v xml:space="preserve">    WITH query_result AS (
        -- 쿼리 결과를 변수에 저장
    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AZ431" s="164" t="s">
        <v>1860</v>
      </c>
      <c r="BA431" s="164" t="str">
        <f t="shared" si="335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431" s="164" t="s">
        <v>1860</v>
      </c>
      <c r="BD431" s="164" t="str">
        <f t="shared" si="336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431" s="164" t="s">
        <v>1860</v>
      </c>
      <c r="BG431" s="164" t="str">
        <f t="shared" si="337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1" s="166" t="str">
        <f>"SELECT 'ID"&amp; $U431 &amp;"' AS RULE_ID,  
   '"&amp; $G431 &amp;"' AS TB_NM,    
   '"&amp; $J431 &amp;"' AS COL_NM, 
   COUNT(*) AS TOT_CNT   
   FROM "&amp;$C431&amp;"."&amp; $G431 &amp;"
WHERE "&amp; $J431 &amp;" IS NOT NULL AND LENGTH(CAST("&amp; $J431 &amp;" AS VARCHAR))&gt;0 "</f>
        <v xml:space="preserve">SELECT 'ID3098' AS RULE_ID,  
   'CONDITION_OCCURRENCE' AS TB_NM,    
   'PERSON_ID' AS COL_NM, 
   COUNT(*) AS TOT_CNT   
   FROM YourSchemaName.CONDITION_OCCURRENCE
WHERE PERSON_ID IS NOT NULL AND LENGTH(CAST(PERSON_ID AS VARCHAR))&gt;0 </v>
      </c>
      <c r="BI431" s="164" t="s">
        <v>1860</v>
      </c>
      <c r="BJ431" s="166" t="str">
        <f t="shared" si="338"/>
        <v xml:space="preserve">BEGIN
    -- 쿼리 결과를 변수에 저장
    SELECT 'ID3098'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431" s="164" t="s">
        <v>1860</v>
      </c>
      <c r="BM431" s="166" t="str">
        <f t="shared" si="339"/>
        <v xml:space="preserve">BEGIN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431" s="164" t="s">
        <v>1860</v>
      </c>
      <c r="BP431" s="166" t="str">
        <f t="shared" si="340"/>
        <v xml:space="preserve">BEGIN
    -- 쿼리 결과를 변수에 저장
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BR431" s="164" t="s">
        <v>1860</v>
      </c>
      <c r="BS431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LENGTH("&amp; $J431 &amp;")&gt;0 )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431" s="164" t="s">
        <v>1860</v>
      </c>
      <c r="BV431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31" s="166" t="str">
        <f>"SELECT ERR_VALUE, RULE_ID, TB_NM, COL_NM FROM (
 SELECT DISTINCT SUBSTRING(CAST("&amp; $J431 &amp;" AS VARCHAR(50)),1,30)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LENGTH("&amp; $J431 &amp;")&gt;0 ) 
LIMIT 3
) XX
"</f>
        <v xml:space="preserve">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431" s="164" t="s">
        <v>1860</v>
      </c>
      <c r="BY431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CA431" s="164" t="s">
        <v>1860</v>
      </c>
      <c r="CB431" s="164" t="str">
        <f t="shared" si="344"/>
        <v xml:space="preserve">    -- 프로시저 본문
    BEGIN
        WITH query_result AS (
            -- 쿼리 결과를 변수에 저장
            SELECT 'ID3098'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LENGTH(TO_CHAR("&amp; $J431 &amp;"))&gt;0 )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431" s="164" t="s">
        <v>1860</v>
      </c>
      <c r="CE431" s="164" t="str">
        <f t="shared" si="345"/>
        <v xml:space="preserve">    -- 프로시저 본문
    BEGIN
        WITH query_result AS (
            -- 쿼리 결과를 변수에 저장
 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1" s="166" t="str">
        <f>"SELECT ERR_VALUE, RULE_ID, TB_NM, COL_NM FROM (
 SELECT DISTINCT SUBSTR(TO_CHAR("&amp; $J431 &amp;"),1,30)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LENGTH(TO_CHAR("&amp; $J431 &amp;"))&gt;0 ) 
AND ROWNUM &lt; 4
) XX
"</f>
        <v xml:space="preserve">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431" s="164" t="s">
        <v>1860</v>
      </c>
      <c r="CH431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CJ431" s="164" t="s">
        <v>1860</v>
      </c>
      <c r="CK431" s="164" t="str">
        <f t="shared" si="347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431" s="164" t="s">
        <v>1860</v>
      </c>
      <c r="CN431" s="164" t="str">
        <f t="shared" si="348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431" s="164" t="s">
        <v>1860</v>
      </c>
      <c r="CQ431" s="164" t="str">
        <f t="shared" si="349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1" s="216">
        <f>IFERROR(VLOOKUP("ID"&amp;U431,V.진단결과!$A$2:$E$99558,4,0),0)</f>
        <v>0</v>
      </c>
      <c r="CS431" s="217">
        <f>IFERROR(VLOOKUP("ID"&amp;U431,V.진단결과!$A$2:$E$99558,5,0),0)</f>
        <v>0</v>
      </c>
      <c r="CT431" s="218">
        <f t="shared" si="329"/>
        <v>0</v>
      </c>
      <c r="CU431" s="219" t="str">
        <f>SUBSTITUTE(IFERROR(VLOOKUP("ID"&amp;U431,V.진단결과!$A$2:$F$99558,6,0),""),$AO431,"")</f>
        <v/>
      </c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</row>
    <row r="432" spans="1:120" s="220" customFormat="1" ht="16.5" customHeight="1">
      <c r="A432" s="164">
        <v>5.4</v>
      </c>
      <c r="B432" s="164" t="s">
        <v>2240</v>
      </c>
      <c r="C432" s="164" t="s">
        <v>2886</v>
      </c>
      <c r="D432" s="164">
        <v>5</v>
      </c>
      <c r="E432" s="175" t="s">
        <v>2243</v>
      </c>
      <c r="F432" s="177" t="s">
        <v>2269</v>
      </c>
      <c r="G432" s="177" t="s">
        <v>2248</v>
      </c>
      <c r="H432" s="177">
        <v>2</v>
      </c>
      <c r="I432" s="221" t="s">
        <v>2487</v>
      </c>
      <c r="J432" s="177" t="s">
        <v>2272</v>
      </c>
      <c r="K432" s="177" t="s">
        <v>2435</v>
      </c>
      <c r="L432" s="175"/>
      <c r="M432" s="165"/>
      <c r="N432" s="221" t="s">
        <v>2487</v>
      </c>
      <c r="O432" s="183">
        <v>100000001</v>
      </c>
      <c r="P432" s="4"/>
      <c r="Q432" s="175" t="s">
        <v>116</v>
      </c>
      <c r="R432" s="175" t="s">
        <v>2448</v>
      </c>
      <c r="S432" s="166"/>
      <c r="T432" s="166"/>
      <c r="U432" s="166">
        <v>3099</v>
      </c>
      <c r="V432" s="164" t="s">
        <v>1869</v>
      </c>
      <c r="W432" s="166"/>
      <c r="X432" s="166"/>
      <c r="Y432" s="166"/>
      <c r="Z432" s="168" t="s">
        <v>2892</v>
      </c>
      <c r="AA432" s="168" t="s">
        <v>2891</v>
      </c>
      <c r="AB432" s="166"/>
      <c r="AC432" s="166"/>
      <c r="AD432" s="165"/>
      <c r="AE432" s="166"/>
      <c r="AF432" s="166"/>
      <c r="AG432" s="166"/>
      <c r="AH432" s="165"/>
      <c r="AI432" s="166"/>
      <c r="AJ432" s="166"/>
      <c r="AK432" s="166"/>
      <c r="AL432" s="166"/>
      <c r="AM432" s="166"/>
      <c r="AN432" s="166" t="str">
        <f>F432 &amp;"["&amp;G432&amp;"]의 "&amp; I432 &amp;"["&amp; J432 &amp;"]는 필수적으로 존재하여만 한다."</f>
        <v>진단정보[CONDITION_OCCURRENCE]의 CDM 환자ID[PERSON_ID]는 필수적으로 존재하여만 한다.</v>
      </c>
      <c r="AO432" s="166"/>
      <c r="AP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Q432" s="164" t="s">
        <v>1860</v>
      </c>
      <c r="AR432" s="164" t="str">
        <f t="shared" si="332"/>
        <v xml:space="preserve">WITH query_result AS (
    -- 쿼리 결과를 변수에 저장
    SELECT 'ID3099'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AT432" s="164" t="s">
        <v>1860</v>
      </c>
      <c r="AU432" s="164" t="str">
        <f t="shared" si="333"/>
        <v xml:space="preserve">    WITH query_result AS (
        -- 쿼리 결과를 변수에 저장
        SELECT 'ID3099'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AW432" s="164" t="s">
        <v>1860</v>
      </c>
      <c r="AX432" s="164" t="str">
        <f t="shared" si="334"/>
        <v xml:space="preserve">    WITH query_result AS (
        -- 쿼리 결과를 변수에 저장
    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Z432" s="164" t="s">
        <v>1860</v>
      </c>
      <c r="BA432" s="164" t="str">
        <f t="shared" si="335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C432" s="164" t="s">
        <v>1860</v>
      </c>
      <c r="BD432" s="164" t="str">
        <f t="shared" si="336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BF432" s="164" t="s">
        <v>1860</v>
      </c>
      <c r="BG432" s="164" t="str">
        <f t="shared" si="337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2" s="166" t="str">
        <f>"SELECT 'ID"&amp; $U432 &amp;"' AS RULE_ID,  
   '"&amp; $G432 &amp;"' AS TB_NM,    
   '"&amp; $J432 &amp;"' AS COL_NM, 
   COUNT(*) AS TOT_CNT   
   FROM "&amp;$C432&amp;"."&amp; $G432 &amp;"
"</f>
        <v xml:space="preserve">SELECT 'ID3099' AS RULE_ID,  
   'CONDITION_OCCURRENCE' AS TB_NM,    
   'PERSON_ID' AS COL_NM, 
   COUNT(*) AS TOT_CNT   
   FROM YourSchemaName.CONDITION_OCCURRENCE
</v>
      </c>
      <c r="BI432" s="164" t="s">
        <v>1860</v>
      </c>
      <c r="BJ432" s="166" t="str">
        <f t="shared" si="338"/>
        <v xml:space="preserve">BEGIN
    -- 쿼리 결과를 변수에 저장
    SELECT 'ID3099'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L432" s="164" t="s">
        <v>1860</v>
      </c>
      <c r="BM432" s="166" t="str">
        <f t="shared" si="339"/>
        <v xml:space="preserve">BEGIN
    -- 쿼리 결과를 변수에 저장
    SELECT 'ID3099'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BO432" s="164" t="s">
        <v>1860</v>
      </c>
      <c r="BP432" s="166" t="str">
        <f t="shared" si="340"/>
        <v xml:space="preserve">BEGIN
    -- 쿼리 결과를 변수에 저장
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BR432" s="164" t="s">
        <v>1860</v>
      </c>
      <c r="BS432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U432" s="164" t="s">
        <v>1860</v>
      </c>
      <c r="BV432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432" s="166" t="str">
        <f>"SELECT ERR_VALUE, RULE_ID, TB_NM, COL_NM FROM (
 SELECT DISTINCT SUBSTRING(CAST("&amp; $J432 &amp;" AS VARCHAR(50)),1,30) AS ERR_VALUE, 'ID"&amp; $U432 &amp;"' AS RULE_ID,  
   '"&amp; $G432 &amp;"' AS TB_NM,    
   '"&amp; $J432 &amp;"' AS COL_NM 
    FROM "&amp;$C432&amp;"."&amp; $G432 &amp;" A
    WHERE  "&amp; $J432 &amp;" IS NULL 
LIMIT 3
) XX
"</f>
        <v xml:space="preserve">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</v>
      </c>
      <c r="BX432" s="164" t="s">
        <v>1860</v>
      </c>
      <c r="BY432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A432" s="164" t="s">
        <v>1860</v>
      </c>
      <c r="CB432" s="164" t="str">
        <f t="shared" si="344"/>
        <v xml:space="preserve">    -- 프로시저 본문
    BEGIN
        WITH query_result AS (
            -- 쿼리 결과를 변수에 저장
            SELECT 'ID3099'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D432" s="164" t="s">
        <v>1860</v>
      </c>
      <c r="CE432" s="164" t="str">
        <f t="shared" si="345"/>
        <v xml:space="preserve">    -- 프로시저 본문
    BEGIN
        WITH query_result AS (
            -- 쿼리 결과를 변수에 저장
         SELECT 'ID3099'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2" s="166" t="str">
        <f>"SELECT ERR_VALUE, RULE_ID, TB_NM, COL_NM FROM (
 SELECT DISTINCT SUBSTR(TO_CHAR("&amp; $J432 &amp;"),1,30) AS ERR_VALUE, 'ID"&amp; $U432 &amp;"' AS RULE_ID,  
   '"&amp; $G432 &amp;"' AS TB_NM,    
   '"&amp; $J432 &amp;"' AS COL_NM 
    FROM "&amp;$C432&amp;"."&amp; $G432 &amp;" A
    WHERE  "&amp; $J432 &amp;" IS NULL
AND ROWNUM &lt; 4
) XX
"</f>
        <v xml:space="preserve">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</v>
      </c>
      <c r="CG432" s="164" t="s">
        <v>1860</v>
      </c>
      <c r="CH432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J432" s="164" t="s">
        <v>1860</v>
      </c>
      <c r="CK432" s="164" t="str">
        <f t="shared" si="347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M432" s="164" t="s">
        <v>1860</v>
      </c>
      <c r="CN432" s="164" t="str">
        <f t="shared" si="348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CP432" s="164" t="s">
        <v>1860</v>
      </c>
      <c r="CQ432" s="164" t="str">
        <f t="shared" si="349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2" s="216">
        <f>IFERROR(VLOOKUP("ID"&amp;U432,V.진단결과!$A$2:$E$99558,4,0),0)</f>
        <v>0</v>
      </c>
      <c r="CS432" s="217">
        <f>IFERROR(VLOOKUP("ID"&amp;U432,V.진단결과!$A$2:$E$99558,5,0),0)</f>
        <v>0</v>
      </c>
      <c r="CT432" s="218">
        <f t="shared" si="329"/>
        <v>0</v>
      </c>
      <c r="CU432" s="219" t="str">
        <f>SUBSTITUTE(IFERROR(VLOOKUP("ID"&amp;U432,V.진단결과!$A$2:$F$99558,6,0),""),$AO432,"")</f>
        <v/>
      </c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</row>
    <row r="433" spans="1:120" s="220" customFormat="1" ht="16.5" customHeight="1">
      <c r="A433" s="164">
        <v>5.4</v>
      </c>
      <c r="B433" s="164" t="s">
        <v>2240</v>
      </c>
      <c r="C433" s="164" t="s">
        <v>2886</v>
      </c>
      <c r="D433" s="164">
        <v>5</v>
      </c>
      <c r="E433" s="175" t="s">
        <v>2243</v>
      </c>
      <c r="F433" s="177" t="s">
        <v>2269</v>
      </c>
      <c r="G433" s="177" t="s">
        <v>2248</v>
      </c>
      <c r="H433" s="177">
        <v>3</v>
      </c>
      <c r="I433" s="221" t="s">
        <v>2637</v>
      </c>
      <c r="J433" s="177" t="s">
        <v>2320</v>
      </c>
      <c r="K433" s="177" t="s">
        <v>2435</v>
      </c>
      <c r="L433" s="175"/>
      <c r="M433" s="165"/>
      <c r="N433" s="221" t="s">
        <v>2649</v>
      </c>
      <c r="O433" s="183"/>
      <c r="P433" s="166"/>
      <c r="Q433" s="175" t="s">
        <v>116</v>
      </c>
      <c r="R433" s="175" t="s">
        <v>2448</v>
      </c>
      <c r="S433" s="166"/>
      <c r="T433" s="166"/>
      <c r="U433" s="166">
        <v>3100</v>
      </c>
      <c r="V433" s="164" t="s">
        <v>1870</v>
      </c>
      <c r="W433" s="167"/>
      <c r="X433" s="166"/>
      <c r="Y433" s="166"/>
      <c r="Z433" s="164" t="s">
        <v>1868</v>
      </c>
      <c r="AA433" s="164" t="s">
        <v>2466</v>
      </c>
      <c r="AB433" s="166"/>
      <c r="AC433" s="166"/>
      <c r="AD433" s="165"/>
      <c r="AE433" s="166"/>
      <c r="AF433" s="166" t="s">
        <v>2886</v>
      </c>
      <c r="AG433" s="165" t="s">
        <v>2258</v>
      </c>
      <c r="AH433" s="165" t="s">
        <v>2434</v>
      </c>
      <c r="AI433" s="166" t="s">
        <v>2827</v>
      </c>
      <c r="AJ433" s="166"/>
      <c r="AK433" s="166"/>
      <c r="AL433" s="166"/>
      <c r="AM433" s="166"/>
      <c r="AN433" s="166" t="str">
        <f>F433 &amp;"["&amp;G433&amp;"]의 "&amp; I433 &amp;"["&amp; J433 &amp;"]는 표준코드[CONCEPT]의 표준코드아이디[CONCEPT_ID]에 존재하며 해당 조건["&amp;AI433&amp;"]을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433" s="166"/>
      <c r="AP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AQ433" s="164" t="s">
        <v>1860</v>
      </c>
      <c r="AR433" s="164" t="str">
        <f t="shared" si="332"/>
        <v xml:space="preserve">WITH query_result AS (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433" s="164" t="s">
        <v>1860</v>
      </c>
      <c r="AU433" s="164" t="str">
        <f t="shared" si="333"/>
        <v xml:space="preserve">    WITH query_result AS (
        -- 쿼리 결과를 변수에 저장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433" s="164" t="s">
        <v>1860</v>
      </c>
      <c r="AX433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AZ433" s="164" t="s">
        <v>1860</v>
      </c>
      <c r="BA433" s="164" t="str">
        <f t="shared" si="335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433" s="164" t="s">
        <v>1860</v>
      </c>
      <c r="BD433" s="164" t="str">
        <f t="shared" si="336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433" s="164" t="s">
        <v>1860</v>
      </c>
      <c r="BG433" s="164" t="str">
        <f t="shared" si="337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3" s="166" t="str">
        <f>"SELECT 'ID"&amp; $U433 &amp;"' AS RULE_ID,  
   '"&amp; $G433 &amp;"' AS TB_NM,    
   '"&amp; $J433 &amp;"' AS COL_NM, 
   COUNT(*) AS TOT_CNT   
   FROM "&amp;$C433&amp;"."&amp; $G433 &amp;"
WHERE "&amp; $J433 &amp;" IS NOT NULL AND LENGTH(CAST("&amp; $J433 &amp;" AS VARCHAR))&gt;0 "</f>
        <v xml:space="preserve">SELECT 'ID3100'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433" s="164" t="s">
        <v>1860</v>
      </c>
      <c r="BJ433" s="166" t="str">
        <f t="shared" si="338"/>
        <v xml:space="preserve">BEGIN
    -- 쿼리 결과를 변수에 저장
    SELECT 'ID3100'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433" s="164" t="s">
        <v>1860</v>
      </c>
      <c r="BM433" s="166" t="str">
        <f t="shared" si="339"/>
        <v xml:space="preserve">BEGIN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433" s="164" t="s">
        <v>1860</v>
      </c>
      <c r="BP433" s="166" t="str">
        <f t="shared" si="340"/>
        <v xml:space="preserve">BEGIN
    -- 쿼리 결과를 변수에 저장
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BR433" s="164" t="s">
        <v>1860</v>
      </c>
      <c r="BS433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LENGTH("&amp; $J433 &amp;")&gt;0 )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433" s="164" t="s">
        <v>1860</v>
      </c>
      <c r="BV433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433" s="166" t="str">
        <f>"SELECT ERR_VALUE, RULE_ID, TB_NM, COL_NM FROM (
 SELECT DISTINCT SUBSTRING(CAST("&amp; $J433 &amp;" AS VARCHAR(50)),1,30)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 $AI433 &amp;")  
THEN 'Y' ELSE 'N' END = 'Y' 
AND ( "&amp; $J433 &amp;" IS NOT NULL AND LENGTH("&amp; $J433 &amp;")&gt;0 ) 
LIMIT 3
) XX
"</f>
        <v xml:space="preserve">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433" s="164" t="s">
        <v>1860</v>
      </c>
      <c r="BY433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CA433" s="164" t="s">
        <v>1860</v>
      </c>
      <c r="CB433" s="164" t="str">
        <f t="shared" si="344"/>
        <v xml:space="preserve">    -- 프로시저 본문
    BEGIN
        WITH query_result AS (
            -- 쿼리 결과를 변수에 저장
            SELECT 'ID3100'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LENGTH(TO_CHAR("&amp; $J433 &amp;"))&gt;0 )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433" s="164" t="s">
        <v>1860</v>
      </c>
      <c r="CE433" s="164" t="str">
        <f t="shared" si="345"/>
        <v xml:space="preserve">    -- 프로시저 본문
    BEGIN
        WITH query_result AS (
            -- 쿼리 결과를 변수에 저장
 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3" s="166" t="str">
        <f>"SELECT ERR_VALUE, RULE_ID, TB_NM, COL_NM FROM (
 SELECT DISTINCT SUBSTR(TO_CHAR("&amp; $J433 &amp;"),1,30)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LENGTH(TO_CHAR("&amp; $J433 &amp;"))&gt;0 ) 
AND ROWNUM &lt; 4
) XX
"</f>
        <v xml:space="preserve">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433" s="164" t="s">
        <v>1860</v>
      </c>
      <c r="CH433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CJ433" s="164" t="s">
        <v>1860</v>
      </c>
      <c r="CK433" s="164" t="str">
        <f t="shared" si="347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433" s="164" t="s">
        <v>1860</v>
      </c>
      <c r="CN433" s="164" t="str">
        <f t="shared" si="348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433" s="164" t="s">
        <v>1860</v>
      </c>
      <c r="CQ433" s="164" t="str">
        <f t="shared" si="349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3" s="216">
        <f>IFERROR(VLOOKUP("ID"&amp;U433,V.진단결과!$A$2:$E$99558,4,0),0)</f>
        <v>0</v>
      </c>
      <c r="CS433" s="217">
        <f>IFERROR(VLOOKUP("ID"&amp;U433,V.진단결과!$A$2:$E$99558,5,0),0)</f>
        <v>0</v>
      </c>
      <c r="CT433" s="218">
        <f t="shared" si="329"/>
        <v>0</v>
      </c>
      <c r="CU433" s="219" t="str">
        <f>SUBSTITUTE(IFERROR(VLOOKUP("ID"&amp;U433,V.진단결과!$A$2:$F$99558,6,0),""),$AO433,"")</f>
        <v/>
      </c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</row>
    <row r="434" spans="1:120" s="220" customFormat="1" ht="16.5" customHeight="1">
      <c r="A434" s="164">
        <v>5.4</v>
      </c>
      <c r="B434" s="164" t="s">
        <v>2240</v>
      </c>
      <c r="C434" s="164" t="s">
        <v>2886</v>
      </c>
      <c r="D434" s="164">
        <v>5</v>
      </c>
      <c r="E434" s="175" t="s">
        <v>2243</v>
      </c>
      <c r="F434" s="177" t="s">
        <v>2269</v>
      </c>
      <c r="G434" s="177" t="s">
        <v>2248</v>
      </c>
      <c r="H434" s="177">
        <v>3</v>
      </c>
      <c r="I434" s="221" t="s">
        <v>2637</v>
      </c>
      <c r="J434" s="177" t="s">
        <v>2320</v>
      </c>
      <c r="K434" s="177" t="s">
        <v>2435</v>
      </c>
      <c r="L434" s="175"/>
      <c r="M434" s="165"/>
      <c r="N434" s="221" t="s">
        <v>2649</v>
      </c>
      <c r="O434" s="183"/>
      <c r="P434" s="166"/>
      <c r="Q434" s="175" t="s">
        <v>116</v>
      </c>
      <c r="R434" s="175" t="s">
        <v>2448</v>
      </c>
      <c r="S434" s="166"/>
      <c r="T434" s="166"/>
      <c r="U434" s="166">
        <v>3101</v>
      </c>
      <c r="V434" s="164" t="s">
        <v>1869</v>
      </c>
      <c r="W434" s="166"/>
      <c r="X434" s="166"/>
      <c r="Y434" s="166"/>
      <c r="Z434" s="168" t="s">
        <v>2892</v>
      </c>
      <c r="AA434" s="168" t="s">
        <v>2891</v>
      </c>
      <c r="AB434" s="166"/>
      <c r="AC434" s="166"/>
      <c r="AD434" s="165"/>
      <c r="AE434" s="166"/>
      <c r="AF434" s="166"/>
      <c r="AG434" s="166"/>
      <c r="AH434" s="165"/>
      <c r="AI434" s="166"/>
      <c r="AJ434" s="166"/>
      <c r="AK434" s="166"/>
      <c r="AL434" s="166"/>
      <c r="AM434" s="166"/>
      <c r="AN434" s="166" t="str">
        <f>F434 &amp;"["&amp;G434&amp;"]의 "&amp; I434 &amp;"["&amp; J434 &amp;"]는 필수적으로 존재하여만 한다."</f>
        <v>진단정보[CONDITION_OCCURRENCE]의 상병 기록_concept ID[CONDITION_CONCEPT_ID]는 필수적으로 존재하여만 한다.</v>
      </c>
      <c r="AO434" s="166"/>
      <c r="AP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Q434" s="164" t="s">
        <v>1860</v>
      </c>
      <c r="AR434" s="164" t="str">
        <f t="shared" si="332"/>
        <v xml:space="preserve">WITH query_result AS (
    -- 쿼리 결과를 변수에 저장
    SELECT 'ID3101'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AT434" s="164" t="s">
        <v>1860</v>
      </c>
      <c r="AU434" s="164" t="str">
        <f t="shared" si="333"/>
        <v xml:space="preserve">    WITH query_result AS (
        -- 쿼리 결과를 변수에 저장
        SELECT 'ID3101'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AW434" s="164" t="s">
        <v>1860</v>
      </c>
      <c r="AX434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Z434" s="164" t="s">
        <v>1860</v>
      </c>
      <c r="BA434" s="164" t="str">
        <f t="shared" si="335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C434" s="164" t="s">
        <v>1860</v>
      </c>
      <c r="BD434" s="164" t="str">
        <f t="shared" si="336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BF434" s="164" t="s">
        <v>1860</v>
      </c>
      <c r="BG434" s="164" t="str">
        <f t="shared" si="337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4" s="166" t="str">
        <f>"SELECT 'ID"&amp; $U434 &amp;"' AS RULE_ID,  
   '"&amp; $G434 &amp;"' AS TB_NM,    
   '"&amp; $J434 &amp;"' AS COL_NM, 
   COUNT(*) AS TOT_CNT   
   FROM "&amp;$C434&amp;"."&amp; $G434 &amp;"
"</f>
        <v xml:space="preserve">SELECT 'ID3101' AS RULE_ID,  
   'CONDITION_OCCURRENCE' AS TB_NM,    
   'CONDITION_CONCEPT_ID' AS COL_NM, 
   COUNT(*) AS TOT_CNT   
   FROM YourSchemaName.CONDITION_OCCURRENCE
</v>
      </c>
      <c r="BI434" s="164" t="s">
        <v>1860</v>
      </c>
      <c r="BJ434" s="166" t="str">
        <f t="shared" si="338"/>
        <v xml:space="preserve">BEGIN
    -- 쿼리 결과를 변수에 저장
    SELECT 'ID3101'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L434" s="164" t="s">
        <v>1860</v>
      </c>
      <c r="BM434" s="166" t="str">
        <f t="shared" si="339"/>
        <v xml:space="preserve">BEGIN
    -- 쿼리 결과를 변수에 저장
    SELECT 'ID3101'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BO434" s="164" t="s">
        <v>1860</v>
      </c>
      <c r="BP434" s="166" t="str">
        <f t="shared" si="340"/>
        <v xml:space="preserve">BEGIN
    -- 쿼리 결과를 변수에 저장
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BR434" s="164" t="s">
        <v>1860</v>
      </c>
      <c r="BS434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U434" s="164" t="s">
        <v>1860</v>
      </c>
      <c r="BV434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434" s="166" t="str">
        <f>"SELECT ERR_VALUE, RULE_ID, TB_NM, COL_NM FROM (
 SELECT DISTINCT SUBSTRING(CAST("&amp; $J434 &amp;" AS VARCHAR(50)),1,30) AS ERR_VALUE, 'ID"&amp; $U434 &amp;"' AS RULE_ID,  
   '"&amp; $G434 &amp;"' AS TB_NM,    
   '"&amp; $J434 &amp;"' AS COL_NM 
    FROM "&amp;$C434&amp;"."&amp; $G434 &amp;" A
    WHERE  "&amp; $J434 &amp;" IS NULL 
LIMIT 3
) XX
"</f>
        <v xml:space="preserve">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</v>
      </c>
      <c r="BX434" s="164" t="s">
        <v>1860</v>
      </c>
      <c r="BY434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A434" s="164" t="s">
        <v>1860</v>
      </c>
      <c r="CB434" s="164" t="str">
        <f t="shared" si="344"/>
        <v xml:space="preserve">    -- 프로시저 본문
    BEGIN
        WITH query_result AS (
            -- 쿼리 결과를 변수에 저장
            SELECT 'ID3101'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D434" s="164" t="s">
        <v>1860</v>
      </c>
      <c r="CE434" s="164" t="str">
        <f t="shared" si="345"/>
        <v xml:space="preserve">    -- 프로시저 본문
    BEGIN
        WITH query_result AS (
            -- 쿼리 결과를 변수에 저장
         SELECT 'ID3101'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4" s="166" t="str">
        <f>"SELECT ERR_VALUE, RULE_ID, TB_NM, COL_NM FROM (
 SELECT DISTINCT SUBSTR(TO_CHAR("&amp; $J434 &amp;"),1,30) AS ERR_VALUE, 'ID"&amp; $U434 &amp;"' AS RULE_ID,  
   '"&amp; $G434 &amp;"' AS TB_NM,    
   '"&amp; $J434 &amp;"' AS COL_NM 
    FROM "&amp;$C434&amp;"."&amp; $G434 &amp;" A
    WHERE  "&amp; $J434 &amp;" IS NULL
AND ROWNUM &lt; 4
) XX
"</f>
        <v xml:space="preserve">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</v>
      </c>
      <c r="CG434" s="164" t="s">
        <v>1860</v>
      </c>
      <c r="CH434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J434" s="164" t="s">
        <v>1860</v>
      </c>
      <c r="CK434" s="164" t="str">
        <f t="shared" si="347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M434" s="164" t="s">
        <v>1860</v>
      </c>
      <c r="CN434" s="164" t="str">
        <f t="shared" si="348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CP434" s="164" t="s">
        <v>1860</v>
      </c>
      <c r="CQ434" s="164" t="str">
        <f t="shared" si="349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4" s="216">
        <f>IFERROR(VLOOKUP("ID"&amp;U434,V.진단결과!$A$2:$E$99558,4,0),0)</f>
        <v>0</v>
      </c>
      <c r="CS434" s="217">
        <f>IFERROR(VLOOKUP("ID"&amp;U434,V.진단결과!$A$2:$E$99558,5,0),0)</f>
        <v>0</v>
      </c>
      <c r="CT434" s="218">
        <f t="shared" si="329"/>
        <v>0</v>
      </c>
      <c r="CU434" s="219" t="str">
        <f>SUBSTITUTE(IFERROR(VLOOKUP("ID"&amp;U434,V.진단결과!$A$2:$F$99558,6,0),""),$AO434,"")</f>
        <v/>
      </c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</row>
    <row r="435" spans="1:120" s="220" customFormat="1" ht="16.5" customHeight="1">
      <c r="A435" s="164">
        <v>5.4</v>
      </c>
      <c r="B435" s="164" t="s">
        <v>2240</v>
      </c>
      <c r="C435" s="164" t="s">
        <v>2886</v>
      </c>
      <c r="D435" s="164">
        <v>5</v>
      </c>
      <c r="E435" s="175" t="s">
        <v>2243</v>
      </c>
      <c r="F435" s="177" t="s">
        <v>2269</v>
      </c>
      <c r="G435" s="177" t="s">
        <v>2248</v>
      </c>
      <c r="H435" s="177">
        <v>3</v>
      </c>
      <c r="I435" s="221" t="s">
        <v>2637</v>
      </c>
      <c r="J435" s="177" t="s">
        <v>2320</v>
      </c>
      <c r="K435" s="177" t="s">
        <v>2435</v>
      </c>
      <c r="L435" s="175"/>
      <c r="M435" s="165"/>
      <c r="N435" s="221" t="s">
        <v>2649</v>
      </c>
      <c r="O435" s="183"/>
      <c r="P435" s="166"/>
      <c r="Q435" s="175" t="s">
        <v>116</v>
      </c>
      <c r="R435" s="175" t="s">
        <v>2448</v>
      </c>
      <c r="S435" s="166"/>
      <c r="T435" s="166"/>
      <c r="U435" s="166">
        <v>3102</v>
      </c>
      <c r="V435" s="164" t="s">
        <v>1869</v>
      </c>
      <c r="W435" s="166"/>
      <c r="X435" s="166"/>
      <c r="Y435" s="166"/>
      <c r="Z435" s="168" t="s">
        <v>2801</v>
      </c>
      <c r="AA435" s="168" t="s">
        <v>2799</v>
      </c>
      <c r="AB435" s="166"/>
      <c r="AC435" s="166"/>
      <c r="AD435" s="165"/>
      <c r="AE435" s="166"/>
      <c r="AF435" s="166" t="s">
        <v>2887</v>
      </c>
      <c r="AG435" s="166" t="s">
        <v>2899</v>
      </c>
      <c r="AH435" s="165" t="s">
        <v>2900</v>
      </c>
      <c r="AI435" s="166"/>
      <c r="AJ435" s="166" t="s">
        <v>2244</v>
      </c>
      <c r="AK435" s="166" t="s">
        <v>2272</v>
      </c>
      <c r="AL435" s="166"/>
      <c r="AM435" s="166"/>
      <c r="AN435" s="166" t="str">
        <f>F435 &amp;"["&amp;G435&amp;"]의 "&amp; I435 &amp;"["&amp; J435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435" s="166"/>
      <c r="AP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435" s="164" t="s">
        <v>1860</v>
      </c>
      <c r="AR435" s="164" t="str">
        <f t="shared" si="332"/>
        <v xml:space="preserve">WITH query_result AS (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435" s="164" t="s">
        <v>1860</v>
      </c>
      <c r="AU435" s="164" t="str">
        <f t="shared" si="333"/>
        <v xml:space="preserve">    WITH query_result AS (
        -- 쿼리 결과를 변수에 저장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LENGTH(CAST("&amp; $J435 &amp;" AS VARCHAR))&gt;0 ) 
AND "&amp; $J435 &amp;" NOT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435" s="164" t="s">
        <v>1860</v>
      </c>
      <c r="AX435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435" s="164" t="s">
        <v>1860</v>
      </c>
      <c r="BA435" s="164" t="str">
        <f t="shared" si="335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435" s="164" t="s">
        <v>1860</v>
      </c>
      <c r="BD435" s="164" t="str">
        <f>"BEGIN TRY" &amp; CHAR(10) &amp;
"    WITH query_result AS (" &amp; CHAR(10) &amp;
"        "&amp;BB435&amp;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435" s="164" t="s">
        <v>1860</v>
      </c>
      <c r="BG435" s="164" t="str">
        <f t="shared" si="337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5" s="166" t="str">
        <f>"SELECT 'ID"&amp; $U435 &amp;"' AS RULE_ID,  
   '"&amp; $G435 &amp;"' AS TB_NM,    
   '"&amp; $J435 &amp;"' AS COL_NM, 
   COUNT(*) AS TOT_CNT   
   FROM "&amp;$C435&amp;"."&amp; $G435 &amp;"
WHERE "&amp; $J435 &amp;" IS NOT NULL AND LENGTH(CAST("&amp; $J435 &amp;" AS VARCHAR))&gt;0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435" s="164" t="s">
        <v>1860</v>
      </c>
      <c r="BJ435" s="166" t="str">
        <f t="shared" si="338"/>
        <v xml:space="preserve">BEGIN
    -- 쿼리 결과를 변수에 저장
    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435" s="164" t="s">
        <v>1860</v>
      </c>
      <c r="BM435" s="166" t="str">
        <f t="shared" si="339"/>
        <v xml:space="preserve">BEGIN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435" s="164" t="s">
        <v>1860</v>
      </c>
      <c r="BP435" s="166" t="str">
        <f t="shared" si="340"/>
        <v xml:space="preserve">BEGIN
    -- 쿼리 결과를 변수에 저장
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435" s="164" t="s">
        <v>1860</v>
      </c>
      <c r="BS435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
AND ( "&amp; $J435 &amp;" IS NOT NULL AND LENGTH("&amp; $J435 &amp;")&gt;0 ) 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435" s="164" t="s">
        <v>1860</v>
      </c>
      <c r="BV435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435" s="166" t="str">
        <f>"SELECT ERR_VALUE, RULE_ID, TB_NM, COL_NM FROM (
 SELECT DISTINCT SUBSTRING(CAST("&amp; $J435 &amp;" AS VARCHAR(50)),1,30)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LENGTH("&amp; $J435 &amp;")&gt;0 )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435" s="164" t="s">
        <v>1860</v>
      </c>
      <c r="BY435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435" s="164" t="s">
        <v>1860</v>
      </c>
      <c r="CB435" s="164" t="str">
        <f t="shared" si="344"/>
        <v xml:space="preserve">    -- 프로시저 본문
    BEGIN
        WITH query_result AS (
            -- 쿼리 결과를 변수에 저장
        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435" s="164" t="s">
        <v>1860</v>
      </c>
      <c r="CE435" s="164" t="str">
        <f t="shared" si="345"/>
        <v xml:space="preserve">    -- 프로시저 본문
    BEGIN
        WITH query_result AS (
            -- 쿼리 결과를 변수에 저장
         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5" s="166" t="str">
        <f>"SELECT ERR_VALUE, RULE_ID, TB_NM, COL_NM FROM (
 SELECT DISTINCT SUBSTR(TO_CHAR("&amp; $J435 &amp;"),1,30)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
AND ROWNUM &lt; 4
) XX
"</f>
        <v xml:space="preserve">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435" s="164" t="s">
        <v>1860</v>
      </c>
      <c r="CH435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435" s="164" t="s">
        <v>1860</v>
      </c>
      <c r="CK435" s="164" t="str">
        <f t="shared" si="347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435" s="164" t="s">
        <v>1860</v>
      </c>
      <c r="CN435" s="164" t="str">
        <f>"BEGIN TRY" &amp; CHAR(10) &amp;
"    WITH query_result AS (" &amp; CHAR(10) &amp;
"        "&amp;CL435&amp;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435" s="164" t="s">
        <v>1860</v>
      </c>
      <c r="CQ435" s="164" t="str">
        <f t="shared" si="349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5" s="216">
        <f>IFERROR(VLOOKUP("ID"&amp;U435,V.진단결과!$A$2:$E$99558,4,0),0)</f>
        <v>0</v>
      </c>
      <c r="CS435" s="217">
        <f>IFERROR(VLOOKUP("ID"&amp;U435,V.진단결과!$A$2:$E$99558,5,0),0)</f>
        <v>0</v>
      </c>
      <c r="CT435" s="218">
        <f t="shared" ref="CT435:CT436" si="350">IFERROR(CS435/CR435,0)</f>
        <v>0</v>
      </c>
      <c r="CU435" s="219" t="str">
        <f>SUBSTITUTE(IFERROR(VLOOKUP("ID"&amp;U435,V.진단결과!$A$2:$F$99558,6,0),""),$AO435,"")</f>
        <v/>
      </c>
    </row>
    <row r="436" spans="1:120" s="220" customFormat="1" ht="16.5" customHeight="1">
      <c r="A436" s="164">
        <v>5.4</v>
      </c>
      <c r="B436" s="164" t="s">
        <v>2240</v>
      </c>
      <c r="C436" s="164" t="s">
        <v>2886</v>
      </c>
      <c r="D436" s="164">
        <v>5</v>
      </c>
      <c r="E436" s="175" t="s">
        <v>2243</v>
      </c>
      <c r="F436" s="177" t="s">
        <v>2269</v>
      </c>
      <c r="G436" s="177" t="s">
        <v>2248</v>
      </c>
      <c r="H436" s="177">
        <v>3</v>
      </c>
      <c r="I436" s="221" t="s">
        <v>2637</v>
      </c>
      <c r="J436" s="177" t="s">
        <v>2320</v>
      </c>
      <c r="K436" s="177" t="s">
        <v>2435</v>
      </c>
      <c r="L436" s="175"/>
      <c r="M436" s="165"/>
      <c r="N436" s="221" t="s">
        <v>2649</v>
      </c>
      <c r="O436" s="183"/>
      <c r="P436" s="166"/>
      <c r="Q436" s="175" t="s">
        <v>116</v>
      </c>
      <c r="R436" s="175" t="s">
        <v>2448</v>
      </c>
      <c r="S436" s="166"/>
      <c r="T436" s="166"/>
      <c r="U436" s="166">
        <v>3103</v>
      </c>
      <c r="V436" s="164" t="s">
        <v>1869</v>
      </c>
      <c r="W436" s="166"/>
      <c r="X436" s="166"/>
      <c r="Y436" s="166"/>
      <c r="Z436" s="168" t="s">
        <v>2801</v>
      </c>
      <c r="AA436" s="168" t="s">
        <v>2799</v>
      </c>
      <c r="AB436" s="166"/>
      <c r="AC436" s="166"/>
      <c r="AD436" s="165"/>
      <c r="AE436" s="166"/>
      <c r="AF436" s="166" t="s">
        <v>2887</v>
      </c>
      <c r="AG436" s="166" t="s">
        <v>2899</v>
      </c>
      <c r="AH436" s="165" t="s">
        <v>2900</v>
      </c>
      <c r="AI436" s="166"/>
      <c r="AJ436" s="166" t="s">
        <v>2244</v>
      </c>
      <c r="AK436" s="166" t="s">
        <v>2272</v>
      </c>
      <c r="AL436" s="166"/>
      <c r="AM436" s="166"/>
      <c r="AN436" s="166" t="str">
        <f>F436 &amp;"["&amp;G436&amp;"]의 "&amp; I436 &amp;"["&amp; J436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436" s="166"/>
      <c r="AP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436" s="164" t="s">
        <v>1860</v>
      </c>
      <c r="AR436" s="164" t="str">
        <f t="shared" si="332"/>
        <v xml:space="preserve">WITH query_result AS (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436" s="164" t="s">
        <v>1860</v>
      </c>
      <c r="AU436" s="164" t="str">
        <f t="shared" si="333"/>
        <v xml:space="preserve">    WITH query_result AS (
        -- 쿼리 결과를 변수에 저장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LENGTH(CAST("&amp; $J436 &amp;" AS VARCHAR))&gt;0 ) 
AND "&amp; $J436 &amp;" NOT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436" s="164" t="s">
        <v>1860</v>
      </c>
      <c r="AX436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436" s="164" t="s">
        <v>1860</v>
      </c>
      <c r="BA436" s="164" t="str">
        <f t="shared" si="335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436" s="164" t="s">
        <v>1860</v>
      </c>
      <c r="BD436" s="164" t="str">
        <f>"BEGIN TRY" &amp; CHAR(10) &amp;
"    WITH query_result AS (" &amp; CHAR(10) &amp;
"        "&amp;BB436&amp;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436" s="164" t="s">
        <v>1860</v>
      </c>
      <c r="BG436" s="164" t="str">
        <f t="shared" si="337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6" s="166" t="str">
        <f>"SELECT 'ID"&amp; $U436 &amp;"' AS RULE_ID,  
   '"&amp; $G436 &amp;"' AS TB_NM,    
   '"&amp; $J436 &amp;"' AS COL_NM, 
   COUNT(*) AS TOT_CNT   
   FROM "&amp;$C436&amp;"."&amp; $G436 &amp;"
WHERE "&amp; $J436 &amp;" IS NOT NULL AND LENGTH(CAST("&amp; $J436 &amp;" AS VARCHAR))&gt;0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436" s="164" t="s">
        <v>1860</v>
      </c>
      <c r="BJ436" s="166" t="str">
        <f t="shared" si="338"/>
        <v xml:space="preserve">BEGIN
    -- 쿼리 결과를 변수에 저장
    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436" s="164" t="s">
        <v>1860</v>
      </c>
      <c r="BM436" s="166" t="str">
        <f t="shared" si="339"/>
        <v xml:space="preserve">BEGIN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436" s="164" t="s">
        <v>1860</v>
      </c>
      <c r="BP436" s="166" t="str">
        <f t="shared" si="340"/>
        <v xml:space="preserve">BEGIN
    -- 쿼리 결과를 변수에 저장
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436" s="164" t="s">
        <v>1860</v>
      </c>
      <c r="BS436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
AND ( "&amp; $J436 &amp;" IS NOT NULL AND LENGTH("&amp; $J436 &amp;")&gt;0 ) 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436" s="164" t="s">
        <v>1860</v>
      </c>
      <c r="BV436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436" s="166" t="str">
        <f>"SELECT ERR_VALUE, RULE_ID, TB_NM, COL_NM FROM (
 SELECT DISTINCT SUBSTRING(CAST("&amp; $J436 &amp;" AS VARCHAR(50)),1,30)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LENGTH("&amp; $J436 &amp;")&gt;0 )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436" s="164" t="s">
        <v>1860</v>
      </c>
      <c r="BY436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436" s="164" t="s">
        <v>1860</v>
      </c>
      <c r="CB436" s="164" t="str">
        <f t="shared" si="344"/>
        <v xml:space="preserve">    -- 프로시저 본문
    BEGIN
        WITH query_result AS (
            -- 쿼리 결과를 변수에 저장
        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436" s="164" t="s">
        <v>1860</v>
      </c>
      <c r="CE436" s="164" t="str">
        <f t="shared" si="345"/>
        <v xml:space="preserve">    -- 프로시저 본문
    BEGIN
        WITH query_result AS (
            -- 쿼리 결과를 변수에 저장
         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6" s="166" t="str">
        <f>"SELECT ERR_VALUE, RULE_ID, TB_NM, COL_NM FROM (
 SELECT DISTINCT SUBSTR(TO_CHAR("&amp; $J436 &amp;"),1,30)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
AND ROWNUM &lt; 4
) XX
"</f>
        <v xml:space="preserve">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436" s="164" t="s">
        <v>1860</v>
      </c>
      <c r="CH436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436" s="164" t="s">
        <v>1860</v>
      </c>
      <c r="CK436" s="164" t="str">
        <f t="shared" si="347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436" s="164" t="s">
        <v>1860</v>
      </c>
      <c r="CN436" s="164" t="str">
        <f>"BEGIN TRY" &amp; CHAR(10) &amp;
"    WITH query_result AS (" &amp; CHAR(10) &amp;
"        "&amp;CL436&amp;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436" s="164" t="s">
        <v>1860</v>
      </c>
      <c r="CQ436" s="164" t="str">
        <f t="shared" si="349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6" s="216">
        <f>IFERROR(VLOOKUP("ID"&amp;U436,V.진단결과!$A$2:$E$99558,4,0),0)</f>
        <v>0</v>
      </c>
      <c r="CS436" s="217">
        <f>IFERROR(VLOOKUP("ID"&amp;U436,V.진단결과!$A$2:$E$99558,5,0),0)</f>
        <v>0</v>
      </c>
      <c r="CT436" s="218">
        <f t="shared" si="350"/>
        <v>0</v>
      </c>
      <c r="CU436" s="219" t="str">
        <f>SUBSTITUTE(IFERROR(VLOOKUP("ID"&amp;U436,V.진단결과!$A$2:$F$99558,6,0),""),$AO436,"")</f>
        <v/>
      </c>
    </row>
    <row r="437" spans="1:120" s="220" customFormat="1" ht="16.5" customHeight="1">
      <c r="A437" s="164">
        <v>5.4</v>
      </c>
      <c r="B437" s="164" t="s">
        <v>2240</v>
      </c>
      <c r="C437" s="164" t="s">
        <v>2886</v>
      </c>
      <c r="D437" s="164">
        <v>5</v>
      </c>
      <c r="E437" s="175" t="s">
        <v>2243</v>
      </c>
      <c r="F437" s="177" t="s">
        <v>2269</v>
      </c>
      <c r="G437" s="177" t="s">
        <v>2248</v>
      </c>
      <c r="H437" s="177">
        <v>4</v>
      </c>
      <c r="I437" s="221" t="s">
        <v>2638</v>
      </c>
      <c r="J437" s="177" t="s">
        <v>2321</v>
      </c>
      <c r="K437" s="177" t="s">
        <v>2438</v>
      </c>
      <c r="L437" s="175"/>
      <c r="M437" s="165"/>
      <c r="N437" s="221" t="s">
        <v>2638</v>
      </c>
      <c r="O437" s="184">
        <v>44406</v>
      </c>
      <c r="P437" s="166"/>
      <c r="Q437" s="175" t="s">
        <v>116</v>
      </c>
      <c r="R437" s="175" t="s">
        <v>2448</v>
      </c>
      <c r="S437" s="166"/>
      <c r="T437" s="166"/>
      <c r="U437" s="166">
        <v>3104</v>
      </c>
      <c r="V437" s="164" t="s">
        <v>1869</v>
      </c>
      <c r="W437" s="166"/>
      <c r="X437" s="166"/>
      <c r="Y437" s="166"/>
      <c r="Z437" s="168" t="s">
        <v>1966</v>
      </c>
      <c r="AA437" s="168" t="s">
        <v>1967</v>
      </c>
      <c r="AB437" s="164"/>
      <c r="AC437" s="164"/>
      <c r="AD437" s="165"/>
      <c r="AE437" s="166"/>
      <c r="AF437" s="166"/>
      <c r="AG437" s="165"/>
      <c r="AH437" s="165"/>
      <c r="AI437" s="166"/>
      <c r="AJ437" s="166"/>
      <c r="AK437" s="166"/>
      <c r="AL437" s="166"/>
      <c r="AM437" s="166"/>
      <c r="AN437" s="167" t="str">
        <f>F437 &amp;"["&amp;G437&amp;"]의 "&amp; I437 &amp;"["&amp; J437 &amp;"]는 'YYYY-MM-DD'의 날짜 형식을 준수해야 한다."</f>
        <v>진단정보[CONDITION_OCCURRENCE]의 상병기록 시작일자[CONDITION_START_DATE]는 'YYYY-MM-DD'의 날짜 형식을 준수해야 한다.</v>
      </c>
      <c r="AO437" s="166"/>
      <c r="AP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AQ437" s="164" t="s">
        <v>1860</v>
      </c>
      <c r="AR437" s="164" t="str">
        <f t="shared" si="332"/>
        <v xml:space="preserve">WITH query_result AS (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7" s="166" t="str">
        <f>"SELECT 'ID"&amp; $U437 &amp;"' AS RULE_ID,  
   '"&amp; $G437 &amp;"' AS TB_NM,    
   '"&amp; $J437 &amp;"' AS COL_NM, 
	COUNT(*) AS ERR_CNT   
FROM "&amp;$C437&amp;"."&amp; $G437 &amp;"
WHERE CASE WHEN "&amp; $J437 &amp;" LIKE_REGEXPR '^[0-9]{4}-[0-9]{2}-[0-9]{2}$'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437" s="164" t="s">
        <v>1860</v>
      </c>
      <c r="AU437" s="164" t="str">
        <f t="shared" si="333"/>
        <v xml:space="preserve">    WITH query_result AS (
        -- 쿼리 결과를 변수에 저장
        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LIKE_REGEXPR '^[0-9]{4}-[0-9]{2}-[0-9]{2}$'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437" s="164" t="s">
        <v>1860</v>
      </c>
      <c r="AX437" s="164" t="str">
        <f t="shared" si="334"/>
        <v xml:space="preserve">    WITH query_result AS (
        -- 쿼리 결과를 변수에 저장
    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AZ437" s="164" t="s">
        <v>1860</v>
      </c>
      <c r="BA437" s="164" t="str">
        <f t="shared" si="335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437" s="164" t="s">
        <v>1860</v>
      </c>
      <c r="BD437" s="164" t="str">
        <f t="shared" si="336"/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437" s="164" t="s">
        <v>1860</v>
      </c>
      <c r="BG437" s="164" t="str">
        <f t="shared" si="337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7" s="166" t="str">
        <f>"SELECT 'ID"&amp; $U437 &amp;"' AS RULE_ID,  
   '"&amp; $G437 &amp;"' AS TB_NM,    
   '"&amp; $J437 &amp;"' AS COL_NM, 
   COUNT(*) AS TOT_CNT   
   FROM "&amp;$C437&amp;"."&amp; $G437 &amp;"
WHERE "&amp; $J437 &amp;" IS NOT NULL AND LENGTH(CAST("&amp; $J437 &amp;" AS VARCHAR))&gt;0 "</f>
        <v xml:space="preserve">SELECT 'ID3104'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7" s="164" t="s">
        <v>1860</v>
      </c>
      <c r="BJ437" s="166" t="str">
        <f t="shared" si="338"/>
        <v xml:space="preserve">BEGIN
    -- 쿼리 결과를 변수에 저장
    SELECT 'ID3104'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7" s="166" t="str">
        <f>"SELECT 'ID"&amp; $U437 &amp;"' AS RULE_ID,  
   '"&amp; $G437 &amp;"' AS TB_NM,    
   '"&amp; $J437 &amp;"' AS COL_NM, 
	COUNT(*) AS ERR_CNT   
FROM "&amp;$C437&amp;"."&amp; $G437 &amp;"
WHERE CASE WHEN REGEXP_MATCH(CAST("&amp; $J437 &amp;" AS VARCHAR), '^[0-9]{4}-[0-9]{2}-[0-9]{2}$') IS NULL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437" s="164" t="s">
        <v>1860</v>
      </c>
      <c r="BM437" s="166" t="str">
        <f t="shared" si="339"/>
        <v xml:space="preserve">BEGIN
    -- 쿼리 결과를 변수에 저장
    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REGEXP_MATCH(CAST("&amp; $J437 &amp;" AS VARCHAR), '^[0-9]{4}-[0-9]{2}-[0-9]{2}$') IS NULL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437" s="164" t="s">
        <v>1860</v>
      </c>
      <c r="BP437" s="166" t="str">
        <f t="shared" si="340"/>
        <v xml:space="preserve">BEGIN
    -- 쿼리 결과를 변수에 저장
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BR437" s="164" t="s">
        <v>1860</v>
      </c>
      <c r="BS437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7" s="166" t="str">
        <f>"SELECT 'ID"&amp; $U437 &amp;"' AS RULE_ID,  
   '"&amp; $G437 &amp;"' AS TB_NM,    
   '"&amp; $J437 &amp;"' AS COL_NM, 
	COUNT(*) AS ERR_CNT   
FROM "&amp;$C437&amp;"."&amp; $G437 &amp;"
WHERE CASE WHEN "&amp; $J437 &amp;" REGEXP '^[0-9]{4}-[0-9]{2}-[0-9]{2}$'
THEN 'Y' ELSE 'N' END = 'Y' 
AND ( "&amp; $J437 &amp;" IS NOT NULL AND LENGTH("&amp; $J437 &amp;")&gt;0 )
"</f>
        <v xml:space="preserve">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437" s="164" t="s">
        <v>1860</v>
      </c>
      <c r="BV437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437" s="166" t="str">
        <f>"SELECT ERR_VALUE, RULE_ID, TB_NM, COL_NM FROM (
SELECT DISTINCT SUBSTRING(CAST("&amp; $J437 &amp;" AS VARCHAR(50)),1,30) AS ERR_VALUE, 'ID"&amp; $U437 &amp;"' AS RULE_ID,  
   '"&amp; $G437 &amp;"' AS TB_NM,    
   '"&amp; $J437 &amp;"' AS COL_NM 
FROM "&amp;$C437&amp;"."&amp; $G437 &amp;"
WHERE CASE WHEN "&amp; $J437 &amp;" REGEXP '^[0-9]{4}-[0-9]{2}-[0-9]{2}$'
 THEN 'Y' 
 ELSE 'N' 
 END = 'Y' 
AND ("&amp; $J437 &amp;" IS NOT NULL AND LENGTH("&amp; $J437 &amp;")&gt;0 )
limit 3
) XX
"</f>
        <v xml:space="preserve">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437" s="164" t="s">
        <v>1860</v>
      </c>
      <c r="BY437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CA437" s="164" t="s">
        <v>1860</v>
      </c>
      <c r="CB437" s="164" t="str">
        <f t="shared" si="344"/>
        <v xml:space="preserve">    -- 프로시저 본문
    BEGIN
        WITH query_result AS (
            -- 쿼리 결과를 변수에 저장
            SELECT 'ID3104'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7" s="166" t="str">
        <f>"SELECT 'ID"&amp; $U437 &amp;"' AS RULE_ID,  
   '"&amp; $G437 &amp;"' AS TB_NM,    
   '"&amp; $J437 &amp;"' AS COL_NM, 
	COUNT(*) AS ERR_CNT   
FROM "&amp;$C437&amp;"."&amp; $G437 &amp;"
WHERE CASE WHEN REGEXP_LIKE("&amp; $J437 &amp;", '^[0-9]{4}-[0-9]{2}-[0-9]{2}$')
THEN 'Y' ELSE 'N' END = 'Y' 
AND ( "&amp; $J437 &amp;" IS NOT NULL AND LENGTH(TO_CHAR("&amp; $J437 &amp;"))&gt;0 )
"</f>
        <v xml:space="preserve">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437" s="164" t="s">
        <v>1860</v>
      </c>
      <c r="CE437" s="164" t="str">
        <f t="shared" si="345"/>
        <v xml:space="preserve">    -- 프로시저 본문
    BEGIN
        WITH query_result AS (
            -- 쿼리 결과를 변수에 저장
         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7" s="166" t="str">
        <f>"SELECT ERR_VALUE, RULE_ID, TB_NM, COL_NM FROM (
SELECT DISTINCT SUBSTR(TO_CHAR("&amp; $J437 &amp;"),1,30) AS ERR_VALUE, 'ID"&amp; $U437 &amp;"' AS RULE_ID,  
   '"&amp; $G437 &amp;"' AS TB_NM,    
   '"&amp; $J437 &amp;"' AS COL_NM 
FROM "&amp;$C437&amp;"."&amp; $G437 &amp;"
WHERE CASE WHEN REGEXP_LIKE("&amp; $J437 &amp;", '^[0-9]{4}-[0-9]{2}-[0-9]{2}$')
 THEN 'Y' 
 ELSE 'N' 
 END = 'Y' 
AND ("&amp; $J437 &amp;" IS NOT NULL AND LENGTH(TO_CHAR("&amp; $J437 &amp;"))&gt;0 )
AND ROWNUM &lt; 4
) XX
"</f>
        <v xml:space="preserve">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437" s="164" t="s">
        <v>1860</v>
      </c>
      <c r="CH437" s="164" t="str">
        <f t="shared" si="346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CJ437" s="164" t="s">
        <v>1860</v>
      </c>
      <c r="CK437" s="164" t="str">
        <f t="shared" si="347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437" s="164" t="s">
        <v>1860</v>
      </c>
      <c r="CN437" s="164" t="str">
        <f t="shared" ref="CN437:CN438" si="351">"BEGIN TRY" &amp; CHAR(10) &amp;
"    WITH query_result AS (" &amp; CHAR(10) &amp;
"        "&amp;CL437&amp;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437" s="164" t="s">
        <v>1860</v>
      </c>
      <c r="CQ437" s="164" t="str">
        <f t="shared" si="349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7" s="216">
        <f>IFERROR(VLOOKUP("ID"&amp;U437,V.진단결과!$A$2:$E$99558,4,0),0)</f>
        <v>0</v>
      </c>
      <c r="CS437" s="217">
        <f>IFERROR(VLOOKUP("ID"&amp;U437,V.진단결과!$A$2:$E$99558,5,0),0)</f>
        <v>0</v>
      </c>
      <c r="CT437" s="218">
        <f t="shared" si="329"/>
        <v>0</v>
      </c>
      <c r="CU437" s="219" t="str">
        <f>SUBSTITUTE(IFERROR(VLOOKUP("ID"&amp;U437,V.진단결과!$A$2:$F$99558,6,0),""),$AO437,"")</f>
        <v/>
      </c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</row>
    <row r="438" spans="1:120" s="220" customFormat="1" ht="16.5" customHeight="1">
      <c r="A438" s="164">
        <v>5.4</v>
      </c>
      <c r="B438" s="164" t="s">
        <v>2240</v>
      </c>
      <c r="C438" s="164" t="s">
        <v>2886</v>
      </c>
      <c r="D438" s="164">
        <v>5</v>
      </c>
      <c r="E438" s="175" t="s">
        <v>2243</v>
      </c>
      <c r="F438" s="177" t="s">
        <v>2269</v>
      </c>
      <c r="G438" s="177" t="s">
        <v>2248</v>
      </c>
      <c r="H438" s="177">
        <v>4</v>
      </c>
      <c r="I438" s="221" t="s">
        <v>2638</v>
      </c>
      <c r="J438" s="177" t="s">
        <v>2321</v>
      </c>
      <c r="K438" s="177" t="s">
        <v>2438</v>
      </c>
      <c r="L438" s="175"/>
      <c r="M438" s="165"/>
      <c r="N438" s="221" t="s">
        <v>2638</v>
      </c>
      <c r="O438" s="184">
        <v>44406</v>
      </c>
      <c r="P438" s="166"/>
      <c r="Q438" s="175" t="s">
        <v>116</v>
      </c>
      <c r="R438" s="175" t="s">
        <v>2448</v>
      </c>
      <c r="S438" s="166"/>
      <c r="T438" s="166"/>
      <c r="U438" s="166">
        <v>3105</v>
      </c>
      <c r="V438" s="164" t="s">
        <v>1869</v>
      </c>
      <c r="W438" s="166"/>
      <c r="X438" s="166"/>
      <c r="Y438" s="166"/>
      <c r="Z438" s="168" t="s">
        <v>2892</v>
      </c>
      <c r="AA438" s="168" t="s">
        <v>2891</v>
      </c>
      <c r="AB438" s="166"/>
      <c r="AC438" s="166"/>
      <c r="AD438" s="165"/>
      <c r="AE438" s="166"/>
      <c r="AF438" s="166"/>
      <c r="AG438" s="166"/>
      <c r="AH438" s="165"/>
      <c r="AI438" s="166"/>
      <c r="AJ438" s="166"/>
      <c r="AK438" s="166"/>
      <c r="AL438" s="166"/>
      <c r="AM438" s="166"/>
      <c r="AN438" s="166" t="str">
        <f>F438 &amp;"["&amp;G438&amp;"]의 "&amp; I438 &amp;"["&amp; J438 &amp;"]는 필수적으로 존재하여만 한다."</f>
        <v>진단정보[CONDITION_OCCURRENCE]의 상병기록 시작일자[CONDITION_START_DATE]는 필수적으로 존재하여만 한다.</v>
      </c>
      <c r="AO438" s="166"/>
      <c r="AP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Q438" s="164" t="s">
        <v>1860</v>
      </c>
      <c r="AR438" s="164" t="str">
        <f t="shared" si="332"/>
        <v xml:space="preserve">WITH query_result AS (
    -- 쿼리 결과를 변수에 저장
    SELECT 'ID3105'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AT438" s="164" t="s">
        <v>1860</v>
      </c>
      <c r="AU438" s="164" t="str">
        <f t="shared" si="333"/>
        <v xml:space="preserve">    WITH query_result AS (
        -- 쿼리 결과를 변수에 저장
        SELECT 'ID3105'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AW438" s="164" t="s">
        <v>1860</v>
      </c>
      <c r="AX438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Z438" s="164" t="s">
        <v>1860</v>
      </c>
      <c r="BA438" s="164" t="str">
        <f t="shared" si="335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C438" s="164" t="s">
        <v>1860</v>
      </c>
      <c r="BD438" s="164" t="str">
        <f t="shared" si="336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BF438" s="164" t="s">
        <v>1860</v>
      </c>
      <c r="BG438" s="164" t="str">
        <f t="shared" si="337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8" s="166" t="str">
        <f>"SELECT 'ID"&amp; $U438 &amp;"' AS RULE_ID,  
   '"&amp; $G438 &amp;"' AS TB_NM,    
   '"&amp; $J438 &amp;"' AS COL_NM, 
   COUNT(*) AS TOT_CNT   
   FROM "&amp;$C438&amp;"."&amp; $G438 &amp;"
"</f>
        <v xml:space="preserve">SELECT 'ID3105' AS RULE_ID,  
   'CONDITION_OCCURRENCE' AS TB_NM,    
   'CONDITION_START_DATE' AS COL_NM, 
   COUNT(*) AS TOT_CNT   
   FROM YourSchemaName.CONDITION_OCCURRENCE
</v>
      </c>
      <c r="BI438" s="164" t="s">
        <v>1860</v>
      </c>
      <c r="BJ438" s="166" t="str">
        <f t="shared" si="338"/>
        <v xml:space="preserve">BEGIN
    -- 쿼리 결과를 변수에 저장
    SELECT 'ID3105'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L438" s="164" t="s">
        <v>1860</v>
      </c>
      <c r="BM438" s="166" t="str">
        <f t="shared" si="339"/>
        <v xml:space="preserve">BEGIN
    -- 쿼리 결과를 변수에 저장
    SELECT 'ID3105'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BO438" s="164" t="s">
        <v>1860</v>
      </c>
      <c r="BP438" s="166" t="str">
        <f t="shared" si="340"/>
        <v xml:space="preserve">BEGIN
    -- 쿼리 결과를 변수에 저장
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BR438" s="164" t="s">
        <v>1860</v>
      </c>
      <c r="BS438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U438" s="164" t="s">
        <v>1860</v>
      </c>
      <c r="BV438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438" s="166" t="str">
        <f>"SELECT ERR_VALUE, RULE_ID, TB_NM, COL_NM FROM (
 SELECT DISTINCT SUBSTRING(CAST("&amp; $J438 &amp;" AS VARCHAR(50)),1,30) AS ERR_VALUE, 'ID"&amp; $U438 &amp;"' AS RULE_ID,  
   '"&amp; $G438 &amp;"' AS TB_NM,    
   '"&amp; $J438 &amp;"' AS COL_NM 
    FROM "&amp;$C438&amp;"."&amp; $G438 &amp;" A
    WHERE  "&amp; $J438 &amp;" IS NULL 
LIMIT 3
) XX
"</f>
        <v xml:space="preserve">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</v>
      </c>
      <c r="BX438" s="164" t="s">
        <v>1860</v>
      </c>
      <c r="BY438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A438" s="164" t="s">
        <v>1860</v>
      </c>
      <c r="CB438" s="164" t="str">
        <f t="shared" si="344"/>
        <v xml:space="preserve">    -- 프로시저 본문
    BEGIN
        WITH query_result AS (
            -- 쿼리 결과를 변수에 저장
            SELECT 'ID3105'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D438" s="164" t="s">
        <v>1860</v>
      </c>
      <c r="CE438" s="164" t="str">
        <f t="shared" si="345"/>
        <v xml:space="preserve">    -- 프로시저 본문
    BEGIN
        WITH query_result AS (
            -- 쿼리 결과를 변수에 저장
         SELECT 'ID3105'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8" s="166" t="str">
        <f>"SELECT ERR_VALUE, RULE_ID, TB_NM, COL_NM FROM (
 SELECT DISTINCT SUBSTR(TO_CHAR("&amp; $J438 &amp;"),1,30) AS ERR_VALUE, 'ID"&amp; $U438 &amp;"' AS RULE_ID,  
   '"&amp; $G438 &amp;"' AS TB_NM,    
   '"&amp; $J438 &amp;"' AS COL_NM 
    FROM "&amp;$C438&amp;"."&amp; $G438 &amp;" A
    WHERE  "&amp; $J438 &amp;" IS NULL
AND ROWNUM &lt; 4
) XX
"</f>
        <v xml:space="preserve">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</v>
      </c>
      <c r="CG438" s="164" t="s">
        <v>1860</v>
      </c>
      <c r="CH438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J438" s="164" t="s">
        <v>1860</v>
      </c>
      <c r="CK438" s="164" t="str">
        <f t="shared" si="347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M438" s="164" t="s">
        <v>1860</v>
      </c>
      <c r="CN438" s="164" t="str">
        <f t="shared" si="351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CP438" s="164" t="s">
        <v>1860</v>
      </c>
      <c r="CQ438" s="164" t="str">
        <f t="shared" si="349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8" s="216">
        <f>IFERROR(VLOOKUP("ID"&amp;U438,V.진단결과!$A$2:$E$99558,4,0),0)</f>
        <v>0</v>
      </c>
      <c r="CS438" s="217">
        <f>IFERROR(VLOOKUP("ID"&amp;U438,V.진단결과!$A$2:$E$99558,5,0),0)</f>
        <v>0</v>
      </c>
      <c r="CT438" s="218">
        <f t="shared" si="329"/>
        <v>0</v>
      </c>
      <c r="CU438" s="219" t="str">
        <f>SUBSTITUTE(IFERROR(VLOOKUP("ID"&amp;U438,V.진단결과!$A$2:$F$99558,6,0),""),$AO438,"")</f>
        <v/>
      </c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</row>
    <row r="439" spans="1:120" s="220" customFormat="1" ht="16.5" customHeight="1">
      <c r="A439" s="164">
        <v>5.4</v>
      </c>
      <c r="B439" s="164" t="s">
        <v>2240</v>
      </c>
      <c r="C439" s="164" t="s">
        <v>2886</v>
      </c>
      <c r="D439" s="164">
        <v>5</v>
      </c>
      <c r="E439" s="175" t="s">
        <v>2243</v>
      </c>
      <c r="F439" s="177" t="s">
        <v>2269</v>
      </c>
      <c r="G439" s="177" t="s">
        <v>2248</v>
      </c>
      <c r="H439" s="177">
        <v>4</v>
      </c>
      <c r="I439" s="221" t="s">
        <v>2638</v>
      </c>
      <c r="J439" s="177" t="s">
        <v>2321</v>
      </c>
      <c r="K439" s="177" t="s">
        <v>2438</v>
      </c>
      <c r="L439" s="175"/>
      <c r="M439" s="165"/>
      <c r="N439" s="221" t="s">
        <v>2638</v>
      </c>
      <c r="O439" s="184">
        <v>44406</v>
      </c>
      <c r="P439" s="166"/>
      <c r="Q439" s="175" t="s">
        <v>116</v>
      </c>
      <c r="R439" s="175" t="s">
        <v>2448</v>
      </c>
      <c r="S439" s="166"/>
      <c r="T439" s="166"/>
      <c r="U439" s="166">
        <v>3106</v>
      </c>
      <c r="V439" s="164" t="s">
        <v>1869</v>
      </c>
      <c r="W439" s="166"/>
      <c r="X439" s="166"/>
      <c r="Y439" s="166"/>
      <c r="Z439" s="168" t="s">
        <v>2801</v>
      </c>
      <c r="AA439" s="168" t="s">
        <v>2799</v>
      </c>
      <c r="AB439" s="166"/>
      <c r="AC439" s="166"/>
      <c r="AD439" s="165"/>
      <c r="AE439" s="166"/>
      <c r="AF439" s="166"/>
      <c r="AG439" s="166"/>
      <c r="AH439" s="165"/>
      <c r="AI439" s="166"/>
      <c r="AJ439" s="166"/>
      <c r="AK439" s="166"/>
      <c r="AL439" s="223" t="s">
        <v>2897</v>
      </c>
      <c r="AM439" s="166" t="s">
        <v>2893</v>
      </c>
      <c r="AN439" s="166" t="str">
        <f>F439 &amp;"["&amp;G439&amp;"]의 "&amp; I439 &amp;"["&amp; J439 &amp;"]는 "&amp;AL439&amp;"와 "&amp;AM439&amp;" 사이에 존재해야만 한다."</f>
        <v>진단정보[CONDITION_OCCURRENCE]의 상병기록 시작일자[CONDITION_START_DATE]는 '1950-01-01'와 현재날짜 사이에 존재해야만 한다.</v>
      </c>
      <c r="AO439" s="166"/>
      <c r="AP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AQ439" s="164" t="s">
        <v>1860</v>
      </c>
      <c r="AR439" s="164" t="str">
        <f t="shared" si="332"/>
        <v xml:space="preserve">WITH query_result AS (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TO_CHAR(CURRENT_DATE,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439" s="164" t="s">
        <v>1860</v>
      </c>
      <c r="AU439" s="164" t="str">
        <f t="shared" si="333"/>
        <v xml:space="preserve">    WITH query_result AS (
        -- 쿼리 결과를 변수에 저장
    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TO_CHAR(CURRENT_DATE, 'YYYY-MM-DD')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439" s="164" t="s">
        <v>1860</v>
      </c>
      <c r="AX439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AZ439" s="164" t="s">
        <v>1860</v>
      </c>
      <c r="BA439" s="164" t="str">
        <f t="shared" si="335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439" s="164" t="s">
        <v>1860</v>
      </c>
      <c r="BD439" s="164" t="str">
        <f>"BEGIN TRY" &amp; CHAR(10) &amp;
"    WITH query_result AS (" &amp; CHAR(10) &amp;
"        "&amp;BB439&amp;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439" s="164" t="s">
        <v>1860</v>
      </c>
      <c r="BG439" s="164" t="str">
        <f t="shared" si="337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9" s="166" t="str">
        <f>"SELECT 'ID"&amp; $U439 &amp;"' AS RULE_ID,  
   '"&amp; $G439 &amp;"' AS TB_NM,    
   '"&amp; $J439 &amp;"' AS COL_NM, 
   COUNT(*) AS TOT_CNT   
   FROM "&amp;$C439&amp;"."&amp; $G439 &amp;"
WHERE "&amp; $J439 &amp;" IS NOT NULL AND LENGTH(CAST("&amp; $J439 &amp;" AS VARCHAR))&gt;0 "</f>
        <v xml:space="preserve">SELECT 'ID3106'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9" s="164" t="s">
        <v>1860</v>
      </c>
      <c r="BJ439" s="166" t="str">
        <f t="shared" si="338"/>
        <v xml:space="preserve">BEGIN
    -- 쿼리 결과를 변수에 저장
    SELECT 'ID3106'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CURRENT_DATE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439" s="164" t="s">
        <v>1860</v>
      </c>
      <c r="BM439" s="166" t="str">
        <f t="shared" si="339"/>
        <v xml:space="preserve">BEGIN
    -- 쿼리 결과를 변수에 저장
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CURRENT_DATE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439" s="164" t="s">
        <v>1860</v>
      </c>
      <c r="BP439" s="166" t="str">
        <f t="shared" si="340"/>
        <v xml:space="preserve">BEGIN
    -- 쿼리 결과를 변수에 저장
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BR439" s="164" t="s">
        <v>1860</v>
      </c>
      <c r="BS439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9" s="166" t="str">
        <f>"SELECT 'ID"&amp; $U439 &amp;"' AS RULE_ID,  
   '"&amp; $G439 &amp;"' AS TB_NM,    
   '"&amp; $J439 &amp;"' AS COL_NM, 
	COUNT(*) AS ERR_CNT   
FROM "&amp;$C439&amp;"."&amp; $G439 &amp;" A
WHERE "&amp; $J439 &amp;" IS NOT NULL AND LENGTH("&amp; $J439 &amp;") &gt; 0 
AND "&amp;$J439&amp;" NOT BETWEEN "&amp;$AL439&amp;" AND CURDATE()
 "</f>
        <v xml:space="preserve">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439" s="164" t="s">
        <v>1860</v>
      </c>
      <c r="BV439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439" s="166" t="str">
        <f>"SELECT ERR_VALUE, RULE_ID, TB_NM, COL_NM FROM (
 SELECT DISTINCT SUBSTRING(CAST("&amp; $J439 &amp;" AS VARCHAR(50)),1,30) AS ERR_VALUE, 'ID"&amp; $U439 &amp;"' AS RULE_ID,  
   '"&amp; $G439 &amp;"' AS TB_NM,    
   '"&amp; $J439 &amp;"' AS COL_NM 
FROM "&amp;$C439&amp;"."&amp; $G439 &amp;" A
WHERE  "&amp; $J439 &amp;" IS NOT NULL AND LENGTH("&amp; $J439 &amp;") &gt; 0 
AND "&amp;$J439&amp;" NOT BETWEEN "&amp;$AL439&amp;" AND CURDATE()
LIMIT 3
) XX
"</f>
        <v xml:space="preserve">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439" s="164" t="s">
        <v>1860</v>
      </c>
      <c r="BY439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CA439" s="164" t="s">
        <v>1860</v>
      </c>
      <c r="CB439" s="164" t="str">
        <f t="shared" si="344"/>
        <v xml:space="preserve">    -- 프로시저 본문
    BEGIN
        WITH query_result AS (
            -- 쿼리 결과를 변수에 저장
            SELECT 'ID3106'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9" s="166" t="str">
        <f>"SELECT 'ID"&amp; $U439 &amp;"' AS RULE_ID,  
   '"&amp; $G439 &amp;"' AS TB_NM,    
   '"&amp; $J439 &amp;"' AS COL_NM, 
	COUNT(*) AS ERR_CNT   
FROM "&amp;$C439&amp;"."&amp; $G439 &amp;" A
WHERE "&amp; $J439 &amp;" IS NOT NULL AND LENGTH(TO_CHAR("&amp; $J439 &amp;")) &gt; 0 
AND "&amp;$J439&amp;" NOT BETWEEN "&amp;$AL439&amp;" AND TO_CHAR(SYSDATE,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439" s="164" t="s">
        <v>1860</v>
      </c>
      <c r="CE439" s="164" t="str">
        <f t="shared" si="345"/>
        <v xml:space="preserve">    -- 프로시저 본문
    BEGIN
        WITH query_result AS (
            -- 쿼리 결과를 변수에 저장
         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9" s="166" t="str">
        <f>"SELECT ERR_VALUE, RULE_ID, TB_NM, COL_NM FROM (
 SELECT DISTINCT SUBSTR(TO_CHAR("&amp; $J439 &amp;"),1,30) AS ERR_VALUE, 'ID"&amp; $U439 &amp;"' AS RULE_ID,  
   '"&amp; $G439 &amp;"' AS TB_NM,    
   '"&amp; $J439 &amp;"' AS COL_NM 
FROM "&amp;$C439&amp;"."&amp; $G439 &amp;" A
WHERE  "&amp; $J439 &amp;" IS NOT NULL AND LENGTH(TO_CHAR("&amp; $J439 &amp;")) &gt; 0 
AND "&amp;$J439&amp;" NOT BETWEEN "&amp;$AL439&amp;" AND TO_CHAR(SYSDATE, 'YYYY-MM-DD')
AND ROWNUM &lt; 4
) XX
"</f>
        <v xml:space="preserve">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439" s="164" t="s">
        <v>1860</v>
      </c>
      <c r="CH439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CJ439" s="164" t="s">
        <v>1860</v>
      </c>
      <c r="CK439" s="164" t="str">
        <f t="shared" si="347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439" s="164" t="s">
        <v>1860</v>
      </c>
      <c r="CN439" s="164" t="str">
        <f>"BEGIN TRY" &amp; CHAR(10) &amp;
"    WITH query_result AS (" &amp; CHAR(10) &amp;
"        "&amp;CL439&amp;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439" s="164" t="s">
        <v>1860</v>
      </c>
      <c r="CQ439" s="164" t="str">
        <f t="shared" si="349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9" s="216">
        <f>IFERROR(VLOOKUP("ID"&amp;U439,V.진단결과!$A$2:$E$99558,4,0),0)</f>
        <v>0</v>
      </c>
      <c r="CS439" s="217">
        <f>IFERROR(VLOOKUP("ID"&amp;U439,V.진단결과!$A$2:$E$99558,5,0),0)</f>
        <v>0</v>
      </c>
      <c r="CT439" s="218">
        <f t="shared" si="329"/>
        <v>0</v>
      </c>
      <c r="CU439" s="219" t="str">
        <f>SUBSTITUTE(IFERROR(VLOOKUP("ID"&amp;U439,V.진단결과!$A$2:$F$99558,6,0),""),$AO439,"")</f>
        <v/>
      </c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</row>
    <row r="440" spans="1:120" s="220" customFormat="1" ht="16.5" customHeight="1">
      <c r="A440" s="164">
        <v>5.4</v>
      </c>
      <c r="B440" s="164" t="s">
        <v>2240</v>
      </c>
      <c r="C440" s="164" t="s">
        <v>2886</v>
      </c>
      <c r="D440" s="164">
        <v>5</v>
      </c>
      <c r="E440" s="175" t="s">
        <v>2243</v>
      </c>
      <c r="F440" s="177" t="s">
        <v>2269</v>
      </c>
      <c r="G440" s="177" t="s">
        <v>2248</v>
      </c>
      <c r="H440" s="177">
        <v>4</v>
      </c>
      <c r="I440" s="221" t="s">
        <v>2638</v>
      </c>
      <c r="J440" s="177" t="s">
        <v>2321</v>
      </c>
      <c r="K440" s="177" t="s">
        <v>2438</v>
      </c>
      <c r="L440" s="175"/>
      <c r="M440" s="165"/>
      <c r="N440" s="221" t="s">
        <v>2638</v>
      </c>
      <c r="O440" s="184">
        <v>44406</v>
      </c>
      <c r="P440" s="166"/>
      <c r="Q440" s="175" t="s">
        <v>116</v>
      </c>
      <c r="R440" s="175" t="s">
        <v>2448</v>
      </c>
      <c r="S440" s="166"/>
      <c r="T440" s="166"/>
      <c r="U440" s="166">
        <v>3107</v>
      </c>
      <c r="V440" s="164" t="s">
        <v>1869</v>
      </c>
      <c r="W440" s="166"/>
      <c r="X440" s="166"/>
      <c r="Y440" s="166"/>
      <c r="Z440" s="168" t="s">
        <v>2564</v>
      </c>
      <c r="AA440" s="168" t="s">
        <v>2565</v>
      </c>
      <c r="AB440" s="166"/>
      <c r="AC440" s="166"/>
      <c r="AD440" s="165"/>
      <c r="AE440" s="166"/>
      <c r="AF440" s="166"/>
      <c r="AG440" s="166"/>
      <c r="AH440" s="165"/>
      <c r="AI440" s="166"/>
      <c r="AJ440" s="166" t="s">
        <v>2254</v>
      </c>
      <c r="AK440" s="166" t="s">
        <v>2272</v>
      </c>
      <c r="AL440" s="223"/>
      <c r="AM440" s="166" t="s">
        <v>2394</v>
      </c>
      <c r="AN440" s="166" t="str">
        <f>F440 &amp;"["&amp;G440&amp;"]의 "&amp; I440 &amp;"["&amp; J440 &amp;"]는 사망["&amp;AJ440&amp;"]의 사망일자 이후 데이터가 존재할 수 없다."</f>
        <v>진단정보[CONDITION_OCCURRENCE]의 상병기록 시작일자[CONDITION_START_DATE]는 사망[DEATH]의 사망일자 이후 데이터가 존재할 수 없다.</v>
      </c>
      <c r="AO440" s="166"/>
      <c r="AP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AQ440" s="164" t="s">
        <v>1860</v>
      </c>
      <c r="AR440" s="164" t="str">
        <f t="shared" si="332"/>
        <v xml:space="preserve">WITH query_result AS (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 
AND A."&amp; $J440 &amp;" &lt; B."&amp;$AM440&amp;"
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440" s="164" t="s">
        <v>1860</v>
      </c>
      <c r="AU440" s="164" t="str">
        <f t="shared" si="333"/>
        <v xml:space="preserve">    WITH query_result AS (
        -- 쿼리 결과를 변수에 저장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TO_VARCHAR(B."&amp;$AM440&amp;", 'YYYY-MM-DD')
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440" s="164" t="s">
        <v>1860</v>
      </c>
      <c r="AX440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AZ440" s="164" t="s">
        <v>1860</v>
      </c>
      <c r="BA440" s="164" t="str">
        <f t="shared" si="335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440" s="164" t="s">
        <v>1860</v>
      </c>
      <c r="BD440" s="164" t="str">
        <f>"BEGIN TRY" &amp; CHAR(10) &amp;
"    WITH query_result AS (" &amp; CHAR(10) &amp;
"        "&amp;BB440&amp;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440" s="164" t="s">
        <v>1860</v>
      </c>
      <c r="BG440" s="164" t="str">
        <f t="shared" si="337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0" s="166" t="str">
        <f>"SELECT 'ID"&amp; $U440 &amp;"' AS RULE_ID,  
   '"&amp; $G440 &amp;"' AS TB_NM,    
   '"&amp; $J440 &amp;"' AS COL_NM, 
   COUNT(*) AS TOT_CNT   
   FROM "&amp;$C440&amp;"."&amp; $G440 &amp;"
WHERE "&amp; $J440 &amp;" IS NOT NULL AND LENGTH(CAST("&amp; $J440 &amp;" AS VARCHAR))&gt;0 "</f>
        <v xml:space="preserve">SELECT 'ID3107'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0" s="164" t="s">
        <v>1860</v>
      </c>
      <c r="BJ440" s="166" t="str">
        <f t="shared" si="338"/>
        <v xml:space="preserve">BEGIN
    -- 쿼리 결과를 변수에 저장
    SELECT 'ID3107'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B."&amp;$AM406&amp;" 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</v>
      </c>
      <c r="BL440" s="164" t="s">
        <v>1860</v>
      </c>
      <c r="BM440" s="166" t="str">
        <f t="shared" si="339"/>
        <v xml:space="preserve">BEGIN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=A."&amp;$AK440&amp;" 
AND A."&amp; $J440 &amp;" &lt; B."&amp;$AM406&amp;" 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</v>
      </c>
      <c r="BO440" s="164" t="s">
        <v>1860</v>
      </c>
      <c r="BP440" s="166" t="str">
        <f t="shared" si="340"/>
        <v xml:space="preserve">BEGIN
    -- 쿼리 결과를 변수에 저장
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BR440" s="164" t="s">
        <v>1860</v>
      </c>
      <c r="BS440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B."&amp;$AM406&amp;" )  
THEN 'Y' ELSE 'N' END = 'Y' 
AND ( "&amp; $J440 &amp;" IS NOT NULL AND LENGTH("&amp; $J440 &amp;")&gt;0 )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</v>
      </c>
      <c r="BU440" s="164" t="s">
        <v>1860</v>
      </c>
      <c r="BV440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0" s="166" t="str">
        <f>"SELECT ERR_VALUE, RULE_ID, TB_NM, COL_NM FROM (
 SELECT DISTINCT SUBSTRING(CAST("&amp; $J440 &amp;" AS VARCHAR(50)),1,30)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B."&amp;$AM406&amp;"
)  
THEN 'Y' ELSE 'N' END = 'Y' 
AND ( "&amp; $J440 &amp;" IS NOT NULL AND LENGTH("&amp; $J440 &amp;")&gt;0 ) 
LIMIT 3
) XX
"</f>
        <v xml:space="preserve">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</v>
      </c>
      <c r="BX440" s="164" t="s">
        <v>1860</v>
      </c>
      <c r="BY440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CA440" s="164" t="s">
        <v>1860</v>
      </c>
      <c r="CB440" s="164" t="str">
        <f t="shared" si="344"/>
        <v xml:space="preserve">    -- 프로시저 본문
    BEGIN
        WITH query_result AS (
            -- 쿼리 결과를 변수에 저장
            SELECT 'ID3107'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B."&amp;$AM406&amp;"
 )  
THEN 'Y' ELSE 'N' END = 'Y' 
AND ( "&amp; $J440 &amp;" IS NOT NULL AND LENGTH(TO_CHAR("&amp; $J440 &amp;"))&gt;0 )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</v>
      </c>
      <c r="CD440" s="164" t="s">
        <v>1860</v>
      </c>
      <c r="CE440" s="164" t="str">
        <f t="shared" si="345"/>
        <v xml:space="preserve">    -- 프로시저 본문
    BEGIN
        WITH query_result AS (
            -- 쿼리 결과를 변수에 저장
 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0" s="166" t="str">
        <f>"SELECT ERR_VALUE, RULE_ID, TB_NM, COL_NM FROM (
 SELECT DISTINCT SUBSTR(TO_CHAR("&amp; $J440 &amp;"),1,30)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B."&amp;$AM406&amp;"
)  
THEN 'Y' ELSE 'N' END = 'Y' 
AND ( "&amp; $J440 &amp;" IS NOT NULL AND LENGTH(TO_CHAR("&amp; $J440 &amp;"))&gt;0 ) 
AND ROWNUM &lt; 4
) XX
"</f>
        <v xml:space="preserve">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</v>
      </c>
      <c r="CG440" s="164" t="s">
        <v>1860</v>
      </c>
      <c r="CH440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CJ440" s="164" t="s">
        <v>1860</v>
      </c>
      <c r="CK440" s="164" t="str">
        <f t="shared" si="347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440" s="164" t="s">
        <v>1860</v>
      </c>
      <c r="CN440" s="164" t="str">
        <f>"BEGIN TRY" &amp; CHAR(10) &amp;
"    WITH query_result AS (" &amp; CHAR(10) &amp;
"        "&amp;CL440&amp;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440" s="164" t="s">
        <v>1860</v>
      </c>
      <c r="CQ440" s="164" t="str">
        <f t="shared" si="349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0" s="216">
        <f>IFERROR(VLOOKUP("ID"&amp;U440,V.진단결과!$A$2:$E$99558,4,0),0)</f>
        <v>0</v>
      </c>
      <c r="CS440" s="217">
        <f>IFERROR(VLOOKUP("ID"&amp;U440,V.진단결과!$A$2:$E$99558,5,0),0)</f>
        <v>0</v>
      </c>
      <c r="CT440" s="218">
        <f t="shared" si="329"/>
        <v>0</v>
      </c>
      <c r="CU440" s="219" t="str">
        <f>SUBSTITUTE(IFERROR(VLOOKUP("ID"&amp;U440,V.진단결과!$A$2:$F$99558,6,0),""),$AO440,"")</f>
        <v/>
      </c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</row>
    <row r="441" spans="1:120" s="220" customFormat="1" ht="16.5" customHeight="1">
      <c r="A441" s="164">
        <v>5.4</v>
      </c>
      <c r="B441" s="164" t="s">
        <v>2240</v>
      </c>
      <c r="C441" s="164" t="s">
        <v>2886</v>
      </c>
      <c r="D441" s="164">
        <v>5</v>
      </c>
      <c r="E441" s="175" t="s">
        <v>2243</v>
      </c>
      <c r="F441" s="177" t="s">
        <v>2269</v>
      </c>
      <c r="G441" s="177" t="s">
        <v>2248</v>
      </c>
      <c r="H441" s="177">
        <v>4</v>
      </c>
      <c r="I441" s="221" t="s">
        <v>2638</v>
      </c>
      <c r="J441" s="177" t="s">
        <v>2321</v>
      </c>
      <c r="K441" s="177" t="s">
        <v>2438</v>
      </c>
      <c r="L441" s="175"/>
      <c r="M441" s="165"/>
      <c r="N441" s="221" t="s">
        <v>2638</v>
      </c>
      <c r="O441" s="184">
        <v>44406</v>
      </c>
      <c r="P441" s="166"/>
      <c r="Q441" s="175" t="s">
        <v>116</v>
      </c>
      <c r="R441" s="175" t="s">
        <v>2448</v>
      </c>
      <c r="S441" s="166"/>
      <c r="T441" s="166"/>
      <c r="U441" s="166">
        <v>3108</v>
      </c>
      <c r="V441" s="164" t="s">
        <v>1869</v>
      </c>
      <c r="W441" s="166"/>
      <c r="X441" s="166"/>
      <c r="Y441" s="166"/>
      <c r="Z441" s="168" t="s">
        <v>2564</v>
      </c>
      <c r="AA441" s="168" t="s">
        <v>2565</v>
      </c>
      <c r="AB441" s="166"/>
      <c r="AC441" s="166"/>
      <c r="AD441" s="165"/>
      <c r="AE441" s="166"/>
      <c r="AF441" s="166"/>
      <c r="AG441" s="166"/>
      <c r="AH441" s="165"/>
      <c r="AI441" s="166"/>
      <c r="AJ441" s="166" t="s">
        <v>2246</v>
      </c>
      <c r="AK441" s="166" t="s">
        <v>2294</v>
      </c>
      <c r="AL441" s="223"/>
      <c r="AM441" s="166"/>
      <c r="AN441" s="166" t="str">
        <f>F441 &amp;"["&amp;G441&amp;"]의 "&amp; I441 &amp;"["&amp; J441 &amp;"]는 방문["&amp;AJ441&amp;"]의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441" s="166"/>
      <c r="AP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AQ441" s="164" t="s">
        <v>1860</v>
      </c>
      <c r="AR441" s="164" t="str">
        <f t="shared" si="332"/>
        <v xml:space="preserve">WITH query_result AS (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 
AND A."&amp; $J441 &amp;" BETWEEN ADD_DAYS(B.VISIT_START_DATE, -7) 
                                  AND ADD_DAYS(B.VISIT_START_DATE, 7)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441" s="164" t="s">
        <v>1860</v>
      </c>
      <c r="AU441" s="164" t="str">
        <f t="shared" si="333"/>
        <v xml:space="preserve">    WITH query_result AS (
        -- 쿼리 결과를 변수에 저장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ADD_DAYS(B.VISIT_START_DATE, -7) 
                                  AND ADD_DAYS(B.VISIT_START_DATE, 7)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441" s="164" t="s">
        <v>1860</v>
      </c>
      <c r="AX441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AZ441" s="164" t="s">
        <v>1860</v>
      </c>
      <c r="BA441" s="164" t="str">
        <f t="shared" si="335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441" s="164" t="s">
        <v>1860</v>
      </c>
      <c r="BD441" s="164" t="str">
        <f>"BEGIN TRY" &amp; CHAR(10) &amp;
"    WITH query_result AS (" &amp; CHAR(10) &amp;
"        "&amp;BB441&amp;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441" s="164" t="s">
        <v>1860</v>
      </c>
      <c r="BG441" s="164" t="str">
        <f t="shared" si="337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1" s="166" t="str">
        <f>"SELECT 'ID"&amp; $U441 &amp;"' AS RULE_ID,  
   '"&amp; $G441 &amp;"' AS TB_NM,    
   '"&amp; $J441 &amp;"' AS COL_NM, 
   COUNT(*) AS TOT_CNT   
   FROM "&amp;$C441&amp;"."&amp; $G441 &amp;"
WHERE "&amp; $J441 &amp;" IS NOT NULL AND LENGTH(CAST("&amp; $J441 &amp;" AS VARCHAR))&gt;0 "</f>
        <v xml:space="preserve">SELECT 'ID3108'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1" s="164" t="s">
        <v>1860</v>
      </c>
      <c r="BJ441" s="166" t="str">
        <f t="shared" si="338"/>
        <v xml:space="preserve">BEGIN
    -- 쿼리 결과를 변수에 저장
    SELECT 'ID3108'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(B.VISIT_START_DATE - INTERVAL '7 DAY') 
                                  AND (B.VISIT_START_DATE + INTERVAL '7 DAY') 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441" s="164" t="s">
        <v>1860</v>
      </c>
      <c r="BM441" s="166" t="str">
        <f t="shared" si="339"/>
        <v xml:space="preserve">BEGIN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=A."&amp;$AK441&amp;" 
AND A."&amp; $J441 &amp;" BETWEEN (B.VISIT_START_DATE - INTERVAL '7 DAY') 
                                  AND (B.VISIT_START_DATE + INTERVAL '7 DAY')  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441" s="164" t="s">
        <v>1860</v>
      </c>
      <c r="BP441" s="166" t="str">
        <f t="shared" si="340"/>
        <v xml:space="preserve">BEGIN
    -- 쿼리 결과를 변수에 저장
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BR441" s="164" t="s">
        <v>1860</v>
      </c>
      <c r="BS441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DATE_SUB(B.VISIT_START_DATE, INTERVAL 7 DAY) 
                                  AND DATE_ADD(B.VISIT_START_DATE, INTERVAL 7 DAY)
 )  
THEN 'Y' ELSE 'N' END = 'Y' 
AND ( "&amp; $J441 &amp;" IS NOT NULL AND LENGTH("&amp; $J441 &amp;")&gt;0 )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441" s="164" t="s">
        <v>1860</v>
      </c>
      <c r="BV441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1" s="166" t="str">
        <f>"SELECT ERR_VALUE, RULE_ID, TB_NM, COL_NM FROM (
 SELECT DISTINCT SUBSTRING(CAST("&amp; $J441 &amp;" AS VARCHAR(50)),1,30)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DATE_SUB(B.VISIT_START_DATE, INTERVAL 7 DAY) 
                                  AND DATE_ADD(B.VISIT_START_DATE, INTERVAL 7 DAY)
)  
THEN 'Y' ELSE 'N' END = 'Y' 
AND ( "&amp; $J441 &amp;" IS NOT NULL AND LENGTH("&amp; $J441 &amp;")&gt;0 ) 
LIMIT 3
) XX
"</f>
        <v xml:space="preserve">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441" s="164" t="s">
        <v>1860</v>
      </c>
      <c r="BY441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CA441" s="164" t="s">
        <v>1860</v>
      </c>
      <c r="CB441" s="164" t="str">
        <f t="shared" si="344"/>
        <v xml:space="preserve">    -- 프로시저 본문
    BEGIN
        WITH query_result AS (
            -- 쿼리 결과를 변수에 저장
            SELECT 'ID3108'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(B.VISIT_START_DATE - 7) 
                                  AND (B.VISIT_START_DATE + 7)
 )  
THEN 'Y' ELSE 'N' END = 'Y' 
AND ( "&amp; $J441 &amp;" IS NOT NULL AND LENGTH(TO_CHAR("&amp; $J441 &amp;"))&gt;0 )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441" s="164" t="s">
        <v>1860</v>
      </c>
      <c r="CE441" s="164" t="str">
        <f t="shared" si="345"/>
        <v xml:space="preserve">    -- 프로시저 본문
    BEGIN
        WITH query_result AS (
            -- 쿼리 결과를 변수에 저장
 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1" s="166" t="str">
        <f>"SELECT ERR_VALUE, RULE_ID, TB_NM, COL_NM FROM (
 SELECT DISTINCT SUBSTR(TO_CHAR("&amp; $J441 &amp;"),1,30)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(B.VISIT_START_DATE - 7) 
                                  AND (B.VISIT_START_DATE + 7)
)  
THEN 'Y' ELSE 'N' END = 'Y' 
AND ( "&amp; $J441 &amp;" IS NOT NULL AND LENGTH(TO_CHAR("&amp; $J441 &amp;"))&gt;0 ) 
AND ROWNUM &lt; 4
) XX
"</f>
        <v xml:space="preserve">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441" s="164" t="s">
        <v>1860</v>
      </c>
      <c r="CH441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CJ441" s="164" t="s">
        <v>1860</v>
      </c>
      <c r="CK441" s="164" t="str">
        <f t="shared" si="347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441" s="164" t="s">
        <v>1860</v>
      </c>
      <c r="CN441" s="164" t="str">
        <f>"BEGIN TRY" &amp; CHAR(10) &amp;
"    WITH query_result AS (" &amp; CHAR(10) &amp;
"        "&amp;CL441&amp;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441" s="164" t="s">
        <v>1860</v>
      </c>
      <c r="CQ441" s="164" t="str">
        <f t="shared" si="349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1" s="216">
        <f>IFERROR(VLOOKUP("ID"&amp;U441,V.진단결과!$A$2:$E$99558,4,0),0)</f>
        <v>0</v>
      </c>
      <c r="CS441" s="217">
        <f>IFERROR(VLOOKUP("ID"&amp;U441,V.진단결과!$A$2:$E$99558,5,0),0)</f>
        <v>0</v>
      </c>
      <c r="CT441" s="218">
        <f t="shared" ref="CT441" si="352">IFERROR(CS441/CR441,0)</f>
        <v>0</v>
      </c>
      <c r="CU441" s="219" t="str">
        <f>SUBSTITUTE(IFERROR(VLOOKUP("ID"&amp;U441,V.진단결과!$A$2:$F$99558,6,0),""),$AO441,"")</f>
        <v/>
      </c>
    </row>
    <row r="442" spans="1:120" s="220" customFormat="1" ht="16.5" customHeight="1">
      <c r="A442" s="164">
        <v>5.4</v>
      </c>
      <c r="B442" s="164" t="s">
        <v>2240</v>
      </c>
      <c r="C442" s="164" t="s">
        <v>2886</v>
      </c>
      <c r="D442" s="164">
        <v>5</v>
      </c>
      <c r="E442" s="175" t="s">
        <v>2243</v>
      </c>
      <c r="F442" s="177" t="s">
        <v>2269</v>
      </c>
      <c r="G442" s="177" t="s">
        <v>2248</v>
      </c>
      <c r="H442" s="177">
        <v>5</v>
      </c>
      <c r="I442" s="221" t="s">
        <v>2639</v>
      </c>
      <c r="J442" s="177" t="s">
        <v>2322</v>
      </c>
      <c r="K442" s="177" t="s">
        <v>2436</v>
      </c>
      <c r="L442" s="175"/>
      <c r="M442" s="165"/>
      <c r="N442" s="221" t="s">
        <v>2639</v>
      </c>
      <c r="O442" s="185">
        <v>44406</v>
      </c>
      <c r="P442" s="166"/>
      <c r="Q442" s="175" t="s">
        <v>2449</v>
      </c>
      <c r="R442" s="175"/>
      <c r="S442" s="166"/>
      <c r="T442" s="166"/>
      <c r="U442" s="166">
        <v>3109</v>
      </c>
      <c r="V442" s="164" t="s">
        <v>1870</v>
      </c>
      <c r="W442" s="167"/>
      <c r="X442" s="167"/>
      <c r="Y442" s="167"/>
      <c r="Z442" s="168" t="s">
        <v>2801</v>
      </c>
      <c r="AA442" s="168" t="s">
        <v>2799</v>
      </c>
      <c r="AB442" s="166"/>
      <c r="AC442" s="166"/>
      <c r="AD442" s="165"/>
      <c r="AE442" s="166"/>
      <c r="AF442" s="166"/>
      <c r="AG442" s="166"/>
      <c r="AH442" s="165"/>
      <c r="AI442" s="166"/>
      <c r="AJ442" s="177" t="s">
        <v>2248</v>
      </c>
      <c r="AK442" s="177" t="s">
        <v>2321</v>
      </c>
      <c r="AL442" s="166"/>
      <c r="AM442" s="166"/>
      <c r="AN442" s="167" t="str">
        <f>F442 &amp;"["&amp;G442&amp;"]의 "&amp; I442 &amp;"["&amp; J442 &amp;"]는 "&amp;AJ442&amp;" 테이블의 "&amp;AK442&amp;"값을 포함해야 한다."</f>
        <v>진단정보[CONDITION_OCCURRENCE]의 상병 시작시간[CONDITION_START_DATETIME]는 CONDITION_OCCURRENCE 테이블의 CONDITION_START_DATE값을 포함해야 한다.</v>
      </c>
      <c r="AO442" s="166"/>
      <c r="AP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442" s="164" t="s">
        <v>1860</v>
      </c>
      <c r="AR442" s="164" t="str">
        <f t="shared" si="332"/>
        <v xml:space="preserve">WITH query_result AS (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2" s="166" t="str">
        <f>"SELECT 'ID"&amp; $U442 &amp;"' AS RULE_ID,  
   '"&amp; $G442 &amp;"' AS TB_NM,    
   '"&amp; $J442 &amp;"' AS COL_NM, 
	COUNT(*) AS ERR_CNT   
FROM "&amp;$C442&amp;"."&amp; $G442 &amp;"
WHERE CASE WHEN  "&amp; $J442 &amp;" NOT LIKE_REGEXPR "&amp; $AK442 &amp;"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442" s="164" t="s">
        <v>1860</v>
      </c>
      <c r="AU442" s="164" t="str">
        <f t="shared" si="333"/>
        <v xml:space="preserve">    WITH query_result AS (
        -- 쿼리 결과를 변수에 저장
        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"&amp; $J442 &amp;" NOT LIKE_REGEXPR "&amp; $AK442 &amp;"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442" s="164" t="s">
        <v>1860</v>
      </c>
      <c r="AX442" s="164" t="str">
        <f t="shared" si="334"/>
        <v xml:space="preserve">    WITH query_result AS (
        -- 쿼리 결과를 변수에 저장
    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442" s="164" t="s">
        <v>1860</v>
      </c>
      <c r="BA442" s="164" t="str">
        <f t="shared" si="335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442" s="164" t="s">
        <v>1860</v>
      </c>
      <c r="BD442" s="164" t="str">
        <f>"BEGIN TRY" &amp; CHAR(10) &amp;
"    WITH query_result AS (" &amp; CHAR(10) &amp;
"        "&amp;BB442&amp;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442" s="164" t="s">
        <v>1860</v>
      </c>
      <c r="BG442" s="164" t="str">
        <f t="shared" si="337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2" s="166" t="str">
        <f>"SELECT 'ID"&amp; $U442 &amp;"' AS RULE_ID,  
   '"&amp; $G442 &amp;"' AS TB_NM,    
   '"&amp; $J442 &amp;"' AS COL_NM, 
   COUNT(*) AS TOT_CNT   
   FROM "&amp;$C442&amp;"."&amp; $G442 &amp;"
WHERE "&amp; $J442 &amp;" IS NOT NULL AND LENGTH(CAST("&amp; $J442 &amp;" AS VARCHAR))&gt;0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442" s="164" t="s">
        <v>1860</v>
      </c>
      <c r="BJ442" s="166" t="str">
        <f t="shared" si="338"/>
        <v xml:space="preserve">BEGIN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2" s="166" t="str">
        <f>"SELECT 'ID"&amp; $U442 &amp;"' AS RULE_ID,  
   '"&amp; $G442 &amp;"' AS TB_NM,    
   '"&amp; $J442 &amp;"' AS COL_NM, 
	COUNT(*) AS ERR_CNT   
FROM "&amp;$C442&amp;"."&amp; $G442 &amp;"
WHERE CASE WHEN REGEXP_MATCH(CAST("&amp; $J442 &amp;" AS VARCHAR), CAST("&amp; $AK442 &amp;" AS VARCHAR)) IS NULL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442" s="164" t="s">
        <v>1860</v>
      </c>
      <c r="BM442" s="166" t="str">
        <f t="shared" si="339"/>
        <v xml:space="preserve">BEGIN
    -- 쿼리 결과를 변수에 저장
    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REGEXP_MATCH(CAST("&amp; $J442 &amp;" AS VARCHAR), CAST("&amp; $AK442 &amp;" AS VARCHAR)) IS NULL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442" s="164" t="s">
        <v>1860</v>
      </c>
      <c r="BP442" s="166" t="str">
        <f t="shared" si="340"/>
        <v xml:space="preserve">BEGIN
    -- 쿼리 결과를 변수에 저장
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442" s="164" t="s">
        <v>1860</v>
      </c>
      <c r="BS442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2" s="166" t="str">
        <f>"SELECT 'ID"&amp; $U442 &amp;"' AS RULE_ID,  
   '"&amp; $G442 &amp;"' AS TB_NM,    
   '"&amp; $J442 &amp;"' AS COL_NM, 
	COUNT(*) AS ERR_CNT   
FROM "&amp;$C442&amp;"."&amp; $G442 &amp;"
WHERE CASE WHEN  "&amp; $J442 &amp;" NOT REGEXP "&amp; $AK442 &amp;"
THEN 'Y' ELSE 'N' END = 'Y' 
AND ( "&amp; $J442 &amp;" IS NOT NULL AND LENGTH("&amp; $J442 &amp;")&gt;0 )
"</f>
        <v xml:space="preserve">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442" s="164" t="s">
        <v>1860</v>
      </c>
      <c r="BV442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442" s="166" t="str">
        <f>"SELECT ERR_VALUE, RULE_ID, TB_NM, COL_NM FROM (
SELECT DISTINCT SUBSTRING(CAST("&amp; $J442 &amp;" AS VARCHAR(50)),1,30) AS ERR_VALUE, 'ID"&amp; $U442 &amp;"' AS RULE_ID,  
   '"&amp; $G442 &amp;"' AS TB_NM,    
   '"&amp; $J442 &amp;"' AS COL_NM 
FROM "&amp;$C442&amp;"."&amp; $G442 &amp;"
WHERE CASE WHEN "&amp; $J442 &amp;" NOT REGEXP "&amp; $AK442 &amp;"
 THEN 'Y' 
 ELSE 'N' 
 END = 'Y' 
AND ("&amp; $J442 &amp;" IS NOT NULL AND LENGTH("&amp; $J442 &amp;")&gt;0 )
limit 3
) XX
"</f>
        <v xml:space="preserve">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442" s="164" t="s">
        <v>1860</v>
      </c>
      <c r="BY442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442" s="164" t="s">
        <v>1860</v>
      </c>
      <c r="CB442" s="164" t="str">
        <f t="shared" si="344"/>
        <v xml:space="preserve">    -- 프로시저 본문
    BEGIN
        WITH query_result AS (
            -- 쿼리 결과를 변수에 저장
            SELECT 'ID3109'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2" s="166" t="str">
        <f>"SELECT 'ID"&amp; $U442 &amp;"' AS RULE_ID,  
   '"&amp; $G442 &amp;"' AS TB_NM,    
   '"&amp; $J442 &amp;"' AS COL_NM, 
	COUNT(*) AS ERR_CNT   
FROM "&amp;$C442&amp;"."&amp; $G442 &amp;"
WHERE CASE WHEN NOT REGEXP_LIKE("&amp; $J442 &amp;", "&amp; $AK442 &amp;")
THEN 'Y' ELSE 'N' END = 'Y' 
AND ( "&amp; $J442 &amp;" IS NOT NULL AND LENGTH(TO_CHAR("&amp; $J442 &amp;"))&gt;0 )
"</f>
        <v xml:space="preserve">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442" s="164" t="s">
        <v>1860</v>
      </c>
      <c r="CE442" s="164" t="str">
        <f t="shared" si="345"/>
        <v xml:space="preserve">    -- 프로시저 본문
    BEGIN
        WITH query_result AS (
            -- 쿼리 결과를 변수에 저장
         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2" s="166" t="str">
        <f>"SELECT ERR_VALUE, RULE_ID, TB_NM, COL_NM FROM (
SELECT DISTINCT SUBSTR(TO_CHAR("&amp; $J442 &amp;"),1,30) AS ERR_VALUE, 'ID"&amp; $U442 &amp;"' AS RULE_ID,  
   '"&amp; $G442 &amp;"' AS TB_NM,    
   '"&amp; $J442 &amp;"' AS COL_NM 
FROM "&amp;$C442&amp;"."&amp; $G442 &amp;"
WHERE CASE WHEN NOT REGEXP_LIKE("&amp; $J442 &amp;", "&amp; $AK442 &amp;")
 THEN 'Y' 
 ELSE 'N' 
 END = 'Y' 
AND ("&amp; $J442 &amp;" IS NOT NULL AND LENGTH(TO_CHAR("&amp; $J442 &amp;"))&gt;0 )
AND ROWNUM &lt; 4
) XX
"</f>
        <v xml:space="preserve">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442" s="164" t="s">
        <v>1860</v>
      </c>
      <c r="CH442" s="164" t="str">
        <f t="shared" si="346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442" s="164" t="s">
        <v>1860</v>
      </c>
      <c r="CK442" s="164" t="str">
        <f t="shared" si="347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442" s="164" t="s">
        <v>1860</v>
      </c>
      <c r="CN442" s="164" t="str">
        <f>"BEGIN TRY" &amp; CHAR(10) &amp;
"    WITH query_result AS (" &amp; CHAR(10) &amp;
"        "&amp;CL442&amp;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442" s="164" t="s">
        <v>1860</v>
      </c>
      <c r="CQ442" s="164" t="str">
        <f t="shared" si="349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2" s="216">
        <f>IFERROR(VLOOKUP("ID"&amp;U442,V.진단결과!$A$2:$E$99558,4,0),0)</f>
        <v>0</v>
      </c>
      <c r="CS442" s="217">
        <f>IFERROR(VLOOKUP("ID"&amp;U442,V.진단결과!$A$2:$E$99558,5,0),0)</f>
        <v>0</v>
      </c>
      <c r="CT442" s="218">
        <f t="shared" si="329"/>
        <v>0</v>
      </c>
      <c r="CU442" s="219" t="str">
        <f>SUBSTITUTE(IFERROR(VLOOKUP("ID"&amp;U442,V.진단결과!$A$2:$F$99558,6,0),""),$AO442,"")</f>
        <v/>
      </c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</row>
    <row r="443" spans="1:120" s="220" customFormat="1" ht="16.5" hidden="1" customHeight="1">
      <c r="A443" s="164">
        <v>5.4</v>
      </c>
      <c r="B443" s="164" t="s">
        <v>2240</v>
      </c>
      <c r="C443" s="164" t="s">
        <v>2886</v>
      </c>
      <c r="D443" s="164">
        <v>5</v>
      </c>
      <c r="E443" s="175" t="s">
        <v>2243</v>
      </c>
      <c r="F443" s="177" t="s">
        <v>2269</v>
      </c>
      <c r="G443" s="177" t="s">
        <v>2248</v>
      </c>
      <c r="H443" s="177">
        <v>6</v>
      </c>
      <c r="I443" s="221" t="s">
        <v>2640</v>
      </c>
      <c r="J443" s="177" t="s">
        <v>2323</v>
      </c>
      <c r="K443" s="177" t="s">
        <v>2438</v>
      </c>
      <c r="L443" s="175"/>
      <c r="M443" s="165"/>
      <c r="N443" s="221" t="s">
        <v>2640</v>
      </c>
      <c r="O443" s="183" t="s">
        <v>2508</v>
      </c>
      <c r="P443" s="4"/>
      <c r="Q443" s="175" t="s">
        <v>2449</v>
      </c>
      <c r="R443" s="175"/>
      <c r="S443" s="166"/>
      <c r="T443" s="166"/>
      <c r="U443" s="166"/>
      <c r="V443" s="164" t="s">
        <v>1965</v>
      </c>
      <c r="W443" s="166" t="s">
        <v>2527</v>
      </c>
      <c r="X443" s="166"/>
      <c r="Y443" s="166"/>
      <c r="Z443" s="166"/>
      <c r="AA443" s="166"/>
      <c r="AB443" s="166"/>
      <c r="AC443" s="166"/>
      <c r="AD443" s="165"/>
      <c r="AE443" s="166"/>
      <c r="AF443" s="166"/>
      <c r="AG443" s="166"/>
      <c r="AH443" s="165"/>
      <c r="AI443" s="166"/>
      <c r="AJ443" s="166"/>
      <c r="AK443" s="166"/>
      <c r="AL443" s="166"/>
      <c r="AM443" s="166"/>
      <c r="AN443" s="167"/>
      <c r="AO443" s="166"/>
      <c r="AP443" s="166"/>
      <c r="AQ443" s="164"/>
      <c r="AR443" s="164"/>
      <c r="AS443" s="167"/>
      <c r="AT443" s="164"/>
      <c r="AU443" s="164"/>
      <c r="AV443" s="166"/>
      <c r="AW443" s="164"/>
      <c r="AX443" s="164"/>
      <c r="AY443" s="166"/>
      <c r="AZ443" s="164"/>
      <c r="BA443" s="164"/>
      <c r="BB443" s="167"/>
      <c r="BC443" s="164"/>
      <c r="BD443" s="164"/>
      <c r="BE443" s="166"/>
      <c r="BF443" s="164"/>
      <c r="BG443" s="164"/>
      <c r="BH443" s="166"/>
      <c r="BI443" s="164"/>
      <c r="BJ443" s="164"/>
      <c r="BK443" s="167"/>
      <c r="BL443" s="164"/>
      <c r="BM443" s="164"/>
      <c r="BN443" s="166"/>
      <c r="BO443" s="164"/>
      <c r="BP443" s="164"/>
      <c r="BQ443" s="166"/>
      <c r="BR443" s="164"/>
      <c r="BS443" s="164"/>
      <c r="BT443" s="167"/>
      <c r="BU443" s="164"/>
      <c r="BV443" s="164"/>
      <c r="BW443" s="166"/>
      <c r="BX443" s="164"/>
      <c r="BY443" s="164"/>
      <c r="BZ443" s="166"/>
      <c r="CA443" s="164"/>
      <c r="CB443" s="164"/>
      <c r="CC443" s="167"/>
      <c r="CD443" s="164"/>
      <c r="CE443" s="164"/>
      <c r="CF443" s="166"/>
      <c r="CG443" s="164"/>
      <c r="CH443" s="164"/>
      <c r="CI443" s="166"/>
      <c r="CJ443" s="164"/>
      <c r="CK443" s="164"/>
      <c r="CL443" s="167"/>
      <c r="CM443" s="164"/>
      <c r="CN443" s="164"/>
      <c r="CO443" s="166"/>
      <c r="CP443" s="164"/>
      <c r="CQ443" s="164"/>
      <c r="CR443" s="216">
        <f>IFERROR(VLOOKUP("ID"&amp;U443,V.진단결과!$A$2:$E$99558,4,0),0)</f>
        <v>0</v>
      </c>
      <c r="CS443" s="217">
        <f>IFERROR(VLOOKUP("ID"&amp;U443,V.진단결과!$A$2:$E$99558,5,0),0)</f>
        <v>0</v>
      </c>
      <c r="CT443" s="218">
        <f t="shared" si="329"/>
        <v>0</v>
      </c>
      <c r="CU443" s="219" t="str">
        <f>SUBSTITUTE(IFERROR(VLOOKUP("ID"&amp;U443,V.진단결과!$A$2:$F$99558,6,0),""),$AO443,"")</f>
        <v/>
      </c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</row>
    <row r="444" spans="1:120" s="220" customFormat="1" ht="16.5" hidden="1" customHeight="1">
      <c r="A444" s="164">
        <v>5.4</v>
      </c>
      <c r="B444" s="164" t="s">
        <v>2240</v>
      </c>
      <c r="C444" s="164" t="s">
        <v>2886</v>
      </c>
      <c r="D444" s="164">
        <v>5</v>
      </c>
      <c r="E444" s="175" t="s">
        <v>2243</v>
      </c>
      <c r="F444" s="177" t="s">
        <v>2269</v>
      </c>
      <c r="G444" s="177" t="s">
        <v>2248</v>
      </c>
      <c r="H444" s="177">
        <v>7</v>
      </c>
      <c r="I444" s="221" t="s">
        <v>2641</v>
      </c>
      <c r="J444" s="177" t="s">
        <v>2324</v>
      </c>
      <c r="K444" s="177" t="s">
        <v>2436</v>
      </c>
      <c r="L444" s="175"/>
      <c r="M444" s="165"/>
      <c r="N444" s="221" t="s">
        <v>2641</v>
      </c>
      <c r="O444" s="183" t="s">
        <v>2508</v>
      </c>
      <c r="P444" s="166"/>
      <c r="Q444" s="175" t="s">
        <v>2449</v>
      </c>
      <c r="R444" s="175"/>
      <c r="S444" s="166"/>
      <c r="T444" s="166"/>
      <c r="U444" s="166"/>
      <c r="V444" s="164" t="s">
        <v>1965</v>
      </c>
      <c r="W444" s="167" t="s">
        <v>2527</v>
      </c>
      <c r="X444" s="166"/>
      <c r="Y444" s="166"/>
      <c r="Z444" s="166"/>
      <c r="AA444" s="166"/>
      <c r="AB444" s="166"/>
      <c r="AC444" s="166"/>
      <c r="AD444" s="165"/>
      <c r="AE444" s="166"/>
      <c r="AF444" s="166"/>
      <c r="AG444" s="166"/>
      <c r="AH444" s="165"/>
      <c r="AI444" s="166"/>
      <c r="AJ444" s="166"/>
      <c r="AK444" s="166"/>
      <c r="AL444" s="166"/>
      <c r="AM444" s="166"/>
      <c r="AN444" s="166"/>
      <c r="AO444" s="166"/>
      <c r="AP444" s="166"/>
      <c r="AQ444" s="164"/>
      <c r="AR444" s="164"/>
      <c r="AS444" s="167"/>
      <c r="AT444" s="164"/>
      <c r="AU444" s="164"/>
      <c r="AV444" s="166"/>
      <c r="AW444" s="166"/>
      <c r="AX444" s="166"/>
      <c r="AY444" s="166"/>
      <c r="AZ444" s="164"/>
      <c r="BA444" s="164"/>
      <c r="BB444" s="167"/>
      <c r="BC444" s="164"/>
      <c r="BD444" s="164"/>
      <c r="BE444" s="166"/>
      <c r="BF444" s="166"/>
      <c r="BG444" s="166"/>
      <c r="BH444" s="166"/>
      <c r="BI444" s="164"/>
      <c r="BJ444" s="164"/>
      <c r="BK444" s="167"/>
      <c r="BL444" s="164"/>
      <c r="BM444" s="164"/>
      <c r="BN444" s="166"/>
      <c r="BO444" s="166"/>
      <c r="BP444" s="166"/>
      <c r="BQ444" s="166"/>
      <c r="BR444" s="164"/>
      <c r="BS444" s="164"/>
      <c r="BT444" s="167"/>
      <c r="BU444" s="164"/>
      <c r="BV444" s="164"/>
      <c r="BW444" s="166"/>
      <c r="BX444" s="166"/>
      <c r="BY444" s="166"/>
      <c r="BZ444" s="166"/>
      <c r="CA444" s="164"/>
      <c r="CB444" s="164"/>
      <c r="CC444" s="167"/>
      <c r="CD444" s="164"/>
      <c r="CE444" s="164"/>
      <c r="CF444" s="166"/>
      <c r="CG444" s="166"/>
      <c r="CH444" s="166"/>
      <c r="CI444" s="166"/>
      <c r="CJ444" s="164"/>
      <c r="CK444" s="164"/>
      <c r="CL444" s="167"/>
      <c r="CM444" s="164"/>
      <c r="CN444" s="164"/>
      <c r="CO444" s="166"/>
      <c r="CP444" s="166"/>
      <c r="CQ444" s="166"/>
      <c r="CR444" s="216">
        <f>IFERROR(VLOOKUP("ID"&amp;U444,V.진단결과!$A$2:$E$99558,4,0),0)</f>
        <v>0</v>
      </c>
      <c r="CS444" s="217">
        <f>IFERROR(VLOOKUP("ID"&amp;U444,V.진단결과!$A$2:$E$99558,5,0),0)</f>
        <v>0</v>
      </c>
      <c r="CT444" s="218">
        <f t="shared" si="329"/>
        <v>0</v>
      </c>
      <c r="CU444" s="219" t="str">
        <f>SUBSTITUTE(IFERROR(VLOOKUP("ID"&amp;U444,V.진단결과!$A$2:$F$99558,6,0),""),$AO444,"")</f>
        <v/>
      </c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</row>
    <row r="445" spans="1:120" s="220" customFormat="1" ht="16.5" customHeight="1">
      <c r="A445" s="164">
        <v>5.4</v>
      </c>
      <c r="B445" s="164" t="s">
        <v>2240</v>
      </c>
      <c r="C445" s="164" t="s">
        <v>2886</v>
      </c>
      <c r="D445" s="164">
        <v>5</v>
      </c>
      <c r="E445" s="175" t="s">
        <v>2243</v>
      </c>
      <c r="F445" s="177" t="s">
        <v>2269</v>
      </c>
      <c r="G445" s="177" t="s">
        <v>2248</v>
      </c>
      <c r="H445" s="177">
        <v>8</v>
      </c>
      <c r="I445" s="221" t="s">
        <v>2642</v>
      </c>
      <c r="J445" s="177" t="s">
        <v>2325</v>
      </c>
      <c r="K445" s="177" t="s">
        <v>2435</v>
      </c>
      <c r="L445" s="175"/>
      <c r="M445" s="165"/>
      <c r="N445" s="221" t="s">
        <v>2650</v>
      </c>
      <c r="O445" s="183">
        <v>44786627</v>
      </c>
      <c r="P445" s="4"/>
      <c r="Q445" s="175" t="s">
        <v>116</v>
      </c>
      <c r="R445" s="175" t="s">
        <v>2448</v>
      </c>
      <c r="S445" s="166"/>
      <c r="T445" s="166"/>
      <c r="U445" s="166">
        <v>3112</v>
      </c>
      <c r="V445" s="164" t="s">
        <v>1869</v>
      </c>
      <c r="W445" s="166"/>
      <c r="X445" s="166"/>
      <c r="Y445" s="166"/>
      <c r="Z445" s="164" t="s">
        <v>1868</v>
      </c>
      <c r="AA445" s="164" t="s">
        <v>2466</v>
      </c>
      <c r="AB445" s="164"/>
      <c r="AC445" s="166"/>
      <c r="AD445" s="165"/>
      <c r="AE445" s="166"/>
      <c r="AF445" s="166" t="s">
        <v>2886</v>
      </c>
      <c r="AG445" s="165" t="s">
        <v>2258</v>
      </c>
      <c r="AH445" s="165" t="s">
        <v>2434</v>
      </c>
      <c r="AI445" s="166" t="s">
        <v>2825</v>
      </c>
      <c r="AJ445" s="166"/>
      <c r="AK445" s="166"/>
      <c r="AL445" s="166"/>
      <c r="AM445" s="166"/>
      <c r="AN445" s="166" t="str">
        <f>F445 &amp;"["&amp;G445&amp;"]의 "&amp; I445 &amp;"["&amp; J445 &amp;"]는 표준코드[CONCEPT]의 표준코드아이디[CONCEPT_ID]에 존재하며 해당 조건["&amp;AI445&amp;"]을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45" s="166"/>
      <c r="AP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445" s="164" t="s">
        <v>1860</v>
      </c>
      <c r="AR445" s="164" t="str">
        <f>"WITH query_result AS (" &amp; CHAR(10) &amp;
"    -- 쿼리 결과를 변수에 저장" &amp; CHAR(10) &amp;
"    " &amp; AP445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445" s="164" t="s">
        <v>1860</v>
      </c>
      <c r="AU445" s="164" t="str">
        <f>"    WITH query_result AS (" &amp; CHAR(10) &amp;
"        -- 쿼리 결과를 변수에 저장" &amp; CHAR(10) &amp;
"        " &amp; AS445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445" s="164" t="s">
        <v>1860</v>
      </c>
      <c r="AX445" s="164" t="str">
        <f>"    WITH query_result AS (" &amp; CHAR(10) &amp;
"        -- 쿼리 결과를 변수에 저장" &amp; CHAR(10) &amp;
"        " &amp; AV445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445" s="164" t="s">
        <v>1860</v>
      </c>
      <c r="BA445" s="164" t="str">
        <f>"BEGIN TRY" &amp; CHAR(10) &amp;
"    WITH query_result AS (" &amp; CHAR(10) &amp;
"        "&amp;AY445&amp;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445" s="164" t="s">
        <v>1860</v>
      </c>
      <c r="BD445" s="164" t="str">
        <f>"BEGIN TRY" &amp; CHAR(10) &amp;
"    WITH query_result AS (" &amp; CHAR(10) &amp;
"        "&amp;BB445&amp;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445" s="164" t="s">
        <v>1860</v>
      </c>
      <c r="BG445" s="164" t="str">
        <f>"BEGIN TRY" &amp; CHAR(10) &amp;
"    WITH query_result AS (" &amp; CHAR(10) &amp;
"        "&amp;BE445&amp;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5" s="166" t="str">
        <f>"SELECT 'ID"&amp; $U445 &amp;"' AS RULE_ID,  
   '"&amp; $G445 &amp;"' AS TB_NM,    
   '"&amp; $J445 &amp;"' AS COL_NM, 
   COUNT(*) AS TOT_CNT   
   FROM "&amp;$C445&amp;"."&amp; $G445 &amp;"
WHERE "&amp; $J445 &amp;" IS NOT NULL AND LENGTH(CAST("&amp; $J445 &amp;" AS VARCHAR))&gt;0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445" s="164" t="s">
        <v>1860</v>
      </c>
      <c r="BJ445" s="166" t="str">
        <f>"BEGIN" &amp; CHAR(10) &amp;
"    -- 쿼리 결과를 변수에 저장" &amp; CHAR(10) &amp;
"    " &amp; BH445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445" s="164" t="s">
        <v>1860</v>
      </c>
      <c r="BM445" s="166" t="str">
        <f>"BEGIN" &amp; CHAR(10) &amp;
"    -- 쿼리 결과를 변수에 저장" &amp; CHAR(10) &amp;
"    " &amp; BK445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445" s="164" t="s">
        <v>1860</v>
      </c>
      <c r="BP445" s="166" t="str">
        <f>"BEGIN" &amp; CHAR(10) &amp;
"    -- 쿼리 결과를 변수에 저장" &amp; CHAR(10) &amp;
"    " &amp; BN445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445" s="164" t="s">
        <v>1860</v>
      </c>
      <c r="BS44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LENGTH("&amp; $J445 &amp;")&gt;0 )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445" s="164" t="s">
        <v>1860</v>
      </c>
      <c r="BV44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445" s="166" t="str">
        <f>"SELECT ERR_VALUE, RULE_ID, TB_NM, COL_NM FROM (
 SELECT DISTINCT SUBSTRING(CAST("&amp; $J445 &amp;" AS VARCHAR(50)),1,30)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 $AI445 &amp;")  
THEN 'Y' ELSE 'N' END = 'Y' 
AND ( "&amp; $J445 &amp;" IS NOT NULL AND LENGTH("&amp; $J445 &amp;")&gt;0 ) 
LIMIT 3
) XX
"</f>
        <v xml:space="preserve">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445" s="164" t="s">
        <v>1860</v>
      </c>
      <c r="BY44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445" s="164" t="s">
        <v>1860</v>
      </c>
      <c r="CB445" s="164" t="str">
        <f>"    -- 프로시저 본문" &amp; CHAR(10) &amp;
"    BEGIN" &amp; CHAR(10) &amp;
"        WITH query_result AS (" &amp; CHAR(10) &amp;
"            -- 쿼리 결과를 변수에 저장" &amp; CHAR(10) &amp;
"            "&amp;BZ445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'ID3112'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LENGTH(TO_CHAR("&amp; $J445 &amp;"))&gt;0 )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445" s="164" t="s">
        <v>1860</v>
      </c>
      <c r="CE445" s="164" t="str">
        <f>"    -- 프로시저 본문" &amp; CHAR(10) &amp;
"    BEGIN" &amp; CHAR(10) &amp;
"        WITH query_result AS (" &amp; CHAR(10) &amp;
"            -- 쿼리 결과를 변수에 저장" &amp; CHAR(10) &amp;
"         "&amp;CC445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5" s="166" t="str">
        <f>"SELECT ERR_VALUE, RULE_ID, TB_NM, COL_NM FROM (
 SELECT DISTINCT SUBSTR(TO_CHAR("&amp; $J445 &amp;"),1,30)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LENGTH(TO_CHAR("&amp; $J445 &amp;"))&gt;0 ) 
AND ROWNUM &lt; 4
) XX
"</f>
        <v xml:space="preserve">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445" s="164" t="s">
        <v>1860</v>
      </c>
      <c r="CH445" s="164" t="str">
        <f>"    -- 프로시저 본문" &amp; CHAR(10) &amp;
"    BEGIN" &amp; CHAR(10) &amp;
"        WITH query_result AS (" &amp; CHAR(10) &amp;
"            -- 쿼리 결과를 변수에 저장" &amp; CHAR(10) &amp;
"            "&amp;CF445&amp;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445" s="164" t="s">
        <v>1860</v>
      </c>
      <c r="CK445" s="164" t="str">
        <f>"BEGIN TRY" &amp; CHAR(10) &amp;
"    WITH query_result AS (" &amp; CHAR(10) &amp;
"        "&amp;CI445&amp;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445" s="164" t="s">
        <v>1860</v>
      </c>
      <c r="CN445" s="164" t="str">
        <f>"BEGIN TRY" &amp; CHAR(10) &amp;
"    WITH query_result AS (" &amp; CHAR(10) &amp;
"        "&amp;CL445&amp;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445" s="164" t="s">
        <v>1860</v>
      </c>
      <c r="CQ445" s="164" t="str">
        <f>"BEGIN TRY" &amp; CHAR(10) &amp;
"    WITH query_result AS (" &amp; CHAR(10) &amp;
"        "&amp;CO445&amp;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5" s="216">
        <f>IFERROR(VLOOKUP("ID"&amp;U445,V.진단결과!$A$2:$E$99558,4,0),0)</f>
        <v>0</v>
      </c>
      <c r="CS445" s="217">
        <f>IFERROR(VLOOKUP("ID"&amp;U445,V.진단결과!$A$2:$E$99558,5,0),0)</f>
        <v>0</v>
      </c>
      <c r="CT445" s="218">
        <f t="shared" si="329"/>
        <v>0</v>
      </c>
      <c r="CU445" s="219" t="str">
        <f>SUBSTITUTE(IFERROR(VLOOKUP("ID"&amp;U445,V.진단결과!$A$2:$F$99558,6,0),""),$AO445,"")</f>
        <v/>
      </c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</row>
    <row r="446" spans="1:120" s="220" customFormat="1" ht="16.5" customHeight="1">
      <c r="A446" s="164">
        <v>5.4</v>
      </c>
      <c r="B446" s="164" t="s">
        <v>2240</v>
      </c>
      <c r="C446" s="164" t="s">
        <v>2886</v>
      </c>
      <c r="D446" s="164">
        <v>5</v>
      </c>
      <c r="E446" s="175" t="s">
        <v>2243</v>
      </c>
      <c r="F446" s="177" t="s">
        <v>2269</v>
      </c>
      <c r="G446" s="177" t="s">
        <v>2248</v>
      </c>
      <c r="H446" s="177">
        <v>8</v>
      </c>
      <c r="I446" s="221" t="s">
        <v>2642</v>
      </c>
      <c r="J446" s="177" t="s">
        <v>2325</v>
      </c>
      <c r="K446" s="177" t="s">
        <v>2435</v>
      </c>
      <c r="L446" s="175"/>
      <c r="M446" s="165"/>
      <c r="N446" s="221" t="s">
        <v>2650</v>
      </c>
      <c r="O446" s="183">
        <v>44786627</v>
      </c>
      <c r="P446" s="4"/>
      <c r="Q446" s="175" t="s">
        <v>116</v>
      </c>
      <c r="R446" s="175" t="s">
        <v>2448</v>
      </c>
      <c r="S446" s="166"/>
      <c r="T446" s="166"/>
      <c r="U446" s="166">
        <v>3113</v>
      </c>
      <c r="V446" s="164" t="s">
        <v>1869</v>
      </c>
      <c r="W446" s="166"/>
      <c r="X446" s="166"/>
      <c r="Y446" s="166"/>
      <c r="Z446" s="168" t="s">
        <v>2892</v>
      </c>
      <c r="AA446" s="168" t="s">
        <v>2891</v>
      </c>
      <c r="AB446" s="166"/>
      <c r="AC446" s="166"/>
      <c r="AD446" s="165"/>
      <c r="AE446" s="166"/>
      <c r="AF446" s="166"/>
      <c r="AG446" s="166"/>
      <c r="AH446" s="165"/>
      <c r="AI446" s="166"/>
      <c r="AJ446" s="166"/>
      <c r="AK446" s="166"/>
      <c r="AL446" s="166"/>
      <c r="AM446" s="166"/>
      <c r="AN446" s="166" t="str">
        <f>F446 &amp;"["&amp;G446&amp;"]의 "&amp; I446 &amp;"["&amp; J446 &amp;"]는 필수적으로 존재하여만 한다."</f>
        <v>진단정보[CONDITION_OCCURRENCE]의 상병기록 유형_주/부상병[CONDITION_TYPE_CONCEPT_ID]는 필수적으로 존재하여만 한다.</v>
      </c>
      <c r="AO446" s="166"/>
      <c r="AP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Q446" s="164" t="s">
        <v>1860</v>
      </c>
      <c r="AR446" s="164" t="str">
        <f>"WITH query_result AS (" &amp; CHAR(10) &amp;
"    -- 쿼리 결과를 변수에 저장" &amp; CHAR(10) &amp;
"    " &amp; AP446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'ID3113'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AT446" s="164" t="s">
        <v>1860</v>
      </c>
      <c r="AU446" s="164" t="str">
        <f>"    WITH query_result AS (" &amp; CHAR(10) &amp;
"        -- 쿼리 결과를 변수에 저장" &amp; CHAR(10) &amp;
"        " &amp; AS446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'ID3113'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AW446" s="164" t="s">
        <v>1860</v>
      </c>
      <c r="AX446" s="164" t="str">
        <f>"    WITH query_result AS (" &amp; CHAR(10) &amp;
"        -- 쿼리 결과를 변수에 저장" &amp; CHAR(10) &amp;
"        " &amp; AV446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Z446" s="164" t="s">
        <v>1860</v>
      </c>
      <c r="BA446" s="164" t="str">
        <f>"BEGIN TRY" &amp; CHAR(10) &amp;
"    WITH query_result AS (" &amp; CHAR(10) &amp;
"        "&amp;AY446&amp;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C446" s="164" t="s">
        <v>1860</v>
      </c>
      <c r="BD446" s="164" t="str">
        <f>"BEGIN TRY" &amp; CHAR(10) &amp;
"    WITH query_result AS (" &amp; CHAR(10) &amp;
"        "&amp;BB446&amp;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BF446" s="164" t="s">
        <v>1860</v>
      </c>
      <c r="BG446" s="164" t="str">
        <f>"BEGIN TRY" &amp; CHAR(10) &amp;
"    WITH query_result AS (" &amp; CHAR(10) &amp;
"        "&amp;BE446&amp;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6" s="166" t="str">
        <f>"SELECT 'ID"&amp; $U446 &amp;"' AS RULE_ID,  
   '"&amp; $G446 &amp;"' AS TB_NM,    
   '"&amp; $J446 &amp;"' AS COL_NM, 
   COUNT(*) AS TOT_CNT   
   FROM "&amp;$C446&amp;"."&amp; $G446 &amp;"
"</f>
        <v xml:space="preserve">SELECT 'ID3113' AS RULE_ID,  
   'CONDITION_OCCURRENCE' AS TB_NM,    
   'CONDITION_TYPE_CONCEPT_ID' AS COL_NM, 
   COUNT(*) AS TOT_CNT   
   FROM YourSchemaName.CONDITION_OCCURRENCE
</v>
      </c>
      <c r="BI446" s="164" t="s">
        <v>1860</v>
      </c>
      <c r="BJ446" s="166" t="str">
        <f>"BEGIN" &amp; CHAR(10) &amp;
"    -- 쿼리 결과를 변수에 저장" &amp; CHAR(10) &amp;
"    " &amp; BH446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'ID3113'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L446" s="164" t="s">
        <v>1860</v>
      </c>
      <c r="BM446" s="166" t="str">
        <f>"BEGIN" &amp; CHAR(10) &amp;
"    -- 쿼리 결과를 변수에 저장" &amp; CHAR(10) &amp;
"    " &amp; BK446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'ID3113'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BO446" s="164" t="s">
        <v>1860</v>
      </c>
      <c r="BP446" s="166" t="str">
        <f>"BEGIN" &amp; CHAR(10) &amp;
"    -- 쿼리 결과를 변수에 저장" &amp; CHAR(10) &amp;
"    " &amp; BN446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BR446" s="164" t="s">
        <v>1860</v>
      </c>
      <c r="BS4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U446" s="164" t="s">
        <v>1860</v>
      </c>
      <c r="BV4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446" s="166" t="str">
        <f>"SELECT ERR_VALUE, RULE_ID, TB_NM, COL_NM FROM (
 SELECT DISTINCT SUBSTRING(CAST("&amp; $J446 &amp;" AS VARCHAR(50)),1,30) AS ERR_VALUE, 'ID"&amp; $U446 &amp;"' AS RULE_ID,  
   '"&amp; $G446 &amp;"' AS TB_NM,    
   '"&amp; $J446 &amp;"' AS COL_NM 
    FROM "&amp;$C446&amp;"."&amp; $G446 &amp;" A
    WHERE  "&amp; $J446 &amp;" IS NULL 
LIMIT 3
) XX
"</f>
        <v xml:space="preserve">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</v>
      </c>
      <c r="BX446" s="164" t="s">
        <v>1860</v>
      </c>
      <c r="BY4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A446" s="164" t="s">
        <v>1860</v>
      </c>
      <c r="CB446" s="164" t="str">
        <f>"    -- 프로시저 본문" &amp; CHAR(10) &amp;
"    BEGIN" &amp; CHAR(10) &amp;
"        WITH query_result AS (" &amp; CHAR(10) &amp;
"            -- 쿼리 결과를 변수에 저장" &amp; CHAR(10) &amp;
"            "&amp;BZ446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'ID3113'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D446" s="164" t="s">
        <v>1860</v>
      </c>
      <c r="CE446" s="164" t="str">
        <f>"    -- 프로시저 본문" &amp; CHAR(10) &amp;
"    BEGIN" &amp; CHAR(10) &amp;
"        WITH query_result AS (" &amp; CHAR(10) &amp;
"            -- 쿼리 결과를 변수에 저장" &amp; CHAR(10) &amp;
"         "&amp;CC446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'ID3113'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6" s="166" t="str">
        <f>"SELECT ERR_VALUE, RULE_ID, TB_NM, COL_NM FROM (
 SELECT DISTINCT SUBSTR(TO_CHAR("&amp; $J446 &amp;"),1,30) AS ERR_VALUE, 'ID"&amp; $U446 &amp;"' AS RULE_ID,  
   '"&amp; $G446 &amp;"' AS TB_NM,    
   '"&amp; $J446 &amp;"' AS COL_NM 
    FROM "&amp;$C446&amp;"."&amp; $G446 &amp;" A
    WHERE  "&amp; $J446 &amp;" IS NULL
AND ROWNUM &lt; 4
) XX
"</f>
        <v xml:space="preserve">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</v>
      </c>
      <c r="CG446" s="164" t="s">
        <v>1860</v>
      </c>
      <c r="CH446" s="164" t="str">
        <f>"    -- 프로시저 본문" &amp; CHAR(10) &amp;
"    BEGIN" &amp; CHAR(10) &amp;
"        WITH query_result AS (" &amp; CHAR(10) &amp;
"            -- 쿼리 결과를 변수에 저장" &amp; CHAR(10) &amp;
"            "&amp;CF446&amp;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J446" s="164" t="s">
        <v>1860</v>
      </c>
      <c r="CK446" s="164" t="str">
        <f>"BEGIN TRY" &amp; CHAR(10) &amp;
"    WITH query_result AS (" &amp; CHAR(10) &amp;
"        "&amp;CI446&amp;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M446" s="164" t="s">
        <v>1860</v>
      </c>
      <c r="CN446" s="164" t="str">
        <f>"BEGIN TRY" &amp; CHAR(10) &amp;
"    WITH query_result AS (" &amp; CHAR(10) &amp;
"        "&amp;CL446&amp;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CP446" s="164" t="s">
        <v>1860</v>
      </c>
      <c r="CQ446" s="164" t="str">
        <f>"BEGIN TRY" &amp; CHAR(10) &amp;
"    WITH query_result AS (" &amp; CHAR(10) &amp;
"        "&amp;CO446&amp;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6" s="216">
        <f>IFERROR(VLOOKUP("ID"&amp;U446,V.진단결과!$A$2:$E$99558,4,0),0)</f>
        <v>0</v>
      </c>
      <c r="CS446" s="217">
        <f>IFERROR(VLOOKUP("ID"&amp;U446,V.진단결과!$A$2:$E$99558,5,0),0)</f>
        <v>0</v>
      </c>
      <c r="CT446" s="218">
        <f t="shared" si="329"/>
        <v>0</v>
      </c>
      <c r="CU446" s="219" t="str">
        <f>SUBSTITUTE(IFERROR(VLOOKUP("ID"&amp;U446,V.진단결과!$A$2:$F$99558,6,0),""),$AO446,"")</f>
        <v/>
      </c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</row>
    <row r="447" spans="1:120" s="220" customFormat="1" ht="16.5" customHeight="1">
      <c r="A447" s="164">
        <v>5.4</v>
      </c>
      <c r="B447" s="164" t="s">
        <v>2240</v>
      </c>
      <c r="C447" s="164" t="s">
        <v>2886</v>
      </c>
      <c r="D447" s="164">
        <v>5</v>
      </c>
      <c r="E447" s="175" t="s">
        <v>2243</v>
      </c>
      <c r="F447" s="177" t="s">
        <v>2269</v>
      </c>
      <c r="G447" s="177" t="s">
        <v>2248</v>
      </c>
      <c r="H447" s="177">
        <v>9</v>
      </c>
      <c r="I447" s="221" t="s">
        <v>2643</v>
      </c>
      <c r="J447" s="177" t="s">
        <v>2326</v>
      </c>
      <c r="K447" s="177" t="s">
        <v>2435</v>
      </c>
      <c r="L447" s="175"/>
      <c r="M447" s="165"/>
      <c r="N447" s="221" t="s">
        <v>2643</v>
      </c>
      <c r="O447" s="183">
        <v>4230359</v>
      </c>
      <c r="P447" s="4"/>
      <c r="Q447" s="175" t="s">
        <v>2449</v>
      </c>
      <c r="R447" s="175"/>
      <c r="S447" s="166"/>
      <c r="T447" s="166"/>
      <c r="U447" s="166">
        <v>3114</v>
      </c>
      <c r="V447" s="164" t="s">
        <v>1869</v>
      </c>
      <c r="W447" s="166"/>
      <c r="X447" s="166"/>
      <c r="Y447" s="166"/>
      <c r="Z447" s="164" t="s">
        <v>1868</v>
      </c>
      <c r="AA447" s="164" t="s">
        <v>2466</v>
      </c>
      <c r="AB447" s="164"/>
      <c r="AC447" s="166"/>
      <c r="AD447" s="165"/>
      <c r="AE447" s="166"/>
      <c r="AF447" s="166" t="s">
        <v>2886</v>
      </c>
      <c r="AG447" s="165" t="s">
        <v>2258</v>
      </c>
      <c r="AH447" s="165" t="s">
        <v>2434</v>
      </c>
      <c r="AI447" s="166" t="s">
        <v>2828</v>
      </c>
      <c r="AJ447" s="166"/>
      <c r="AK447" s="166"/>
      <c r="AL447" s="166"/>
      <c r="AM447" s="166"/>
      <c r="AN447" s="166" t="str">
        <f>F447 &amp;"["&amp;G447&amp;"]의 "&amp; I447 &amp;"["&amp; J447 &amp;"]는 표준코드[CONCEPT]의 표준코드아이디[CONCEPT_ID]에 존재하며 해당 조건["&amp;AI447&amp;"]을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447" s="166"/>
      <c r="AP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447" s="164" t="s">
        <v>1860</v>
      </c>
      <c r="AR447" s="164" t="str">
        <f>"WITH query_result AS (" &amp; CHAR(10) &amp;
"    -- 쿼리 결과를 변수에 저장" &amp; CHAR(10) &amp;
"    " &amp; AP447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447" s="164" t="s">
        <v>1860</v>
      </c>
      <c r="AU447" s="164" t="str">
        <f>"    WITH query_result AS (" &amp; CHAR(10) &amp;
"        -- 쿼리 결과를 변수에 저장" &amp; CHAR(10) &amp;
"        " &amp; AS447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447" s="164" t="s">
        <v>1860</v>
      </c>
      <c r="AX447" s="164" t="str">
        <f>"    WITH query_result AS (" &amp; CHAR(10) &amp;
"        -- 쿼리 결과를 변수에 저장" &amp; CHAR(10) &amp;
"        " &amp; AV447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447" s="164" t="s">
        <v>1860</v>
      </c>
      <c r="BA447" s="164" t="str">
        <f>"BEGIN TRY" &amp; CHAR(10) &amp;
"    WITH query_result AS (" &amp; CHAR(10) &amp;
"        "&amp;AY447&amp;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447" s="164" t="s">
        <v>1860</v>
      </c>
      <c r="BD447" s="164" t="str">
        <f>"BEGIN TRY" &amp; CHAR(10) &amp;
"    WITH query_result AS (" &amp; CHAR(10) &amp;
"        "&amp;BB447&amp;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447" s="164" t="s">
        <v>1860</v>
      </c>
      <c r="BG447" s="164" t="str">
        <f>"BEGIN TRY" &amp; CHAR(10) &amp;
"    WITH query_result AS (" &amp; CHAR(10) &amp;
"        "&amp;BE447&amp;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7" s="166" t="str">
        <f>"SELECT 'ID"&amp; $U447 &amp;"' AS RULE_ID,  
   '"&amp; $G447 &amp;"' AS TB_NM,    
   '"&amp; $J447 &amp;"' AS COL_NM, 
   COUNT(*) AS TOT_CNT   
   FROM "&amp;$C447&amp;"."&amp; $G447 &amp;"
WHERE "&amp; $J447 &amp;" IS NOT NULL AND LENGTH(CAST("&amp; $J447 &amp;" AS VARCHAR))&gt;0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447" s="164" t="s">
        <v>1860</v>
      </c>
      <c r="BJ447" s="166" t="str">
        <f>"BEGIN" &amp; CHAR(10) &amp;
"    -- 쿼리 결과를 변수에 저장" &amp; CHAR(10) &amp;
"    " &amp; BH447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447" s="164" t="s">
        <v>1860</v>
      </c>
      <c r="BM447" s="166" t="str">
        <f>"BEGIN" &amp; CHAR(10) &amp;
"    -- 쿼리 결과를 변수에 저장" &amp; CHAR(10) &amp;
"    " &amp; BK447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447" s="164" t="s">
        <v>1860</v>
      </c>
      <c r="BP447" s="166" t="str">
        <f>"BEGIN" &amp; CHAR(10) &amp;
"    -- 쿼리 결과를 변수에 저장" &amp; CHAR(10) &amp;
"    " &amp; BN447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447" s="164" t="s">
        <v>1860</v>
      </c>
      <c r="BS4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LENGTH("&amp; $J447 &amp;")&gt;0 )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447" s="164" t="s">
        <v>1860</v>
      </c>
      <c r="BV4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447" s="166" t="str">
        <f>"SELECT ERR_VALUE, RULE_ID, TB_NM, COL_NM FROM (
 SELECT DISTINCT SUBSTRING(CAST("&amp; $J447 &amp;" AS VARCHAR(50)),1,30)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 $AI447 &amp;")  
THEN 'Y' ELSE 'N' END = 'Y' 
AND ( "&amp; $J447 &amp;" IS NOT NULL AND LENGTH("&amp; $J447 &amp;")&gt;0 ) 
LIMIT 3
) XX
"</f>
        <v xml:space="preserve">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447" s="164" t="s">
        <v>1860</v>
      </c>
      <c r="BY4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447" s="164" t="s">
        <v>1860</v>
      </c>
      <c r="CB447" s="164" t="str">
        <f>"    -- 프로시저 본문" &amp; CHAR(10) &amp;
"    BEGIN" &amp; CHAR(10) &amp;
"        WITH query_result AS (" &amp; CHAR(10) &amp;
"            -- 쿼리 결과를 변수에 저장" &amp; CHAR(10) &amp;
"            "&amp;BZ447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LENGTH(TO_CHAR("&amp; $J447 &amp;"))&gt;0 )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447" s="164" t="s">
        <v>1860</v>
      </c>
      <c r="CE447" s="164" t="str">
        <f>"    -- 프로시저 본문" &amp; CHAR(10) &amp;
"    BEGIN" &amp; CHAR(10) &amp;
"        WITH query_result AS (" &amp; CHAR(10) &amp;
"            -- 쿼리 결과를 변수에 저장" &amp; CHAR(10) &amp;
"         "&amp;CC447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7" s="166" t="str">
        <f>"SELECT ERR_VALUE, RULE_ID, TB_NM, COL_NM FROM (
 SELECT DISTINCT SUBSTR(TO_CHAR("&amp; $J447 &amp;"),1,30)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LENGTH(TO_CHAR("&amp; $J447 &amp;"))&gt;0 ) 
AND ROWNUM &lt; 4
) XX
"</f>
        <v xml:space="preserve">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447" s="164" t="s">
        <v>1860</v>
      </c>
      <c r="CH447" s="164" t="str">
        <f>"    -- 프로시저 본문" &amp; CHAR(10) &amp;
"    BEGIN" &amp; CHAR(10) &amp;
"        WITH query_result AS (" &amp; CHAR(10) &amp;
"            -- 쿼리 결과를 변수에 저장" &amp; CHAR(10) &amp;
"            "&amp;CF447&amp;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447" s="164" t="s">
        <v>1860</v>
      </c>
      <c r="CK447" s="164" t="str">
        <f>"BEGIN TRY" &amp; CHAR(10) &amp;
"    WITH query_result AS (" &amp; CHAR(10) &amp;
"        "&amp;CI447&amp;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447" s="164" t="s">
        <v>1860</v>
      </c>
      <c r="CN447" s="164" t="str">
        <f>"BEGIN TRY" &amp; CHAR(10) &amp;
"    WITH query_result AS (" &amp; CHAR(10) &amp;
"        "&amp;CL447&amp;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447" s="164" t="s">
        <v>1860</v>
      </c>
      <c r="CQ447" s="164" t="str">
        <f>"BEGIN TRY" &amp; CHAR(10) &amp;
"    WITH query_result AS (" &amp; CHAR(10) &amp;
"        "&amp;CO447&amp;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7" s="216">
        <f>IFERROR(VLOOKUP("ID"&amp;U447,V.진단결과!$A$2:$E$99558,4,0),0)</f>
        <v>0</v>
      </c>
      <c r="CS447" s="217">
        <f>IFERROR(VLOOKUP("ID"&amp;U447,V.진단결과!$A$2:$E$99558,5,0),0)</f>
        <v>0</v>
      </c>
      <c r="CT447" s="218">
        <f t="shared" si="329"/>
        <v>0</v>
      </c>
      <c r="CU447" s="219" t="str">
        <f>SUBSTITUTE(IFERROR(VLOOKUP("ID"&amp;U447,V.진단결과!$A$2:$F$99558,6,0),""),$AO447,"")</f>
        <v/>
      </c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</row>
    <row r="448" spans="1:120" s="220" customFormat="1" ht="16.5" hidden="1" customHeight="1">
      <c r="A448" s="164">
        <v>5.4</v>
      </c>
      <c r="B448" s="164" t="s">
        <v>2240</v>
      </c>
      <c r="C448" s="164" t="s">
        <v>2886</v>
      </c>
      <c r="D448" s="164">
        <v>5</v>
      </c>
      <c r="E448" s="175" t="s">
        <v>2243</v>
      </c>
      <c r="F448" s="177" t="s">
        <v>2269</v>
      </c>
      <c r="G448" s="177" t="s">
        <v>2248</v>
      </c>
      <c r="H448" s="177">
        <v>10</v>
      </c>
      <c r="I448" s="221" t="s">
        <v>2644</v>
      </c>
      <c r="J448" s="177" t="s">
        <v>2327</v>
      </c>
      <c r="K448" s="177" t="s">
        <v>20</v>
      </c>
      <c r="L448" s="175"/>
      <c r="M448" s="165"/>
      <c r="N448" s="221" t="s">
        <v>2644</v>
      </c>
      <c r="O448" s="183" t="s">
        <v>2508</v>
      </c>
      <c r="P448" s="4"/>
      <c r="Q448" s="175" t="s">
        <v>2449</v>
      </c>
      <c r="R448" s="175"/>
      <c r="S448" s="166"/>
      <c r="T448" s="166"/>
      <c r="U448" s="166"/>
      <c r="V448" s="164" t="s">
        <v>1965</v>
      </c>
      <c r="W448" s="166" t="s">
        <v>2527</v>
      </c>
      <c r="X448" s="166"/>
      <c r="Y448" s="166"/>
      <c r="Z448" s="166"/>
      <c r="AA448" s="166"/>
      <c r="AB448" s="164"/>
      <c r="AC448" s="166"/>
      <c r="AD448" s="165"/>
      <c r="AE448" s="166"/>
      <c r="AF448" s="166"/>
      <c r="AG448" s="165"/>
      <c r="AH448" s="165"/>
      <c r="AI448" s="166"/>
      <c r="AJ448" s="166"/>
      <c r="AK448" s="166"/>
      <c r="AL448" s="166"/>
      <c r="AM448" s="166"/>
      <c r="AN448" s="166"/>
      <c r="AO448" s="166"/>
      <c r="AP448" s="166"/>
      <c r="AQ448" s="164"/>
      <c r="AR448" s="164"/>
      <c r="AS448" s="167"/>
      <c r="AT448" s="164"/>
      <c r="AU448" s="164"/>
      <c r="AV448" s="166"/>
      <c r="AW448" s="164"/>
      <c r="AX448" s="164"/>
      <c r="AY448" s="166"/>
      <c r="AZ448" s="164"/>
      <c r="BA448" s="164"/>
      <c r="BB448" s="167"/>
      <c r="BC448" s="164"/>
      <c r="BD448" s="164"/>
      <c r="BE448" s="166"/>
      <c r="BF448" s="164"/>
      <c r="BG448" s="164"/>
      <c r="BH448" s="166"/>
      <c r="BI448" s="164"/>
      <c r="BJ448" s="164"/>
      <c r="BK448" s="167"/>
      <c r="BL448" s="164"/>
      <c r="BM448" s="164"/>
      <c r="BN448" s="166"/>
      <c r="BO448" s="164"/>
      <c r="BP448" s="164"/>
      <c r="BQ448" s="166"/>
      <c r="BR448" s="164"/>
      <c r="BS448" s="164"/>
      <c r="BT448" s="167"/>
      <c r="BU448" s="164"/>
      <c r="BV448" s="164"/>
      <c r="BW448" s="166"/>
      <c r="BX448" s="164"/>
      <c r="BY448" s="164"/>
      <c r="BZ448" s="166"/>
      <c r="CA448" s="164"/>
      <c r="CB448" s="164"/>
      <c r="CC448" s="167"/>
      <c r="CD448" s="164"/>
      <c r="CE448" s="164"/>
      <c r="CF448" s="166"/>
      <c r="CG448" s="164"/>
      <c r="CH448" s="164"/>
      <c r="CI448" s="166"/>
      <c r="CJ448" s="164"/>
      <c r="CK448" s="164"/>
      <c r="CL448" s="167"/>
      <c r="CM448" s="164"/>
      <c r="CN448" s="164"/>
      <c r="CO448" s="166"/>
      <c r="CP448" s="164"/>
      <c r="CQ448" s="164"/>
      <c r="CR448" s="216">
        <f>IFERROR(VLOOKUP("ID"&amp;U448,V.진단결과!$A$2:$E$99558,4,0),0)</f>
        <v>0</v>
      </c>
      <c r="CS448" s="217">
        <f>IFERROR(VLOOKUP("ID"&amp;U448,V.진단결과!$A$2:$E$99558,5,0),0)</f>
        <v>0</v>
      </c>
      <c r="CT448" s="218">
        <f t="shared" si="329"/>
        <v>0</v>
      </c>
      <c r="CU448" s="219" t="str">
        <f>SUBSTITUTE(IFERROR(VLOOKUP("ID"&amp;U448,V.진단결과!$A$2:$F$99558,6,0),""),$AO448,"")</f>
        <v/>
      </c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</row>
    <row r="449" spans="1:120" s="220" customFormat="1" ht="16.5" hidden="1" customHeight="1">
      <c r="A449" s="164">
        <v>5.4</v>
      </c>
      <c r="B449" s="164" t="s">
        <v>2240</v>
      </c>
      <c r="C449" s="164" t="s">
        <v>2886</v>
      </c>
      <c r="D449" s="164">
        <v>5</v>
      </c>
      <c r="E449" s="175" t="s">
        <v>2243</v>
      </c>
      <c r="F449" s="177" t="s">
        <v>2269</v>
      </c>
      <c r="G449" s="177" t="s">
        <v>2248</v>
      </c>
      <c r="H449" s="177">
        <v>11</v>
      </c>
      <c r="I449" s="221" t="s">
        <v>2498</v>
      </c>
      <c r="J449" s="177" t="s">
        <v>2281</v>
      </c>
      <c r="K449" s="177" t="s">
        <v>2435</v>
      </c>
      <c r="L449" s="175"/>
      <c r="M449" s="165"/>
      <c r="N449" s="221" t="s">
        <v>2498</v>
      </c>
      <c r="O449" s="183">
        <v>11111</v>
      </c>
      <c r="P449" s="4"/>
      <c r="Q449" s="175" t="s">
        <v>2449</v>
      </c>
      <c r="R449" s="175"/>
      <c r="S449" s="166"/>
      <c r="T449" s="166"/>
      <c r="U449" s="166"/>
      <c r="V449" s="164" t="s">
        <v>1965</v>
      </c>
      <c r="W449" s="166" t="s">
        <v>2809</v>
      </c>
      <c r="X449" s="166"/>
      <c r="Y449" s="166"/>
      <c r="Z449" s="166"/>
      <c r="AA449" s="166"/>
      <c r="AB449" s="164"/>
      <c r="AC449" s="166"/>
      <c r="AD449" s="165"/>
      <c r="AE449" s="166"/>
      <c r="AF449" s="166"/>
      <c r="AG449" s="165"/>
      <c r="AH449" s="165"/>
      <c r="AI449" s="166"/>
      <c r="AJ449" s="166"/>
      <c r="AK449" s="166"/>
      <c r="AL449" s="166"/>
      <c r="AM449" s="166"/>
      <c r="AN449" s="166"/>
      <c r="AO449" s="166"/>
      <c r="AP449" s="166"/>
      <c r="AQ449" s="164"/>
      <c r="AR449" s="164"/>
      <c r="AS449" s="167"/>
      <c r="AT449" s="164"/>
      <c r="AU449" s="164"/>
      <c r="AV449" s="164"/>
      <c r="AW449" s="164"/>
      <c r="AX449" s="164"/>
      <c r="AY449" s="166"/>
      <c r="AZ449" s="164"/>
      <c r="BA449" s="164"/>
      <c r="BB449" s="167"/>
      <c r="BC449" s="164"/>
      <c r="BD449" s="164"/>
      <c r="BE449" s="164"/>
      <c r="BF449" s="164"/>
      <c r="BG449" s="164"/>
      <c r="BH449" s="166"/>
      <c r="BI449" s="164"/>
      <c r="BJ449" s="164"/>
      <c r="BK449" s="167"/>
      <c r="BL449" s="164"/>
      <c r="BM449" s="164"/>
      <c r="BN449" s="164"/>
      <c r="BO449" s="164"/>
      <c r="BP449" s="164"/>
      <c r="BQ449" s="166"/>
      <c r="BR449" s="164"/>
      <c r="BS449" s="164"/>
      <c r="BT449" s="167"/>
      <c r="BU449" s="164"/>
      <c r="BV449" s="164"/>
      <c r="BW449" s="164"/>
      <c r="BX449" s="164"/>
      <c r="BY449" s="164"/>
      <c r="BZ449" s="166"/>
      <c r="CA449" s="164"/>
      <c r="CB449" s="164"/>
      <c r="CC449" s="167"/>
      <c r="CD449" s="164"/>
      <c r="CE449" s="164"/>
      <c r="CF449" s="164"/>
      <c r="CG449" s="164"/>
      <c r="CH449" s="164"/>
      <c r="CI449" s="166"/>
      <c r="CJ449" s="164"/>
      <c r="CK449" s="164"/>
      <c r="CL449" s="167"/>
      <c r="CM449" s="164"/>
      <c r="CN449" s="164"/>
      <c r="CO449" s="164"/>
      <c r="CP449" s="164"/>
      <c r="CQ449" s="164"/>
      <c r="CR449" s="216">
        <f>IFERROR(VLOOKUP("ID"&amp;U449,V.진단결과!$A$2:$E$99558,4,0),0)</f>
        <v>0</v>
      </c>
      <c r="CS449" s="217">
        <f>IFERROR(VLOOKUP("ID"&amp;U449,V.진단결과!$A$2:$E$99558,5,0),0)</f>
        <v>0</v>
      </c>
      <c r="CT449" s="218">
        <f t="shared" si="329"/>
        <v>0</v>
      </c>
      <c r="CU449" s="219" t="str">
        <f>SUBSTITUTE(IFERROR(VLOOKUP("ID"&amp;U449,V.진단결과!$A$2:$F$99558,6,0),""),$AO449,"")</f>
        <v/>
      </c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</row>
    <row r="450" spans="1:120" s="220" customFormat="1" ht="16.5" customHeight="1">
      <c r="A450" s="164">
        <v>5.4</v>
      </c>
      <c r="B450" s="164" t="s">
        <v>2240</v>
      </c>
      <c r="C450" s="164" t="s">
        <v>2886</v>
      </c>
      <c r="D450" s="164">
        <v>5</v>
      </c>
      <c r="E450" s="175" t="s">
        <v>2243</v>
      </c>
      <c r="F450" s="177" t="s">
        <v>2269</v>
      </c>
      <c r="G450" s="177" t="s">
        <v>2248</v>
      </c>
      <c r="H450" s="177">
        <v>12</v>
      </c>
      <c r="I450" s="221" t="s">
        <v>2645</v>
      </c>
      <c r="J450" s="177" t="s">
        <v>2294</v>
      </c>
      <c r="K450" s="177" t="s">
        <v>2435</v>
      </c>
      <c r="L450" s="175"/>
      <c r="M450" s="165"/>
      <c r="N450" s="221" t="s">
        <v>2651</v>
      </c>
      <c r="O450" s="183">
        <v>11833561</v>
      </c>
      <c r="P450" s="4"/>
      <c r="Q450" s="175" t="s">
        <v>2449</v>
      </c>
      <c r="R450" s="175"/>
      <c r="S450" s="166"/>
      <c r="T450" s="166"/>
      <c r="U450" s="166">
        <v>3117</v>
      </c>
      <c r="V450" s="164" t="s">
        <v>1869</v>
      </c>
      <c r="W450" s="167"/>
      <c r="X450" s="166"/>
      <c r="Y450" s="166"/>
      <c r="Z450" s="164" t="s">
        <v>1871</v>
      </c>
      <c r="AA450" s="164" t="s">
        <v>2472</v>
      </c>
      <c r="AB450" s="166"/>
      <c r="AC450" s="166"/>
      <c r="AD450" s="165"/>
      <c r="AE450" s="166"/>
      <c r="AF450" s="166"/>
      <c r="AG450" s="166"/>
      <c r="AH450" s="165"/>
      <c r="AI450" s="166"/>
      <c r="AJ450" s="166" t="s">
        <v>2246</v>
      </c>
      <c r="AK450" s="166" t="s">
        <v>2294</v>
      </c>
      <c r="AL450" s="166"/>
      <c r="AM450" s="166"/>
      <c r="AN450" s="166" t="str">
        <f>F450 &amp;"["&amp;G450&amp;"]의 "&amp; I450 &amp;"["&amp; J450 &amp;"]는 환자["&amp;AJ450&amp;"]의 "&amp;I450&amp;"["&amp;AK450&amp;"]에 존재하여야 한다."</f>
        <v>진단정보[CONDITION_OCCURRENCE]의 내원 기록 ID[VISIT_OCCURRENCE_ID]는 환자[VISIT_OCCURRENCE]의 내원 기록 ID[VISIT_OCCURRENCE_ID]에 존재하여야 한다.</v>
      </c>
      <c r="AO450" s="166"/>
      <c r="AP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AQ450" s="164" t="s">
        <v>1860</v>
      </c>
      <c r="AR450" s="164" t="str">
        <f>"WITH query_result AS (" &amp; CHAR(10) &amp;
"    -- 쿼리 결과를 변수에 저장" &amp; CHAR(10) &amp;
"    " &amp; AP450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50" s="164" t="s">
        <v>1860</v>
      </c>
      <c r="AU450" s="164" t="str">
        <f>"    WITH query_result AS (" &amp; CHAR(10) &amp;
"        -- 쿼리 결과를 변수에 저장" &amp; CHAR(10) &amp;
"        " &amp; AS450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50" s="164" t="s">
        <v>1860</v>
      </c>
      <c r="AX450" s="164" t="str">
        <f>"    WITH query_result AS (" &amp; CHAR(10) &amp;
"        -- 쿼리 결과를 변수에 저장" &amp; CHAR(10) &amp;
"        " &amp; AV450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AZ450" s="164" t="s">
        <v>1860</v>
      </c>
      <c r="BA450" s="164" t="str">
        <f>"BEGIN TRY" &amp; CHAR(10) &amp;
"    WITH query_result AS (" &amp; CHAR(10) &amp;
"        "&amp;AY450&amp;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50" s="164" t="s">
        <v>1860</v>
      </c>
      <c r="BD450" s="164" t="str">
        <f>"BEGIN TRY" &amp; CHAR(10) &amp;
"    WITH query_result AS (" &amp; CHAR(10) &amp;
"        "&amp;BB450&amp;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50" s="164" t="s">
        <v>1860</v>
      </c>
      <c r="BG450" s="164" t="str">
        <f>"BEGIN TRY" &amp; CHAR(10) &amp;
"    WITH query_result AS (" &amp; CHAR(10) &amp;
"        "&amp;BE450&amp;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0" s="166" t="str">
        <f>"SELECT 'ID"&amp; $U450 &amp;"' AS RULE_ID,  
   '"&amp; $G450 &amp;"' AS TB_NM,    
   '"&amp; $J450 &amp;"' AS COL_NM, 
   COUNT(*) AS TOT_CNT   
   FROM "&amp;$C450&amp;"."&amp; $G450 &amp;"
WHERE "&amp; $J450 &amp;" IS NOT NULL AND LENGTH(CAST("&amp; $J450 &amp;" AS VARCHAR))&gt;0 "</f>
        <v xml:space="preserve">SELECT 'ID3117'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450" s="164" t="s">
        <v>1860</v>
      </c>
      <c r="BJ450" s="166" t="str">
        <f>"BEGIN" &amp; CHAR(10) &amp;
"    -- 쿼리 결과를 변수에 저장" &amp; CHAR(10) &amp;
"    " &amp; BH450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'ID3117'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50" s="164" t="s">
        <v>1860</v>
      </c>
      <c r="BM450" s="166" t="str">
        <f>"BEGIN" &amp; CHAR(10) &amp;
"    -- 쿼리 결과를 변수에 저장" &amp; CHAR(10) &amp;
"    " &amp; BK450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50" s="164" t="s">
        <v>1860</v>
      </c>
      <c r="BP450" s="166" t="str">
        <f>"BEGIN" &amp; CHAR(10) &amp;
"    -- 쿼리 결과를 변수에 저장" &amp; CHAR(10) &amp;
"    " &amp; BN450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BR450" s="164" t="s">
        <v>1860</v>
      </c>
      <c r="BS4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LENGTH("&amp; $J450 &amp;")&gt;0 )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450" s="164" t="s">
        <v>1860</v>
      </c>
      <c r="BV4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50" s="166" t="str">
        <f>"SELECT ERR_VALUE, RULE_ID, TB_NM, COL_NM FROM (
 SELECT DISTINCT SUBSTRING(CAST("&amp; $J450 &amp;" AS VARCHAR(50)),1,30)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LENGTH("&amp; $J450 &amp;")&gt;0 ) 
LIMIT 3
) XX
"</f>
        <v xml:space="preserve">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50" s="164" t="s">
        <v>1860</v>
      </c>
      <c r="BY4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CA450" s="164" t="s">
        <v>1860</v>
      </c>
      <c r="CB450" s="164" t="str">
        <f>"    -- 프로시저 본문" &amp; CHAR(10) &amp;
"    BEGIN" &amp; CHAR(10) &amp;
"        WITH query_result AS (" &amp; CHAR(10) &amp;
"            -- 쿼리 결과를 변수에 저장" &amp; CHAR(10) &amp;
"            "&amp;BZ450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'ID3117'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LENGTH(TO_CHAR("&amp; $J450 &amp;"))&gt;0 )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50" s="164" t="s">
        <v>1860</v>
      </c>
      <c r="CE450" s="164" t="str">
        <f>"    -- 프로시저 본문" &amp; CHAR(10) &amp;
"    BEGIN" &amp; CHAR(10) &amp;
"        WITH query_result AS (" &amp; CHAR(10) &amp;
"            -- 쿼리 결과를 변수에 저장" &amp; CHAR(10) &amp;
"         "&amp;CC450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0" s="166" t="str">
        <f>"SELECT ERR_VALUE, RULE_ID, TB_NM, COL_NM FROM (
 SELECT DISTINCT SUBSTR(TO_CHAR("&amp; $J450 &amp;"),1,30)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LENGTH(TO_CHAR("&amp; $J450 &amp;"))&gt;0 ) 
AND ROWNUM &lt; 4
) XX
"</f>
        <v xml:space="preserve">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50" s="164" t="s">
        <v>1860</v>
      </c>
      <c r="CH450" s="164" t="str">
        <f>"    -- 프로시저 본문" &amp; CHAR(10) &amp;
"    BEGIN" &amp; CHAR(10) &amp;
"        WITH query_result AS (" &amp; CHAR(10) &amp;
"            -- 쿼리 결과를 변수에 저장" &amp; CHAR(10) &amp;
"            "&amp;CF450&amp;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CJ450" s="164" t="s">
        <v>1860</v>
      </c>
      <c r="CK450" s="164" t="str">
        <f>"BEGIN TRY" &amp; CHAR(10) &amp;
"    WITH query_result AS (" &amp; CHAR(10) &amp;
"        "&amp;CI450&amp;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50" s="164" t="s">
        <v>1860</v>
      </c>
      <c r="CN450" s="164" t="str">
        <f>"BEGIN TRY" &amp; CHAR(10) &amp;
"    WITH query_result AS (" &amp; CHAR(10) &amp;
"        "&amp;CL450&amp;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50" s="164" t="s">
        <v>1860</v>
      </c>
      <c r="CQ450" s="164" t="str">
        <f>"BEGIN TRY" &amp; CHAR(10) &amp;
"    WITH query_result AS (" &amp; CHAR(10) &amp;
"        "&amp;CO450&amp;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0" s="216">
        <f>IFERROR(VLOOKUP("ID"&amp;U450,V.진단결과!$A$2:$E$99558,4,0),0)</f>
        <v>0</v>
      </c>
      <c r="CS450" s="217">
        <f>IFERROR(VLOOKUP("ID"&amp;U450,V.진단결과!$A$2:$E$99558,5,0),0)</f>
        <v>0</v>
      </c>
      <c r="CT450" s="218">
        <f t="shared" si="329"/>
        <v>0</v>
      </c>
      <c r="CU450" s="219" t="str">
        <f>SUBSTITUTE(IFERROR(VLOOKUP("ID"&amp;U450,V.진단결과!$A$2:$F$99558,6,0),""),$AO450,"")</f>
        <v/>
      </c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</row>
    <row r="451" spans="1:120" s="220" customFormat="1" ht="16.5" hidden="1" customHeight="1">
      <c r="A451" s="164">
        <v>5.4</v>
      </c>
      <c r="B451" s="164" t="s">
        <v>2240</v>
      </c>
      <c r="C451" s="164" t="s">
        <v>2886</v>
      </c>
      <c r="D451" s="164">
        <v>5</v>
      </c>
      <c r="E451" s="175" t="s">
        <v>2243</v>
      </c>
      <c r="F451" s="177" t="s">
        <v>2269</v>
      </c>
      <c r="G451" s="177" t="s">
        <v>2248</v>
      </c>
      <c r="H451" s="177">
        <v>13</v>
      </c>
      <c r="I451" s="221" t="s">
        <v>2500</v>
      </c>
      <c r="J451" s="177" t="s">
        <v>2307</v>
      </c>
      <c r="K451" s="177" t="s">
        <v>2435</v>
      </c>
      <c r="L451" s="175"/>
      <c r="M451" s="165"/>
      <c r="N451" s="221" t="s">
        <v>2500</v>
      </c>
      <c r="O451" s="183">
        <v>11833562</v>
      </c>
      <c r="P451" s="4"/>
      <c r="Q451" s="175" t="s">
        <v>2449</v>
      </c>
      <c r="R451" s="175"/>
      <c r="S451" s="166"/>
      <c r="T451" s="166"/>
      <c r="U451" s="166"/>
      <c r="V451" s="164" t="s">
        <v>1965</v>
      </c>
      <c r="W451" s="167" t="s">
        <v>2876</v>
      </c>
      <c r="X451" s="166"/>
      <c r="Y451" s="166"/>
      <c r="Z451" s="164"/>
      <c r="AA451" s="164"/>
      <c r="AB451" s="164"/>
      <c r="AC451" s="166"/>
      <c r="AD451" s="165"/>
      <c r="AE451" s="166"/>
      <c r="AF451" s="166"/>
      <c r="AG451" s="165"/>
      <c r="AH451" s="165"/>
      <c r="AI451" s="166"/>
      <c r="AJ451" s="166"/>
      <c r="AK451" s="166"/>
      <c r="AL451" s="166"/>
      <c r="AM451" s="166"/>
      <c r="AN451" s="166"/>
      <c r="AO451" s="166"/>
      <c r="AP451" s="166"/>
      <c r="AQ451" s="164"/>
      <c r="AR451" s="164"/>
      <c r="AS451" s="167"/>
      <c r="AT451" s="164"/>
      <c r="AU451" s="164"/>
      <c r="AV451" s="166"/>
      <c r="AW451" s="164"/>
      <c r="AX451" s="164"/>
      <c r="AY451" s="166"/>
      <c r="AZ451" s="164"/>
      <c r="BA451" s="164"/>
      <c r="BB451" s="167"/>
      <c r="BC451" s="164"/>
      <c r="BD451" s="164"/>
      <c r="BE451" s="166"/>
      <c r="BF451" s="164"/>
      <c r="BG451" s="164"/>
      <c r="BH451" s="166"/>
      <c r="BI451" s="164"/>
      <c r="BJ451" s="164"/>
      <c r="BK451" s="167"/>
      <c r="BL451" s="164"/>
      <c r="BM451" s="164"/>
      <c r="BN451" s="166"/>
      <c r="BO451" s="164"/>
      <c r="BP451" s="164"/>
      <c r="BQ451" s="166"/>
      <c r="BR451" s="164"/>
      <c r="BS451" s="164"/>
      <c r="BT451" s="167"/>
      <c r="BU451" s="164"/>
      <c r="BV451" s="164"/>
      <c r="BW451" s="166"/>
      <c r="BX451" s="164"/>
      <c r="BY451" s="164"/>
      <c r="BZ451" s="166"/>
      <c r="CA451" s="164"/>
      <c r="CB451" s="164"/>
      <c r="CC451" s="167"/>
      <c r="CD451" s="164"/>
      <c r="CE451" s="164"/>
      <c r="CF451" s="166"/>
      <c r="CG451" s="164"/>
      <c r="CH451" s="164"/>
      <c r="CI451" s="166"/>
      <c r="CJ451" s="164"/>
      <c r="CK451" s="164"/>
      <c r="CL451" s="167"/>
      <c r="CM451" s="164"/>
      <c r="CN451" s="164"/>
      <c r="CO451" s="166"/>
      <c r="CP451" s="164"/>
      <c r="CQ451" s="164"/>
      <c r="CR451" s="216">
        <f>IFERROR(VLOOKUP("ID"&amp;U451,V.진단결과!$A$2:$E$99558,4,0),0)</f>
        <v>0</v>
      </c>
      <c r="CS451" s="217">
        <f>IFERROR(VLOOKUP("ID"&amp;U451,V.진단결과!$A$2:$E$99558,5,0),0)</f>
        <v>0</v>
      </c>
      <c r="CT451" s="218">
        <f t="shared" si="329"/>
        <v>0</v>
      </c>
      <c r="CU451" s="219" t="str">
        <f>SUBSTITUTE(IFERROR(VLOOKUP("ID"&amp;U451,V.진단결과!$A$2:$F$99558,6,0),""),$AO451,"")</f>
        <v/>
      </c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</row>
    <row r="452" spans="1:120" s="220" customFormat="1" ht="16.5" hidden="1" customHeight="1">
      <c r="A452" s="164">
        <v>5.4</v>
      </c>
      <c r="B452" s="164" t="s">
        <v>2240</v>
      </c>
      <c r="C452" s="164" t="s">
        <v>2886</v>
      </c>
      <c r="D452" s="164">
        <v>5</v>
      </c>
      <c r="E452" s="175" t="s">
        <v>2243</v>
      </c>
      <c r="F452" s="177" t="s">
        <v>2269</v>
      </c>
      <c r="G452" s="177" t="s">
        <v>2248</v>
      </c>
      <c r="H452" s="177">
        <v>14</v>
      </c>
      <c r="I452" s="221" t="s">
        <v>2646</v>
      </c>
      <c r="J452" s="177" t="s">
        <v>2328</v>
      </c>
      <c r="K452" s="177" t="s">
        <v>2437</v>
      </c>
      <c r="L452" s="175"/>
      <c r="M452" s="165"/>
      <c r="N452" s="221" t="s">
        <v>2652</v>
      </c>
      <c r="O452" s="183" t="s">
        <v>2655</v>
      </c>
      <c r="P452" s="4"/>
      <c r="Q452" s="175" t="s">
        <v>2449</v>
      </c>
      <c r="R452" s="175"/>
      <c r="S452" s="166"/>
      <c r="T452" s="166"/>
      <c r="U452" s="166"/>
      <c r="V452" s="164" t="s">
        <v>1965</v>
      </c>
      <c r="W452" s="166" t="s">
        <v>1875</v>
      </c>
      <c r="X452" s="166"/>
      <c r="Y452" s="166"/>
      <c r="Z452" s="166"/>
      <c r="AA452" s="166"/>
      <c r="AB452" s="164"/>
      <c r="AC452" s="166"/>
      <c r="AD452" s="165"/>
      <c r="AE452" s="166"/>
      <c r="AF452" s="166"/>
      <c r="AG452" s="165"/>
      <c r="AH452" s="165"/>
      <c r="AI452" s="166"/>
      <c r="AJ452" s="166"/>
      <c r="AK452" s="166"/>
      <c r="AL452" s="166"/>
      <c r="AM452" s="166"/>
      <c r="AN452" s="166"/>
      <c r="AO452" s="166"/>
      <c r="AP452" s="166"/>
      <c r="AQ452" s="164"/>
      <c r="AR452" s="164"/>
      <c r="AS452" s="167"/>
      <c r="AT452" s="164"/>
      <c r="AU452" s="164"/>
      <c r="AV452" s="166"/>
      <c r="AW452" s="164"/>
      <c r="AX452" s="164"/>
      <c r="AY452" s="166"/>
      <c r="AZ452" s="164"/>
      <c r="BA452" s="164"/>
      <c r="BB452" s="167"/>
      <c r="BC452" s="164"/>
      <c r="BD452" s="164"/>
      <c r="BE452" s="166"/>
      <c r="BF452" s="164"/>
      <c r="BG452" s="164"/>
      <c r="BH452" s="166"/>
      <c r="BI452" s="164"/>
      <c r="BJ452" s="164"/>
      <c r="BK452" s="167"/>
      <c r="BL452" s="164"/>
      <c r="BM452" s="164"/>
      <c r="BN452" s="166"/>
      <c r="BO452" s="164"/>
      <c r="BP452" s="164"/>
      <c r="BQ452" s="166"/>
      <c r="BR452" s="164"/>
      <c r="BS452" s="164"/>
      <c r="BT452" s="167"/>
      <c r="BU452" s="164"/>
      <c r="BV452" s="164"/>
      <c r="BW452" s="166"/>
      <c r="BX452" s="164"/>
      <c r="BY452" s="164"/>
      <c r="BZ452" s="166"/>
      <c r="CA452" s="164"/>
      <c r="CB452" s="164"/>
      <c r="CC452" s="167"/>
      <c r="CD452" s="164"/>
      <c r="CE452" s="164"/>
      <c r="CF452" s="166"/>
      <c r="CG452" s="164"/>
      <c r="CH452" s="164"/>
      <c r="CI452" s="166"/>
      <c r="CJ452" s="164"/>
      <c r="CK452" s="164"/>
      <c r="CL452" s="167"/>
      <c r="CM452" s="164"/>
      <c r="CN452" s="164"/>
      <c r="CO452" s="166"/>
      <c r="CP452" s="164"/>
      <c r="CQ452" s="164"/>
      <c r="CR452" s="216">
        <f>IFERROR(VLOOKUP("ID"&amp;U452,V.진단결과!$A$2:$E$99558,4,0),0)</f>
        <v>0</v>
      </c>
      <c r="CS452" s="217">
        <f>IFERROR(VLOOKUP("ID"&amp;U452,V.진단결과!$A$2:$E$99558,5,0),0)</f>
        <v>0</v>
      </c>
      <c r="CT452" s="218">
        <f t="shared" si="329"/>
        <v>0</v>
      </c>
      <c r="CU452" s="219" t="str">
        <f>SUBSTITUTE(IFERROR(VLOOKUP("ID"&amp;U452,V.진단결과!$A$2:$F$99558,6,0),""),$AO452,"")</f>
        <v/>
      </c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</row>
    <row r="453" spans="1:120" s="220" customFormat="1" ht="16.5" hidden="1" customHeight="1">
      <c r="A453" s="164">
        <v>5.4</v>
      </c>
      <c r="B453" s="164" t="s">
        <v>2240</v>
      </c>
      <c r="C453" s="164" t="s">
        <v>2886</v>
      </c>
      <c r="D453" s="164">
        <v>5</v>
      </c>
      <c r="E453" s="175" t="s">
        <v>2243</v>
      </c>
      <c r="F453" s="177" t="s">
        <v>2269</v>
      </c>
      <c r="G453" s="177" t="s">
        <v>2248</v>
      </c>
      <c r="H453" s="177">
        <v>15</v>
      </c>
      <c r="I453" s="221" t="s">
        <v>2647</v>
      </c>
      <c r="J453" s="177" t="s">
        <v>2329</v>
      </c>
      <c r="K453" s="177" t="s">
        <v>2435</v>
      </c>
      <c r="L453" s="175"/>
      <c r="M453" s="165"/>
      <c r="N453" s="221" t="s">
        <v>2653</v>
      </c>
      <c r="O453" s="183" t="s">
        <v>2656</v>
      </c>
      <c r="P453" s="224"/>
      <c r="Q453" s="175" t="s">
        <v>2449</v>
      </c>
      <c r="R453" s="175"/>
      <c r="S453" s="166"/>
      <c r="T453" s="166"/>
      <c r="U453" s="166"/>
      <c r="V453" s="164" t="s">
        <v>1965</v>
      </c>
      <c r="W453" s="166" t="s">
        <v>2787</v>
      </c>
      <c r="X453" s="166"/>
      <c r="Y453" s="166"/>
      <c r="Z453" s="166"/>
      <c r="AA453" s="166"/>
      <c r="AB453" s="164"/>
      <c r="AC453" s="166"/>
      <c r="AD453" s="165"/>
      <c r="AE453" s="166"/>
      <c r="AF453" s="166"/>
      <c r="AG453" s="165"/>
      <c r="AH453" s="165"/>
      <c r="AI453" s="166"/>
      <c r="AJ453" s="166"/>
      <c r="AK453" s="166"/>
      <c r="AL453" s="166"/>
      <c r="AM453" s="166"/>
      <c r="AN453" s="166"/>
      <c r="AO453" s="166"/>
      <c r="AP453" s="166"/>
      <c r="AQ453" s="164"/>
      <c r="AR453" s="164"/>
      <c r="AS453" s="167"/>
      <c r="AT453" s="164"/>
      <c r="AU453" s="164"/>
      <c r="AV453" s="166"/>
      <c r="AW453" s="164"/>
      <c r="AX453" s="164"/>
      <c r="AY453" s="166"/>
      <c r="AZ453" s="164"/>
      <c r="BA453" s="164"/>
      <c r="BB453" s="167"/>
      <c r="BC453" s="164"/>
      <c r="BD453" s="164"/>
      <c r="BE453" s="166"/>
      <c r="BF453" s="164"/>
      <c r="BG453" s="164"/>
      <c r="BH453" s="166"/>
      <c r="BI453" s="164"/>
      <c r="BJ453" s="164"/>
      <c r="BK453" s="167"/>
      <c r="BL453" s="164"/>
      <c r="BM453" s="164"/>
      <c r="BN453" s="166"/>
      <c r="BO453" s="164"/>
      <c r="BP453" s="164"/>
      <c r="BQ453" s="166"/>
      <c r="BR453" s="164"/>
      <c r="BS453" s="164"/>
      <c r="BT453" s="167"/>
      <c r="BU453" s="164"/>
      <c r="BV453" s="164"/>
      <c r="BW453" s="166"/>
      <c r="BX453" s="164"/>
      <c r="BY453" s="164"/>
      <c r="BZ453" s="166"/>
      <c r="CA453" s="164"/>
      <c r="CB453" s="164"/>
      <c r="CC453" s="167"/>
      <c r="CD453" s="164"/>
      <c r="CE453" s="164"/>
      <c r="CF453" s="166"/>
      <c r="CG453" s="164"/>
      <c r="CH453" s="164"/>
      <c r="CI453" s="166"/>
      <c r="CJ453" s="164"/>
      <c r="CK453" s="164"/>
      <c r="CL453" s="167"/>
      <c r="CM453" s="164"/>
      <c r="CN453" s="164"/>
      <c r="CO453" s="166"/>
      <c r="CP453" s="164"/>
      <c r="CQ453" s="164"/>
      <c r="CR453" s="216">
        <f>IFERROR(VLOOKUP("ID"&amp;U453,V.진단결과!$A$2:$E$99558,4,0),0)</f>
        <v>0</v>
      </c>
      <c r="CS453" s="217">
        <f>IFERROR(VLOOKUP("ID"&amp;U453,V.진단결과!$A$2:$E$99558,5,0),0)</f>
        <v>0</v>
      </c>
      <c r="CT453" s="218">
        <f t="shared" si="329"/>
        <v>0</v>
      </c>
      <c r="CU453" s="219" t="str">
        <f>SUBSTITUTE(IFERROR(VLOOKUP("ID"&amp;U453,V.진단결과!$A$2:$F$99558,6,0),""),$AO453,"")</f>
        <v/>
      </c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</row>
    <row r="454" spans="1:120" s="220" customFormat="1" ht="16.5" hidden="1" customHeight="1">
      <c r="A454" s="164">
        <v>5.4</v>
      </c>
      <c r="B454" s="164" t="s">
        <v>2240</v>
      </c>
      <c r="C454" s="164" t="s">
        <v>2886</v>
      </c>
      <c r="D454" s="164">
        <v>5</v>
      </c>
      <c r="E454" s="175" t="s">
        <v>2243</v>
      </c>
      <c r="F454" s="177" t="s">
        <v>2269</v>
      </c>
      <c r="G454" s="177" t="s">
        <v>2248</v>
      </c>
      <c r="H454" s="177">
        <v>16</v>
      </c>
      <c r="I454" s="221" t="s">
        <v>2648</v>
      </c>
      <c r="J454" s="177" t="s">
        <v>2330</v>
      </c>
      <c r="K454" s="177" t="s">
        <v>2437</v>
      </c>
      <c r="L454" s="175"/>
      <c r="M454" s="165"/>
      <c r="N454" s="221" t="s">
        <v>2654</v>
      </c>
      <c r="O454" s="183">
        <v>1</v>
      </c>
      <c r="P454" s="224"/>
      <c r="Q454" s="175" t="s">
        <v>2449</v>
      </c>
      <c r="R454" s="175"/>
      <c r="S454" s="166"/>
      <c r="T454" s="166"/>
      <c r="U454" s="166"/>
      <c r="V454" s="164" t="s">
        <v>1965</v>
      </c>
      <c r="W454" s="166" t="s">
        <v>1875</v>
      </c>
      <c r="X454" s="166"/>
      <c r="Y454" s="166"/>
      <c r="Z454" s="166"/>
      <c r="AA454" s="166"/>
      <c r="AB454" s="164"/>
      <c r="AC454" s="166"/>
      <c r="AD454" s="165"/>
      <c r="AE454" s="166"/>
      <c r="AF454" s="166"/>
      <c r="AG454" s="165"/>
      <c r="AH454" s="165"/>
      <c r="AI454" s="166"/>
      <c r="AJ454" s="166"/>
      <c r="AK454" s="166"/>
      <c r="AL454" s="166"/>
      <c r="AM454" s="166"/>
      <c r="AN454" s="166"/>
      <c r="AO454" s="166"/>
      <c r="AP454" s="166"/>
      <c r="AQ454" s="164"/>
      <c r="AR454" s="164"/>
      <c r="AS454" s="167"/>
      <c r="AT454" s="164"/>
      <c r="AU454" s="164"/>
      <c r="AV454" s="166"/>
      <c r="AW454" s="164"/>
      <c r="AX454" s="164"/>
      <c r="AY454" s="166"/>
      <c r="AZ454" s="164"/>
      <c r="BA454" s="164"/>
      <c r="BB454" s="167"/>
      <c r="BC454" s="164"/>
      <c r="BD454" s="164"/>
      <c r="BE454" s="166"/>
      <c r="BF454" s="164"/>
      <c r="BG454" s="164"/>
      <c r="BH454" s="166"/>
      <c r="BI454" s="164"/>
      <c r="BJ454" s="164"/>
      <c r="BK454" s="167"/>
      <c r="BL454" s="164"/>
      <c r="BM454" s="164"/>
      <c r="BN454" s="166"/>
      <c r="BO454" s="164"/>
      <c r="BP454" s="164"/>
      <c r="BQ454" s="166"/>
      <c r="BR454" s="164"/>
      <c r="BS454" s="164"/>
      <c r="BT454" s="167"/>
      <c r="BU454" s="164"/>
      <c r="BV454" s="164"/>
      <c r="BW454" s="166"/>
      <c r="BX454" s="164"/>
      <c r="BY454" s="164"/>
      <c r="BZ454" s="166"/>
      <c r="CA454" s="164"/>
      <c r="CB454" s="164"/>
      <c r="CC454" s="167"/>
      <c r="CD454" s="164"/>
      <c r="CE454" s="164"/>
      <c r="CF454" s="166"/>
      <c r="CG454" s="164"/>
      <c r="CH454" s="164"/>
      <c r="CI454" s="166"/>
      <c r="CJ454" s="164"/>
      <c r="CK454" s="164"/>
      <c r="CL454" s="167"/>
      <c r="CM454" s="164"/>
      <c r="CN454" s="164"/>
      <c r="CO454" s="166"/>
      <c r="CP454" s="164"/>
      <c r="CQ454" s="164"/>
      <c r="CR454" s="216">
        <f>IFERROR(VLOOKUP("ID"&amp;U454,V.진단결과!$A$2:$E$99558,4,0),0)</f>
        <v>0</v>
      </c>
      <c r="CS454" s="217">
        <f>IFERROR(VLOOKUP("ID"&amp;U454,V.진단결과!$A$2:$E$99558,5,0),0)</f>
        <v>0</v>
      </c>
      <c r="CT454" s="218">
        <f t="shared" si="329"/>
        <v>0</v>
      </c>
      <c r="CU454" s="219" t="str">
        <f>SUBSTITUTE(IFERROR(VLOOKUP("ID"&amp;U454,V.진단결과!$A$2:$F$99558,6,0),""),$AO454,"")</f>
        <v/>
      </c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</row>
    <row r="455" spans="1:120" s="220" customFormat="1" ht="16.5" hidden="1" customHeight="1">
      <c r="A455" s="164">
        <v>5.4</v>
      </c>
      <c r="B455" s="164" t="s">
        <v>2240</v>
      </c>
      <c r="C455" s="164" t="s">
        <v>2886</v>
      </c>
      <c r="D455" s="164">
        <v>6</v>
      </c>
      <c r="E455" s="175" t="s">
        <v>2243</v>
      </c>
      <c r="F455" s="177" t="s">
        <v>2270</v>
      </c>
      <c r="G455" s="177" t="s">
        <v>2249</v>
      </c>
      <c r="H455" s="177">
        <v>1</v>
      </c>
      <c r="I455" s="221" t="s">
        <v>2556</v>
      </c>
      <c r="J455" s="177" t="s">
        <v>2331</v>
      </c>
      <c r="K455" s="177" t="s">
        <v>2435</v>
      </c>
      <c r="L455" s="175" t="s">
        <v>9</v>
      </c>
      <c r="M455" s="165"/>
      <c r="N455" s="221" t="s">
        <v>2534</v>
      </c>
      <c r="O455" s="183">
        <v>11833563</v>
      </c>
      <c r="P455" s="4"/>
      <c r="Q455" s="175" t="s">
        <v>116</v>
      </c>
      <c r="R455" s="175" t="s">
        <v>2448</v>
      </c>
      <c r="S455" s="166"/>
      <c r="T455" s="166"/>
      <c r="U455" s="166"/>
      <c r="V455" s="164" t="s">
        <v>1873</v>
      </c>
      <c r="W455" s="167" t="s">
        <v>1874</v>
      </c>
      <c r="X455" s="166"/>
      <c r="Y455" s="166"/>
      <c r="Z455" s="166"/>
      <c r="AA455" s="166"/>
      <c r="AB455" s="164"/>
      <c r="AC455" s="166"/>
      <c r="AD455" s="165"/>
      <c r="AE455" s="166"/>
      <c r="AF455" s="166"/>
      <c r="AG455" s="165"/>
      <c r="AH455" s="165"/>
      <c r="AI455" s="166"/>
      <c r="AJ455" s="166"/>
      <c r="AK455" s="166"/>
      <c r="AL455" s="166"/>
      <c r="AM455" s="166"/>
      <c r="AN455" s="166"/>
      <c r="AO455" s="166"/>
      <c r="AP455" s="166"/>
      <c r="AQ455" s="164"/>
      <c r="AR455" s="164"/>
      <c r="AS455" s="167"/>
      <c r="AT455" s="164"/>
      <c r="AU455" s="164"/>
      <c r="AV455" s="166"/>
      <c r="AW455" s="167"/>
      <c r="AX455" s="167"/>
      <c r="AY455" s="166"/>
      <c r="AZ455" s="164"/>
      <c r="BA455" s="164"/>
      <c r="BB455" s="167"/>
      <c r="BC455" s="164"/>
      <c r="BD455" s="164"/>
      <c r="BE455" s="166"/>
      <c r="BF455" s="167"/>
      <c r="BG455" s="167"/>
      <c r="BH455" s="166"/>
      <c r="BI455" s="164"/>
      <c r="BJ455" s="164"/>
      <c r="BK455" s="167"/>
      <c r="BL455" s="164"/>
      <c r="BM455" s="164"/>
      <c r="BN455" s="166"/>
      <c r="BO455" s="167"/>
      <c r="BP455" s="167"/>
      <c r="BQ455" s="166"/>
      <c r="BR455" s="164"/>
      <c r="BS455" s="164"/>
      <c r="BT455" s="167"/>
      <c r="BU455" s="164"/>
      <c r="BV455" s="164"/>
      <c r="BW455" s="166"/>
      <c r="BX455" s="167"/>
      <c r="BY455" s="167"/>
      <c r="BZ455" s="166"/>
      <c r="CA455" s="164"/>
      <c r="CB455" s="164"/>
      <c r="CC455" s="167"/>
      <c r="CD455" s="164"/>
      <c r="CE455" s="164"/>
      <c r="CF455" s="166"/>
      <c r="CG455" s="167"/>
      <c r="CH455" s="167"/>
      <c r="CI455" s="166"/>
      <c r="CJ455" s="164"/>
      <c r="CK455" s="164"/>
      <c r="CL455" s="167"/>
      <c r="CM455" s="164"/>
      <c r="CN455" s="164"/>
      <c r="CO455" s="166"/>
      <c r="CP455" s="167"/>
      <c r="CQ455" s="167"/>
      <c r="CR455" s="216">
        <f>IFERROR(VLOOKUP("ID"&amp;U455,V.진단결과!$A$2:$E$99558,4,0),0)</f>
        <v>0</v>
      </c>
      <c r="CS455" s="217">
        <f>IFERROR(VLOOKUP("ID"&amp;U455,V.진단결과!$A$2:$E$99558,5,0),0)</f>
        <v>0</v>
      </c>
      <c r="CT455" s="218">
        <f t="shared" si="329"/>
        <v>0</v>
      </c>
      <c r="CU455" s="219" t="str">
        <f>SUBSTITUTE(IFERROR(VLOOKUP("ID"&amp;U455,V.진단결과!$A$2:$F$99558,6,0),""),$AO455,"")</f>
        <v/>
      </c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</row>
    <row r="456" spans="1:120" s="220" customFormat="1" ht="16.5" customHeight="1">
      <c r="A456" s="164">
        <v>5.4</v>
      </c>
      <c r="B456" s="164" t="s">
        <v>2240</v>
      </c>
      <c r="C456" s="164" t="s">
        <v>2886</v>
      </c>
      <c r="D456" s="164">
        <v>6</v>
      </c>
      <c r="E456" s="175" t="s">
        <v>2243</v>
      </c>
      <c r="F456" s="177" t="s">
        <v>2270</v>
      </c>
      <c r="G456" s="177" t="s">
        <v>2249</v>
      </c>
      <c r="H456" s="177">
        <v>1</v>
      </c>
      <c r="I456" s="221" t="s">
        <v>2556</v>
      </c>
      <c r="J456" s="177" t="s">
        <v>2331</v>
      </c>
      <c r="K456" s="177" t="s">
        <v>2435</v>
      </c>
      <c r="L456" s="175" t="s">
        <v>9</v>
      </c>
      <c r="M456" s="165"/>
      <c r="N456" s="221" t="s">
        <v>2534</v>
      </c>
      <c r="O456" s="183">
        <v>11833563</v>
      </c>
      <c r="P456" s="4"/>
      <c r="Q456" s="175" t="s">
        <v>116</v>
      </c>
      <c r="R456" s="175" t="s">
        <v>2448</v>
      </c>
      <c r="S456" s="166"/>
      <c r="T456" s="166"/>
      <c r="U456" s="166">
        <v>3123</v>
      </c>
      <c r="V456" s="164" t="s">
        <v>1869</v>
      </c>
      <c r="W456" s="166"/>
      <c r="X456" s="166"/>
      <c r="Y456" s="166"/>
      <c r="Z456" s="168" t="s">
        <v>2892</v>
      </c>
      <c r="AA456" s="168" t="s">
        <v>2891</v>
      </c>
      <c r="AB456" s="166"/>
      <c r="AC456" s="166"/>
      <c r="AD456" s="165"/>
      <c r="AE456" s="166"/>
      <c r="AF456" s="166"/>
      <c r="AG456" s="166"/>
      <c r="AH456" s="165"/>
      <c r="AI456" s="166"/>
      <c r="AJ456" s="166"/>
      <c r="AK456" s="166"/>
      <c r="AL456" s="166"/>
      <c r="AM456" s="166"/>
      <c r="AN456" s="166" t="str">
        <f>F456 &amp;"["&amp;G456&amp;"]의 "&amp; I456 &amp;"["&amp; J456 &amp;"]는 필수적으로 존재하여만 한다."</f>
        <v>투약정보[DRUG_EXPOSURE]의 투약 기록 번호[DRUG_EXPOSURE_ID]는 필수적으로 존재하여만 한다.</v>
      </c>
      <c r="AO456" s="166"/>
      <c r="AP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Q456" s="164" t="s">
        <v>1860</v>
      </c>
      <c r="AR456" s="164" t="str">
        <f t="shared" ref="AR456:AR469" si="353">"WITH query_result AS (" &amp; CHAR(10) &amp;
"    -- 쿼리 결과를 변수에 저장" &amp; CHAR(10) &amp;
"    " &amp; AP456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'ID3123'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AT456" s="164" t="s">
        <v>1860</v>
      </c>
      <c r="AU456" s="164" t="str">
        <f t="shared" ref="AU456:AU469" si="354">"    WITH query_result AS (" &amp; CHAR(10) &amp;
"        -- 쿼리 결과를 변수에 저장" &amp; CHAR(10) &amp;
"        " &amp; AS456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'ID3123'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AW456" s="164" t="s">
        <v>1860</v>
      </c>
      <c r="AX456" s="164" t="str">
        <f t="shared" ref="AX456:AX469" si="355">"    WITH query_result AS (" &amp; CHAR(10) &amp;
"        -- 쿼리 결과를 변수에 저장" &amp; CHAR(10) &amp;
"        " &amp; AV456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Z456" s="164" t="s">
        <v>1860</v>
      </c>
      <c r="BA456" s="164" t="str">
        <f t="shared" ref="BA456:BA469" si="356">"BEGIN TRY" &amp; CHAR(10) &amp;
"    WITH query_result AS (" &amp; CHAR(10) &amp;
"        "&amp;AY456&amp;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C456" s="164" t="s">
        <v>1860</v>
      </c>
      <c r="BD456" s="164" t="str">
        <f t="shared" ref="BD456:BD462" si="357">"BEGIN TRY" &amp; CHAR(10) &amp;
"    WITH query_result AS (" &amp; CHAR(10) &amp;
"        "&amp;BB456&amp;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BF456" s="164" t="s">
        <v>1860</v>
      </c>
      <c r="BG456" s="164" t="str">
        <f t="shared" ref="BG456:BG469" si="358">"BEGIN TRY" &amp; CHAR(10) &amp;
"    WITH query_result AS (" &amp; CHAR(10) &amp;
"        "&amp;BE456&amp;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6" s="166" t="str">
        <f>"SELECT 'ID"&amp; $U456 &amp;"' AS RULE_ID,  
   '"&amp; $G456 &amp;"' AS TB_NM,    
   '"&amp; $J456 &amp;"' AS COL_NM, 
   COUNT(*) AS TOT_CNT   
   FROM "&amp;$C456&amp;"."&amp; $G456 &amp;"
"</f>
        <v xml:space="preserve">SELECT 'ID3123' AS RULE_ID,  
   'DRUG_EXPOSURE' AS TB_NM,    
   'DRUG_EXPOSURE_ID' AS COL_NM, 
   COUNT(*) AS TOT_CNT   
   FROM YourSchemaName.DRUG_EXPOSURE
</v>
      </c>
      <c r="BI456" s="164" t="s">
        <v>1860</v>
      </c>
      <c r="BJ456" s="166" t="str">
        <f t="shared" ref="BJ456:BJ469" si="359">"BEGIN" &amp; CHAR(10) &amp;
"    -- 쿼리 결과를 변수에 저장" &amp; CHAR(10) &amp;
"    " &amp; BH456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'ID3123'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L456" s="164" t="s">
        <v>1860</v>
      </c>
      <c r="BM456" s="166" t="str">
        <f t="shared" ref="BM456:BM469" si="360">"BEGIN" &amp; CHAR(10) &amp;
"    -- 쿼리 결과를 변수에 저장" &amp; CHAR(10) &amp;
"    " &amp; BK456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'ID3123'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BO456" s="164" t="s">
        <v>1860</v>
      </c>
      <c r="BP456" s="166" t="str">
        <f t="shared" ref="BP456:BP469" si="361">"BEGIN" &amp; CHAR(10) &amp;
"    -- 쿼리 결과를 변수에 저장" &amp; CHAR(10) &amp;
"    " &amp; BN456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BR456" s="164" t="s">
        <v>1860</v>
      </c>
      <c r="BS456" s="164" t="str">
        <f t="shared" ref="BS456:BS469" si="36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U456" s="164" t="s">
        <v>1860</v>
      </c>
      <c r="BV456" s="164" t="str">
        <f t="shared" ref="BV456:BV469" si="36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456" s="166" t="str">
        <f>"SELECT ERR_VALUE, RULE_ID, TB_NM, COL_NM FROM (
 SELECT DISTINCT SUBSTRING(CAST("&amp; $J456 &amp;" AS VARCHAR(50)),1,30) AS ERR_VALUE, 'ID"&amp; $U456 &amp;"' AS RULE_ID,  
   '"&amp; $G456 &amp;"' AS TB_NM,    
   '"&amp; $J456 &amp;"' AS COL_NM 
    FROM "&amp;$C456&amp;"."&amp; $G456 &amp;" A
    WHERE  "&amp; $J456 &amp;" IS NULL 
LIMIT 3
) XX
"</f>
        <v xml:space="preserve">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</v>
      </c>
      <c r="BX456" s="164" t="s">
        <v>1860</v>
      </c>
      <c r="BY456" s="164" t="str">
        <f t="shared" ref="BY456:BY469" si="36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A456" s="164" t="s">
        <v>1860</v>
      </c>
      <c r="CB456" s="164" t="str">
        <f t="shared" ref="CB456:CB469" si="365">"    -- 프로시저 본문" &amp; CHAR(10) &amp;
"    BEGIN" &amp; CHAR(10) &amp;
"        WITH query_result AS (" &amp; CHAR(10) &amp;
"            -- 쿼리 결과를 변수에 저장" &amp; CHAR(10) &amp;
"            "&amp;BZ456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'ID3123'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D456" s="164" t="s">
        <v>1860</v>
      </c>
      <c r="CE456" s="164" t="str">
        <f t="shared" ref="CE456:CE469" si="366">"    -- 프로시저 본문" &amp; CHAR(10) &amp;
"    BEGIN" &amp; CHAR(10) &amp;
"        WITH query_result AS (" &amp; CHAR(10) &amp;
"            -- 쿼리 결과를 변수에 저장" &amp; CHAR(10) &amp;
"         "&amp;CC456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'ID3123'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6" s="166" t="str">
        <f>"SELECT ERR_VALUE, RULE_ID, TB_NM, COL_NM FROM (
 SELECT DISTINCT SUBSTR(TO_CHAR("&amp; $J456 &amp;"),1,30) AS ERR_VALUE, 'ID"&amp; $U456 &amp;"' AS RULE_ID,  
   '"&amp; $G456 &amp;"' AS TB_NM,    
   '"&amp; $J456 &amp;"' AS COL_NM 
    FROM "&amp;$C456&amp;"."&amp; $G456 &amp;" A
    WHERE  "&amp; $J456 &amp;" IS NULL
AND ROWNUM &lt; 4
) XX
"</f>
        <v xml:space="preserve">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</v>
      </c>
      <c r="CG456" s="164" t="s">
        <v>1860</v>
      </c>
      <c r="CH456" s="164" t="str">
        <f t="shared" ref="CH456:CH469" si="367">"    -- 프로시저 본문" &amp; CHAR(10) &amp;
"    BEGIN" &amp; CHAR(10) &amp;
"        WITH query_result AS (" &amp; CHAR(10) &amp;
"            -- 쿼리 결과를 변수에 저장" &amp; CHAR(10) &amp;
"            "&amp;CF456&amp;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J456" s="164" t="s">
        <v>1860</v>
      </c>
      <c r="CK456" s="164" t="str">
        <f t="shared" ref="CK456:CK469" si="368">"BEGIN TRY" &amp; CHAR(10) &amp;
"    WITH query_result AS (" &amp; CHAR(10) &amp;
"        "&amp;CI456&amp;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M456" s="164" t="s">
        <v>1860</v>
      </c>
      <c r="CN456" s="164" t="str">
        <f t="shared" ref="CN456:CN462" si="369">"BEGIN TRY" &amp; CHAR(10) &amp;
"    WITH query_result AS (" &amp; CHAR(10) &amp;
"        "&amp;CL456&amp;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CP456" s="164" t="s">
        <v>1860</v>
      </c>
      <c r="CQ456" s="164" t="str">
        <f t="shared" ref="CQ456:CQ469" si="370">"BEGIN TRY" &amp; CHAR(10) &amp;
"    WITH query_result AS (" &amp; CHAR(10) &amp;
"        "&amp;CO456&amp;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6" s="216">
        <f>IFERROR(VLOOKUP("ID"&amp;U456,V.진단결과!$A$2:$E$99558,4,0),0)</f>
        <v>0</v>
      </c>
      <c r="CS456" s="217">
        <f>IFERROR(VLOOKUP("ID"&amp;U456,V.진단결과!$A$2:$E$99558,5,0),0)</f>
        <v>0</v>
      </c>
      <c r="CT456" s="218">
        <f t="shared" si="329"/>
        <v>0</v>
      </c>
      <c r="CU456" s="219" t="str">
        <f>SUBSTITUTE(IFERROR(VLOOKUP("ID"&amp;U456,V.진단결과!$A$2:$F$99558,6,0),""),$AO456,"")</f>
        <v/>
      </c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</row>
    <row r="457" spans="1:120" s="220" customFormat="1" ht="16.5" customHeight="1">
      <c r="A457" s="164">
        <v>5.4</v>
      </c>
      <c r="B457" s="164" t="s">
        <v>2240</v>
      </c>
      <c r="C457" s="164" t="s">
        <v>2886</v>
      </c>
      <c r="D457" s="164">
        <v>6</v>
      </c>
      <c r="E457" s="175" t="s">
        <v>2243</v>
      </c>
      <c r="F457" s="177" t="s">
        <v>2270</v>
      </c>
      <c r="G457" s="177" t="s">
        <v>2249</v>
      </c>
      <c r="H457" s="177">
        <v>2</v>
      </c>
      <c r="I457" s="221" t="s">
        <v>2487</v>
      </c>
      <c r="J457" s="177" t="s">
        <v>2272</v>
      </c>
      <c r="K457" s="177" t="s">
        <v>2435</v>
      </c>
      <c r="L457" s="175"/>
      <c r="M457" s="165"/>
      <c r="N457" s="221" t="s">
        <v>2487</v>
      </c>
      <c r="O457" s="183">
        <v>100000001</v>
      </c>
      <c r="P457" s="4"/>
      <c r="Q457" s="175" t="s">
        <v>116</v>
      </c>
      <c r="R457" s="175" t="s">
        <v>2448</v>
      </c>
      <c r="S457" s="166"/>
      <c r="T457" s="166"/>
      <c r="U457" s="166">
        <v>3124</v>
      </c>
      <c r="V457" s="164" t="s">
        <v>1869</v>
      </c>
      <c r="W457" s="166"/>
      <c r="X457" s="166"/>
      <c r="Y457" s="166"/>
      <c r="Z457" s="164" t="s">
        <v>1871</v>
      </c>
      <c r="AA457" s="164" t="s">
        <v>2472</v>
      </c>
      <c r="AB457" s="164"/>
      <c r="AC457" s="166"/>
      <c r="AD457" s="165"/>
      <c r="AE457" s="166"/>
      <c r="AF457" s="166"/>
      <c r="AG457" s="165"/>
      <c r="AH457" s="165"/>
      <c r="AI457" s="166"/>
      <c r="AJ457" s="166" t="s">
        <v>2244</v>
      </c>
      <c r="AK457" s="166" t="s">
        <v>2272</v>
      </c>
      <c r="AL457" s="166"/>
      <c r="AM457" s="166"/>
      <c r="AN457" s="166" t="str">
        <f>F457 &amp;"["&amp;G457&amp;"]의 "&amp; I457 &amp;"["&amp; J457 &amp;"]는 환자["&amp;AJ457&amp;"]의 "&amp;I457&amp;"["&amp;AK457&amp;"]에 존재하여야 한다."</f>
        <v>투약정보[DRUG_EXPOSURE]의 CDM 환자ID[PERSON_ID]는 환자[PERSON]의 CDM 환자ID[PERSON_ID]에 존재하여야 한다.</v>
      </c>
      <c r="AO457" s="166"/>
      <c r="AP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AQ457" s="164" t="s">
        <v>1860</v>
      </c>
      <c r="AR457" s="164" t="str">
        <f t="shared" si="353"/>
        <v xml:space="preserve">WITH query_result AS (
    -- 쿼리 결과를 변수에 저장
    SELECT 'ID3124'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457" s="164" t="s">
        <v>1860</v>
      </c>
      <c r="AU457" s="164" t="str">
        <f t="shared" si="354"/>
        <v xml:space="preserve">    WITH query_result AS (
        -- 쿼리 결과를 변수에 저장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457" s="164" t="s">
        <v>1860</v>
      </c>
      <c r="AX457" s="164" t="str">
        <f t="shared" si="355"/>
        <v xml:space="preserve">    WITH query_result AS (
        -- 쿼리 결과를 변수에 저장
    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AZ457" s="164" t="s">
        <v>1860</v>
      </c>
      <c r="BA457" s="164" t="str">
        <f t="shared" si="356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457" s="164" t="s">
        <v>1860</v>
      </c>
      <c r="BD457" s="164" t="str">
        <f t="shared" si="357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457" s="164" t="s">
        <v>1860</v>
      </c>
      <c r="BG457" s="164" t="str">
        <f t="shared" si="358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7" s="166" t="str">
        <f>"SELECT 'ID"&amp; $U457 &amp;"' AS RULE_ID,  
   '"&amp; $G457 &amp;"' AS TB_NM,    
   '"&amp; $J457 &amp;"' AS COL_NM, 
   COUNT(*) AS TOT_CNT   
   FROM "&amp;$C457&amp;"."&amp; $G457 &amp;"
WHERE "&amp; $J457 &amp;" IS NOT NULL AND LENGTH(CAST("&amp; $J457 &amp;" AS VARCHAR))&gt;0 "</f>
        <v xml:space="preserve">SELECT 'ID3124' AS RULE_ID,  
   'DRUG_EXPOSURE' AS TB_NM,    
   'PERSON_ID' AS COL_NM, 
   COUNT(*) AS TOT_CNT   
   FROM YourSchemaName.DRUG_EXPOSURE
WHERE PERSON_ID IS NOT NULL AND LENGTH(CAST(PERSON_ID AS VARCHAR))&gt;0 </v>
      </c>
      <c r="BI457" s="164" t="s">
        <v>1860</v>
      </c>
      <c r="BJ457" s="166" t="str">
        <f t="shared" si="359"/>
        <v xml:space="preserve">BEGIN
    -- 쿼리 결과를 변수에 저장
    SELECT 'ID3124'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457" s="164" t="s">
        <v>1860</v>
      </c>
      <c r="BM457" s="166" t="str">
        <f t="shared" si="360"/>
        <v xml:space="preserve">BEGIN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457" s="164" t="s">
        <v>1860</v>
      </c>
      <c r="BP457" s="166" t="str">
        <f t="shared" si="361"/>
        <v xml:space="preserve">BEGIN
    -- 쿼리 결과를 변수에 저장
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BR457" s="164" t="s">
        <v>1860</v>
      </c>
      <c r="BS457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LENGTH("&amp; $J457 &amp;")&gt;0 )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457" s="164" t="s">
        <v>1860</v>
      </c>
      <c r="BV457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7" s="166" t="str">
        <f>"SELECT ERR_VALUE, RULE_ID, TB_NM, COL_NM FROM (
 SELECT DISTINCT SUBSTRING(CAST("&amp; $J457 &amp;" AS VARCHAR(50)),1,30)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LENGTH("&amp; $J457 &amp;")&gt;0 ) 
LIMIT 3
) XX
"</f>
        <v xml:space="preserve">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457" s="164" t="s">
        <v>1860</v>
      </c>
      <c r="BY457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CA457" s="164" t="s">
        <v>1860</v>
      </c>
      <c r="CB457" s="164" t="str">
        <f t="shared" si="365"/>
        <v xml:space="preserve">    -- 프로시저 본문
    BEGIN
        WITH query_result AS (
            -- 쿼리 결과를 변수에 저장
            SELECT 'ID3124'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LENGTH(TO_CHAR("&amp; $J457 &amp;"))&gt;0 )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457" s="164" t="s">
        <v>1860</v>
      </c>
      <c r="CE457" s="164" t="str">
        <f t="shared" si="366"/>
        <v xml:space="preserve">    -- 프로시저 본문
    BEGIN
        WITH query_result AS (
            -- 쿼리 결과를 변수에 저장
 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7" s="166" t="str">
        <f>"SELECT ERR_VALUE, RULE_ID, TB_NM, COL_NM FROM (
 SELECT DISTINCT SUBSTR(TO_CHAR("&amp; $J457 &amp;"),1,30)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LENGTH(TO_CHAR("&amp; $J457 &amp;"))&gt;0 ) 
AND ROWNUM &lt; 4
) XX
"</f>
        <v xml:space="preserve">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457" s="164" t="s">
        <v>1860</v>
      </c>
      <c r="CH457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CJ457" s="164" t="s">
        <v>1860</v>
      </c>
      <c r="CK457" s="164" t="str">
        <f t="shared" si="368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457" s="164" t="s">
        <v>1860</v>
      </c>
      <c r="CN457" s="164" t="str">
        <f t="shared" si="369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457" s="164" t="s">
        <v>1860</v>
      </c>
      <c r="CQ457" s="164" t="str">
        <f t="shared" si="370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7" s="216">
        <f>IFERROR(VLOOKUP("ID"&amp;U457,V.진단결과!$A$2:$E$99558,4,0),0)</f>
        <v>0</v>
      </c>
      <c r="CS457" s="217">
        <f>IFERROR(VLOOKUP("ID"&amp;U457,V.진단결과!$A$2:$E$99558,5,0),0)</f>
        <v>0</v>
      </c>
      <c r="CT457" s="218">
        <f t="shared" si="329"/>
        <v>0</v>
      </c>
      <c r="CU457" s="219" t="str">
        <f>SUBSTITUTE(IFERROR(VLOOKUP("ID"&amp;U457,V.진단결과!$A$2:$F$99558,6,0),""),$AO457,"")</f>
        <v/>
      </c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</row>
    <row r="458" spans="1:120" s="220" customFormat="1" ht="16.5" customHeight="1">
      <c r="A458" s="164">
        <v>5.4</v>
      </c>
      <c r="B458" s="164" t="s">
        <v>2240</v>
      </c>
      <c r="C458" s="164" t="s">
        <v>2886</v>
      </c>
      <c r="D458" s="164">
        <v>6</v>
      </c>
      <c r="E458" s="175" t="s">
        <v>2243</v>
      </c>
      <c r="F458" s="177" t="s">
        <v>2270</v>
      </c>
      <c r="G458" s="177" t="s">
        <v>2249</v>
      </c>
      <c r="H458" s="177">
        <v>2</v>
      </c>
      <c r="I458" s="221" t="s">
        <v>2487</v>
      </c>
      <c r="J458" s="177" t="s">
        <v>2272</v>
      </c>
      <c r="K458" s="177" t="s">
        <v>2435</v>
      </c>
      <c r="L458" s="175"/>
      <c r="M458" s="165"/>
      <c r="N458" s="221" t="s">
        <v>2487</v>
      </c>
      <c r="O458" s="183">
        <v>100000001</v>
      </c>
      <c r="P458" s="4"/>
      <c r="Q458" s="175" t="s">
        <v>116</v>
      </c>
      <c r="R458" s="175" t="s">
        <v>2448</v>
      </c>
      <c r="S458" s="166"/>
      <c r="T458" s="166"/>
      <c r="U458" s="166">
        <v>3125</v>
      </c>
      <c r="V458" s="164" t="s">
        <v>1869</v>
      </c>
      <c r="W458" s="166"/>
      <c r="X458" s="166"/>
      <c r="Y458" s="166"/>
      <c r="Z458" s="168" t="s">
        <v>2892</v>
      </c>
      <c r="AA458" s="168" t="s">
        <v>2891</v>
      </c>
      <c r="AB458" s="166"/>
      <c r="AC458" s="166"/>
      <c r="AD458" s="165"/>
      <c r="AE458" s="166"/>
      <c r="AF458" s="166"/>
      <c r="AG458" s="166"/>
      <c r="AH458" s="165"/>
      <c r="AI458" s="166"/>
      <c r="AJ458" s="166"/>
      <c r="AK458" s="166"/>
      <c r="AL458" s="166"/>
      <c r="AM458" s="166"/>
      <c r="AN458" s="166" t="str">
        <f>F458 &amp;"["&amp;G458&amp;"]의 "&amp; I458 &amp;"["&amp; J458 &amp;"]는 필수적으로 존재하여만 한다."</f>
        <v>투약정보[DRUG_EXPOSURE]의 CDM 환자ID[PERSON_ID]는 필수적으로 존재하여만 한다.</v>
      </c>
      <c r="AO458" s="166"/>
      <c r="AP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Q458" s="164" t="s">
        <v>1860</v>
      </c>
      <c r="AR458" s="164" t="str">
        <f t="shared" si="353"/>
        <v xml:space="preserve">WITH query_result AS (
    -- 쿼리 결과를 변수에 저장
    SELECT 'ID3125'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AT458" s="164" t="s">
        <v>1860</v>
      </c>
      <c r="AU458" s="164" t="str">
        <f t="shared" si="354"/>
        <v xml:space="preserve">    WITH query_result AS (
        -- 쿼리 결과를 변수에 저장
        SELECT 'ID3125'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AW458" s="164" t="s">
        <v>1860</v>
      </c>
      <c r="AX458" s="164" t="str">
        <f t="shared" si="355"/>
        <v xml:space="preserve">    WITH query_result AS (
        -- 쿼리 결과를 변수에 저장
    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Z458" s="164" t="s">
        <v>1860</v>
      </c>
      <c r="BA458" s="164" t="str">
        <f t="shared" si="356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C458" s="164" t="s">
        <v>1860</v>
      </c>
      <c r="BD458" s="164" t="str">
        <f t="shared" si="357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BF458" s="164" t="s">
        <v>1860</v>
      </c>
      <c r="BG458" s="164" t="str">
        <f t="shared" si="358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8" s="166" t="str">
        <f>"SELECT 'ID"&amp; $U458 &amp;"' AS RULE_ID,  
   '"&amp; $G458 &amp;"' AS TB_NM,    
   '"&amp; $J458 &amp;"' AS COL_NM, 
   COUNT(*) AS TOT_CNT   
   FROM "&amp;$C458&amp;"."&amp; $G458 &amp;"
"</f>
        <v xml:space="preserve">SELECT 'ID3125' AS RULE_ID,  
   'DRUG_EXPOSURE' AS TB_NM,    
   'PERSON_ID' AS COL_NM, 
   COUNT(*) AS TOT_CNT   
   FROM YourSchemaName.DRUG_EXPOSURE
</v>
      </c>
      <c r="BI458" s="164" t="s">
        <v>1860</v>
      </c>
      <c r="BJ458" s="166" t="str">
        <f t="shared" si="359"/>
        <v xml:space="preserve">BEGIN
    -- 쿼리 결과를 변수에 저장
    SELECT 'ID3125'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L458" s="164" t="s">
        <v>1860</v>
      </c>
      <c r="BM458" s="166" t="str">
        <f t="shared" si="360"/>
        <v xml:space="preserve">BEGIN
    -- 쿼리 결과를 변수에 저장
    SELECT 'ID3125'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BO458" s="164" t="s">
        <v>1860</v>
      </c>
      <c r="BP458" s="166" t="str">
        <f t="shared" si="361"/>
        <v xml:space="preserve">BEGIN
    -- 쿼리 결과를 변수에 저장
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BR458" s="164" t="s">
        <v>1860</v>
      </c>
      <c r="BS458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U458" s="164" t="s">
        <v>1860</v>
      </c>
      <c r="BV458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458" s="166" t="str">
        <f>"SELECT ERR_VALUE, RULE_ID, TB_NM, COL_NM FROM (
 SELECT DISTINCT SUBSTRING(CAST("&amp; $J458 &amp;" AS VARCHAR(50)),1,30) AS ERR_VALUE, 'ID"&amp; $U458 &amp;"' AS RULE_ID,  
   '"&amp; $G458 &amp;"' AS TB_NM,    
   '"&amp; $J458 &amp;"' AS COL_NM 
    FROM "&amp;$C458&amp;"."&amp; $G458 &amp;" A
    WHERE  "&amp; $J458 &amp;" IS NULL 
LIMIT 3
) XX
"</f>
        <v xml:space="preserve">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</v>
      </c>
      <c r="BX458" s="164" t="s">
        <v>1860</v>
      </c>
      <c r="BY458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A458" s="164" t="s">
        <v>1860</v>
      </c>
      <c r="CB458" s="164" t="str">
        <f t="shared" si="365"/>
        <v xml:space="preserve">    -- 프로시저 본문
    BEGIN
        WITH query_result AS (
            -- 쿼리 결과를 변수에 저장
            SELECT 'ID3125'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D458" s="164" t="s">
        <v>1860</v>
      </c>
      <c r="CE458" s="164" t="str">
        <f t="shared" si="366"/>
        <v xml:space="preserve">    -- 프로시저 본문
    BEGIN
        WITH query_result AS (
            -- 쿼리 결과를 변수에 저장
         SELECT 'ID3125'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8" s="166" t="str">
        <f>"SELECT ERR_VALUE, RULE_ID, TB_NM, COL_NM FROM (
 SELECT DISTINCT SUBSTR(TO_CHAR("&amp; $J458 &amp;"),1,30) AS ERR_VALUE, 'ID"&amp; $U458 &amp;"' AS RULE_ID,  
   '"&amp; $G458 &amp;"' AS TB_NM,    
   '"&amp; $J458 &amp;"' AS COL_NM 
    FROM "&amp;$C458&amp;"."&amp; $G458 &amp;" A
    WHERE  "&amp; $J458 &amp;" IS NULL
AND ROWNUM &lt; 4
) XX
"</f>
        <v xml:space="preserve">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</v>
      </c>
      <c r="CG458" s="164" t="s">
        <v>1860</v>
      </c>
      <c r="CH458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J458" s="164" t="s">
        <v>1860</v>
      </c>
      <c r="CK458" s="164" t="str">
        <f t="shared" si="368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M458" s="164" t="s">
        <v>1860</v>
      </c>
      <c r="CN458" s="164" t="str">
        <f t="shared" si="369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CP458" s="164" t="s">
        <v>1860</v>
      </c>
      <c r="CQ458" s="164" t="str">
        <f t="shared" si="370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8" s="216">
        <f>IFERROR(VLOOKUP("ID"&amp;U458,V.진단결과!$A$2:$E$99558,4,0),0)</f>
        <v>0</v>
      </c>
      <c r="CS458" s="217">
        <f>IFERROR(VLOOKUP("ID"&amp;U458,V.진단결과!$A$2:$E$99558,5,0),0)</f>
        <v>0</v>
      </c>
      <c r="CT458" s="218">
        <f t="shared" si="329"/>
        <v>0</v>
      </c>
      <c r="CU458" s="219" t="str">
        <f>SUBSTITUTE(IFERROR(VLOOKUP("ID"&amp;U458,V.진단결과!$A$2:$F$99558,6,0),""),$AO458,"")</f>
        <v/>
      </c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</row>
    <row r="459" spans="1:120" s="220" customFormat="1" ht="16.5" customHeight="1">
      <c r="A459" s="164">
        <v>5.4</v>
      </c>
      <c r="B459" s="164" t="s">
        <v>2240</v>
      </c>
      <c r="C459" s="164" t="s">
        <v>2886</v>
      </c>
      <c r="D459" s="164">
        <v>6</v>
      </c>
      <c r="E459" s="175" t="s">
        <v>2243</v>
      </c>
      <c r="F459" s="177" t="s">
        <v>2270</v>
      </c>
      <c r="G459" s="177" t="s">
        <v>2249</v>
      </c>
      <c r="H459" s="177">
        <v>3</v>
      </c>
      <c r="I459" s="221" t="s">
        <v>2557</v>
      </c>
      <c r="J459" s="177" t="s">
        <v>2332</v>
      </c>
      <c r="K459" s="177" t="s">
        <v>2435</v>
      </c>
      <c r="L459" s="175"/>
      <c r="M459" s="165"/>
      <c r="N459" s="221" t="s">
        <v>2535</v>
      </c>
      <c r="O459" s="183">
        <v>12345347</v>
      </c>
      <c r="P459" s="224"/>
      <c r="Q459" s="175" t="s">
        <v>116</v>
      </c>
      <c r="R459" s="175" t="s">
        <v>2448</v>
      </c>
      <c r="S459" s="166"/>
      <c r="T459" s="166"/>
      <c r="U459" s="166">
        <v>3126</v>
      </c>
      <c r="V459" s="164" t="s">
        <v>1869</v>
      </c>
      <c r="W459" s="166"/>
      <c r="X459" s="166"/>
      <c r="Y459" s="166"/>
      <c r="Z459" s="164" t="s">
        <v>1868</v>
      </c>
      <c r="AA459" s="164" t="s">
        <v>2466</v>
      </c>
      <c r="AB459" s="164"/>
      <c r="AC459" s="166"/>
      <c r="AD459" s="165"/>
      <c r="AE459" s="166"/>
      <c r="AF459" s="166" t="s">
        <v>2886</v>
      </c>
      <c r="AG459" s="165" t="s">
        <v>2258</v>
      </c>
      <c r="AH459" s="165" t="s">
        <v>2434</v>
      </c>
      <c r="AI459" s="166" t="s">
        <v>2829</v>
      </c>
      <c r="AJ459" s="166"/>
      <c r="AK459" s="166"/>
      <c r="AL459" s="166"/>
      <c r="AM459" s="166"/>
      <c r="AN459" s="166" t="str">
        <f>F459 &amp;"["&amp;G459&amp;"]의 "&amp; I459 &amp;"["&amp; J459 &amp;"]는 표준코드[CONCEPT]의 표준코드아이디[CONCEPT_ID]에 존재하며 해당 조건["&amp;AI459&amp;"]을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459" s="166"/>
      <c r="AP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AQ459" s="164" t="s">
        <v>1860</v>
      </c>
      <c r="AR459" s="164" t="str">
        <f t="shared" si="353"/>
        <v xml:space="preserve">WITH query_result AS (
    -- 쿼리 결과를 변수에 저장
    SELECT 'ID3126'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459" s="164" t="s">
        <v>1860</v>
      </c>
      <c r="AU459" s="164" t="str">
        <f t="shared" si="354"/>
        <v xml:space="preserve">    WITH query_result AS (
        -- 쿼리 결과를 변수에 저장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459" s="164" t="s">
        <v>1860</v>
      </c>
      <c r="AX459" s="164" t="str">
        <f t="shared" si="355"/>
        <v xml:space="preserve">    WITH query_result AS (
        -- 쿼리 결과를 변수에 저장
    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AZ459" s="164" t="s">
        <v>1860</v>
      </c>
      <c r="BA459" s="164" t="str">
        <f t="shared" si="356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459" s="164" t="s">
        <v>1860</v>
      </c>
      <c r="BD459" s="164" t="str">
        <f t="shared" si="357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459" s="164" t="s">
        <v>1860</v>
      </c>
      <c r="BG459" s="164" t="str">
        <f t="shared" si="358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9" s="166" t="str">
        <f>"SELECT 'ID"&amp; $U459 &amp;"' AS RULE_ID,  
   '"&amp; $G459 &amp;"' AS TB_NM,    
   '"&amp; $J459 &amp;"' AS COL_NM, 
   COUNT(*) AS TOT_CNT   
   FROM "&amp;$C459&amp;"."&amp; $G459 &amp;"
WHERE "&amp; $J459 &amp;" IS NOT NULL AND LENGTH(CAST("&amp; $J459 &amp;" AS VARCHAR))&gt;0 "</f>
        <v xml:space="preserve">SELECT 'ID3126' AS RULE_ID,  
   'DRUG_EXPOSURE' AS TB_NM,    
   'DRUG_CONCEPT_ID' AS COL_NM, 
   COUNT(*) AS TOT_CNT   
   FROM YourSchemaName.DRUG_EXPOSURE
WHERE DRUG_CONCEPT_ID IS NOT NULL AND LENGTH(CAST(DRUG_CONCEPT_ID AS VARCHAR))&gt;0 </v>
      </c>
      <c r="BI459" s="164" t="s">
        <v>1860</v>
      </c>
      <c r="BJ459" s="166" t="str">
        <f t="shared" si="359"/>
        <v xml:space="preserve">BEGIN
    -- 쿼리 결과를 변수에 저장
    SELECT 'ID3126'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459" s="164" t="s">
        <v>1860</v>
      </c>
      <c r="BM459" s="166" t="str">
        <f t="shared" si="360"/>
        <v xml:space="preserve">BEGIN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459" s="164" t="s">
        <v>1860</v>
      </c>
      <c r="BP459" s="166" t="str">
        <f t="shared" si="361"/>
        <v xml:space="preserve">BEGIN
    -- 쿼리 결과를 변수에 저장
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BR459" s="164" t="s">
        <v>1860</v>
      </c>
      <c r="BS459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LENGTH("&amp; $J459 &amp;")&gt;0 )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459" s="164" t="s">
        <v>1860</v>
      </c>
      <c r="BV459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459" s="166" t="str">
        <f>"SELECT ERR_VALUE, RULE_ID, TB_NM, COL_NM FROM (
 SELECT DISTINCT SUBSTRING(CAST("&amp; $J459 &amp;" AS VARCHAR(50)),1,30)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 $AI459 &amp;")  
THEN 'Y' ELSE 'N' END = 'Y' 
AND ( "&amp; $J459 &amp;" IS NOT NULL AND LENGTH("&amp; $J459 &amp;")&gt;0 ) 
LIMIT 3
) XX
"</f>
        <v xml:space="preserve">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459" s="164" t="s">
        <v>1860</v>
      </c>
      <c r="BY459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CA459" s="164" t="s">
        <v>1860</v>
      </c>
      <c r="CB459" s="164" t="str">
        <f t="shared" si="365"/>
        <v xml:space="preserve">    -- 프로시저 본문
    BEGIN
        WITH query_result AS (
            -- 쿼리 결과를 변수에 저장
            SELECT 'ID3126'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LENGTH(TO_CHAR("&amp; $J459 &amp;"))&gt;0 )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459" s="164" t="s">
        <v>1860</v>
      </c>
      <c r="CE459" s="164" t="str">
        <f t="shared" si="366"/>
        <v xml:space="preserve">    -- 프로시저 본문
    BEGIN
        WITH query_result AS (
            -- 쿼리 결과를 변수에 저장
 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9" s="166" t="str">
        <f>"SELECT ERR_VALUE, RULE_ID, TB_NM, COL_NM FROM (
 SELECT DISTINCT SUBSTR(TO_CHAR("&amp; $J459 &amp;"),1,30)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LENGTH(TO_CHAR("&amp; $J459 &amp;"))&gt;0 ) 
AND ROWNUM &lt; 4
) XX
"</f>
        <v xml:space="preserve">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459" s="164" t="s">
        <v>1860</v>
      </c>
      <c r="CH459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CJ459" s="164" t="s">
        <v>1860</v>
      </c>
      <c r="CK459" s="164" t="str">
        <f t="shared" si="368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459" s="164" t="s">
        <v>1860</v>
      </c>
      <c r="CN459" s="164" t="str">
        <f t="shared" si="369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459" s="164" t="s">
        <v>1860</v>
      </c>
      <c r="CQ459" s="164" t="str">
        <f t="shared" si="370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9" s="216">
        <f>IFERROR(VLOOKUP("ID"&amp;U459,V.진단결과!$A$2:$E$99558,4,0),0)</f>
        <v>0</v>
      </c>
      <c r="CS459" s="217">
        <f>IFERROR(VLOOKUP("ID"&amp;U459,V.진단결과!$A$2:$E$99558,5,0),0)</f>
        <v>0</v>
      </c>
      <c r="CT459" s="218">
        <f t="shared" si="329"/>
        <v>0</v>
      </c>
      <c r="CU459" s="219" t="str">
        <f>SUBSTITUTE(IFERROR(VLOOKUP("ID"&amp;U459,V.진단결과!$A$2:$F$99558,6,0),""),$AO459,"")</f>
        <v/>
      </c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</row>
    <row r="460" spans="1:120" s="220" customFormat="1" ht="16.5" customHeight="1">
      <c r="A460" s="164">
        <v>5.4</v>
      </c>
      <c r="B460" s="164" t="s">
        <v>2240</v>
      </c>
      <c r="C460" s="164" t="s">
        <v>2886</v>
      </c>
      <c r="D460" s="164">
        <v>6</v>
      </c>
      <c r="E460" s="175" t="s">
        <v>2243</v>
      </c>
      <c r="F460" s="177" t="s">
        <v>2270</v>
      </c>
      <c r="G460" s="177" t="s">
        <v>2249</v>
      </c>
      <c r="H460" s="177">
        <v>3</v>
      </c>
      <c r="I460" s="221" t="s">
        <v>2557</v>
      </c>
      <c r="J460" s="177" t="s">
        <v>2332</v>
      </c>
      <c r="K460" s="177" t="s">
        <v>2435</v>
      </c>
      <c r="L460" s="175"/>
      <c r="M460" s="165"/>
      <c r="N460" s="221" t="s">
        <v>2535</v>
      </c>
      <c r="O460" s="183">
        <v>12345347</v>
      </c>
      <c r="P460" s="224"/>
      <c r="Q460" s="175" t="s">
        <v>116</v>
      </c>
      <c r="R460" s="175" t="s">
        <v>2448</v>
      </c>
      <c r="S460" s="166"/>
      <c r="T460" s="166"/>
      <c r="U460" s="166">
        <v>3127</v>
      </c>
      <c r="V460" s="164" t="s">
        <v>1869</v>
      </c>
      <c r="W460" s="166"/>
      <c r="X460" s="166"/>
      <c r="Y460" s="166"/>
      <c r="Z460" s="168" t="s">
        <v>2892</v>
      </c>
      <c r="AA460" s="168" t="s">
        <v>2891</v>
      </c>
      <c r="AB460" s="166"/>
      <c r="AC460" s="166"/>
      <c r="AD460" s="165"/>
      <c r="AE460" s="166"/>
      <c r="AF460" s="166"/>
      <c r="AG460" s="166"/>
      <c r="AH460" s="165"/>
      <c r="AI460" s="166"/>
      <c r="AJ460" s="166"/>
      <c r="AK460" s="166"/>
      <c r="AL460" s="166"/>
      <c r="AM460" s="166"/>
      <c r="AN460" s="166" t="str">
        <f>F460 &amp;"["&amp;G460&amp;"]의 "&amp; I460 &amp;"["&amp; J460 &amp;"]는 필수적으로 존재하여만 한다."</f>
        <v>투약정보[DRUG_EXPOSURE]의 투약 약품정보 concept ID[DRUG_CONCEPT_ID]는 필수적으로 존재하여만 한다.</v>
      </c>
      <c r="AO460" s="166"/>
      <c r="AP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Q460" s="164" t="s">
        <v>1860</v>
      </c>
      <c r="AR460" s="164" t="str">
        <f t="shared" si="353"/>
        <v xml:space="preserve">WITH query_result AS (
    -- 쿼리 결과를 변수에 저장
    SELECT 'ID3127'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AT460" s="164" t="s">
        <v>1860</v>
      </c>
      <c r="AU460" s="164" t="str">
        <f t="shared" si="354"/>
        <v xml:space="preserve">    WITH query_result AS (
        -- 쿼리 결과를 변수에 저장
        SELECT 'ID3127'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AW460" s="164" t="s">
        <v>1860</v>
      </c>
      <c r="AX460" s="164" t="str">
        <f t="shared" si="355"/>
        <v xml:space="preserve">    WITH query_result AS (
        -- 쿼리 결과를 변수에 저장
    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Z460" s="164" t="s">
        <v>1860</v>
      </c>
      <c r="BA460" s="164" t="str">
        <f t="shared" si="356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C460" s="164" t="s">
        <v>1860</v>
      </c>
      <c r="BD460" s="164" t="str">
        <f t="shared" si="357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BF460" s="164" t="s">
        <v>1860</v>
      </c>
      <c r="BG460" s="164" t="str">
        <f t="shared" si="358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0" s="166" t="str">
        <f>"SELECT 'ID"&amp; $U460 &amp;"' AS RULE_ID,  
   '"&amp; $G460 &amp;"' AS TB_NM,    
   '"&amp; $J460 &amp;"' AS COL_NM, 
   COUNT(*) AS TOT_CNT   
   FROM "&amp;$C460&amp;"."&amp; $G460 &amp;"
"</f>
        <v xml:space="preserve">SELECT 'ID3127' AS RULE_ID,  
   'DRUG_EXPOSURE' AS TB_NM,    
   'DRUG_CONCEPT_ID' AS COL_NM, 
   COUNT(*) AS TOT_CNT   
   FROM YourSchemaName.DRUG_EXPOSURE
</v>
      </c>
      <c r="BI460" s="164" t="s">
        <v>1860</v>
      </c>
      <c r="BJ460" s="166" t="str">
        <f t="shared" si="359"/>
        <v xml:space="preserve">BEGIN
    -- 쿼리 결과를 변수에 저장
    SELECT 'ID3127'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L460" s="164" t="s">
        <v>1860</v>
      </c>
      <c r="BM460" s="166" t="str">
        <f t="shared" si="360"/>
        <v xml:space="preserve">BEGIN
    -- 쿼리 결과를 변수에 저장
    SELECT 'ID3127'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BO460" s="164" t="s">
        <v>1860</v>
      </c>
      <c r="BP460" s="166" t="str">
        <f t="shared" si="361"/>
        <v xml:space="preserve">BEGIN
    -- 쿼리 결과를 변수에 저장
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BR460" s="164" t="s">
        <v>1860</v>
      </c>
      <c r="BS460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U460" s="164" t="s">
        <v>1860</v>
      </c>
      <c r="BV460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460" s="166" t="str">
        <f>"SELECT ERR_VALUE, RULE_ID, TB_NM, COL_NM FROM (
 SELECT DISTINCT SUBSTRING(CAST("&amp; $J460 &amp;" AS VARCHAR(50)),1,30) AS ERR_VALUE, 'ID"&amp; $U460 &amp;"' AS RULE_ID,  
   '"&amp; $G460 &amp;"' AS TB_NM,    
   '"&amp; $J460 &amp;"' AS COL_NM 
    FROM "&amp;$C460&amp;"."&amp; $G460 &amp;" A
    WHERE  "&amp; $J460 &amp;" IS NULL 
LIMIT 3
) XX
"</f>
        <v xml:space="preserve">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</v>
      </c>
      <c r="BX460" s="164" t="s">
        <v>1860</v>
      </c>
      <c r="BY460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A460" s="164" t="s">
        <v>1860</v>
      </c>
      <c r="CB460" s="164" t="str">
        <f t="shared" si="365"/>
        <v xml:space="preserve">    -- 프로시저 본문
    BEGIN
        WITH query_result AS (
            -- 쿼리 결과를 변수에 저장
            SELECT 'ID3127'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D460" s="164" t="s">
        <v>1860</v>
      </c>
      <c r="CE460" s="164" t="str">
        <f t="shared" si="366"/>
        <v xml:space="preserve">    -- 프로시저 본문
    BEGIN
        WITH query_result AS (
            -- 쿼리 결과를 변수에 저장
         SELECT 'ID3127'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0" s="166" t="str">
        <f>"SELECT ERR_VALUE, RULE_ID, TB_NM, COL_NM FROM (
 SELECT DISTINCT SUBSTR(TO_CHAR("&amp; $J460 &amp;"),1,30) AS ERR_VALUE, 'ID"&amp; $U460 &amp;"' AS RULE_ID,  
   '"&amp; $G460 &amp;"' AS TB_NM,    
   '"&amp; $J460 &amp;"' AS COL_NM 
    FROM "&amp;$C460&amp;"."&amp; $G460 &amp;" A
    WHERE  "&amp; $J460 &amp;" IS NULL
AND ROWNUM &lt; 4
) XX
"</f>
        <v xml:space="preserve">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</v>
      </c>
      <c r="CG460" s="164" t="s">
        <v>1860</v>
      </c>
      <c r="CH460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J460" s="164" t="s">
        <v>1860</v>
      </c>
      <c r="CK460" s="164" t="str">
        <f t="shared" si="368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M460" s="164" t="s">
        <v>1860</v>
      </c>
      <c r="CN460" s="164" t="str">
        <f t="shared" si="369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CP460" s="164" t="s">
        <v>1860</v>
      </c>
      <c r="CQ460" s="164" t="str">
        <f t="shared" si="370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0" s="216">
        <f>IFERROR(VLOOKUP("ID"&amp;U460,V.진단결과!$A$2:$E$99558,4,0),0)</f>
        <v>0</v>
      </c>
      <c r="CS460" s="217">
        <f>IFERROR(VLOOKUP("ID"&amp;U460,V.진단결과!$A$2:$E$99558,5,0),0)</f>
        <v>0</v>
      </c>
      <c r="CT460" s="218">
        <f t="shared" si="329"/>
        <v>0</v>
      </c>
      <c r="CU460" s="219" t="str">
        <f>SUBSTITUTE(IFERROR(VLOOKUP("ID"&amp;U460,V.진단결과!$A$2:$F$99558,6,0),""),$AO460,"")</f>
        <v/>
      </c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</row>
    <row r="461" spans="1:120" s="220" customFormat="1" ht="16.5" customHeight="1">
      <c r="A461" s="164">
        <v>5.4</v>
      </c>
      <c r="B461" s="164" t="s">
        <v>2240</v>
      </c>
      <c r="C461" s="164" t="s">
        <v>2886</v>
      </c>
      <c r="D461" s="164">
        <v>6</v>
      </c>
      <c r="E461" s="175" t="s">
        <v>2243</v>
      </c>
      <c r="F461" s="177" t="s">
        <v>2270</v>
      </c>
      <c r="G461" s="177" t="s">
        <v>2249</v>
      </c>
      <c r="H461" s="177">
        <v>4</v>
      </c>
      <c r="I461" s="221" t="s">
        <v>2536</v>
      </c>
      <c r="J461" s="177" t="s">
        <v>2333</v>
      </c>
      <c r="K461" s="177" t="s">
        <v>2438</v>
      </c>
      <c r="L461" s="175"/>
      <c r="M461" s="165"/>
      <c r="N461" s="221" t="s">
        <v>2536</v>
      </c>
      <c r="O461" s="184">
        <v>44743</v>
      </c>
      <c r="P461" s="224"/>
      <c r="Q461" s="175" t="s">
        <v>116</v>
      </c>
      <c r="R461" s="175" t="s">
        <v>2448</v>
      </c>
      <c r="S461" s="166"/>
      <c r="T461" s="166"/>
      <c r="U461" s="166">
        <v>3128</v>
      </c>
      <c r="V461" s="164" t="s">
        <v>1869</v>
      </c>
      <c r="W461" s="166"/>
      <c r="X461" s="166"/>
      <c r="Y461" s="166"/>
      <c r="Z461" s="168" t="s">
        <v>2564</v>
      </c>
      <c r="AA461" s="168" t="s">
        <v>2565</v>
      </c>
      <c r="AB461" s="164"/>
      <c r="AC461" s="166"/>
      <c r="AD461" s="165"/>
      <c r="AE461" s="166"/>
      <c r="AF461" s="166"/>
      <c r="AG461" s="165"/>
      <c r="AH461" s="165"/>
      <c r="AI461" s="166"/>
      <c r="AJ461" s="177" t="s">
        <v>2249</v>
      </c>
      <c r="AK461" s="166" t="s">
        <v>2335</v>
      </c>
      <c r="AL461" s="166"/>
      <c r="AM461" s="166" t="s">
        <v>2335</v>
      </c>
      <c r="AN461" s="166" t="str">
        <f>F461 &amp;"["&amp;G461&amp;"]의 "&amp; I461 &amp;"["&amp; J461 &amp;"]는 "&amp;AJ461&amp;" 테이블의 ["&amp;AM461&amp;"] 보다 빠른 날짜여야 한다."</f>
        <v>투약정보[DRUG_EXPOSURE]의 투약 시작일자[DRUG_EXPOSURE_START_DATE]는 DRUG_EXPOSURE 테이블의 [DRUG_EXPOSURE_END_DATE] 보다 빠른 날짜여야 한다.</v>
      </c>
      <c r="AO461" s="166"/>
      <c r="AP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AQ461" s="164" t="s">
        <v>1860</v>
      </c>
      <c r="AR461" s="164" t="str">
        <f t="shared" si="353"/>
        <v xml:space="preserve">WITH query_result AS (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461" s="164" t="s">
        <v>1860</v>
      </c>
      <c r="AU461" s="164" t="str">
        <f t="shared" si="354"/>
        <v xml:space="preserve">    WITH query_result AS (
        -- 쿼리 결과를 변수에 저장
    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461" s="164" t="s">
        <v>1860</v>
      </c>
      <c r="AX461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AZ461" s="164" t="s">
        <v>1860</v>
      </c>
      <c r="BA461" s="164" t="str">
        <f t="shared" si="356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461" s="164" t="s">
        <v>1860</v>
      </c>
      <c r="BD461" s="164" t="str">
        <f t="shared" si="357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461" s="164" t="s">
        <v>1860</v>
      </c>
      <c r="BG461" s="164" t="str">
        <f t="shared" si="358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1" s="166" t="str">
        <f>"SELECT 'ID"&amp; $U461 &amp;"' AS RULE_ID,  
   '"&amp; $G461 &amp;"' AS TB_NM,    
   '"&amp; $J461 &amp;"' AS COL_NM, 
   COUNT(*) AS TOT_CNT   
   FROM "&amp;$C461&amp;"."&amp; $G461 &amp;"
WHERE "&amp; $J461 &amp;" IS NOT NULL AND LENGTH(CAST("&amp; $J461 &amp;" AS VARCHAR))&gt;0 "</f>
        <v xml:space="preserve">SELECT 'ID3128'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1" s="164" t="s">
        <v>1860</v>
      </c>
      <c r="BJ461" s="166" t="str">
        <f t="shared" si="359"/>
        <v xml:space="preserve">BEGIN
    -- 쿼리 결과를 변수에 저장
    SELECT 'ID3128'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461" s="164" t="s">
        <v>1860</v>
      </c>
      <c r="BM461" s="166" t="str">
        <f t="shared" si="360"/>
        <v xml:space="preserve">BEGIN
    -- 쿼리 결과를 변수에 저장
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461" s="164" t="s">
        <v>1860</v>
      </c>
      <c r="BP461" s="166" t="str">
        <f t="shared" si="361"/>
        <v xml:space="preserve">BEGIN
    -- 쿼리 결과를 변수에 저장
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BR461" s="164" t="s">
        <v>1860</v>
      </c>
      <c r="BS461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1" s="166" t="str">
        <f>"SELECT 'ID"&amp; $U461 &amp;"' AS RULE_ID,  
   '"&amp; $G461 &amp;"' AS TB_NM,    
   '"&amp; $J461 &amp;"' AS COL_NM, 
	COUNT(*) AS ERR_CNT   
FROM "&amp;$C461&amp;"."&amp; $G461 &amp;" A
WHERE "&amp; $J461 &amp;" IS NOT NULL AND LENGTH("&amp; $J461 &amp;")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461" s="164" t="s">
        <v>1860</v>
      </c>
      <c r="BV461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461" s="166" t="str">
        <f>"SELECT ERR_VALUE, RULE_ID, TB_NM, COL_NM FROM (
 SELECT DISTINCT SUBSTRING(CAST("&amp; $J461 &amp;" AS VARCHAR(50)),1,30) AS ERR_VALUE, 'ID"&amp; $U461 &amp;"' AS RULE_ID,  
   '"&amp; $G461 &amp;"' AS TB_NM,    
   '"&amp; $J461 &amp;"' AS COL_NM 
FROM "&amp;$C461&amp;"."&amp; $G461 &amp;" A
WHERE  "&amp; $J461 &amp;" IS NOT NULL AND LENGTH("&amp; $J461 &amp;") &gt; 0 
AND "&amp;$J461&amp;" &gt; "&amp;$AM461&amp;"
LIMIT 3
) XX
"</f>
        <v xml:space="preserve">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461" s="164" t="s">
        <v>1860</v>
      </c>
      <c r="BY461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CA461" s="164" t="s">
        <v>1860</v>
      </c>
      <c r="CB461" s="164" t="str">
        <f t="shared" si="365"/>
        <v xml:space="preserve">    -- 프로시저 본문
    BEGIN
        WITH query_result AS (
            -- 쿼리 결과를 변수에 저장
            SELECT 'ID3128'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1" s="166" t="str">
        <f>"SELECT 'ID"&amp; $U461 &amp;"' AS RULE_ID,  
   '"&amp; $G461 &amp;"' AS TB_NM,    
   '"&amp; $J461 &amp;"' AS COL_NM, 
	COUNT(*) AS ERR_CNT   
FROM "&amp;$C461&amp;"."&amp; $G461 &amp;" A
WHERE "&amp; $J461 &amp;" IS NOT NULL AND LENGTH(TO_CHAR("&amp; $J461 &amp;"))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461" s="164" t="s">
        <v>1860</v>
      </c>
      <c r="CE461" s="164" t="str">
        <f t="shared" si="366"/>
        <v xml:space="preserve">    -- 프로시저 본문
    BEGIN
        WITH query_result AS (
            -- 쿼리 결과를 변수에 저장
         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1" s="166" t="str">
        <f>"SELECT ERR_VALUE, RULE_ID, TB_NM, COL_NM FROM (
 SELECT DISTINCT SUBSTR(TO_CHAR("&amp; $J461 &amp;"),1,30) AS ERR_VALUE, 'ID"&amp; $U461 &amp;"' AS RULE_ID,  
   '"&amp; $G461 &amp;"' AS TB_NM,    
   '"&amp; $J461 &amp;"' AS COL_NM 
FROM "&amp;$C461&amp;"."&amp; $G461 &amp;" A
WHERE  "&amp; $J461 &amp;" IS NOT NULL AND LENGTH(TO_CHAR("&amp; $J461 &amp;")) &gt; 0 
AND "&amp;$J461&amp;" &gt; "&amp;$AM461&amp;"
AND ROWNUM &lt; 4
) XX
"</f>
        <v xml:space="preserve">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461" s="164" t="s">
        <v>1860</v>
      </c>
      <c r="CH461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CJ461" s="164" t="s">
        <v>1860</v>
      </c>
      <c r="CK461" s="164" t="str">
        <f t="shared" si="368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461" s="164" t="s">
        <v>1860</v>
      </c>
      <c r="CN461" s="164" t="str">
        <f t="shared" si="369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461" s="164" t="s">
        <v>1860</v>
      </c>
      <c r="CQ461" s="164" t="str">
        <f t="shared" si="370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1" s="216">
        <f>IFERROR(VLOOKUP("ID"&amp;U461,V.진단결과!$A$2:$E$99558,4,0),0)</f>
        <v>0</v>
      </c>
      <c r="CS461" s="217">
        <f>IFERROR(VLOOKUP("ID"&amp;U461,V.진단결과!$A$2:$E$99558,5,0),0)</f>
        <v>0</v>
      </c>
      <c r="CT461" s="218">
        <f t="shared" si="329"/>
        <v>0</v>
      </c>
      <c r="CU461" s="219" t="str">
        <f>SUBSTITUTE(IFERROR(VLOOKUP("ID"&amp;U461,V.진단결과!$A$2:$F$99558,6,0),""),$AO461,"")</f>
        <v/>
      </c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</row>
    <row r="462" spans="1:120" s="220" customFormat="1" ht="16.5" customHeight="1">
      <c r="A462" s="164">
        <v>5.4</v>
      </c>
      <c r="B462" s="164" t="s">
        <v>2240</v>
      </c>
      <c r="C462" s="164" t="s">
        <v>2886</v>
      </c>
      <c r="D462" s="164">
        <v>6</v>
      </c>
      <c r="E462" s="175" t="s">
        <v>2243</v>
      </c>
      <c r="F462" s="177" t="s">
        <v>2270</v>
      </c>
      <c r="G462" s="177" t="s">
        <v>2249</v>
      </c>
      <c r="H462" s="177">
        <v>4</v>
      </c>
      <c r="I462" s="221" t="s">
        <v>2536</v>
      </c>
      <c r="J462" s="177" t="s">
        <v>2333</v>
      </c>
      <c r="K462" s="177" t="s">
        <v>2438</v>
      </c>
      <c r="L462" s="175"/>
      <c r="M462" s="165"/>
      <c r="N462" s="221" t="s">
        <v>2536</v>
      </c>
      <c r="O462" s="184">
        <v>44743</v>
      </c>
      <c r="P462" s="224"/>
      <c r="Q462" s="175" t="s">
        <v>116</v>
      </c>
      <c r="R462" s="175" t="s">
        <v>2448</v>
      </c>
      <c r="S462" s="166"/>
      <c r="T462" s="166"/>
      <c r="U462" s="166">
        <v>3129</v>
      </c>
      <c r="V462" s="164" t="s">
        <v>1869</v>
      </c>
      <c r="W462" s="166"/>
      <c r="X462" s="166"/>
      <c r="Y462" s="166"/>
      <c r="Z462" s="168" t="s">
        <v>2892</v>
      </c>
      <c r="AA462" s="168" t="s">
        <v>2891</v>
      </c>
      <c r="AB462" s="166"/>
      <c r="AC462" s="166"/>
      <c r="AD462" s="165"/>
      <c r="AE462" s="166"/>
      <c r="AF462" s="166"/>
      <c r="AG462" s="166"/>
      <c r="AH462" s="165"/>
      <c r="AI462" s="166"/>
      <c r="AJ462" s="166"/>
      <c r="AK462" s="166"/>
      <c r="AL462" s="166"/>
      <c r="AM462" s="166"/>
      <c r="AN462" s="166" t="str">
        <f>F462 &amp;"["&amp;G462&amp;"]의 "&amp; I462 &amp;"["&amp; J462 &amp;"]는 필수적으로 존재하여만 한다."</f>
        <v>투약정보[DRUG_EXPOSURE]의 투약 시작일자[DRUG_EXPOSURE_START_DATE]는 필수적으로 존재하여만 한다.</v>
      </c>
      <c r="AO462" s="166"/>
      <c r="AP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Q462" s="164" t="s">
        <v>1860</v>
      </c>
      <c r="AR462" s="164" t="str">
        <f t="shared" si="353"/>
        <v xml:space="preserve">WITH query_result AS (
    -- 쿼리 결과를 변수에 저장
    SELECT 'ID3129'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AT462" s="164" t="s">
        <v>1860</v>
      </c>
      <c r="AU462" s="164" t="str">
        <f t="shared" si="354"/>
        <v xml:space="preserve">    WITH query_result AS (
        -- 쿼리 결과를 변수에 저장
        SELECT 'ID3129'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AW462" s="164" t="s">
        <v>1860</v>
      </c>
      <c r="AX462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Z462" s="164" t="s">
        <v>1860</v>
      </c>
      <c r="BA462" s="164" t="str">
        <f t="shared" si="356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C462" s="164" t="s">
        <v>1860</v>
      </c>
      <c r="BD462" s="164" t="str">
        <f t="shared" si="357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BF462" s="164" t="s">
        <v>1860</v>
      </c>
      <c r="BG462" s="164" t="str">
        <f t="shared" si="358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2" s="166" t="str">
        <f>"SELECT 'ID"&amp; $U462 &amp;"' AS RULE_ID,  
   '"&amp; $G462 &amp;"' AS TB_NM,    
   '"&amp; $J462 &amp;"' AS COL_NM, 
   COUNT(*) AS TOT_CNT   
   FROM "&amp;$C462&amp;"."&amp; $G462 &amp;"
"</f>
        <v xml:space="preserve">SELECT 'ID3129' AS RULE_ID,  
   'DRUG_EXPOSURE' AS TB_NM,    
   'DRUG_EXPOSURE_START_DATE' AS COL_NM, 
   COUNT(*) AS TOT_CNT   
   FROM YourSchemaName.DRUG_EXPOSURE
</v>
      </c>
      <c r="BI462" s="164" t="s">
        <v>1860</v>
      </c>
      <c r="BJ462" s="166" t="str">
        <f t="shared" si="359"/>
        <v xml:space="preserve">BEGIN
    -- 쿼리 결과를 변수에 저장
    SELECT 'ID3129'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L462" s="164" t="s">
        <v>1860</v>
      </c>
      <c r="BM462" s="166" t="str">
        <f t="shared" si="360"/>
        <v xml:space="preserve">BEGIN
    -- 쿼리 결과를 변수에 저장
    SELECT 'ID3129'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BO462" s="164" t="s">
        <v>1860</v>
      </c>
      <c r="BP462" s="166" t="str">
        <f t="shared" si="361"/>
        <v xml:space="preserve">BEGIN
    -- 쿼리 결과를 변수에 저장
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BR462" s="164" t="s">
        <v>1860</v>
      </c>
      <c r="BS462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U462" s="164" t="s">
        <v>1860</v>
      </c>
      <c r="BV462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462" s="166" t="str">
        <f>"SELECT ERR_VALUE, RULE_ID, TB_NM, COL_NM FROM (
 SELECT DISTINCT SUBSTRING(CAST("&amp; $J462 &amp;" AS VARCHAR(50)),1,30) AS ERR_VALUE, 'ID"&amp; $U462 &amp;"' AS RULE_ID,  
   '"&amp; $G462 &amp;"' AS TB_NM,    
   '"&amp; $J462 &amp;"' AS COL_NM 
    FROM "&amp;$C462&amp;"."&amp; $G462 &amp;" A
    WHERE  "&amp; $J462 &amp;" IS NULL 
LIMIT 3
) XX
"</f>
        <v xml:space="preserve">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</v>
      </c>
      <c r="BX462" s="164" t="s">
        <v>1860</v>
      </c>
      <c r="BY462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A462" s="164" t="s">
        <v>1860</v>
      </c>
      <c r="CB462" s="164" t="str">
        <f t="shared" si="365"/>
        <v xml:space="preserve">    -- 프로시저 본문
    BEGIN
        WITH query_result AS (
            -- 쿼리 결과를 변수에 저장
            SELECT 'ID3129'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D462" s="164" t="s">
        <v>1860</v>
      </c>
      <c r="CE462" s="164" t="str">
        <f t="shared" si="366"/>
        <v xml:space="preserve">    -- 프로시저 본문
    BEGIN
        WITH query_result AS (
            -- 쿼리 결과를 변수에 저장
         SELECT 'ID3129'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2" s="166" t="str">
        <f>"SELECT ERR_VALUE, RULE_ID, TB_NM, COL_NM FROM (
 SELECT DISTINCT SUBSTR(TO_CHAR("&amp; $J462 &amp;"),1,30) AS ERR_VALUE, 'ID"&amp; $U462 &amp;"' AS RULE_ID,  
   '"&amp; $G462 &amp;"' AS TB_NM,    
   '"&amp; $J462 &amp;"' AS COL_NM 
    FROM "&amp;$C462&amp;"."&amp; $G462 &amp;" A
    WHERE  "&amp; $J462 &amp;" IS NULL
AND ROWNUM &lt; 4
) XX
"</f>
        <v xml:space="preserve">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</v>
      </c>
      <c r="CG462" s="164" t="s">
        <v>1860</v>
      </c>
      <c r="CH462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J462" s="164" t="s">
        <v>1860</v>
      </c>
      <c r="CK462" s="164" t="str">
        <f t="shared" si="368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M462" s="164" t="s">
        <v>1860</v>
      </c>
      <c r="CN462" s="164" t="str">
        <f t="shared" si="369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CP462" s="164" t="s">
        <v>1860</v>
      </c>
      <c r="CQ462" s="164" t="str">
        <f t="shared" si="370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2" s="216">
        <f>IFERROR(VLOOKUP("ID"&amp;U462,V.진단결과!$A$2:$E$99558,4,0),0)</f>
        <v>0</v>
      </c>
      <c r="CS462" s="217">
        <f>IFERROR(VLOOKUP("ID"&amp;U462,V.진단결과!$A$2:$E$99558,5,0),0)</f>
        <v>0</v>
      </c>
      <c r="CT462" s="218">
        <f t="shared" si="329"/>
        <v>0</v>
      </c>
      <c r="CU462" s="219" t="str">
        <f>SUBSTITUTE(IFERROR(VLOOKUP("ID"&amp;U462,V.진단결과!$A$2:$F$99558,6,0),""),$AO462,"")</f>
        <v/>
      </c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</row>
    <row r="463" spans="1:120" s="220" customFormat="1" ht="16.5" customHeight="1">
      <c r="A463" s="164">
        <v>5.4</v>
      </c>
      <c r="B463" s="164" t="s">
        <v>2240</v>
      </c>
      <c r="C463" s="164" t="s">
        <v>2886</v>
      </c>
      <c r="D463" s="164">
        <v>6</v>
      </c>
      <c r="E463" s="175" t="s">
        <v>2243</v>
      </c>
      <c r="F463" s="177" t="s">
        <v>2270</v>
      </c>
      <c r="G463" s="177" t="s">
        <v>2249</v>
      </c>
      <c r="H463" s="177">
        <v>4</v>
      </c>
      <c r="I463" s="221" t="s">
        <v>2536</v>
      </c>
      <c r="J463" s="177" t="s">
        <v>2333</v>
      </c>
      <c r="K463" s="177" t="s">
        <v>2438</v>
      </c>
      <c r="L463" s="175"/>
      <c r="M463" s="165"/>
      <c r="N463" s="221" t="s">
        <v>2536</v>
      </c>
      <c r="O463" s="184">
        <v>44743</v>
      </c>
      <c r="P463" s="224"/>
      <c r="Q463" s="175" t="s">
        <v>116</v>
      </c>
      <c r="R463" s="175" t="s">
        <v>2448</v>
      </c>
      <c r="S463" s="166"/>
      <c r="T463" s="166"/>
      <c r="U463" s="166">
        <v>3130</v>
      </c>
      <c r="V463" s="164" t="s">
        <v>1869</v>
      </c>
      <c r="W463" s="166"/>
      <c r="X463" s="166"/>
      <c r="Y463" s="166"/>
      <c r="Z463" s="168" t="s">
        <v>2801</v>
      </c>
      <c r="AA463" s="168" t="s">
        <v>2799</v>
      </c>
      <c r="AB463" s="166"/>
      <c r="AC463" s="166"/>
      <c r="AD463" s="165"/>
      <c r="AE463" s="166"/>
      <c r="AF463" s="166"/>
      <c r="AG463" s="166"/>
      <c r="AH463" s="165"/>
      <c r="AI463" s="166"/>
      <c r="AJ463" s="166"/>
      <c r="AK463" s="166"/>
      <c r="AL463" s="223" t="s">
        <v>2897</v>
      </c>
      <c r="AM463" s="166" t="s">
        <v>2893</v>
      </c>
      <c r="AN463" s="166" t="str">
        <f>F463 &amp;"["&amp;G463&amp;"]의 "&amp; I463 &amp;"["&amp; J463 &amp;"]는 "&amp;AL463&amp;"와 "&amp;AM463&amp;" 사이에 존재해야만 한다."</f>
        <v>투약정보[DRUG_EXPOSURE]의 투약 시작일자[DRUG_EXPOSURE_START_DATE]는 '1950-01-01'와 현재날짜 사이에 존재해야만 한다.</v>
      </c>
      <c r="AO463" s="166"/>
      <c r="AP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AQ463" s="164" t="s">
        <v>1860</v>
      </c>
      <c r="AR463" s="164" t="str">
        <f t="shared" si="353"/>
        <v xml:space="preserve">WITH query_result AS (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TO_CHAR(CURRENT_DATE, 'YYYY-MM-DD')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463" s="164" t="s">
        <v>1860</v>
      </c>
      <c r="AU463" s="164" t="str">
        <f t="shared" si="354"/>
        <v xml:space="preserve">    WITH query_result AS (
        -- 쿼리 결과를 변수에 저장
    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TO_CHAR(CURRENT_DATE, 'YYYY-MM-DD')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463" s="164" t="s">
        <v>1860</v>
      </c>
      <c r="AX463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AZ463" s="164" t="s">
        <v>1860</v>
      </c>
      <c r="BA463" s="164" t="str">
        <f t="shared" si="356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463" s="164" t="s">
        <v>1860</v>
      </c>
      <c r="BD463" s="164" t="str">
        <f>"BEGIN TRY" &amp; CHAR(10) &amp;
"    WITH query_result AS (" &amp; CHAR(10) &amp;
"        "&amp;BB463&amp;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463" s="164" t="s">
        <v>1860</v>
      </c>
      <c r="BG463" s="164" t="str">
        <f t="shared" si="358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3" s="166" t="str">
        <f>"SELECT 'ID"&amp; $U463 &amp;"' AS RULE_ID,  
   '"&amp; $G463 &amp;"' AS TB_NM,    
   '"&amp; $J463 &amp;"' AS COL_NM, 
   COUNT(*) AS TOT_CNT   
   FROM "&amp;$C463&amp;"."&amp; $G463 &amp;"
WHERE "&amp; $J463 &amp;" IS NOT NULL AND LENGTH(CAST("&amp; $J463 &amp;" AS VARCHAR))&gt;0 "</f>
        <v xml:space="preserve">SELECT 'ID3130'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3" s="164" t="s">
        <v>1860</v>
      </c>
      <c r="BJ463" s="166" t="str">
        <f t="shared" si="359"/>
        <v xml:space="preserve">BEGIN
    -- 쿼리 결과를 변수에 저장
    SELECT 'ID3130'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CURRENT_DATE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463" s="164" t="s">
        <v>1860</v>
      </c>
      <c r="BM463" s="166" t="str">
        <f t="shared" si="360"/>
        <v xml:space="preserve">BEGIN
    -- 쿼리 결과를 변수에 저장
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CURRENT_DATE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463" s="164" t="s">
        <v>1860</v>
      </c>
      <c r="BP463" s="166" t="str">
        <f t="shared" si="361"/>
        <v xml:space="preserve">BEGIN
    -- 쿼리 결과를 변수에 저장
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BR463" s="164" t="s">
        <v>1860</v>
      </c>
      <c r="BS463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3" s="166" t="str">
        <f>"SELECT 'ID"&amp; $U463 &amp;"' AS RULE_ID,  
   '"&amp; $G463 &amp;"' AS TB_NM,    
   '"&amp; $J463 &amp;"' AS COL_NM, 
	COUNT(*) AS ERR_CNT   
FROM "&amp;$C463&amp;"."&amp; $G463 &amp;" A
WHERE "&amp; $J463 &amp;" IS NOT NULL AND LENGTH("&amp; $J463 &amp;") &gt; 0 
AND "&amp;$J463&amp;" NOT BETWEEN "&amp;$AL463&amp;" AND CURDATE()
 "</f>
        <v xml:space="preserve">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463" s="164" t="s">
        <v>1860</v>
      </c>
      <c r="BV463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463" s="166" t="str">
        <f>"SELECT ERR_VALUE, RULE_ID, TB_NM, COL_NM FROM (
 SELECT DISTINCT SUBSTRING(CAST("&amp; $J463 &amp;" AS VARCHAR(50)),1,30) AS ERR_VALUE, 'ID"&amp; $U463 &amp;"' AS RULE_ID,  
   '"&amp; $G463 &amp;"' AS TB_NM,    
   '"&amp; $J463 &amp;"' AS COL_NM 
FROM "&amp;$C463&amp;"."&amp; $G463 &amp;" A
WHERE  "&amp; $J463 &amp;" IS NOT NULL AND LENGTH("&amp; $J463 &amp;") &gt; 0 
AND "&amp;$J463&amp;" NOT BETWEEN "&amp;$AL463&amp;" AND CURDATE()
LIMIT 3
) XX
"</f>
        <v xml:space="preserve">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463" s="164" t="s">
        <v>1860</v>
      </c>
      <c r="BY463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CA463" s="164" t="s">
        <v>1860</v>
      </c>
      <c r="CB463" s="164" t="str">
        <f t="shared" si="365"/>
        <v xml:space="preserve">    -- 프로시저 본문
    BEGIN
        WITH query_result AS (
            -- 쿼리 결과를 변수에 저장
            SELECT 'ID3130'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3" s="166" t="str">
        <f>"SELECT 'ID"&amp; $U463 &amp;"' AS RULE_ID,  
   '"&amp; $G463 &amp;"' AS TB_NM,    
   '"&amp; $J463 &amp;"' AS COL_NM, 
	COUNT(*) AS ERR_CNT   
FROM "&amp;$C463&amp;"."&amp; $G463 &amp;" A
WHERE "&amp; $J463 &amp;" IS NOT NULL AND LENGTH(TO_CHAR("&amp; $J463 &amp;")) &gt; 0 
AND "&amp;$J463&amp;" NOT BETWEEN "&amp;$AL463&amp;" AND TO_CHAR(SYSDATE, 'YYYY-MM-DD')
 "</f>
        <v xml:space="preserve">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463" s="164" t="s">
        <v>1860</v>
      </c>
      <c r="CE463" s="164" t="str">
        <f t="shared" si="366"/>
        <v xml:space="preserve">    -- 프로시저 본문
    BEGIN
        WITH query_result AS (
            -- 쿼리 결과를 변수에 저장
         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3" s="166" t="str">
        <f>"SELECT ERR_VALUE, RULE_ID, TB_NM, COL_NM FROM (
 SELECT DISTINCT SUBSTR(TO_CHAR("&amp; $J463 &amp;"),1,30) AS ERR_VALUE, 'ID"&amp; $U463 &amp;"' AS RULE_ID,  
   '"&amp; $G463 &amp;"' AS TB_NM,    
   '"&amp; $J463 &amp;"' AS COL_NM 
FROM "&amp;$C463&amp;"."&amp; $G463 &amp;" A
WHERE  "&amp; $J463 &amp;" IS NOT NULL AND LENGTH(TO_CHAR("&amp; $J463 &amp;")) &gt; 0 
AND "&amp;$J463&amp;" NOT BETWEEN "&amp;$AL463&amp;" AND TO_CHAR(SYSDATE, 'YYYY-MM-DD')
AND ROWNUM &lt; 4
) XX
"</f>
        <v xml:space="preserve">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463" s="164" t="s">
        <v>1860</v>
      </c>
      <c r="CH463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CJ463" s="164" t="s">
        <v>1860</v>
      </c>
      <c r="CK463" s="164" t="str">
        <f t="shared" si="368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463" s="164" t="s">
        <v>1860</v>
      </c>
      <c r="CN463" s="164" t="str">
        <f>"BEGIN TRY" &amp; CHAR(10) &amp;
"    WITH query_result AS (" &amp; CHAR(10) &amp;
"        "&amp;CL463&amp;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463" s="164" t="s">
        <v>1860</v>
      </c>
      <c r="CQ463" s="164" t="str">
        <f t="shared" si="370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3" s="216">
        <f>IFERROR(VLOOKUP("ID"&amp;U463,V.진단결과!$A$2:$E$99558,4,0),0)</f>
        <v>0</v>
      </c>
      <c r="CS463" s="217">
        <f>IFERROR(VLOOKUP("ID"&amp;U463,V.진단결과!$A$2:$E$99558,5,0),0)</f>
        <v>0</v>
      </c>
      <c r="CT463" s="218">
        <f t="shared" si="329"/>
        <v>0</v>
      </c>
      <c r="CU463" s="219" t="str">
        <f>SUBSTITUTE(IFERROR(VLOOKUP("ID"&amp;U463,V.진단결과!$A$2:$F$99558,6,0),""),$AO463,"")</f>
        <v/>
      </c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</row>
    <row r="464" spans="1:120" s="220" customFormat="1" ht="16.5" customHeight="1">
      <c r="A464" s="164">
        <v>5.4</v>
      </c>
      <c r="B464" s="164" t="s">
        <v>2240</v>
      </c>
      <c r="C464" s="164" t="s">
        <v>2886</v>
      </c>
      <c r="D464" s="164">
        <v>6</v>
      </c>
      <c r="E464" s="175" t="s">
        <v>2243</v>
      </c>
      <c r="F464" s="177" t="s">
        <v>2270</v>
      </c>
      <c r="G464" s="177" t="s">
        <v>2249</v>
      </c>
      <c r="H464" s="177">
        <v>4</v>
      </c>
      <c r="I464" s="221" t="s">
        <v>2536</v>
      </c>
      <c r="J464" s="177" t="s">
        <v>2333</v>
      </c>
      <c r="K464" s="177" t="s">
        <v>2438</v>
      </c>
      <c r="L464" s="175"/>
      <c r="M464" s="165"/>
      <c r="N464" s="221" t="s">
        <v>2536</v>
      </c>
      <c r="O464" s="184">
        <v>44743</v>
      </c>
      <c r="P464" s="224"/>
      <c r="Q464" s="175" t="s">
        <v>116</v>
      </c>
      <c r="R464" s="175" t="s">
        <v>2448</v>
      </c>
      <c r="S464" s="166"/>
      <c r="T464" s="166"/>
      <c r="U464" s="166">
        <v>3131</v>
      </c>
      <c r="V464" s="164" t="s">
        <v>1869</v>
      </c>
      <c r="W464" s="166"/>
      <c r="X464" s="166"/>
      <c r="Y464" s="166"/>
      <c r="Z464" s="168" t="s">
        <v>2564</v>
      </c>
      <c r="AA464" s="168" t="s">
        <v>2565</v>
      </c>
      <c r="AB464" s="166"/>
      <c r="AC464" s="166"/>
      <c r="AD464" s="165"/>
      <c r="AE464" s="166"/>
      <c r="AF464" s="166"/>
      <c r="AG464" s="166"/>
      <c r="AH464" s="165"/>
      <c r="AI464" s="166"/>
      <c r="AJ464" s="166" t="s">
        <v>2254</v>
      </c>
      <c r="AK464" s="166" t="s">
        <v>2272</v>
      </c>
      <c r="AL464" s="223"/>
      <c r="AM464" s="166" t="s">
        <v>2394</v>
      </c>
      <c r="AN464" s="166" t="str">
        <f>F464 &amp;"["&amp;G464&amp;"]의 "&amp; I464 &amp;"["&amp; J464 &amp;"]는 사망["&amp;AJ464&amp;"]의 사망일자 이후 데이터가 존재할 수 없다."</f>
        <v>투약정보[DRUG_EXPOSURE]의 투약 시작일자[DRUG_EXPOSURE_START_DATE]는 사망[DEATH]의 사망일자 이후 데이터가 존재할 수 없다.</v>
      </c>
      <c r="AO464" s="166"/>
      <c r="AP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AQ464" s="164" t="s">
        <v>1860</v>
      </c>
      <c r="AR464" s="164" t="str">
        <f t="shared" si="353"/>
        <v xml:space="preserve">WITH query_result AS (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 
AND A."&amp; $J464 &amp;" &lt; B."&amp;$AM464&amp;"
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464" s="164" t="s">
        <v>1860</v>
      </c>
      <c r="AU464" s="164" t="str">
        <f t="shared" si="354"/>
        <v xml:space="preserve">    WITH query_result AS (
        -- 쿼리 결과를 변수에 저장
    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TO_VARCHAR(B."&amp;$AM464&amp;", 'YYYY-MM-DD')
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464" s="164" t="s">
        <v>1860</v>
      </c>
      <c r="AX464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AZ464" s="164" t="s">
        <v>1860</v>
      </c>
      <c r="BA464" s="164" t="str">
        <f t="shared" si="356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464" s="164" t="s">
        <v>1860</v>
      </c>
      <c r="BD464" s="164" t="str">
        <f>"BEGIN TRY" &amp; CHAR(10) &amp;
"    WITH query_result AS (" &amp; CHAR(10) &amp;
"        "&amp;BB464&amp;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464" s="164" t="s">
        <v>1860</v>
      </c>
      <c r="BG464" s="164" t="str">
        <f t="shared" si="358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4" s="166" t="str">
        <f>"SELECT 'ID"&amp; $U464 &amp;"' AS RULE_ID,  
   '"&amp; $G464 &amp;"' AS TB_NM,    
   '"&amp; $J464 &amp;"' AS COL_NM, 
   COUNT(*) AS TOT_CNT   
   FROM "&amp;$C464&amp;"."&amp; $G464 &amp;"
WHERE "&amp; $J464 &amp;" IS NOT NULL AND LENGTH(CAST("&amp; $J464 &amp;" AS VARCHAR))&gt;0 "</f>
        <v xml:space="preserve">SELECT 'ID3131'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4" s="164" t="s">
        <v>1860</v>
      </c>
      <c r="BJ464" s="166" t="str">
        <f t="shared" si="359"/>
        <v xml:space="preserve">BEGIN
    -- 쿼리 결과를 변수에 저장
    SELECT 'ID3131'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B."&amp;$AM431&amp;" 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</v>
      </c>
      <c r="BL464" s="164" t="s">
        <v>1860</v>
      </c>
      <c r="BM464" s="166" t="str">
        <f t="shared" si="360"/>
        <v xml:space="preserve">BEGIN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=A."&amp;$AK464&amp;" 
AND A."&amp; $J464 &amp;" &lt; B."&amp;$AM431&amp;" 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</v>
      </c>
      <c r="BO464" s="164" t="s">
        <v>1860</v>
      </c>
      <c r="BP464" s="166" t="str">
        <f t="shared" si="361"/>
        <v xml:space="preserve">BEGIN
    -- 쿼리 결과를 변수에 저장
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BR464" s="164" t="s">
        <v>1860</v>
      </c>
      <c r="BS464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B."&amp;$AM431&amp;" )  
THEN 'Y' ELSE 'N' END = 'Y' 
AND ( "&amp; $J464 &amp;" IS NOT NULL AND LENGTH("&amp; $J464 &amp;")&gt;0 )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</v>
      </c>
      <c r="BU464" s="164" t="s">
        <v>1860</v>
      </c>
      <c r="BV464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4" s="166" t="str">
        <f>"SELECT ERR_VALUE, RULE_ID, TB_NM, COL_NM FROM (
 SELECT DISTINCT SUBSTRING(CAST("&amp; $J464 &amp;" AS VARCHAR(50)),1,30)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B."&amp;$AM431&amp;"
)  
THEN 'Y' ELSE 'N' END = 'Y' 
AND ( "&amp; $J464 &amp;" IS NOT NULL AND LENGTH("&amp; $J464 &amp;")&gt;0 ) 
LIMIT 3
) XX
"</f>
        <v xml:space="preserve">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</v>
      </c>
      <c r="BX464" s="164" t="s">
        <v>1860</v>
      </c>
      <c r="BY464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CA464" s="164" t="s">
        <v>1860</v>
      </c>
      <c r="CB464" s="164" t="str">
        <f t="shared" si="365"/>
        <v xml:space="preserve">    -- 프로시저 본문
    BEGIN
        WITH query_result AS (
            -- 쿼리 결과를 변수에 저장
            SELECT 'ID3131'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B."&amp;$AM431&amp;"
 )  
THEN 'Y' ELSE 'N' END = 'Y' 
AND ( "&amp; $J464 &amp;" IS NOT NULL AND LENGTH(TO_CHAR("&amp; $J464 &amp;"))&gt;0 )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</v>
      </c>
      <c r="CD464" s="164" t="s">
        <v>1860</v>
      </c>
      <c r="CE464" s="164" t="str">
        <f t="shared" si="366"/>
        <v xml:space="preserve">    -- 프로시저 본문
    BEGIN
        WITH query_result AS (
            -- 쿼리 결과를 변수에 저장
 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4" s="166" t="str">
        <f>"SELECT ERR_VALUE, RULE_ID, TB_NM, COL_NM FROM (
 SELECT DISTINCT SUBSTR(TO_CHAR("&amp; $J464 &amp;"),1,30)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B."&amp;$AM431&amp;"
)  
THEN 'Y' ELSE 'N' END = 'Y' 
AND ( "&amp; $J464 &amp;" IS NOT NULL AND LENGTH(TO_CHAR("&amp; $J464 &amp;"))&gt;0 ) 
AND ROWNUM &lt; 4
) XX
"</f>
        <v xml:space="preserve">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</v>
      </c>
      <c r="CG464" s="164" t="s">
        <v>1860</v>
      </c>
      <c r="CH464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CJ464" s="164" t="s">
        <v>1860</v>
      </c>
      <c r="CK464" s="164" t="str">
        <f t="shared" si="368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464" s="164" t="s">
        <v>1860</v>
      </c>
      <c r="CN464" s="164" t="str">
        <f>"BEGIN TRY" &amp; CHAR(10) &amp;
"    WITH query_result AS (" &amp; CHAR(10) &amp;
"        "&amp;CL464&amp;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464" s="164" t="s">
        <v>1860</v>
      </c>
      <c r="CQ464" s="164" t="str">
        <f t="shared" si="370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4" s="216">
        <f>IFERROR(VLOOKUP("ID"&amp;U464,V.진단결과!$A$2:$E$99558,4,0),0)</f>
        <v>0</v>
      </c>
      <c r="CS464" s="217">
        <f>IFERROR(VLOOKUP("ID"&amp;U464,V.진단결과!$A$2:$E$99558,5,0),0)</f>
        <v>0</v>
      </c>
      <c r="CT464" s="218">
        <f t="shared" si="329"/>
        <v>0</v>
      </c>
      <c r="CU464" s="219" t="str">
        <f>SUBSTITUTE(IFERROR(VLOOKUP("ID"&amp;U464,V.진단결과!$A$2:$F$99558,6,0),""),$AO464,"")</f>
        <v/>
      </c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</row>
    <row r="465" spans="1:120" s="220" customFormat="1" ht="16.5" customHeight="1">
      <c r="A465" s="164">
        <v>5.4</v>
      </c>
      <c r="B465" s="164" t="s">
        <v>2240</v>
      </c>
      <c r="C465" s="164" t="s">
        <v>2886</v>
      </c>
      <c r="D465" s="164">
        <v>6</v>
      </c>
      <c r="E465" s="175" t="s">
        <v>2243</v>
      </c>
      <c r="F465" s="177" t="s">
        <v>2270</v>
      </c>
      <c r="G465" s="177" t="s">
        <v>2249</v>
      </c>
      <c r="H465" s="177">
        <v>4</v>
      </c>
      <c r="I465" s="221" t="s">
        <v>2536</v>
      </c>
      <c r="J465" s="177" t="s">
        <v>2333</v>
      </c>
      <c r="K465" s="177" t="s">
        <v>2438</v>
      </c>
      <c r="L465" s="175"/>
      <c r="M465" s="165"/>
      <c r="N465" s="221" t="s">
        <v>2536</v>
      </c>
      <c r="O465" s="184">
        <v>44743</v>
      </c>
      <c r="P465" s="224"/>
      <c r="Q465" s="175" t="s">
        <v>116</v>
      </c>
      <c r="R465" s="175" t="s">
        <v>2448</v>
      </c>
      <c r="S465" s="166"/>
      <c r="T465" s="166"/>
      <c r="U465" s="166">
        <v>3132</v>
      </c>
      <c r="V465" s="164" t="s">
        <v>1869</v>
      </c>
      <c r="W465" s="166"/>
      <c r="X465" s="166"/>
      <c r="Y465" s="166"/>
      <c r="Z465" s="168" t="s">
        <v>2564</v>
      </c>
      <c r="AA465" s="168" t="s">
        <v>2565</v>
      </c>
      <c r="AB465" s="166"/>
      <c r="AC465" s="166"/>
      <c r="AD465" s="165"/>
      <c r="AE465" s="166"/>
      <c r="AF465" s="166"/>
      <c r="AG465" s="166"/>
      <c r="AH465" s="165"/>
      <c r="AI465" s="166"/>
      <c r="AJ465" s="166" t="s">
        <v>2246</v>
      </c>
      <c r="AK465" s="166" t="s">
        <v>2294</v>
      </c>
      <c r="AL465" s="223"/>
      <c r="AM465" s="166"/>
      <c r="AN465" s="166" t="str">
        <f>F465 &amp;"["&amp;G465&amp;"]의 "&amp; I465 &amp;"["&amp; J465 &amp;"]는 방문["&amp;AJ465&amp;"]의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465" s="166"/>
      <c r="AP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AQ465" s="164" t="s">
        <v>1860</v>
      </c>
      <c r="AR465" s="164" t="str">
        <f t="shared" si="353"/>
        <v xml:space="preserve">WITH query_result AS (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 
AND A."&amp; $J465 &amp;" BETWEEN ADD_DAYS(B.VISIT_START_DATE, -7) 
                                  AND ADD_DAYS(B.VISIT_START_DATE, 7)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465" s="164" t="s">
        <v>1860</v>
      </c>
      <c r="AU465" s="164" t="str">
        <f t="shared" si="354"/>
        <v xml:space="preserve">    WITH query_result AS (
        -- 쿼리 결과를 변수에 저장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ADD_DAYS(B.VISIT_START_DATE, -7) 
                                  AND ADD_DAYS(B.VISIT_START_DATE, 7)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465" s="164" t="s">
        <v>1860</v>
      </c>
      <c r="AX465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AZ465" s="164" t="s">
        <v>1860</v>
      </c>
      <c r="BA465" s="164" t="str">
        <f t="shared" si="356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465" s="164" t="s">
        <v>1860</v>
      </c>
      <c r="BD465" s="164" t="str">
        <f>"BEGIN TRY" &amp; CHAR(10) &amp;
"    WITH query_result AS (" &amp; CHAR(10) &amp;
"        "&amp;BB465&amp;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465" s="164" t="s">
        <v>1860</v>
      </c>
      <c r="BG465" s="164" t="str">
        <f t="shared" si="358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5" s="166" t="str">
        <f>"SELECT 'ID"&amp; $U465 &amp;"' AS RULE_ID,  
   '"&amp; $G465 &amp;"' AS TB_NM,    
   '"&amp; $J465 &amp;"' AS COL_NM, 
   COUNT(*) AS TOT_CNT   
   FROM "&amp;$C465&amp;"."&amp; $G465 &amp;"
WHERE "&amp; $J465 &amp;" IS NOT NULL AND LENGTH(CAST("&amp; $J465 &amp;" AS VARCHAR))&gt;0 "</f>
        <v xml:space="preserve">SELECT 'ID3132'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5" s="164" t="s">
        <v>1860</v>
      </c>
      <c r="BJ465" s="166" t="str">
        <f t="shared" si="359"/>
        <v xml:space="preserve">BEGIN
    -- 쿼리 결과를 변수에 저장
    SELECT 'ID3132'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(B.VISIT_START_DATE - INTERVAL '7 DAY') 
                                  AND (B.VISIT_START_DATE + INTERVAL '7 DAY') 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465" s="164" t="s">
        <v>1860</v>
      </c>
      <c r="BM465" s="166" t="str">
        <f t="shared" si="360"/>
        <v xml:space="preserve">BEGIN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=A."&amp;$AK465&amp;" 
AND A."&amp; $J465 &amp;" BETWEEN (B.VISIT_START_DATE - INTERVAL '7 DAY') 
                                  AND (B.VISIT_START_DATE + INTERVAL '7 DAY')  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465" s="164" t="s">
        <v>1860</v>
      </c>
      <c r="BP465" s="166" t="str">
        <f t="shared" si="361"/>
        <v xml:space="preserve">BEGIN
    -- 쿼리 결과를 변수에 저장
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BR465" s="164" t="s">
        <v>1860</v>
      </c>
      <c r="BS465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DATE_SUB(B.VISIT_START_DATE, INTERVAL 7 DAY) 
                                  AND DATE_ADD(B.VISIT_START_DATE, INTERVAL 7 DAY)
 )  
THEN 'Y' ELSE 'N' END = 'Y' 
AND ( "&amp; $J465 &amp;" IS NOT NULL AND LENGTH("&amp; $J465 &amp;")&gt;0 )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465" s="164" t="s">
        <v>1860</v>
      </c>
      <c r="BV465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5" s="166" t="str">
        <f>"SELECT ERR_VALUE, RULE_ID, TB_NM, COL_NM FROM (
 SELECT DISTINCT SUBSTRING(CAST("&amp; $J465 &amp;" AS VARCHAR(50)),1,30)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DATE_SUB(B.VISIT_START_DATE, INTERVAL 7 DAY) 
                                  AND DATE_ADD(B.VISIT_START_DATE, INTERVAL 7 DAY)
)  
THEN 'Y' ELSE 'N' END = 'Y' 
AND ( "&amp; $J465 &amp;" IS NOT NULL AND LENGTH("&amp; $J465 &amp;")&gt;0 ) 
LIMIT 3
) XX
"</f>
        <v xml:space="preserve">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465" s="164" t="s">
        <v>1860</v>
      </c>
      <c r="BY465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CA465" s="164" t="s">
        <v>1860</v>
      </c>
      <c r="CB465" s="164" t="str">
        <f t="shared" si="365"/>
        <v xml:space="preserve">    -- 프로시저 본문
    BEGIN
        WITH query_result AS (
            -- 쿼리 결과를 변수에 저장
            SELECT 'ID3132'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(B.VISIT_START_DATE - 7) 
                                  AND (B.VISIT_START_DATE + 7)
 )  
THEN 'Y' ELSE 'N' END = 'Y' 
AND ( "&amp; $J465 &amp;" IS NOT NULL AND LENGTH(TO_CHAR("&amp; $J465 &amp;"))&gt;0 )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465" s="164" t="s">
        <v>1860</v>
      </c>
      <c r="CE465" s="164" t="str">
        <f t="shared" si="366"/>
        <v xml:space="preserve">    -- 프로시저 본문
    BEGIN
        WITH query_result AS (
            -- 쿼리 결과를 변수에 저장
 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5" s="166" t="str">
        <f>"SELECT ERR_VALUE, RULE_ID, TB_NM, COL_NM FROM (
 SELECT DISTINCT SUBSTR(TO_CHAR("&amp; $J465 &amp;"),1,30)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(B.VISIT_START_DATE - 7) 
                                  AND (B.VISIT_START_DATE + 7)
)  
THEN 'Y' ELSE 'N' END = 'Y' 
AND ( "&amp; $J465 &amp;" IS NOT NULL AND LENGTH(TO_CHAR("&amp; $J465 &amp;"))&gt;0 ) 
AND ROWNUM &lt; 4
) XX
"</f>
        <v xml:space="preserve">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465" s="164" t="s">
        <v>1860</v>
      </c>
      <c r="CH465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CJ465" s="164" t="s">
        <v>1860</v>
      </c>
      <c r="CK465" s="164" t="str">
        <f t="shared" si="368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465" s="164" t="s">
        <v>1860</v>
      </c>
      <c r="CN465" s="164" t="str">
        <f>"BEGIN TRY" &amp; CHAR(10) &amp;
"    WITH query_result AS (" &amp; CHAR(10) &amp;
"        "&amp;CL465&amp;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465" s="164" t="s">
        <v>1860</v>
      </c>
      <c r="CQ465" s="164" t="str">
        <f t="shared" si="370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5" s="216">
        <f>IFERROR(VLOOKUP("ID"&amp;U465,V.진단결과!$A$2:$E$99558,4,0),0)</f>
        <v>0</v>
      </c>
      <c r="CS465" s="217">
        <f>IFERROR(VLOOKUP("ID"&amp;U465,V.진단결과!$A$2:$E$99558,5,0),0)</f>
        <v>0</v>
      </c>
      <c r="CT465" s="218">
        <f t="shared" ref="CT465" si="371">IFERROR(CS465/CR465,0)</f>
        <v>0</v>
      </c>
      <c r="CU465" s="219" t="str">
        <f>SUBSTITUTE(IFERROR(VLOOKUP("ID"&amp;U465,V.진단결과!$A$2:$F$99558,6,0),""),$AO465,"")</f>
        <v/>
      </c>
    </row>
    <row r="466" spans="1:120" s="220" customFormat="1" ht="16.5" customHeight="1">
      <c r="A466" s="164">
        <v>5.4</v>
      </c>
      <c r="B466" s="164" t="s">
        <v>2240</v>
      </c>
      <c r="C466" s="164" t="s">
        <v>2886</v>
      </c>
      <c r="D466" s="164">
        <v>6</v>
      </c>
      <c r="E466" s="175" t="s">
        <v>2243</v>
      </c>
      <c r="F466" s="177" t="s">
        <v>2270</v>
      </c>
      <c r="G466" s="177" t="s">
        <v>2249</v>
      </c>
      <c r="H466" s="177">
        <v>5</v>
      </c>
      <c r="I466" s="221" t="s">
        <v>2537</v>
      </c>
      <c r="J466" s="177" t="s">
        <v>2334</v>
      </c>
      <c r="K466" s="177" t="s">
        <v>2436</v>
      </c>
      <c r="L466" s="175"/>
      <c r="M466" s="165"/>
      <c r="N466" s="221" t="s">
        <v>2537</v>
      </c>
      <c r="O466" s="185">
        <v>44743.407777777778</v>
      </c>
      <c r="P466" s="4"/>
      <c r="Q466" s="175" t="s">
        <v>2449</v>
      </c>
      <c r="R466" s="175"/>
      <c r="S466" s="166"/>
      <c r="T466" s="166"/>
      <c r="U466" s="166">
        <v>3133</v>
      </c>
      <c r="V466" s="164" t="s">
        <v>1869</v>
      </c>
      <c r="W466" s="166"/>
      <c r="X466" s="166"/>
      <c r="Y466" s="166"/>
      <c r="Z466" s="168" t="s">
        <v>2801</v>
      </c>
      <c r="AA466" s="168" t="s">
        <v>2799</v>
      </c>
      <c r="AB466" s="164"/>
      <c r="AC466" s="166"/>
      <c r="AD466" s="165"/>
      <c r="AE466" s="166"/>
      <c r="AF466" s="166"/>
      <c r="AG466" s="165"/>
      <c r="AH466" s="165"/>
      <c r="AI466" s="166"/>
      <c r="AJ466" s="177" t="s">
        <v>2249</v>
      </c>
      <c r="AK466" s="177" t="s">
        <v>2333</v>
      </c>
      <c r="AL466" s="166"/>
      <c r="AM466" s="166"/>
      <c r="AN466" s="167" t="str">
        <f>F466 &amp;"["&amp;G466&amp;"]의 "&amp; I466 &amp;"["&amp; J466 &amp;"]는 "&amp;AJ466&amp;" 테이블의 "&amp;AK466&amp;"값을 포함해야 한다."</f>
        <v>투약정보[DRUG_EXPOSURE]의 투약 시작시간[DRUG_EXPOSURE_START_DATETIME]는 DRUG_EXPOSURE 테이블의 DRUG_EXPOSURE_START_DATE값을 포함해야 한다.</v>
      </c>
      <c r="AO466" s="166"/>
      <c r="AP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466" s="164" t="s">
        <v>1860</v>
      </c>
      <c r="AR466" s="164" t="str">
        <f t="shared" si="353"/>
        <v xml:space="preserve">WITH query_result AS (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6" s="166" t="str">
        <f>"SELECT 'ID"&amp; $U466 &amp;"' AS RULE_ID,  
   '"&amp; $G466 &amp;"' AS TB_NM,    
   '"&amp; $J466 &amp;"' AS COL_NM, 
	COUNT(*) AS ERR_CNT   
FROM "&amp;$C466&amp;"."&amp; $G466 &amp;"
WHERE CASE WHEN  "&amp; $J466 &amp;" NOT LIKE_REGEXPR "&amp; $AK466 &amp;"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466" s="164" t="s">
        <v>1860</v>
      </c>
      <c r="AU466" s="164" t="str">
        <f t="shared" si="354"/>
        <v xml:space="preserve">    WITH query_result AS (
        -- 쿼리 결과를 변수에 저장
        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"&amp; $J466 &amp;" NOT LIKE_REGEXPR "&amp; $AK466 &amp;"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466" s="164" t="s">
        <v>1860</v>
      </c>
      <c r="AX466" s="164" t="str">
        <f t="shared" si="355"/>
        <v xml:space="preserve">    WITH query_result AS (
        -- 쿼리 결과를 변수에 저장
    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466" s="164" t="s">
        <v>1860</v>
      </c>
      <c r="BA466" s="164" t="str">
        <f t="shared" si="356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466" s="164" t="s">
        <v>1860</v>
      </c>
      <c r="BD466" s="164" t="str">
        <f>"BEGIN TRY" &amp; CHAR(10) &amp;
"    WITH query_result AS (" &amp; CHAR(10) &amp;
"        "&amp;BB466&amp;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466" s="164" t="s">
        <v>1860</v>
      </c>
      <c r="BG466" s="164" t="str">
        <f t="shared" si="358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6" s="166" t="str">
        <f>"SELECT 'ID"&amp; $U466 &amp;"' AS RULE_ID,  
   '"&amp; $G466 &amp;"' AS TB_NM,    
   '"&amp; $J466 &amp;"' AS COL_NM, 
   COUNT(*) AS TOT_CNT   
   FROM "&amp;$C466&amp;"."&amp; $G466 &amp;"
WHERE "&amp; $J466 &amp;" IS NOT NULL AND LENGTH(CAST("&amp; $J466 &amp;" AS VARCHAR))&gt;0 "</f>
        <v xml:space="preserve">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466" s="164" t="s">
        <v>1860</v>
      </c>
      <c r="BJ466" s="166" t="str">
        <f t="shared" si="359"/>
        <v xml:space="preserve">BEGIN
    -- 쿼리 결과를 변수에 저장
    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6" s="166" t="str">
        <f>"SELECT 'ID"&amp; $U466 &amp;"' AS RULE_ID,  
   '"&amp; $G466 &amp;"' AS TB_NM,    
   '"&amp; $J466 &amp;"' AS COL_NM, 
	COUNT(*) AS ERR_CNT   
FROM "&amp;$C466&amp;"."&amp; $G466 &amp;"
WHERE CASE WHEN REGEXP_MATCH(CAST("&amp; $J466 &amp;" AS VARCHAR), CAST("&amp; $AK466 &amp;" AS VARCHAR)) IS NULL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466" s="164" t="s">
        <v>1860</v>
      </c>
      <c r="BM466" s="166" t="str">
        <f t="shared" si="360"/>
        <v xml:space="preserve">BEGIN
    -- 쿼리 결과를 변수에 저장
    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REGEXP_MATCH(CAST("&amp; $J466 &amp;" AS VARCHAR), CAST("&amp; $AK466 &amp;" AS VARCHAR)) IS NULL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466" s="164" t="s">
        <v>1860</v>
      </c>
      <c r="BP466" s="166" t="str">
        <f t="shared" si="361"/>
        <v xml:space="preserve">BEGIN
    -- 쿼리 결과를 변수에 저장
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466" s="164" t="s">
        <v>1860</v>
      </c>
      <c r="BS466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6" s="166" t="str">
        <f>"SELECT 'ID"&amp; $U466 &amp;"' AS RULE_ID,  
   '"&amp; $G466 &amp;"' AS TB_NM,    
   '"&amp; $J466 &amp;"' AS COL_NM, 
	COUNT(*) AS ERR_CNT   
FROM "&amp;$C466&amp;"."&amp; $G466 &amp;"
WHERE CASE WHEN  "&amp; $J466 &amp;" NOT REGEXP "&amp; $AK466 &amp;"
THEN 'Y' ELSE 'N' END = 'Y' 
AND ( "&amp; $J466 &amp;" IS NOT NULL AND LENGTH("&amp; $J466 &amp;")&gt;0 )
"</f>
        <v xml:space="preserve">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466" s="164" t="s">
        <v>1860</v>
      </c>
      <c r="BV466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466" s="166" t="str">
        <f>"SELECT ERR_VALUE, RULE_ID, TB_NM, COL_NM FROM (
SELECT DISTINCT SUBSTRING(CAST("&amp; $J466 &amp;" AS VARCHAR(50)),1,30) AS ERR_VALUE, 'ID"&amp; $U466 &amp;"' AS RULE_ID,  
   '"&amp; $G466 &amp;"' AS TB_NM,    
   '"&amp; $J466 &amp;"' AS COL_NM 
FROM "&amp;$C466&amp;"."&amp; $G466 &amp;"
WHERE CASE WHEN "&amp; $J466 &amp;" NOT REGEXP "&amp; $AK466 &amp;"
 THEN 'Y' 
 ELSE 'N' 
 END = 'Y' 
AND ("&amp; $J466 &amp;" IS NOT NULL AND LENGTH("&amp; $J466 &amp;")&gt;0 )
limit 3
) XX
"</f>
        <v xml:space="preserve">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466" s="164" t="s">
        <v>1860</v>
      </c>
      <c r="BY466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466" s="164" t="s">
        <v>1860</v>
      </c>
      <c r="CB466" s="164" t="str">
        <f t="shared" si="365"/>
        <v xml:space="preserve">    -- 프로시저 본문
    BEGIN
        WITH query_result AS (
            -- 쿼리 결과를 변수에 저장
            SELECT 'ID3133'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6" s="166" t="str">
        <f>"SELECT 'ID"&amp; $U466 &amp;"' AS RULE_ID,  
   '"&amp; $G466 &amp;"' AS TB_NM,    
   '"&amp; $J466 &amp;"' AS COL_NM, 
	COUNT(*) AS ERR_CNT   
FROM "&amp;$C466&amp;"."&amp; $G466 &amp;"
WHERE CASE WHEN NOT REGEXP_LIKE("&amp; $J466 &amp;", "&amp; $AK466 &amp;")
THEN 'Y' ELSE 'N' END = 'Y' 
AND ( "&amp; $J466 &amp;" IS NOT NULL AND LENGTH(TO_CHAR("&amp; $J466 &amp;"))&gt;0 )
"</f>
        <v xml:space="preserve">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466" s="164" t="s">
        <v>1860</v>
      </c>
      <c r="CE466" s="164" t="str">
        <f t="shared" si="366"/>
        <v xml:space="preserve">    -- 프로시저 본문
    BEGIN
        WITH query_result AS (
            -- 쿼리 결과를 변수에 저장
         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6" s="166" t="str">
        <f>"SELECT ERR_VALUE, RULE_ID, TB_NM, COL_NM FROM (
SELECT DISTINCT SUBSTR(TO_CHAR("&amp; $J466 &amp;"),1,30) AS ERR_VALUE, 'ID"&amp; $U466 &amp;"' AS RULE_ID,  
   '"&amp; $G466 &amp;"' AS TB_NM,    
   '"&amp; $J466 &amp;"' AS COL_NM 
FROM "&amp;$C466&amp;"."&amp; $G466 &amp;"
WHERE CASE WHEN NOT REGEXP_LIKE("&amp; $J466 &amp;", "&amp; $AK466 &amp;")
 THEN 'Y' 
 ELSE 'N' 
 END = 'Y' 
AND ("&amp; $J466 &amp;" IS NOT NULL AND LENGTH(TO_CHAR("&amp; $J466 &amp;"))&gt;0 )
AND ROWNUM &lt; 4
) XX
"</f>
        <v xml:space="preserve">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466" s="164" t="s">
        <v>1860</v>
      </c>
      <c r="CH466" s="164" t="str">
        <f t="shared" si="367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466" s="164" t="s">
        <v>1860</v>
      </c>
      <c r="CK466" s="164" t="str">
        <f t="shared" si="368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466" s="164" t="s">
        <v>1860</v>
      </c>
      <c r="CN466" s="164" t="str">
        <f>"BEGIN TRY" &amp; CHAR(10) &amp;
"    WITH query_result AS (" &amp; CHAR(10) &amp;
"        "&amp;CL466&amp;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466" s="164" t="s">
        <v>1860</v>
      </c>
      <c r="CQ466" s="164" t="str">
        <f t="shared" si="370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6" s="216">
        <f>IFERROR(VLOOKUP("ID"&amp;U466,V.진단결과!$A$2:$E$99558,4,0),0)</f>
        <v>0</v>
      </c>
      <c r="CS466" s="217">
        <f>IFERROR(VLOOKUP("ID"&amp;U466,V.진단결과!$A$2:$E$99558,5,0),0)</f>
        <v>0</v>
      </c>
      <c r="CT466" s="218">
        <f t="shared" si="329"/>
        <v>0</v>
      </c>
      <c r="CU466" s="219" t="str">
        <f>SUBSTITUTE(IFERROR(VLOOKUP("ID"&amp;U466,V.진단결과!$A$2:$F$99558,6,0),""),$AO466,"")</f>
        <v/>
      </c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</row>
    <row r="467" spans="1:120" s="220" customFormat="1" ht="16.5" customHeight="1">
      <c r="A467" s="164">
        <v>5.4</v>
      </c>
      <c r="B467" s="164" t="s">
        <v>2240</v>
      </c>
      <c r="C467" s="164" t="s">
        <v>2886</v>
      </c>
      <c r="D467" s="164">
        <v>6</v>
      </c>
      <c r="E467" s="175" t="s">
        <v>2243</v>
      </c>
      <c r="F467" s="177" t="s">
        <v>2270</v>
      </c>
      <c r="G467" s="177" t="s">
        <v>2249</v>
      </c>
      <c r="H467" s="177">
        <v>6</v>
      </c>
      <c r="I467" s="221" t="s">
        <v>2538</v>
      </c>
      <c r="J467" s="177" t="s">
        <v>2335</v>
      </c>
      <c r="K467" s="177" t="s">
        <v>2438</v>
      </c>
      <c r="L467" s="175"/>
      <c r="M467" s="165"/>
      <c r="N467" s="221" t="s">
        <v>2538</v>
      </c>
      <c r="O467" s="184">
        <v>44804</v>
      </c>
      <c r="P467" s="4"/>
      <c r="Q467" s="175" t="s">
        <v>116</v>
      </c>
      <c r="R467" s="175" t="s">
        <v>2448</v>
      </c>
      <c r="S467" s="166"/>
      <c r="T467" s="166"/>
      <c r="U467" s="166">
        <v>3134</v>
      </c>
      <c r="V467" s="164" t="s">
        <v>1869</v>
      </c>
      <c r="W467" s="166"/>
      <c r="X467" s="166"/>
      <c r="Y467" s="166"/>
      <c r="Z467" s="168" t="s">
        <v>2564</v>
      </c>
      <c r="AA467" s="168" t="s">
        <v>2565</v>
      </c>
      <c r="AB467" s="164"/>
      <c r="AC467" s="166"/>
      <c r="AD467" s="165"/>
      <c r="AE467" s="166"/>
      <c r="AF467" s="166"/>
      <c r="AG467" s="165"/>
      <c r="AH467" s="165"/>
      <c r="AI467" s="166"/>
      <c r="AJ467" s="177" t="s">
        <v>2249</v>
      </c>
      <c r="AK467" s="166" t="s">
        <v>2566</v>
      </c>
      <c r="AL467" s="166" t="s">
        <v>2566</v>
      </c>
      <c r="AM467" s="166"/>
      <c r="AN467" s="166" t="str">
        <f>F467 &amp;"["&amp;G467&amp;"]의 "&amp; I467 &amp;"["&amp; J467 &amp;"]는 "&amp;AJ467&amp;" 테이블의 ["&amp;AL467&amp;"] 보다 늦은 날짜여야 한다."</f>
        <v>투약정보[DRUG_EXPOSURE]의 투약 종료일자[DRUG_EXPOSURE_END_DATE]는 DRUG_EXPOSURE 테이블의 [DRUG_EXPOSURE_START_DATE] 보다 늦은 날짜여야 한다.</v>
      </c>
      <c r="AO467" s="166"/>
      <c r="AP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AQ467" s="164" t="s">
        <v>1860</v>
      </c>
      <c r="AR467" s="164" t="str">
        <f t="shared" si="353"/>
        <v xml:space="preserve">WITH query_result AS (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467" s="164" t="s">
        <v>1860</v>
      </c>
      <c r="AU467" s="164" t="str">
        <f t="shared" si="354"/>
        <v xml:space="preserve">    WITH query_result AS (
        -- 쿼리 결과를 변수에 저장
    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467" s="164" t="s">
        <v>1860</v>
      </c>
      <c r="AX467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AZ467" s="164" t="s">
        <v>1860</v>
      </c>
      <c r="BA467" s="164" t="str">
        <f t="shared" si="356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467" s="164" t="s">
        <v>1860</v>
      </c>
      <c r="BD467" s="164" t="str">
        <f>"BEGIN TRY" &amp; CHAR(10) &amp;
"    WITH query_result AS (" &amp; CHAR(10) &amp;
"        "&amp;BB467&amp;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467" s="164" t="s">
        <v>1860</v>
      </c>
      <c r="BG467" s="164" t="str">
        <f t="shared" si="358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7" s="166" t="str">
        <f>"SELECT 'ID"&amp; $U467 &amp;"' AS RULE_ID,  
   '"&amp; $G467 &amp;"' AS TB_NM,    
   '"&amp; $J467 &amp;"' AS COL_NM, 
   COUNT(*) AS TOT_CNT   
   FROM "&amp;$C467&amp;"."&amp; $G467 &amp;"
WHERE "&amp; $J467 &amp;" IS NOT NULL AND LENGTH(CAST("&amp; $J467 &amp;" AS VARCHAR))&gt;0 "</f>
        <v xml:space="preserve">SELECT 'ID3134'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467" s="164" t="s">
        <v>1860</v>
      </c>
      <c r="BJ467" s="166" t="str">
        <f t="shared" si="359"/>
        <v xml:space="preserve">BEGIN
    -- 쿼리 결과를 변수에 저장
    SELECT 'ID3134'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467" s="164" t="s">
        <v>1860</v>
      </c>
      <c r="BM467" s="166" t="str">
        <f t="shared" si="360"/>
        <v xml:space="preserve">BEGIN
    -- 쿼리 결과를 변수에 저장
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467" s="164" t="s">
        <v>1860</v>
      </c>
      <c r="BP467" s="166" t="str">
        <f t="shared" si="361"/>
        <v xml:space="preserve">BEGIN
    -- 쿼리 결과를 변수에 저장
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BR467" s="164" t="s">
        <v>1860</v>
      </c>
      <c r="BS467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7" s="166" t="str">
        <f>"SELECT 'ID"&amp; $U467 &amp;"' AS RULE_ID,  
   '"&amp; $G467 &amp;"' AS TB_NM,    
   '"&amp; $J467 &amp;"' AS COL_NM, 
	COUNT(*) AS ERR_CNT   
FROM "&amp;$C467&amp;"."&amp; $G467 &amp;" A
WHERE "&amp; $J467 &amp;" IS NOT NULL AND LENGTH("&amp; $J467 &amp;")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467" s="164" t="s">
        <v>1860</v>
      </c>
      <c r="BV467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467" s="166" t="str">
        <f>"SELECT ERR_VALUE, RULE_ID, TB_NM, COL_NM FROM (
 SELECT DISTINCT SUBSTRING(CAST("&amp; $J467 &amp;" AS VARCHAR(50)),1,30) AS ERR_VALUE, 'ID"&amp; $U467 &amp;"' AS RULE_ID,  
   '"&amp; $G467 &amp;"' AS TB_NM,    
   '"&amp; $J467 &amp;"' AS COL_NM 
FROM "&amp;$C467&amp;"."&amp; $G467 &amp;" A
WHERE  "&amp; $J467 &amp;" IS NOT NULL AND LENGTH("&amp; $J467 &amp;") &gt; 0 
AND "&amp;$J467&amp;" &lt; "&amp;$AL467&amp;"
LIMIT 3
) XX
"</f>
        <v xml:space="preserve">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467" s="164" t="s">
        <v>1860</v>
      </c>
      <c r="BY467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CA467" s="164" t="s">
        <v>1860</v>
      </c>
      <c r="CB467" s="164" t="str">
        <f t="shared" si="365"/>
        <v xml:space="preserve">    -- 프로시저 본문
    BEGIN
        WITH query_result AS (
            -- 쿼리 결과를 변수에 저장
            SELECT 'ID3134'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7" s="166" t="str">
        <f>"SELECT 'ID"&amp; $U467 &amp;"' AS RULE_ID,  
   '"&amp; $G467 &amp;"' AS TB_NM,    
   '"&amp; $J467 &amp;"' AS COL_NM, 
	COUNT(*) AS ERR_CNT   
FROM "&amp;$C467&amp;"."&amp; $G467 &amp;" A
WHERE "&amp; $J467 &amp;" IS NOT NULL AND LENGTH(TO_CHAR("&amp; $J467 &amp;"))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467" s="164" t="s">
        <v>1860</v>
      </c>
      <c r="CE467" s="164" t="str">
        <f t="shared" si="366"/>
        <v xml:space="preserve">    -- 프로시저 본문
    BEGIN
        WITH query_result AS (
            -- 쿼리 결과를 변수에 저장
         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7" s="166" t="str">
        <f>"SELECT ERR_VALUE, RULE_ID, TB_NM, COL_NM FROM (
 SELECT DISTINCT SUBSTR(TO_CHAR("&amp; $J467 &amp;"),1,30) AS ERR_VALUE, 'ID"&amp; $U467 &amp;"' AS RULE_ID,  
   '"&amp; $G467 &amp;"' AS TB_NM,    
   '"&amp; $J467 &amp;"' AS COL_NM 
FROM "&amp;$C467&amp;"."&amp; $G467 &amp;" A
WHERE  "&amp; $J467 &amp;" IS NOT NULL AND LENGTH(TO_CHAR("&amp; $J467 &amp;")) &gt; 0 
AND "&amp;$J467&amp;" &lt; "&amp;$AL467&amp;"
AND ROWNUM &lt; 4
) XX
"</f>
        <v xml:space="preserve">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467" s="164" t="s">
        <v>1860</v>
      </c>
      <c r="CH467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CJ467" s="164" t="s">
        <v>1860</v>
      </c>
      <c r="CK467" s="164" t="str">
        <f t="shared" si="368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467" s="164" t="s">
        <v>1860</v>
      </c>
      <c r="CN467" s="164" t="str">
        <f>"BEGIN TRY" &amp; CHAR(10) &amp;
"    WITH query_result AS (" &amp; CHAR(10) &amp;
"        "&amp;CL467&amp;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467" s="164" t="s">
        <v>1860</v>
      </c>
      <c r="CQ467" s="164" t="str">
        <f t="shared" si="370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7" s="216">
        <f>IFERROR(VLOOKUP("ID"&amp;U467,V.진단결과!$A$2:$E$99558,4,0),0)</f>
        <v>0</v>
      </c>
      <c r="CS467" s="217">
        <f>IFERROR(VLOOKUP("ID"&amp;U467,V.진단결과!$A$2:$E$99558,5,0),0)</f>
        <v>0</v>
      </c>
      <c r="CT467" s="218">
        <f t="shared" si="329"/>
        <v>0</v>
      </c>
      <c r="CU467" s="219" t="str">
        <f>SUBSTITUTE(IFERROR(VLOOKUP("ID"&amp;U467,V.진단결과!$A$2:$F$99558,6,0),""),$AO467,"")</f>
        <v/>
      </c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</row>
    <row r="468" spans="1:120" s="220" customFormat="1" ht="16.5" customHeight="1">
      <c r="A468" s="164">
        <v>5.4</v>
      </c>
      <c r="B468" s="164" t="s">
        <v>2240</v>
      </c>
      <c r="C468" s="164" t="s">
        <v>2886</v>
      </c>
      <c r="D468" s="164">
        <v>6</v>
      </c>
      <c r="E468" s="175" t="s">
        <v>2243</v>
      </c>
      <c r="F468" s="177" t="s">
        <v>2270</v>
      </c>
      <c r="G468" s="177" t="s">
        <v>2249</v>
      </c>
      <c r="H468" s="177">
        <v>6</v>
      </c>
      <c r="I468" s="221" t="s">
        <v>2538</v>
      </c>
      <c r="J468" s="177" t="s">
        <v>2335</v>
      </c>
      <c r="K468" s="177" t="s">
        <v>2438</v>
      </c>
      <c r="L468" s="175"/>
      <c r="M468" s="165"/>
      <c r="N468" s="221" t="s">
        <v>2538</v>
      </c>
      <c r="O468" s="184">
        <v>44804</v>
      </c>
      <c r="P468" s="4"/>
      <c r="Q468" s="175" t="s">
        <v>116</v>
      </c>
      <c r="R468" s="175" t="s">
        <v>2448</v>
      </c>
      <c r="S468" s="166"/>
      <c r="T468" s="166"/>
      <c r="U468" s="166">
        <v>3135</v>
      </c>
      <c r="V468" s="164" t="s">
        <v>1869</v>
      </c>
      <c r="W468" s="166"/>
      <c r="X468" s="166"/>
      <c r="Y468" s="166"/>
      <c r="Z468" s="168" t="s">
        <v>2892</v>
      </c>
      <c r="AA468" s="168" t="s">
        <v>2891</v>
      </c>
      <c r="AB468" s="166"/>
      <c r="AC468" s="166"/>
      <c r="AD468" s="165"/>
      <c r="AE468" s="166"/>
      <c r="AF468" s="166"/>
      <c r="AG468" s="166"/>
      <c r="AH468" s="165"/>
      <c r="AI468" s="166"/>
      <c r="AJ468" s="166"/>
      <c r="AK468" s="166"/>
      <c r="AL468" s="166"/>
      <c r="AM468" s="166"/>
      <c r="AN468" s="166" t="str">
        <f>F468 &amp;"["&amp;G468&amp;"]의 "&amp; I468 &amp;"["&amp; J468 &amp;"]는 필수적으로 존재하여만 한다."</f>
        <v>투약정보[DRUG_EXPOSURE]의 투약 종료일자[DRUG_EXPOSURE_END_DATE]는 필수적으로 존재하여만 한다.</v>
      </c>
      <c r="AO468" s="166"/>
      <c r="AP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Q468" s="164" t="s">
        <v>1860</v>
      </c>
      <c r="AR468" s="164" t="str">
        <f t="shared" si="353"/>
        <v xml:space="preserve">WITH query_result AS (
    -- 쿼리 결과를 변수에 저장
    SELECT 'ID3135'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AT468" s="164" t="s">
        <v>1860</v>
      </c>
      <c r="AU468" s="164" t="str">
        <f t="shared" si="354"/>
        <v xml:space="preserve">    WITH query_result AS (
        -- 쿼리 결과를 변수에 저장
        SELECT 'ID3135'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AW468" s="164" t="s">
        <v>1860</v>
      </c>
      <c r="AX468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Z468" s="164" t="s">
        <v>1860</v>
      </c>
      <c r="BA468" s="164" t="str">
        <f t="shared" si="356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C468" s="164" t="s">
        <v>1860</v>
      </c>
      <c r="BD468" s="164" t="str">
        <f>"BEGIN TRY" &amp; CHAR(10) &amp;
"    WITH query_result AS (" &amp; CHAR(10) &amp;
"        "&amp;BB468&amp;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BF468" s="164" t="s">
        <v>1860</v>
      </c>
      <c r="BG468" s="164" t="str">
        <f t="shared" si="358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8" s="166" t="str">
        <f>"SELECT 'ID"&amp; $U468 &amp;"' AS RULE_ID,  
   '"&amp; $G468 &amp;"' AS TB_NM,    
   '"&amp; $J468 &amp;"' AS COL_NM, 
   COUNT(*) AS TOT_CNT   
   FROM "&amp;$C468&amp;"."&amp; $G468 &amp;"
"</f>
        <v xml:space="preserve">SELECT 'ID3135' AS RULE_ID,  
   'DRUG_EXPOSURE' AS TB_NM,    
   'DRUG_EXPOSURE_END_DATE' AS COL_NM, 
   COUNT(*) AS TOT_CNT   
   FROM YourSchemaName.DRUG_EXPOSURE
</v>
      </c>
      <c r="BI468" s="164" t="s">
        <v>1860</v>
      </c>
      <c r="BJ468" s="166" t="str">
        <f t="shared" si="359"/>
        <v xml:space="preserve">BEGIN
    -- 쿼리 결과를 변수에 저장
    SELECT 'ID3135'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L468" s="164" t="s">
        <v>1860</v>
      </c>
      <c r="BM468" s="166" t="str">
        <f t="shared" si="360"/>
        <v xml:space="preserve">BEGIN
    -- 쿼리 결과를 변수에 저장
    SELECT 'ID3135'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BO468" s="164" t="s">
        <v>1860</v>
      </c>
      <c r="BP468" s="166" t="str">
        <f t="shared" si="361"/>
        <v xml:space="preserve">BEGIN
    -- 쿼리 결과를 변수에 저장
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BR468" s="164" t="s">
        <v>1860</v>
      </c>
      <c r="BS468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U468" s="164" t="s">
        <v>1860</v>
      </c>
      <c r="BV468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468" s="166" t="str">
        <f>"SELECT ERR_VALUE, RULE_ID, TB_NM, COL_NM FROM (
 SELECT DISTINCT SUBSTRING(CAST("&amp; $J468 &amp;" AS VARCHAR(50)),1,30) AS ERR_VALUE, 'ID"&amp; $U468 &amp;"' AS RULE_ID,  
   '"&amp; $G468 &amp;"' AS TB_NM,    
   '"&amp; $J468 &amp;"' AS COL_NM 
    FROM "&amp;$C468&amp;"."&amp; $G468 &amp;" A
    WHERE  "&amp; $J468 &amp;" IS NULL 
LIMIT 3
) XX
"</f>
        <v xml:space="preserve">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</v>
      </c>
      <c r="BX468" s="164" t="s">
        <v>1860</v>
      </c>
      <c r="BY468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A468" s="164" t="s">
        <v>1860</v>
      </c>
      <c r="CB468" s="164" t="str">
        <f t="shared" si="365"/>
        <v xml:space="preserve">    -- 프로시저 본문
    BEGIN
        WITH query_result AS (
            -- 쿼리 결과를 변수에 저장
            SELECT 'ID3135'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D468" s="164" t="s">
        <v>1860</v>
      </c>
      <c r="CE468" s="164" t="str">
        <f t="shared" si="366"/>
        <v xml:space="preserve">    -- 프로시저 본문
    BEGIN
        WITH query_result AS (
            -- 쿼리 결과를 변수에 저장
         SELECT 'ID3135'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8" s="166" t="str">
        <f>"SELECT ERR_VALUE, RULE_ID, TB_NM, COL_NM FROM (
 SELECT DISTINCT SUBSTR(TO_CHAR("&amp; $J468 &amp;"),1,30) AS ERR_VALUE, 'ID"&amp; $U468 &amp;"' AS RULE_ID,  
   '"&amp; $G468 &amp;"' AS TB_NM,    
   '"&amp; $J468 &amp;"' AS COL_NM 
    FROM "&amp;$C468&amp;"."&amp; $G468 &amp;" A
    WHERE  "&amp; $J468 &amp;" IS NULL
AND ROWNUM &lt; 4
) XX
"</f>
        <v xml:space="preserve">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</v>
      </c>
      <c r="CG468" s="164" t="s">
        <v>1860</v>
      </c>
      <c r="CH468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J468" s="164" t="s">
        <v>1860</v>
      </c>
      <c r="CK468" s="164" t="str">
        <f t="shared" si="368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M468" s="164" t="s">
        <v>1860</v>
      </c>
      <c r="CN468" s="164" t="str">
        <f>"BEGIN TRY" &amp; CHAR(10) &amp;
"    WITH query_result AS (" &amp; CHAR(10) &amp;
"        "&amp;CL468&amp;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CP468" s="164" t="s">
        <v>1860</v>
      </c>
      <c r="CQ468" s="164" t="str">
        <f t="shared" si="370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8" s="216">
        <f>IFERROR(VLOOKUP("ID"&amp;U468,V.진단결과!$A$2:$E$99558,4,0),0)</f>
        <v>0</v>
      </c>
      <c r="CS468" s="217">
        <f>IFERROR(VLOOKUP("ID"&amp;U468,V.진단결과!$A$2:$E$99558,5,0),0)</f>
        <v>0</v>
      </c>
      <c r="CT468" s="218">
        <f t="shared" si="329"/>
        <v>0</v>
      </c>
      <c r="CU468" s="219" t="str">
        <f>SUBSTITUTE(IFERROR(VLOOKUP("ID"&amp;U468,V.진단결과!$A$2:$F$99558,6,0),""),$AO468,"")</f>
        <v/>
      </c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</row>
    <row r="469" spans="1:120" s="220" customFormat="1" ht="16.5" customHeight="1">
      <c r="A469" s="164">
        <v>5.4</v>
      </c>
      <c r="B469" s="164" t="s">
        <v>2240</v>
      </c>
      <c r="C469" s="164" t="s">
        <v>2886</v>
      </c>
      <c r="D469" s="164">
        <v>6</v>
      </c>
      <c r="E469" s="175" t="s">
        <v>2243</v>
      </c>
      <c r="F469" s="177" t="s">
        <v>2270</v>
      </c>
      <c r="G469" s="177" t="s">
        <v>2249</v>
      </c>
      <c r="H469" s="177">
        <v>6</v>
      </c>
      <c r="I469" s="221" t="s">
        <v>2538</v>
      </c>
      <c r="J469" s="177" t="s">
        <v>2335</v>
      </c>
      <c r="K469" s="177" t="s">
        <v>2438</v>
      </c>
      <c r="L469" s="175"/>
      <c r="M469" s="165"/>
      <c r="N469" s="221" t="s">
        <v>2538</v>
      </c>
      <c r="O469" s="184">
        <v>44804</v>
      </c>
      <c r="P469" s="4"/>
      <c r="Q469" s="175" t="s">
        <v>116</v>
      </c>
      <c r="R469" s="175" t="s">
        <v>2448</v>
      </c>
      <c r="S469" s="166"/>
      <c r="T469" s="166"/>
      <c r="U469" s="166">
        <v>3136</v>
      </c>
      <c r="V469" s="164" t="s">
        <v>1869</v>
      </c>
      <c r="W469" s="166"/>
      <c r="X469" s="166"/>
      <c r="Y469" s="166"/>
      <c r="Z469" s="168" t="s">
        <v>2564</v>
      </c>
      <c r="AA469" s="168" t="s">
        <v>2565</v>
      </c>
      <c r="AB469" s="166"/>
      <c r="AC469" s="166"/>
      <c r="AD469" s="165"/>
      <c r="AE469" s="166"/>
      <c r="AF469" s="166"/>
      <c r="AG469" s="166"/>
      <c r="AH469" s="165"/>
      <c r="AI469" s="166"/>
      <c r="AJ469" s="166" t="s">
        <v>2254</v>
      </c>
      <c r="AK469" s="166" t="s">
        <v>2272</v>
      </c>
      <c r="AL469" s="166"/>
      <c r="AM469" s="166" t="s">
        <v>2394</v>
      </c>
      <c r="AN469" s="166" t="str">
        <f>F469 &amp;"["&amp;G469&amp;"]의 "&amp; I469 &amp;"["&amp; J469 &amp;"]는 사망["&amp;AJ469&amp;"]의 사망일자 이후 데이터가 존재할 수 없다."</f>
        <v>투약정보[DRUG_EXPOSURE]의 투약 종료일자[DRUG_EXPOSURE_END_DATE]는 사망[DEATH]의 사망일자 이후 데이터가 존재할 수 없다.</v>
      </c>
      <c r="AO469" s="166"/>
      <c r="AP469" s="166" t="str">
        <f>"SELECT 'ID"&amp; $U469 &amp;"' AS RULE_ID,  
   '"&amp; $G469 &amp;"' AS TB_NM,    
   '"&amp; $J469 &amp;"' AS COL_NM, 
   COUNT(*) AS TOT_CNT   
   FROM "&amp;$C469&amp;"."&amp; $G469 &amp;"
WHERE "&amp; $J469 &amp;" IS NOT NULL AND LENGTH("&amp; $J469 &amp;")&gt;0 "</f>
        <v xml:space="preserve">SELECT 'ID3136' AS RULE_ID,  
   'DRUG_EXPOSURE' AS TB_NM,    
   'DRUG_EXPOSURE_END_DATE' AS COL_NM, 
   COUNT(*) AS TOT_CNT   
   FROM YourSchemaName.DRUG_EXPOSURE
WHERE DRUG_EXPOSURE_END_DATE IS NOT NULL AND LENGTH(DRUG_EXPOSURE_END_DATE)&gt;0 </v>
      </c>
      <c r="AQ469" s="164" t="s">
        <v>1860</v>
      </c>
      <c r="AR469" s="164" t="str">
        <f t="shared" si="353"/>
        <v xml:space="preserve">WITH query_result AS (
    -- 쿼리 결과를 변수에 저장
    SELECT 'ID3136'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 
AND A."&amp; $J469 &amp;" &lt; B."&amp;$AM469&amp;"
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469" s="164" t="s">
        <v>1860</v>
      </c>
      <c r="AU469" s="164" t="str">
        <f t="shared" si="354"/>
        <v xml:space="preserve">    WITH query_result AS (
        -- 쿼리 결과를 변수에 저장
    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TO_VARCHAR(B."&amp;$AM469&amp;", 'YYYY-MM-DD')
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469" s="164" t="s">
        <v>1860</v>
      </c>
      <c r="AX469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AZ469" s="164" t="s">
        <v>1860</v>
      </c>
      <c r="BA469" s="164" t="str">
        <f t="shared" si="356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469" s="164" t="s">
        <v>1860</v>
      </c>
      <c r="BD469" s="164" t="str">
        <f>"BEGIN TRY" &amp; CHAR(10) &amp;
"    WITH query_result AS (" &amp; CHAR(10) &amp;
"        "&amp;BB469&amp;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469" s="164" t="s">
        <v>1860</v>
      </c>
      <c r="BG469" s="164" t="str">
        <f t="shared" si="358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9" s="166" t="str">
        <f>"SELECT 'ID"&amp; $U469 &amp;"' AS RULE_ID,  
   '"&amp; $G469 &amp;"' AS TB_NM,    
   '"&amp; $J469 &amp;"' AS COL_NM, 
   COUNT(*) AS TOT_CNT   
   FROM "&amp;$C469&amp;"."&amp; $G469 &amp;"
"</f>
        <v xml:space="preserve">SELECT 'ID3136' AS RULE_ID,  
   'DRUG_EXPOSURE' AS TB_NM,    
   'DRUG_EXPOSURE_END_DATE' AS COL_NM, 
   COUNT(*) AS TOT_CNT   
   FROM YourSchemaName.DRUG_EXPOSURE
</v>
      </c>
      <c r="BI469" s="164" t="s">
        <v>1860</v>
      </c>
      <c r="BJ469" s="166" t="str">
        <f t="shared" si="359"/>
        <v xml:space="preserve">BEGIN
    -- 쿼리 결과를 변수에 저장
    SELECT 'ID3136'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B."&amp;$AM437&amp;" 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</v>
      </c>
      <c r="BL469" s="164" t="s">
        <v>1860</v>
      </c>
      <c r="BM469" s="166" t="str">
        <f t="shared" si="360"/>
        <v xml:space="preserve">BEGIN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=A."&amp;$AK469&amp;" 
AND A."&amp; $J469 &amp;" &lt; B."&amp;$AM437&amp;" 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</v>
      </c>
      <c r="BO469" s="164" t="s">
        <v>1860</v>
      </c>
      <c r="BP469" s="166" t="str">
        <f t="shared" si="361"/>
        <v xml:space="preserve">BEGIN
    -- 쿼리 결과를 변수에 저장
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BR469" s="164" t="s">
        <v>1860</v>
      </c>
      <c r="BS469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B."&amp;$AM437&amp;" )  
THEN 'Y' ELSE 'N' END = 'Y' 
AND ( "&amp; $J469 &amp;" IS NOT NULL AND LENGTH("&amp; $J469 &amp;")&gt;0 )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</v>
      </c>
      <c r="BU469" s="164" t="s">
        <v>1860</v>
      </c>
      <c r="BV469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469" s="166" t="str">
        <f>"SELECT ERR_VALUE, RULE_ID, TB_NM, COL_NM FROM (
 SELECT DISTINCT SUBSTRING(CAST("&amp; $J469 &amp;" AS VARCHAR(50)),1,30)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B."&amp;$AM437&amp;"
)  
THEN 'Y' ELSE 'N' END = 'Y' 
AND ( "&amp; $J469 &amp;" IS NOT NULL AND LENGTH("&amp; $J469 &amp;")&gt;0 ) 
LIMIT 3
) XX
"</f>
        <v xml:space="preserve">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</v>
      </c>
      <c r="BX469" s="164" t="s">
        <v>1860</v>
      </c>
      <c r="BY469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A469" s="164" t="s">
        <v>1860</v>
      </c>
      <c r="CB469" s="164" t="str">
        <f t="shared" si="365"/>
        <v xml:space="preserve">    -- 프로시저 본문
    BEGIN
        WITH query_result AS (
            -- 쿼리 결과를 변수에 저장
            SELECT 'ID3136'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B."&amp;$AM437&amp;"
 )  
THEN 'Y' ELSE 'N' END = 'Y' 
AND ( "&amp; $J469 &amp;" IS NOT NULL AND LENGTH(TO_CHAR("&amp; $J469 &amp;"))&gt;0 )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</v>
      </c>
      <c r="CD469" s="164" t="s">
        <v>1860</v>
      </c>
      <c r="CE469" s="164" t="str">
        <f t="shared" si="366"/>
        <v xml:space="preserve">    -- 프로시저 본문
    BEGIN
        WITH query_result AS (
            -- 쿼리 결과를 변수에 저장
 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9" s="166" t="str">
        <f>"SELECT ERR_VALUE, RULE_ID, TB_NM, COL_NM FROM (
 SELECT DISTINCT SUBSTR(TO_CHAR("&amp; $J469 &amp;"),1,30)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B."&amp;$AM437&amp;"
)  
THEN 'Y' ELSE 'N' END = 'Y' 
AND ( "&amp; $J469 &amp;" IS NOT NULL AND LENGTH(TO_CHAR("&amp; $J469 &amp;"))&gt;0 ) 
AND ROWNUM &lt; 4
) XX
"</f>
        <v xml:space="preserve">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</v>
      </c>
      <c r="CG469" s="164" t="s">
        <v>1860</v>
      </c>
      <c r="CH469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J469" s="164" t="s">
        <v>1860</v>
      </c>
      <c r="CK469" s="164" t="str">
        <f t="shared" si="368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469" s="164" t="s">
        <v>1860</v>
      </c>
      <c r="CN469" s="164" t="str">
        <f>"BEGIN TRY" &amp; CHAR(10) &amp;
"    WITH query_result AS (" &amp; CHAR(10) &amp;
"        "&amp;CL469&amp;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469" s="164" t="s">
        <v>1860</v>
      </c>
      <c r="CQ469" s="164" t="str">
        <f t="shared" si="370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9" s="216">
        <f>IFERROR(VLOOKUP("ID"&amp;U469,V.진단결과!$A$2:$E$99558,4,0),0)</f>
        <v>0</v>
      </c>
      <c r="CS469" s="217">
        <f>IFERROR(VLOOKUP("ID"&amp;U469,V.진단결과!$A$2:$E$99558,5,0),0)</f>
        <v>0</v>
      </c>
      <c r="CT469" s="218">
        <f t="shared" si="329"/>
        <v>0</v>
      </c>
      <c r="CU469" s="219" t="str">
        <f>SUBSTITUTE(IFERROR(VLOOKUP("ID"&amp;U469,V.진단결과!$A$2:$F$99558,6,0),""),$AO469,"")</f>
        <v/>
      </c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</row>
    <row r="470" spans="1:120" s="220" customFormat="1" ht="16.5" hidden="1" customHeight="1">
      <c r="A470" s="164">
        <v>5.4</v>
      </c>
      <c r="B470" s="164" t="s">
        <v>2240</v>
      </c>
      <c r="C470" s="164" t="s">
        <v>2886</v>
      </c>
      <c r="D470" s="164">
        <v>6</v>
      </c>
      <c r="E470" s="175" t="s">
        <v>2243</v>
      </c>
      <c r="F470" s="177" t="s">
        <v>2270</v>
      </c>
      <c r="G470" s="177" t="s">
        <v>2249</v>
      </c>
      <c r="H470" s="177">
        <v>7</v>
      </c>
      <c r="I470" s="221" t="s">
        <v>2539</v>
      </c>
      <c r="J470" s="177" t="s">
        <v>2336</v>
      </c>
      <c r="K470" s="177" t="s">
        <v>2436</v>
      </c>
      <c r="L470" s="175"/>
      <c r="M470" s="165"/>
      <c r="N470" s="221" t="s">
        <v>2539</v>
      </c>
      <c r="O470" s="183" t="s">
        <v>2508</v>
      </c>
      <c r="P470" s="166"/>
      <c r="Q470" s="175" t="s">
        <v>2449</v>
      </c>
      <c r="R470" s="175"/>
      <c r="S470" s="166"/>
      <c r="T470" s="166"/>
      <c r="U470" s="166"/>
      <c r="V470" s="164" t="s">
        <v>1965</v>
      </c>
      <c r="W470" s="167" t="s">
        <v>2527</v>
      </c>
      <c r="X470" s="166"/>
      <c r="Y470" s="166"/>
      <c r="Z470" s="168"/>
      <c r="AA470" s="168"/>
      <c r="AB470" s="166"/>
      <c r="AC470" s="166"/>
      <c r="AD470" s="165"/>
      <c r="AE470" s="166"/>
      <c r="AF470" s="166"/>
      <c r="AG470" s="166"/>
      <c r="AH470" s="165"/>
      <c r="AI470" s="166"/>
      <c r="AJ470" s="166"/>
      <c r="AK470" s="166"/>
      <c r="AL470" s="166"/>
      <c r="AM470" s="166"/>
      <c r="AN470" s="166"/>
      <c r="AO470" s="166"/>
      <c r="AP470" s="166"/>
      <c r="AQ470" s="164"/>
      <c r="AR470" s="164"/>
      <c r="AS470" s="167"/>
      <c r="AT470" s="164"/>
      <c r="AU470" s="164"/>
      <c r="AV470" s="166"/>
      <c r="AW470" s="166"/>
      <c r="AX470" s="166"/>
      <c r="AY470" s="166"/>
      <c r="AZ470" s="164"/>
      <c r="BA470" s="164"/>
      <c r="BB470" s="167"/>
      <c r="BC470" s="164"/>
      <c r="BD470" s="164"/>
      <c r="BE470" s="166"/>
      <c r="BF470" s="166"/>
      <c r="BG470" s="166"/>
      <c r="BH470" s="166"/>
      <c r="BI470" s="164"/>
      <c r="BJ470" s="164"/>
      <c r="BK470" s="167"/>
      <c r="BL470" s="164"/>
      <c r="BM470" s="164"/>
      <c r="BN470" s="166"/>
      <c r="BO470" s="166"/>
      <c r="BP470" s="166"/>
      <c r="BQ470" s="166"/>
      <c r="BR470" s="164"/>
      <c r="BS470" s="164"/>
      <c r="BT470" s="167"/>
      <c r="BU470" s="164"/>
      <c r="BV470" s="164"/>
      <c r="BW470" s="166"/>
      <c r="BX470" s="166"/>
      <c r="BY470" s="166"/>
      <c r="BZ470" s="166"/>
      <c r="CA470" s="164"/>
      <c r="CB470" s="164"/>
      <c r="CC470" s="167"/>
      <c r="CD470" s="164"/>
      <c r="CE470" s="164"/>
      <c r="CF470" s="166"/>
      <c r="CG470" s="166"/>
      <c r="CH470" s="166"/>
      <c r="CI470" s="166"/>
      <c r="CJ470" s="164"/>
      <c r="CK470" s="164"/>
      <c r="CL470" s="167"/>
      <c r="CM470" s="164"/>
      <c r="CN470" s="164"/>
      <c r="CO470" s="166"/>
      <c r="CP470" s="166"/>
      <c r="CQ470" s="166"/>
      <c r="CR470" s="216">
        <f>IFERROR(VLOOKUP("ID"&amp;U470,V.진단결과!$A$2:$E$99558,4,0),0)</f>
        <v>0</v>
      </c>
      <c r="CS470" s="217">
        <f>IFERROR(VLOOKUP("ID"&amp;U470,V.진단결과!$A$2:$E$99558,5,0),0)</f>
        <v>0</v>
      </c>
      <c r="CT470" s="218">
        <f t="shared" si="329"/>
        <v>0</v>
      </c>
      <c r="CU470" s="219" t="str">
        <f>SUBSTITUTE(IFERROR(VLOOKUP("ID"&amp;U470,V.진단결과!$A$2:$F$99558,6,0),""),$AO470,"")</f>
        <v/>
      </c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</row>
    <row r="471" spans="1:120" s="220" customFormat="1" ht="16.5" hidden="1" customHeight="1">
      <c r="A471" s="164">
        <v>5.4</v>
      </c>
      <c r="B471" s="164" t="s">
        <v>2240</v>
      </c>
      <c r="C471" s="164" t="s">
        <v>2886</v>
      </c>
      <c r="D471" s="164">
        <v>6</v>
      </c>
      <c r="E471" s="175" t="s">
        <v>2243</v>
      </c>
      <c r="F471" s="177" t="s">
        <v>2270</v>
      </c>
      <c r="G471" s="177" t="s">
        <v>2249</v>
      </c>
      <c r="H471" s="177">
        <v>8</v>
      </c>
      <c r="I471" s="221" t="s">
        <v>2540</v>
      </c>
      <c r="J471" s="177" t="s">
        <v>2337</v>
      </c>
      <c r="K471" s="177" t="s">
        <v>2438</v>
      </c>
      <c r="L471" s="175"/>
      <c r="M471" s="165"/>
      <c r="N471" s="221" t="s">
        <v>2540</v>
      </c>
      <c r="O471" s="183" t="s">
        <v>2508</v>
      </c>
      <c r="P471" s="4"/>
      <c r="Q471" s="175" t="s">
        <v>2449</v>
      </c>
      <c r="R471" s="175"/>
      <c r="S471" s="166"/>
      <c r="T471" s="166"/>
      <c r="U471" s="166"/>
      <c r="V471" s="164" t="s">
        <v>1965</v>
      </c>
      <c r="W471" s="167" t="s">
        <v>2527</v>
      </c>
      <c r="X471" s="166"/>
      <c r="Y471" s="166"/>
      <c r="Z471" s="168"/>
      <c r="AA471" s="168"/>
      <c r="AB471" s="164"/>
      <c r="AC471" s="166"/>
      <c r="AD471" s="165"/>
      <c r="AE471" s="166"/>
      <c r="AF471" s="166"/>
      <c r="AG471" s="165"/>
      <c r="AH471" s="165"/>
      <c r="AI471" s="166"/>
      <c r="AJ471" s="166"/>
      <c r="AK471" s="166"/>
      <c r="AL471" s="166"/>
      <c r="AM471" s="166"/>
      <c r="AN471" s="166"/>
      <c r="AO471" s="166"/>
      <c r="AP471" s="166"/>
      <c r="AQ471" s="164"/>
      <c r="AR471" s="164"/>
      <c r="AS471" s="167"/>
      <c r="AT471" s="164"/>
      <c r="AU471" s="164"/>
      <c r="AV471" s="166"/>
      <c r="AW471" s="167"/>
      <c r="AX471" s="167"/>
      <c r="AY471" s="166"/>
      <c r="AZ471" s="164"/>
      <c r="BA471" s="164"/>
      <c r="BB471" s="167"/>
      <c r="BC471" s="164"/>
      <c r="BD471" s="164"/>
      <c r="BE471" s="166"/>
      <c r="BF471" s="167"/>
      <c r="BG471" s="167"/>
      <c r="BH471" s="166"/>
      <c r="BI471" s="164"/>
      <c r="BJ471" s="164"/>
      <c r="BK471" s="167"/>
      <c r="BL471" s="164"/>
      <c r="BM471" s="164"/>
      <c r="BN471" s="166"/>
      <c r="BO471" s="167"/>
      <c r="BP471" s="167"/>
      <c r="BQ471" s="166"/>
      <c r="BR471" s="164"/>
      <c r="BS471" s="164"/>
      <c r="BT471" s="167"/>
      <c r="BU471" s="164"/>
      <c r="BV471" s="164"/>
      <c r="BW471" s="166"/>
      <c r="BX471" s="167"/>
      <c r="BY471" s="167"/>
      <c r="BZ471" s="166"/>
      <c r="CA471" s="164"/>
      <c r="CB471" s="164"/>
      <c r="CC471" s="167"/>
      <c r="CD471" s="164"/>
      <c r="CE471" s="164"/>
      <c r="CF471" s="166"/>
      <c r="CG471" s="167"/>
      <c r="CH471" s="167"/>
      <c r="CI471" s="166"/>
      <c r="CJ471" s="164"/>
      <c r="CK471" s="164"/>
      <c r="CL471" s="167"/>
      <c r="CM471" s="164"/>
      <c r="CN471" s="164"/>
      <c r="CO471" s="166"/>
      <c r="CP471" s="167"/>
      <c r="CQ471" s="167"/>
      <c r="CR471" s="216">
        <f>IFERROR(VLOOKUP("ID"&amp;U471,V.진단결과!$A$2:$E$99558,4,0),0)</f>
        <v>0</v>
      </c>
      <c r="CS471" s="217">
        <f>IFERROR(VLOOKUP("ID"&amp;U471,V.진단결과!$A$2:$E$99558,5,0),0)</f>
        <v>0</v>
      </c>
      <c r="CT471" s="218">
        <f t="shared" ref="CT471:CT536" si="372">IFERROR(CS471/CR471,0)</f>
        <v>0</v>
      </c>
      <c r="CU471" s="219" t="str">
        <f>SUBSTITUTE(IFERROR(VLOOKUP("ID"&amp;U471,V.진단결과!$A$2:$F$99558,6,0),""),$AO471,"")</f>
        <v/>
      </c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</row>
    <row r="472" spans="1:120" s="220" customFormat="1" ht="16.5" customHeight="1">
      <c r="A472" s="164">
        <v>5.4</v>
      </c>
      <c r="B472" s="164" t="s">
        <v>2240</v>
      </c>
      <c r="C472" s="164" t="s">
        <v>2886</v>
      </c>
      <c r="D472" s="164">
        <v>6</v>
      </c>
      <c r="E472" s="175" t="s">
        <v>2243</v>
      </c>
      <c r="F472" s="177" t="s">
        <v>2270</v>
      </c>
      <c r="G472" s="177" t="s">
        <v>2249</v>
      </c>
      <c r="H472" s="177">
        <v>9</v>
      </c>
      <c r="I472" s="221" t="s">
        <v>2541</v>
      </c>
      <c r="J472" s="177" t="s">
        <v>2338</v>
      </c>
      <c r="K472" s="177" t="s">
        <v>2435</v>
      </c>
      <c r="L472" s="175"/>
      <c r="M472" s="165"/>
      <c r="N472" s="221" t="s">
        <v>2541</v>
      </c>
      <c r="O472" s="183">
        <v>38000177</v>
      </c>
      <c r="P472" s="4"/>
      <c r="Q472" s="175" t="s">
        <v>116</v>
      </c>
      <c r="R472" s="175" t="s">
        <v>2448</v>
      </c>
      <c r="S472" s="166"/>
      <c r="T472" s="166"/>
      <c r="U472" s="166">
        <v>3139</v>
      </c>
      <c r="V472" s="164" t="s">
        <v>1869</v>
      </c>
      <c r="W472" s="166"/>
      <c r="X472" s="166"/>
      <c r="Y472" s="166"/>
      <c r="Z472" s="164" t="s">
        <v>1868</v>
      </c>
      <c r="AA472" s="164" t="s">
        <v>2466</v>
      </c>
      <c r="AB472" s="164"/>
      <c r="AC472" s="166"/>
      <c r="AD472" s="165"/>
      <c r="AE472" s="166"/>
      <c r="AF472" s="166" t="s">
        <v>2886</v>
      </c>
      <c r="AG472" s="165" t="s">
        <v>2258</v>
      </c>
      <c r="AH472" s="165" t="s">
        <v>2434</v>
      </c>
      <c r="AI472" s="166" t="s">
        <v>2825</v>
      </c>
      <c r="AJ472" s="166"/>
      <c r="AK472" s="166"/>
      <c r="AL472" s="166"/>
      <c r="AM472" s="166"/>
      <c r="AN472" s="166" t="str">
        <f>F472 &amp;"["&amp;G472&amp;"]의 "&amp; I472 &amp;"["&amp; J472 &amp;"]는 표준코드[CONCEPT]의 표준코드아이디[CONCEPT_ID]에 존재하며 해당 조건["&amp;AI472&amp;"]을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72" s="166"/>
      <c r="AP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AQ472" s="164" t="s">
        <v>1860</v>
      </c>
      <c r="AR472" s="164" t="str">
        <f>"WITH query_result AS (" &amp; CHAR(10) &amp;
"    -- 쿼리 결과를 변수에 저장" &amp; CHAR(10) &amp;
"    " &amp; AP472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472" s="164" t="s">
        <v>1860</v>
      </c>
      <c r="AU472" s="164" t="str">
        <f>"    WITH query_result AS (" &amp; CHAR(10) &amp;
"        -- 쿼리 결과를 변수에 저장" &amp; CHAR(10) &amp;
"        " &amp; AS472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472" s="164" t="s">
        <v>1860</v>
      </c>
      <c r="AX472" s="164" t="str">
        <f>"    WITH query_result AS (" &amp; CHAR(10) &amp;
"        -- 쿼리 결과를 변수에 저장" &amp; CHAR(10) &amp;
"        " &amp; AV472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AZ472" s="164" t="s">
        <v>1860</v>
      </c>
      <c r="BA472" s="164" t="str">
        <f>"BEGIN TRY" &amp; CHAR(10) &amp;
"    WITH query_result AS (" &amp; CHAR(10) &amp;
"        "&amp;AY472&amp;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472" s="164" t="s">
        <v>1860</v>
      </c>
      <c r="BD472" s="164" t="str">
        <f>"BEGIN TRY" &amp; CHAR(10) &amp;
"    WITH query_result AS (" &amp; CHAR(10) &amp;
"        "&amp;BB472&amp;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472" s="164" t="s">
        <v>1860</v>
      </c>
      <c r="BG472" s="164" t="str">
        <f>"BEGIN TRY" &amp; CHAR(10) &amp;
"    WITH query_result AS (" &amp; CHAR(10) &amp;
"        "&amp;BE472&amp;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2" s="166" t="str">
        <f>"SELECT 'ID"&amp; $U472 &amp;"' AS RULE_ID,  
   '"&amp; $G472 &amp;"' AS TB_NM,    
   '"&amp; $J472 &amp;"' AS COL_NM, 
   COUNT(*) AS TOT_CNT   
   FROM "&amp;$C472&amp;"."&amp; $G472 &amp;"
WHERE "&amp; $J472 &amp;" IS NOT NULL AND LENGTH(CAST("&amp; $J472 &amp;" AS VARCHAR))&gt;0 "</f>
        <v xml:space="preserve">SELECT 'ID3139' AS RULE_ID,  
   'DRUG_EXPOSURE' AS TB_NM,    
   'DRUG_TYPE_CONCEPT_ID' AS COL_NM, 
   COUNT(*) AS TOT_CNT   
   FROM YourSchemaName.DRUG_EXPOSURE
WHERE DRUG_TYPE_CONCEPT_ID IS NOT NULL AND LENGTH(CAST(DRUG_TYPE_CONCEPT_ID AS VARCHAR))&gt;0 </v>
      </c>
      <c r="BI472" s="164" t="s">
        <v>1860</v>
      </c>
      <c r="BJ472" s="166" t="str">
        <f>"BEGIN" &amp; CHAR(10) &amp;
"    -- 쿼리 결과를 변수에 저장" &amp; CHAR(10) &amp;
"    " &amp; BH472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'ID3139'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472" s="164" t="s">
        <v>1860</v>
      </c>
      <c r="BM472" s="166" t="str">
        <f>"BEGIN" &amp; CHAR(10) &amp;
"    -- 쿼리 결과를 변수에 저장" &amp; CHAR(10) &amp;
"    " &amp; BK472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472" s="164" t="s">
        <v>1860</v>
      </c>
      <c r="BP472" s="166" t="str">
        <f>"BEGIN" &amp; CHAR(10) &amp;
"    -- 쿼리 결과를 변수에 저장" &amp; CHAR(10) &amp;
"    " &amp; BN472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BR472" s="164" t="s">
        <v>1860</v>
      </c>
      <c r="BS47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LENGTH("&amp; $J472 &amp;")&gt;0 )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472" s="164" t="s">
        <v>1860</v>
      </c>
      <c r="BV47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472" s="166" t="str">
        <f>"SELECT ERR_VALUE, RULE_ID, TB_NM, COL_NM FROM (
 SELECT DISTINCT SUBSTRING(CAST("&amp; $J472 &amp;" AS VARCHAR(50)),1,30)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 $AI472 &amp;")  
THEN 'Y' ELSE 'N' END = 'Y' 
AND ( "&amp; $J472 &amp;" IS NOT NULL AND LENGTH("&amp; $J472 &amp;")&gt;0 ) 
LIMIT 3
) XX
"</f>
        <v xml:space="preserve">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472" s="164" t="s">
        <v>1860</v>
      </c>
      <c r="BY47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CA472" s="164" t="s">
        <v>1860</v>
      </c>
      <c r="CB472" s="164" t="str">
        <f>"    -- 프로시저 본문" &amp; CHAR(10) &amp;
"    BEGIN" &amp; CHAR(10) &amp;
"        WITH query_result AS (" &amp; CHAR(10) &amp;
"            -- 쿼리 결과를 변수에 저장" &amp; CHAR(10) &amp;
"            "&amp;BZ472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'ID3139'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LENGTH(TO_CHAR("&amp; $J472 &amp;"))&gt;0 )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472" s="164" t="s">
        <v>1860</v>
      </c>
      <c r="CE472" s="164" t="str">
        <f>"    -- 프로시저 본문" &amp; CHAR(10) &amp;
"    BEGIN" &amp; CHAR(10) &amp;
"        WITH query_result AS (" &amp; CHAR(10) &amp;
"            -- 쿼리 결과를 변수에 저장" &amp; CHAR(10) &amp;
"         "&amp;CC472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2" s="166" t="str">
        <f>"SELECT ERR_VALUE, RULE_ID, TB_NM, COL_NM FROM (
 SELECT DISTINCT SUBSTR(TO_CHAR("&amp; $J472 &amp;"),1,30)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LENGTH(TO_CHAR("&amp; $J472 &amp;"))&gt;0 ) 
AND ROWNUM &lt; 4
) XX
"</f>
        <v xml:space="preserve">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472" s="164" t="s">
        <v>1860</v>
      </c>
      <c r="CH472" s="164" t="str">
        <f>"    -- 프로시저 본문" &amp; CHAR(10) &amp;
"    BEGIN" &amp; CHAR(10) &amp;
"        WITH query_result AS (" &amp; CHAR(10) &amp;
"            -- 쿼리 결과를 변수에 저장" &amp; CHAR(10) &amp;
"            "&amp;CF472&amp;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CJ472" s="164" t="s">
        <v>1860</v>
      </c>
      <c r="CK472" s="164" t="str">
        <f>"BEGIN TRY" &amp; CHAR(10) &amp;
"    WITH query_result AS (" &amp; CHAR(10) &amp;
"        "&amp;CI472&amp;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472" s="164" t="s">
        <v>1860</v>
      </c>
      <c r="CN472" s="164" t="str">
        <f>"BEGIN TRY" &amp; CHAR(10) &amp;
"    WITH query_result AS (" &amp; CHAR(10) &amp;
"        "&amp;CL472&amp;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472" s="164" t="s">
        <v>1860</v>
      </c>
      <c r="CQ472" s="164" t="str">
        <f>"BEGIN TRY" &amp; CHAR(10) &amp;
"    WITH query_result AS (" &amp; CHAR(10) &amp;
"        "&amp;CO472&amp;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2" s="216">
        <f>IFERROR(VLOOKUP("ID"&amp;U472,V.진단결과!$A$2:$E$99558,4,0),0)</f>
        <v>0</v>
      </c>
      <c r="CS472" s="217">
        <f>IFERROR(VLOOKUP("ID"&amp;U472,V.진단결과!$A$2:$E$99558,5,0),0)</f>
        <v>0</v>
      </c>
      <c r="CT472" s="218">
        <f t="shared" si="372"/>
        <v>0</v>
      </c>
      <c r="CU472" s="219" t="str">
        <f>SUBSTITUTE(IFERROR(VLOOKUP("ID"&amp;U472,V.진단결과!$A$2:$F$99558,6,0),""),$AO472,"")</f>
        <v/>
      </c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</row>
    <row r="473" spans="1:120" s="220" customFormat="1" ht="16.5" customHeight="1">
      <c r="A473" s="164">
        <v>5.4</v>
      </c>
      <c r="B473" s="164" t="s">
        <v>2240</v>
      </c>
      <c r="C473" s="164" t="s">
        <v>2886</v>
      </c>
      <c r="D473" s="164">
        <v>6</v>
      </c>
      <c r="E473" s="175" t="s">
        <v>2243</v>
      </c>
      <c r="F473" s="177" t="s">
        <v>2270</v>
      </c>
      <c r="G473" s="177" t="s">
        <v>2249</v>
      </c>
      <c r="H473" s="177">
        <v>9</v>
      </c>
      <c r="I473" s="221" t="s">
        <v>2541</v>
      </c>
      <c r="J473" s="177" t="s">
        <v>2338</v>
      </c>
      <c r="K473" s="177" t="s">
        <v>2435</v>
      </c>
      <c r="L473" s="175"/>
      <c r="M473" s="165"/>
      <c r="N473" s="221" t="s">
        <v>2541</v>
      </c>
      <c r="O473" s="183">
        <v>38000177</v>
      </c>
      <c r="P473" s="4"/>
      <c r="Q473" s="175" t="s">
        <v>116</v>
      </c>
      <c r="R473" s="175" t="s">
        <v>2448</v>
      </c>
      <c r="S473" s="166"/>
      <c r="T473" s="166"/>
      <c r="U473" s="166">
        <v>3140</v>
      </c>
      <c r="V473" s="164" t="s">
        <v>1869</v>
      </c>
      <c r="W473" s="166"/>
      <c r="X473" s="166"/>
      <c r="Y473" s="166"/>
      <c r="Z473" s="168" t="s">
        <v>2892</v>
      </c>
      <c r="AA473" s="168" t="s">
        <v>2891</v>
      </c>
      <c r="AB473" s="166"/>
      <c r="AC473" s="166"/>
      <c r="AD473" s="165"/>
      <c r="AE473" s="166"/>
      <c r="AF473" s="166"/>
      <c r="AG473" s="166"/>
      <c r="AH473" s="165"/>
      <c r="AI473" s="166"/>
      <c r="AJ473" s="166"/>
      <c r="AK473" s="166"/>
      <c r="AL473" s="166"/>
      <c r="AM473" s="166"/>
      <c r="AN473" s="166" t="str">
        <f>F473 &amp;"["&amp;G473&amp;"]의 "&amp; I473 &amp;"["&amp; J473 &amp;"]는 필수적으로 존재하여만 한다."</f>
        <v>투약정보[DRUG_EXPOSURE]의 투약 출처정보[DRUG_TYPE_CONCEPT_ID]는 필수적으로 존재하여만 한다.</v>
      </c>
      <c r="AO473" s="166"/>
      <c r="AP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Q473" s="164" t="s">
        <v>1860</v>
      </c>
      <c r="AR473" s="164" t="str">
        <f>"WITH query_result AS (" &amp; CHAR(10) &amp;
"    -- 쿼리 결과를 변수에 저장" &amp; CHAR(10) &amp;
"    " &amp; AP473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'ID3140'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AT473" s="164" t="s">
        <v>1860</v>
      </c>
      <c r="AU473" s="164" t="str">
        <f>"    WITH query_result AS (" &amp; CHAR(10) &amp;
"        -- 쿼리 결과를 변수에 저장" &amp; CHAR(10) &amp;
"        " &amp; AS473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'ID3140'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AW473" s="164" t="s">
        <v>1860</v>
      </c>
      <c r="AX473" s="164" t="str">
        <f>"    WITH query_result AS (" &amp; CHAR(10) &amp;
"        -- 쿼리 결과를 변수에 저장" &amp; CHAR(10) &amp;
"        " &amp; AV473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Z473" s="164" t="s">
        <v>1860</v>
      </c>
      <c r="BA473" s="164" t="str">
        <f>"BEGIN TRY" &amp; CHAR(10) &amp;
"    WITH query_result AS (" &amp; CHAR(10) &amp;
"        "&amp;AY473&amp;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C473" s="164" t="s">
        <v>1860</v>
      </c>
      <c r="BD473" s="164" t="str">
        <f>"BEGIN TRY" &amp; CHAR(10) &amp;
"    WITH query_result AS (" &amp; CHAR(10) &amp;
"        "&amp;BB473&amp;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BF473" s="164" t="s">
        <v>1860</v>
      </c>
      <c r="BG473" s="164" t="str">
        <f>"BEGIN TRY" &amp; CHAR(10) &amp;
"    WITH query_result AS (" &amp; CHAR(10) &amp;
"        "&amp;BE473&amp;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3" s="166" t="str">
        <f>"SELECT 'ID"&amp; $U473 &amp;"' AS RULE_ID,  
   '"&amp; $G473 &amp;"' AS TB_NM,    
   '"&amp; $J473 &amp;"' AS COL_NM, 
   COUNT(*) AS TOT_CNT   
   FROM "&amp;$C473&amp;"."&amp; $G473 &amp;"
"</f>
        <v xml:space="preserve">SELECT 'ID3140' AS RULE_ID,  
   'DRUG_EXPOSURE' AS TB_NM,    
   'DRUG_TYPE_CONCEPT_ID' AS COL_NM, 
   COUNT(*) AS TOT_CNT   
   FROM YourSchemaName.DRUG_EXPOSURE
</v>
      </c>
      <c r="BI473" s="164" t="s">
        <v>1860</v>
      </c>
      <c r="BJ473" s="166" t="str">
        <f>"BEGIN" &amp; CHAR(10) &amp;
"    -- 쿼리 결과를 변수에 저장" &amp; CHAR(10) &amp;
"    " &amp; BH473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'ID3140'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L473" s="164" t="s">
        <v>1860</v>
      </c>
      <c r="BM473" s="166" t="str">
        <f>"BEGIN" &amp; CHAR(10) &amp;
"    -- 쿼리 결과를 변수에 저장" &amp; CHAR(10) &amp;
"    " &amp; BK473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'ID3140'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BO473" s="164" t="s">
        <v>1860</v>
      </c>
      <c r="BP473" s="166" t="str">
        <f>"BEGIN" &amp; CHAR(10) &amp;
"    -- 쿼리 결과를 변수에 저장" &amp; CHAR(10) &amp;
"    " &amp; BN473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BR473" s="164" t="s">
        <v>1860</v>
      </c>
      <c r="BS47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U473" s="164" t="s">
        <v>1860</v>
      </c>
      <c r="BV47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473" s="166" t="str">
        <f>"SELECT ERR_VALUE, RULE_ID, TB_NM, COL_NM FROM (
 SELECT DISTINCT SUBSTRING(CAST("&amp; $J473 &amp;" AS VARCHAR(50)),1,30) AS ERR_VALUE, 'ID"&amp; $U473 &amp;"' AS RULE_ID,  
   '"&amp; $G473 &amp;"' AS TB_NM,    
   '"&amp; $J473 &amp;"' AS COL_NM 
    FROM "&amp;$C473&amp;"."&amp; $G473 &amp;" A
    WHERE  "&amp; $J473 &amp;" IS NULL 
LIMIT 3
) XX
"</f>
        <v xml:space="preserve">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</v>
      </c>
      <c r="BX473" s="164" t="s">
        <v>1860</v>
      </c>
      <c r="BY47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A473" s="164" t="s">
        <v>1860</v>
      </c>
      <c r="CB473" s="164" t="str">
        <f>"    -- 프로시저 본문" &amp; CHAR(10) &amp;
"    BEGIN" &amp; CHAR(10) &amp;
"        WITH query_result AS (" &amp; CHAR(10) &amp;
"            -- 쿼리 결과를 변수에 저장" &amp; CHAR(10) &amp;
"            "&amp;BZ473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'ID3140'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D473" s="164" t="s">
        <v>1860</v>
      </c>
      <c r="CE473" s="164" t="str">
        <f>"    -- 프로시저 본문" &amp; CHAR(10) &amp;
"    BEGIN" &amp; CHAR(10) &amp;
"        WITH query_result AS (" &amp; CHAR(10) &amp;
"            -- 쿼리 결과를 변수에 저장" &amp; CHAR(10) &amp;
"         "&amp;CC473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'ID3140'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3" s="166" t="str">
        <f>"SELECT ERR_VALUE, RULE_ID, TB_NM, COL_NM FROM (
 SELECT DISTINCT SUBSTR(TO_CHAR("&amp; $J473 &amp;"),1,30) AS ERR_VALUE, 'ID"&amp; $U473 &amp;"' AS RULE_ID,  
   '"&amp; $G473 &amp;"' AS TB_NM,    
   '"&amp; $J473 &amp;"' AS COL_NM 
    FROM "&amp;$C473&amp;"."&amp; $G473 &amp;" A
    WHERE  "&amp; $J473 &amp;" IS NULL
AND ROWNUM &lt; 4
) XX
"</f>
        <v xml:space="preserve">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</v>
      </c>
      <c r="CG473" s="164" t="s">
        <v>1860</v>
      </c>
      <c r="CH473" s="164" t="str">
        <f>"    -- 프로시저 본문" &amp; CHAR(10) &amp;
"    BEGIN" &amp; CHAR(10) &amp;
"        WITH query_result AS (" &amp; CHAR(10) &amp;
"            -- 쿼리 결과를 변수에 저장" &amp; CHAR(10) &amp;
"            "&amp;CF473&amp;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J473" s="164" t="s">
        <v>1860</v>
      </c>
      <c r="CK473" s="164" t="str">
        <f>"BEGIN TRY" &amp; CHAR(10) &amp;
"    WITH query_result AS (" &amp; CHAR(10) &amp;
"        "&amp;CI473&amp;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M473" s="164" t="s">
        <v>1860</v>
      </c>
      <c r="CN473" s="164" t="str">
        <f>"BEGIN TRY" &amp; CHAR(10) &amp;
"    WITH query_result AS (" &amp; CHAR(10) &amp;
"        "&amp;CL473&amp;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CP473" s="164" t="s">
        <v>1860</v>
      </c>
      <c r="CQ473" s="164" t="str">
        <f>"BEGIN TRY" &amp; CHAR(10) &amp;
"    WITH query_result AS (" &amp; CHAR(10) &amp;
"        "&amp;CO473&amp;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3" s="216">
        <f>IFERROR(VLOOKUP("ID"&amp;U473,V.진단결과!$A$2:$E$99558,4,0),0)</f>
        <v>0</v>
      </c>
      <c r="CS473" s="217">
        <f>IFERROR(VLOOKUP("ID"&amp;U473,V.진단결과!$A$2:$E$99558,5,0),0)</f>
        <v>0</v>
      </c>
      <c r="CT473" s="218">
        <f t="shared" si="372"/>
        <v>0</v>
      </c>
      <c r="CU473" s="219" t="str">
        <f>SUBSTITUTE(IFERROR(VLOOKUP("ID"&amp;U473,V.진단결과!$A$2:$F$99558,6,0),""),$AO473,"")</f>
        <v/>
      </c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</row>
    <row r="474" spans="1:120" s="220" customFormat="1" ht="16.5" hidden="1" customHeight="1">
      <c r="A474" s="164">
        <v>5.4</v>
      </c>
      <c r="B474" s="164" t="s">
        <v>2240</v>
      </c>
      <c r="C474" s="164" t="s">
        <v>2886</v>
      </c>
      <c r="D474" s="164">
        <v>6</v>
      </c>
      <c r="E474" s="175" t="s">
        <v>2243</v>
      </c>
      <c r="F474" s="177" t="s">
        <v>2270</v>
      </c>
      <c r="G474" s="177" t="s">
        <v>2249</v>
      </c>
      <c r="H474" s="177">
        <v>10</v>
      </c>
      <c r="I474" s="221" t="s">
        <v>2542</v>
      </c>
      <c r="J474" s="177" t="s">
        <v>2327</v>
      </c>
      <c r="K474" s="177" t="s">
        <v>20</v>
      </c>
      <c r="L474" s="175"/>
      <c r="M474" s="165"/>
      <c r="N474" s="221" t="s">
        <v>2542</v>
      </c>
      <c r="O474" s="183" t="s">
        <v>2508</v>
      </c>
      <c r="P474" s="4"/>
      <c r="Q474" s="175" t="s">
        <v>2449</v>
      </c>
      <c r="R474" s="175"/>
      <c r="S474" s="166"/>
      <c r="T474" s="166"/>
      <c r="U474" s="166"/>
      <c r="V474" s="164" t="s">
        <v>1965</v>
      </c>
      <c r="W474" s="167" t="s">
        <v>2527</v>
      </c>
      <c r="X474" s="166"/>
      <c r="Y474" s="166"/>
      <c r="Z474" s="166"/>
      <c r="AA474" s="166"/>
      <c r="AB474" s="164"/>
      <c r="AC474" s="166"/>
      <c r="AD474" s="165"/>
      <c r="AE474" s="166"/>
      <c r="AF474" s="166"/>
      <c r="AG474" s="165"/>
      <c r="AH474" s="165"/>
      <c r="AI474" s="166"/>
      <c r="AJ474" s="166"/>
      <c r="AK474" s="166"/>
      <c r="AL474" s="166"/>
      <c r="AM474" s="166"/>
      <c r="AN474" s="166"/>
      <c r="AO474" s="166"/>
      <c r="AP474" s="166"/>
      <c r="AQ474" s="164"/>
      <c r="AR474" s="164"/>
      <c r="AS474" s="167"/>
      <c r="AT474" s="164"/>
      <c r="AU474" s="164"/>
      <c r="AV474" s="166"/>
      <c r="AW474" s="167"/>
      <c r="AX474" s="167"/>
      <c r="AY474" s="166"/>
      <c r="AZ474" s="164"/>
      <c r="BA474" s="164"/>
      <c r="BB474" s="167"/>
      <c r="BC474" s="164"/>
      <c r="BD474" s="164"/>
      <c r="BE474" s="166"/>
      <c r="BF474" s="167"/>
      <c r="BG474" s="167"/>
      <c r="BH474" s="166"/>
      <c r="BI474" s="164"/>
      <c r="BJ474" s="164"/>
      <c r="BK474" s="167"/>
      <c r="BL474" s="164"/>
      <c r="BM474" s="164"/>
      <c r="BN474" s="166"/>
      <c r="BO474" s="167"/>
      <c r="BP474" s="167"/>
      <c r="BQ474" s="166"/>
      <c r="BR474" s="164"/>
      <c r="BS474" s="164"/>
      <c r="BT474" s="167"/>
      <c r="BU474" s="164"/>
      <c r="BV474" s="164"/>
      <c r="BW474" s="166"/>
      <c r="BX474" s="167"/>
      <c r="BY474" s="167"/>
      <c r="BZ474" s="166"/>
      <c r="CA474" s="164"/>
      <c r="CB474" s="164"/>
      <c r="CC474" s="167"/>
      <c r="CD474" s="164"/>
      <c r="CE474" s="164"/>
      <c r="CF474" s="166"/>
      <c r="CG474" s="167"/>
      <c r="CH474" s="167"/>
      <c r="CI474" s="166"/>
      <c r="CJ474" s="164"/>
      <c r="CK474" s="164"/>
      <c r="CL474" s="167"/>
      <c r="CM474" s="164"/>
      <c r="CN474" s="164"/>
      <c r="CO474" s="166"/>
      <c r="CP474" s="167"/>
      <c r="CQ474" s="167"/>
      <c r="CR474" s="216">
        <f>IFERROR(VLOOKUP("ID"&amp;U474,V.진단결과!$A$2:$E$99558,4,0),0)</f>
        <v>0</v>
      </c>
      <c r="CS474" s="217">
        <f>IFERROR(VLOOKUP("ID"&amp;U474,V.진단결과!$A$2:$E$99558,5,0),0)</f>
        <v>0</v>
      </c>
      <c r="CT474" s="218">
        <f t="shared" si="372"/>
        <v>0</v>
      </c>
      <c r="CU474" s="219" t="str">
        <f>SUBSTITUTE(IFERROR(VLOOKUP("ID"&amp;U474,V.진단결과!$A$2:$F$99558,6,0),""),$AO474,"")</f>
        <v/>
      </c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</row>
    <row r="475" spans="1:120" s="220" customFormat="1" ht="16.5" hidden="1" customHeight="1">
      <c r="A475" s="164">
        <v>5.4</v>
      </c>
      <c r="B475" s="164" t="s">
        <v>2240</v>
      </c>
      <c r="C475" s="164" t="s">
        <v>2886</v>
      </c>
      <c r="D475" s="164">
        <v>6</v>
      </c>
      <c r="E475" s="175" t="s">
        <v>2243</v>
      </c>
      <c r="F475" s="177" t="s">
        <v>2270</v>
      </c>
      <c r="G475" s="177" t="s">
        <v>2249</v>
      </c>
      <c r="H475" s="177">
        <v>11</v>
      </c>
      <c r="I475" s="221" t="s">
        <v>2543</v>
      </c>
      <c r="J475" s="177" t="s">
        <v>2339</v>
      </c>
      <c r="K475" s="177" t="s">
        <v>2435</v>
      </c>
      <c r="L475" s="175"/>
      <c r="M475" s="165"/>
      <c r="N475" s="221" t="s">
        <v>2543</v>
      </c>
      <c r="O475" s="183" t="s">
        <v>2508</v>
      </c>
      <c r="P475" s="4"/>
      <c r="Q475" s="175" t="s">
        <v>2449</v>
      </c>
      <c r="R475" s="175"/>
      <c r="S475" s="166"/>
      <c r="T475" s="166"/>
      <c r="U475" s="166"/>
      <c r="V475" s="164" t="s">
        <v>1965</v>
      </c>
      <c r="W475" s="167" t="s">
        <v>2527</v>
      </c>
      <c r="X475" s="166"/>
      <c r="Y475" s="166"/>
      <c r="Z475" s="166"/>
      <c r="AA475" s="166"/>
      <c r="AB475" s="164"/>
      <c r="AC475" s="166"/>
      <c r="AD475" s="165"/>
      <c r="AE475" s="166"/>
      <c r="AF475" s="166"/>
      <c r="AG475" s="165"/>
      <c r="AH475" s="165"/>
      <c r="AI475" s="166"/>
      <c r="AJ475" s="166"/>
      <c r="AK475" s="166"/>
      <c r="AL475" s="166"/>
      <c r="AM475" s="166"/>
      <c r="AN475" s="166"/>
      <c r="AO475" s="166"/>
      <c r="AP475" s="166"/>
      <c r="AQ475" s="164"/>
      <c r="AR475" s="164"/>
      <c r="AS475" s="167"/>
      <c r="AT475" s="164"/>
      <c r="AU475" s="164"/>
      <c r="AV475" s="166"/>
      <c r="AW475" s="167"/>
      <c r="AX475" s="167"/>
      <c r="AY475" s="166"/>
      <c r="AZ475" s="164"/>
      <c r="BA475" s="164"/>
      <c r="BB475" s="167"/>
      <c r="BC475" s="164"/>
      <c r="BD475" s="164"/>
      <c r="BE475" s="166"/>
      <c r="BF475" s="167"/>
      <c r="BG475" s="167"/>
      <c r="BH475" s="166"/>
      <c r="BI475" s="164"/>
      <c r="BJ475" s="164"/>
      <c r="BK475" s="167"/>
      <c r="BL475" s="164"/>
      <c r="BM475" s="164"/>
      <c r="BN475" s="166"/>
      <c r="BO475" s="167"/>
      <c r="BP475" s="167"/>
      <c r="BQ475" s="166"/>
      <c r="BR475" s="164"/>
      <c r="BS475" s="164"/>
      <c r="BT475" s="167"/>
      <c r="BU475" s="164"/>
      <c r="BV475" s="164"/>
      <c r="BW475" s="166"/>
      <c r="BX475" s="167"/>
      <c r="BY475" s="167"/>
      <c r="BZ475" s="166"/>
      <c r="CA475" s="164"/>
      <c r="CB475" s="164"/>
      <c r="CC475" s="167"/>
      <c r="CD475" s="164"/>
      <c r="CE475" s="164"/>
      <c r="CF475" s="166"/>
      <c r="CG475" s="167"/>
      <c r="CH475" s="167"/>
      <c r="CI475" s="166"/>
      <c r="CJ475" s="164"/>
      <c r="CK475" s="164"/>
      <c r="CL475" s="167"/>
      <c r="CM475" s="164"/>
      <c r="CN475" s="164"/>
      <c r="CO475" s="166"/>
      <c r="CP475" s="167"/>
      <c r="CQ475" s="167"/>
      <c r="CR475" s="216">
        <f>IFERROR(VLOOKUP("ID"&amp;U475,V.진단결과!$A$2:$E$99558,4,0),0)</f>
        <v>0</v>
      </c>
      <c r="CS475" s="217">
        <f>IFERROR(VLOOKUP("ID"&amp;U475,V.진단결과!$A$2:$E$99558,5,0),0)</f>
        <v>0</v>
      </c>
      <c r="CT475" s="218">
        <f t="shared" si="372"/>
        <v>0</v>
      </c>
      <c r="CU475" s="219" t="str">
        <f>SUBSTITUTE(IFERROR(VLOOKUP("ID"&amp;U475,V.진단결과!$A$2:$F$99558,6,0),""),$AO475,"")</f>
        <v/>
      </c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</row>
    <row r="476" spans="1:120" s="220" customFormat="1" ht="16.5" customHeight="1">
      <c r="A476" s="164">
        <v>5.4</v>
      </c>
      <c r="B476" s="164" t="s">
        <v>2240</v>
      </c>
      <c r="C476" s="164" t="s">
        <v>2886</v>
      </c>
      <c r="D476" s="164">
        <v>6</v>
      </c>
      <c r="E476" s="175" t="s">
        <v>2243</v>
      </c>
      <c r="F476" s="177" t="s">
        <v>2270</v>
      </c>
      <c r="G476" s="177" t="s">
        <v>2249</v>
      </c>
      <c r="H476" s="177">
        <v>12</v>
      </c>
      <c r="I476" s="221" t="s">
        <v>2558</v>
      </c>
      <c r="J476" s="177" t="s">
        <v>2340</v>
      </c>
      <c r="K476" s="177" t="s">
        <v>2439</v>
      </c>
      <c r="L476" s="175"/>
      <c r="M476" s="165"/>
      <c r="N476" s="221" t="s">
        <v>2544</v>
      </c>
      <c r="O476" s="183">
        <v>2</v>
      </c>
      <c r="P476" s="4"/>
      <c r="Q476" s="175" t="s">
        <v>2449</v>
      </c>
      <c r="R476" s="175"/>
      <c r="S476" s="166"/>
      <c r="T476" s="166"/>
      <c r="U476" s="166">
        <v>3143</v>
      </c>
      <c r="V476" s="164" t="s">
        <v>1869</v>
      </c>
      <c r="W476" s="167"/>
      <c r="X476" s="166"/>
      <c r="Y476" s="166"/>
      <c r="Z476" s="164" t="s">
        <v>2469</v>
      </c>
      <c r="AA476" s="168" t="s">
        <v>2471</v>
      </c>
      <c r="AB476" s="166"/>
      <c r="AC476" s="166"/>
      <c r="AD476" s="165"/>
      <c r="AE476" s="166"/>
      <c r="AF476" s="166"/>
      <c r="AG476" s="166"/>
      <c r="AH476" s="165"/>
      <c r="AI476" s="166"/>
      <c r="AJ476" s="166"/>
      <c r="AK476" s="166"/>
      <c r="AL476" s="166"/>
      <c r="AM476" s="166"/>
      <c r="AN476" s="166" t="str">
        <f>F476 &amp;"["&amp;G476&amp;"]의 "&amp; I476 &amp;"["&amp; J476 &amp;"]는 정수 또는 소수점을 가진 숫자여야만 한다."</f>
        <v>투약정보[DRUG_EXPOSURE]의 1일당 투약 약품량[QUANTITY]는 정수 또는 소수점을 가진 숫자여야만 한다.</v>
      </c>
      <c r="AO476" s="166"/>
      <c r="AP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AQ476" s="164" t="s">
        <v>1860</v>
      </c>
      <c r="AR476" s="164" t="str">
        <f>"WITH query_result AS (" &amp; CHAR(10) &amp;
"    -- 쿼리 결과를 변수에 저장" &amp; CHAR(10) &amp;
"    " &amp; AP476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'ID3143'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"&amp; $J476 &amp;" LIKE_REGEXPR '[^\d.-]+'
 "</f>
        <v xml:space="preserve">SELECT 'ID3143' AS RULE_ID,  
   'DRUG_EXPOSURE' AS TB_NM,    
   'QUANTITY' AS COL_NM, 
	COUNT(*) AS ERR_CNT   
FROM YourSchemaName.DRUG_EXPOSURE A
WHERE QUANTITY IS NOT NULL AND LENGTH(CAST(QUANTITY AS VARCHAR)) &gt; 0 
AND QUANTITY LIKE_REGEXPR '[^\d.-]+'
 </v>
      </c>
      <c r="AT476" s="164" t="s">
        <v>1860</v>
      </c>
      <c r="AU476" s="164" t="str">
        <f>"    WITH query_result AS (" &amp; CHAR(10) &amp;
"        -- 쿼리 결과를 변수에 저장" &amp; CHAR(10) &amp;
"        " &amp; AS476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'ID3143' AS RULE_ID,  
   'DRUG_EXPOSURE' AS TB_NM,    
   'QUANTITY' AS COL_NM, 
	COUNT(*) AS ERR_CNT   
FROM YourSchemaName.DRUG_EXPOSURE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"&amp; $J476 &amp;" LIKE_REGEXPR '[^\d.-]+'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LIKE_REGEXPR '[^\d.-]+'
LIMIT 3
) XX
</v>
      </c>
      <c r="AW476" s="164" t="s">
        <v>1860</v>
      </c>
      <c r="AX476" s="164" t="str">
        <f>"    WITH query_result AS (" &amp; CHAR(10) &amp;
"        -- 쿼리 결과를 변수에 저장" &amp; CHAR(10) &amp;
"        " &amp; AV476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AZ476" s="164" t="s">
        <v>1860</v>
      </c>
      <c r="BA476" s="164" t="str">
        <f>"BEGIN TRY" &amp; CHAR(10) &amp;
"    WITH query_result AS (" &amp; CHAR(10) &amp;
"        "&amp;AY476&amp;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476" s="164" t="s">
        <v>1860</v>
      </c>
      <c r="BD476" s="164" t="str">
        <f>"BEGIN TRY" &amp; CHAR(10) &amp;
"    WITH query_result AS (" &amp; CHAR(10) &amp;
"        "&amp;BB476&amp;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BF476" s="164" t="s">
        <v>1860</v>
      </c>
      <c r="BG476" s="164" t="str">
        <f>"BEGIN TRY" &amp; CHAR(10) &amp;
"    WITH query_result AS (" &amp; CHAR(10) &amp;
"        "&amp;BE476&amp;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6" s="166" t="str">
        <f>"SELECT 'ID"&amp; $U476 &amp;"' AS RULE_ID,  
   '"&amp; $G476 &amp;"' AS TB_NM,    
   '"&amp; $J476 &amp;"' AS COL_NM, 
   COUNT(*) AS TOT_CNT   
   FROM "&amp;$C476&amp;"."&amp; $G476 &amp;"
WHERE "&amp; $J476 &amp;" IS NOT NULL AND LENGTH(CAST("&amp; $J476 &amp;" AS VARCHAR))&gt;0 "</f>
        <v xml:space="preserve">SELECT 'ID3143' AS RULE_ID,  
   'DRUG_EXPOSURE' AS TB_NM,    
   'QUANTITY' AS COL_NM, 
   COUNT(*) AS TOT_CNT   
   FROM YourSchemaName.DRUG_EXPOSURE
WHERE QUANTITY IS NOT NULL AND LENGTH(CAST(QUANTITY AS VARCHAR))&gt;0 </v>
      </c>
      <c r="BI476" s="164" t="s">
        <v>1860</v>
      </c>
      <c r="BJ476" s="166" t="str">
        <f>"BEGIN" &amp; CHAR(10) &amp;
"    -- 쿼리 결과를 변수에 저장" &amp; CHAR(10) &amp;
"    " &amp; BH476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'ID3143'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REGEXP_MATCH(CAST("&amp; $J476 &amp;" AS VARCHAR), '[^\d.-]+') IS NOT NULL
 "</f>
        <v xml:space="preserve">SELECT 'ID3143' AS RULE_ID,  
   'DRUG_EXPOSURE' AS TB_NM,    
   'QUANTITY' AS COL_NM, 
	COUNT(*) AS ERR_CNT   
FROM YourSchemaName.DRUG_EXPOSURE A
WHERE QUANTITY IS NOT NULL AND LENGTH(CAST(QUANTITY AS VARCHAR)) &gt; 0 
AND REGEXP_MATCH(CAST(QUANTITY AS VARCHAR), '[^\d.-]+') IS NOT NULL
 </v>
      </c>
      <c r="BL476" s="164" t="s">
        <v>1860</v>
      </c>
      <c r="BM476" s="166" t="str">
        <f>"BEGIN" &amp; CHAR(10) &amp;
"    -- 쿼리 결과를 변수에 저장" &amp; CHAR(10) &amp;
"    " &amp; BK476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'ID3143' AS RULE_ID,  
   'DRUG_EXPOSURE' AS TB_NM,    
   'QUANTITY' AS COL_NM, 
	COUNT(*) AS ERR_CNT   
FROM YourSchemaName.DRUG_EXPOSURE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REGEXP_MATCH(CAST("&amp; $J476 &amp;" AS VARCHAR), '[^\d.-]+') IS NOT NULL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'[^\d.-]+') IS NOT NULL
LIMIT 3
) XX
</v>
      </c>
      <c r="BO476" s="164" t="s">
        <v>1860</v>
      </c>
      <c r="BP476" s="166" t="str">
        <f>"BEGIN" &amp; CHAR(10) &amp;
"    -- 쿼리 결과를 변수에 저장" &amp; CHAR(10) &amp;
"    " &amp; BN476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BR476" s="164" t="s">
        <v>1860</v>
      </c>
      <c r="BS47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6" s="166" t="str">
        <f>"SELECT 'ID"&amp; $U476 &amp;"' AS RULE_ID,  
   '"&amp; $G476 &amp;"' AS TB_NM,    
   '"&amp; $J476 &amp;"' AS COL_NM, 
	COUNT(*) AS ERR_CNT   
FROM "&amp;$C476&amp;"."&amp; $G476 &amp;" A
WHERE "&amp; $J476 &amp;" IS NOT NULL AND LENGTH("&amp; $J476 &amp;") &gt; 0 
AND "&amp; $J476 &amp;" REGEXP '[^\d.-]+'
 "</f>
        <v xml:space="preserve">SELECT 'ID3143' AS RULE_ID,  
   'DRUG_EXPOSURE' AS TB_NM,    
   'QUANTITY' AS COL_NM, 
	COUNT(*) AS ERR_CNT   
FROM YourSchemaName.DRUG_EXPOSURE A
WHERE QUANTITY IS NOT NULL AND LENGTH(QUANTITY) &gt; 0 
AND QUANTITY REGEXP '[^\d.-]+'
 </v>
      </c>
      <c r="BU476" s="164" t="s">
        <v>1860</v>
      </c>
      <c r="BV47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	COUNT(*) AS ERR_CNT   
FROM YourSchemaName.DRUG_EXPOSURE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476" s="166" t="str">
        <f>"SELECT ERR_VALUE, RULE_ID, TB_NM, COL_NM FROM (
 SELECT DISTINCT SUBSTRING(CAST("&amp; $J476 &amp;" AS VARCHAR(50)),1,30) AS ERR_VALUE, 'ID"&amp; $U476 &amp;"' AS RULE_ID,  
   '"&amp; $G476 &amp;"' AS TB_NM,    
   '"&amp; $J476 &amp;"' AS COL_NM 
FROM "&amp;$C476&amp;"."&amp; $G476 &amp;" A
WHERE  "&amp; $J476 &amp;" IS NOT NULL AND LENGTH("&amp; $J476 &amp;") &gt; 0 
AND "&amp; $J476 &amp;" REGEXP '[^\d.-]+'
LIMIT 3
) XX
"</f>
        <v xml:space="preserve">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REGEXP '[^\d.-]+'
LIMIT 3
) XX
</v>
      </c>
      <c r="BX476" s="164" t="s">
        <v>1860</v>
      </c>
      <c r="BY47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CA476" s="164" t="s">
        <v>1860</v>
      </c>
      <c r="CB476" s="164" t="str">
        <f>"    -- 프로시저 본문" &amp; CHAR(10) &amp;
"    BEGIN" &amp; CHAR(10) &amp;
"        WITH query_result AS (" &amp; CHAR(10) &amp;
"            -- 쿼리 결과를 변수에 저장" &amp; CHAR(10) &amp;
"            "&amp;BZ476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'ID3143'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6" s="166" t="str">
        <f>"SELECT 'ID"&amp; $U476 &amp;"' AS RULE_ID,  
   '"&amp; $G476 &amp;"' AS TB_NM,    
   '"&amp; $J476 &amp;"' AS COL_NM, 
	COUNT(*) AS ERR_CNT   
FROM "&amp;$C476&amp;"."&amp; $G476 &amp;" A
WHERE "&amp; $J476 &amp;" IS NOT NULL AND LENGTH(TO_CHAR("&amp; $J476 &amp;")) &gt; 0 
AND REGEXP_LIKE("&amp; $J476 &amp;", '[^\d.-]+')
 "</f>
        <v xml:space="preserve">SELECT 'ID3143' AS RULE_ID,  
   'DRUG_EXPOSURE' AS TB_NM,    
   'QUANTITY' AS COL_NM, 
	COUNT(*) AS ERR_CNT   
FROM YourSchemaName.DRUG_EXPOSURE A
WHERE QUANTITY IS NOT NULL AND LENGTH(TO_CHAR(QUANTITY)) &gt; 0 
AND REGEXP_LIKE(QUANTITY, '[^\d.-]+')
 </v>
      </c>
      <c r="CD476" s="164" t="s">
        <v>1860</v>
      </c>
      <c r="CE476" s="164" t="str">
        <f>"    -- 프로시저 본문" &amp; CHAR(10) &amp;
"    BEGIN" &amp; CHAR(10) &amp;
"        WITH query_result AS (" &amp; CHAR(10) &amp;
"            -- 쿼리 결과를 변수에 저장" &amp; CHAR(10) &amp;
"         "&amp;CC476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'ID3143' AS RULE_ID,  
   'DRUG_EXPOSURE' AS TB_NM,    
   'QUANTITY' AS COL_NM, 
	COUNT(*) AS ERR_CNT   
FROM YourSchemaName.DRUG_EXPOSURE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6" s="166" t="str">
        <f>"SELECT ERR_VALUE, RULE_ID, TB_NM, COL_NM FROM (
 SELECT DISTINCT SUBSTR(TO_CHAR("&amp; $J476 &amp;"),1,30) AS ERR_VALUE, 'ID"&amp; $U476 &amp;"' AS RULE_ID,  
   '"&amp; $G476 &amp;"' AS TB_NM,    
   '"&amp; $J476 &amp;"' AS COL_NM 
FROM "&amp;$C476&amp;"."&amp; $G476 &amp;" A
WHERE  "&amp; $J476 &amp;" IS NOT NULL AND LENGTH(TO_CHAR("&amp; $J476 &amp;")) &gt; 0 
AND REGEXP_LIKE("&amp; $J476 &amp;", '[^\d.-]+')
AND ROWNUM &lt; 4
) XX
"</f>
        <v xml:space="preserve">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REGEXP_LIKE(QUANTITY, '[^\d.-]+')
AND ROWNUM &lt; 4
) XX
</v>
      </c>
      <c r="CG476" s="164" t="s">
        <v>1860</v>
      </c>
      <c r="CH476" s="164" t="str">
        <f>"    -- 프로시저 본문" &amp; CHAR(10) &amp;
"    BEGIN" &amp; CHAR(10) &amp;
"        WITH query_result AS (" &amp; CHAR(10) &amp;
"            -- 쿼리 결과를 변수에 저장" &amp; CHAR(10) &amp;
"            "&amp;CF476&amp;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CJ476" s="164" t="s">
        <v>1860</v>
      </c>
      <c r="CK476" s="164" t="str">
        <f>"BEGIN TRY" &amp; CHAR(10) &amp;
"    WITH query_result AS (" &amp; CHAR(10) &amp;
"        "&amp;CI476&amp;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476" s="164" t="s">
        <v>1860</v>
      </c>
      <c r="CN476" s="164" t="str">
        <f>"BEGIN TRY" &amp; CHAR(10) &amp;
"    WITH query_result AS (" &amp; CHAR(10) &amp;
"        "&amp;CL476&amp;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CP476" s="164" t="s">
        <v>1860</v>
      </c>
      <c r="CQ476" s="164" t="str">
        <f>"BEGIN TRY" &amp; CHAR(10) &amp;
"    WITH query_result AS (" &amp; CHAR(10) &amp;
"        "&amp;CO476&amp;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6" s="216">
        <f>IFERROR(VLOOKUP("ID"&amp;U476,V.진단결과!$A$2:$E$99558,4,0),0)</f>
        <v>0</v>
      </c>
      <c r="CS476" s="217">
        <f>IFERROR(VLOOKUP("ID"&amp;U476,V.진단결과!$A$2:$E$99558,5,0),0)</f>
        <v>0</v>
      </c>
      <c r="CT476" s="218">
        <f t="shared" si="372"/>
        <v>0</v>
      </c>
      <c r="CU476" s="219" t="str">
        <f>SUBSTITUTE(IFERROR(VLOOKUP("ID"&amp;U476,V.진단결과!$A$2:$F$99558,6,0),""),$AO476,"")</f>
        <v/>
      </c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</row>
    <row r="477" spans="1:120" s="220" customFormat="1" ht="16.5" customHeight="1">
      <c r="A477" s="164">
        <v>5.4</v>
      </c>
      <c r="B477" s="164" t="s">
        <v>2240</v>
      </c>
      <c r="C477" s="164" t="s">
        <v>2886</v>
      </c>
      <c r="D477" s="164">
        <v>6</v>
      </c>
      <c r="E477" s="175" t="s">
        <v>2243</v>
      </c>
      <c r="F477" s="177" t="s">
        <v>2270</v>
      </c>
      <c r="G477" s="177" t="s">
        <v>2249</v>
      </c>
      <c r="H477" s="177">
        <v>13</v>
      </c>
      <c r="I477" s="221" t="s">
        <v>2559</v>
      </c>
      <c r="J477" s="177" t="s">
        <v>2341</v>
      </c>
      <c r="K477" s="177" t="s">
        <v>2435</v>
      </c>
      <c r="L477" s="175"/>
      <c r="M477" s="165"/>
      <c r="N477" s="221" t="s">
        <v>2545</v>
      </c>
      <c r="O477" s="183">
        <v>30</v>
      </c>
      <c r="P477" s="224"/>
      <c r="Q477" s="175" t="s">
        <v>2449</v>
      </c>
      <c r="R477" s="175"/>
      <c r="S477" s="166"/>
      <c r="T477" s="166"/>
      <c r="U477" s="166">
        <v>3144</v>
      </c>
      <c r="V477" s="164" t="s">
        <v>1869</v>
      </c>
      <c r="W477" s="166"/>
      <c r="X477" s="166"/>
      <c r="Y477" s="166"/>
      <c r="Z477" s="164" t="s">
        <v>2469</v>
      </c>
      <c r="AA477" s="168" t="s">
        <v>2468</v>
      </c>
      <c r="AB477" s="164"/>
      <c r="AC477" s="166"/>
      <c r="AD477" s="165"/>
      <c r="AE477" s="166"/>
      <c r="AF477" s="166"/>
      <c r="AG477" s="165"/>
      <c r="AH477" s="165"/>
      <c r="AI477" s="166"/>
      <c r="AJ477" s="166"/>
      <c r="AK477" s="166"/>
      <c r="AL477" s="166"/>
      <c r="AM477" s="166"/>
      <c r="AN477" s="166" t="str">
        <f>F477 &amp;"["&amp;G477&amp;"]의 "&amp; I477 &amp;"["&amp; J477 &amp;"]는 정수 또는 소수점을 가진 숫자여야만 한다."</f>
        <v>투약정보[DRUG_EXPOSURE]의 투약 일수[DAYS_SUPPLY]는 정수 또는 소수점을 가진 숫자여야만 한다.</v>
      </c>
      <c r="AO477" s="166"/>
      <c r="AP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AQ477" s="164" t="s">
        <v>1860</v>
      </c>
      <c r="AR477" s="164" t="str">
        <f>"WITH query_result AS (" &amp; CHAR(10) &amp;
"    -- 쿼리 결과를 변수에 저장" &amp; CHAR(10) &amp;
"    " &amp; AP477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'ID3144'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"&amp; $J477 &amp;" LIKE_REGEXPR '[^\d.-]+'
 "</f>
        <v xml:space="preserve">SELECT 'ID3144' AS RULE_ID,  
   'DRUG_EXPOSURE' AS TB_NM,    
   'DAYS_SUPPLY' AS COL_NM, 
	COUNT(*) AS ERR_CNT   
FROM YourSchemaName.DRUG_EXPOSURE A
WHERE DAYS_SUPPLY IS NOT NULL AND LENGTH(CAST(DAYS_SUPPLY AS VARCHAR)) &gt; 0 
AND DAYS_SUPPLY LIKE_REGEXPR '[^\d.-]+'
 </v>
      </c>
      <c r="AT477" s="164" t="s">
        <v>1860</v>
      </c>
      <c r="AU477" s="164" t="str">
        <f>"    WITH query_result AS (" &amp; CHAR(10) &amp;
"        -- 쿼리 결과를 변수에 저장" &amp; CHAR(10) &amp;
"        " &amp; AS477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'ID3144' AS RULE_ID,  
   'DRUG_EXPOSURE' AS TB_NM,    
   'DAYS_SUPPLY' AS COL_NM, 
	COUNT(*) AS ERR_CNT   
FROM YourSchemaName.DRUG_EXPOSURE A
WHERE DAYS_SUPPLY IS NOT NULL AND LENGTH(CAST(DAYS_SUPPLY AS VARCHAR)) &gt; 0 
AND DAYS_SUPPLY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"&amp; $J477 &amp;" LIKE_REGEXPR '[^\d.-]+'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LIKE_REGEXPR '[^\d.-]+'
LIMIT 3
) XX
</v>
      </c>
      <c r="AW477" s="164" t="s">
        <v>1860</v>
      </c>
      <c r="AX477" s="164" t="str">
        <f>"    WITH query_result AS (" &amp; CHAR(10) &amp;
"        -- 쿼리 결과를 변수에 저장" &amp; CHAR(10) &amp;
"        " &amp; AV477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AZ477" s="164" t="s">
        <v>1860</v>
      </c>
      <c r="BA477" s="164" t="str">
        <f>"BEGIN TRY" &amp; CHAR(10) &amp;
"    WITH query_result AS (" &amp; CHAR(10) &amp;
"        "&amp;AY477&amp;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477" s="164" t="s">
        <v>1860</v>
      </c>
      <c r="BD477" s="164" t="str">
        <f>"BEGIN TRY" &amp; CHAR(10) &amp;
"    WITH query_result AS (" &amp; CHAR(10) &amp;
"        "&amp;BB477&amp;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BF477" s="164" t="s">
        <v>1860</v>
      </c>
      <c r="BG477" s="164" t="str">
        <f>"BEGIN TRY" &amp; CHAR(10) &amp;
"    WITH query_result AS (" &amp; CHAR(10) &amp;
"        "&amp;BE477&amp;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7" s="166" t="str">
        <f>"SELECT 'ID"&amp; $U477 &amp;"' AS RULE_ID,  
   '"&amp; $G477 &amp;"' AS TB_NM,    
   '"&amp; $J477 &amp;"' AS COL_NM, 
   COUNT(*) AS TOT_CNT   
   FROM "&amp;$C477&amp;"."&amp; $G477 &amp;"
WHERE "&amp; $J477 &amp;" IS NOT NULL AND LENGTH(CAST("&amp; $J477 &amp;" AS VARCHAR))&gt;0 "</f>
        <v xml:space="preserve">SELECT 'ID3144' AS RULE_ID,  
   'DRUG_EXPOSURE' AS TB_NM,    
   'DAYS_SUPPLY' AS COL_NM, 
   COUNT(*) AS TOT_CNT   
   FROM YourSchemaName.DRUG_EXPOSURE
WHERE DAYS_SUPPLY IS NOT NULL AND LENGTH(CAST(DAYS_SUPPLY AS VARCHAR))&gt;0 </v>
      </c>
      <c r="BI477" s="164" t="s">
        <v>1860</v>
      </c>
      <c r="BJ477" s="166" t="str">
        <f>"BEGIN" &amp; CHAR(10) &amp;
"    -- 쿼리 결과를 변수에 저장" &amp; CHAR(10) &amp;
"    " &amp; BH477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'ID3144'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REGEXP_MATCH(CAST("&amp; $J477 &amp;" AS VARCHAR), '[^\d.-]+') IS NOT NULL
 "</f>
        <v xml:space="preserve">SELECT 'ID3144'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</v>
      </c>
      <c r="BL477" s="164" t="s">
        <v>1860</v>
      </c>
      <c r="BM477" s="166" t="str">
        <f>"BEGIN" &amp; CHAR(10) &amp;
"    -- 쿼리 결과를 변수에 저장" &amp; CHAR(10) &amp;
"    " &amp; BK477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'ID3144'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REGEXP_MATCH(CAST("&amp; $J477 &amp;" AS VARCHAR), '[^\d.-]+') IS NOT NULL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'[^\d.-]+') IS NOT NULL
LIMIT 3
) XX
</v>
      </c>
      <c r="BO477" s="164" t="s">
        <v>1860</v>
      </c>
      <c r="BP477" s="166" t="str">
        <f>"BEGIN" &amp; CHAR(10) &amp;
"    -- 쿼리 결과를 변수에 저장" &amp; CHAR(10) &amp;
"    " &amp; BN477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BR477" s="164" t="s">
        <v>1860</v>
      </c>
      <c r="BS47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7" s="166" t="str">
        <f>"SELECT 'ID"&amp; $U477 &amp;"' AS RULE_ID,  
   '"&amp; $G477 &amp;"' AS TB_NM,    
   '"&amp; $J477 &amp;"' AS COL_NM, 
	COUNT(*) AS ERR_CNT   
FROM "&amp;$C477&amp;"."&amp; $G477 &amp;" A
WHERE "&amp; $J477 &amp;" IS NOT NULL AND LENGTH("&amp; $J477 &amp;") &gt; 0 
AND "&amp; $J477 &amp;" REGEXP '[^\d.-]+'
 "</f>
        <v xml:space="preserve">SELECT 'ID3144' AS RULE_ID,  
   'DRUG_EXPOSURE' AS TB_NM,    
   'DAYS_SUPPLY' AS COL_NM, 
	COUNT(*) AS ERR_CNT   
FROM YourSchemaName.DRUG_EXPOSURE A
WHERE DAYS_SUPPLY IS NOT NULL AND LENGTH(DAYS_SUPPLY) &gt; 0 
AND DAYS_SUPPLY REGEXP '[^\d.-]+'
 </v>
      </c>
      <c r="BU477" s="164" t="s">
        <v>1860</v>
      </c>
      <c r="BV47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	COUNT(*) AS ERR_CNT   
FROM YourSchemaName.DRUG_EXPOSURE A
WHERE DAYS_SUPPLY IS NOT NULL AND LENGTH(DAYS_SUPPLY) &gt; 0 
AND DAYS_SUPPLY REGEXP '[^\d.-]+'
    INTO RULE_ID_VAL, TB_NM_VAL, COL_NM_VAL, ERR_CNT_VAL;
    -- 결과를 테이블에 삽입
    update result_quality_check set ERR_CNT = ERR_CNT_VAL where RULE_ID = RULE_ID_VAL;
END;
COMMIT;
</v>
      </c>
      <c r="BW477" s="166" t="str">
        <f>"SELECT ERR_VALUE, RULE_ID, TB_NM, COL_NM FROM (
 SELECT DISTINCT SUBSTRING(CAST("&amp; $J477 &amp;" AS VARCHAR(50)),1,30) AS ERR_VALUE, 'ID"&amp; $U477 &amp;"' AS RULE_ID,  
   '"&amp; $G477 &amp;"' AS TB_NM,    
   '"&amp; $J477 &amp;"' AS COL_NM 
FROM "&amp;$C477&amp;"."&amp; $G477 &amp;" A
WHERE  "&amp; $J477 &amp;" IS NOT NULL AND LENGTH("&amp; $J477 &amp;") &gt; 0 
AND "&amp; $J477 &amp;" REGEXP '[^\d.-]+'
LIMIT 3
) XX
"</f>
        <v xml:space="preserve">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REGEXP '[^\d.-]+'
LIMIT 3
) XX
</v>
      </c>
      <c r="BX477" s="164" t="s">
        <v>1860</v>
      </c>
      <c r="BY47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CA477" s="164" t="s">
        <v>1860</v>
      </c>
      <c r="CB477" s="164" t="str">
        <f>"    -- 프로시저 본문" &amp; CHAR(10) &amp;
"    BEGIN" &amp; CHAR(10) &amp;
"        WITH query_result AS (" &amp; CHAR(10) &amp;
"            -- 쿼리 결과를 변수에 저장" &amp; CHAR(10) &amp;
"            "&amp;BZ477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'ID3144'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7" s="166" t="str">
        <f>"SELECT 'ID"&amp; $U477 &amp;"' AS RULE_ID,  
   '"&amp; $G477 &amp;"' AS TB_NM,    
   '"&amp; $J477 &amp;"' AS COL_NM, 
	COUNT(*) AS ERR_CNT   
FROM "&amp;$C477&amp;"."&amp; $G477 &amp;" A
WHERE "&amp; $J477 &amp;" IS NOT NULL AND LENGTH(TO_CHAR("&amp; $J477 &amp;")) &gt; 0 
AND REGEXP_LIKE("&amp; $J477 &amp;", '[^\d.-]+')
 "</f>
        <v xml:space="preserve">SELECT 'ID3144' AS RULE_ID,  
   'DRUG_EXPOSURE' AS TB_NM,    
   'DAYS_SUPPLY' AS COL_NM, 
	COUNT(*) AS ERR_CNT   
FROM YourSchemaName.DRUG_EXPOSURE A
WHERE DAYS_SUPPLY IS NOT NULL AND LENGTH(TO_CHAR(DAYS_SUPPLY)) &gt; 0 
AND REGEXP_LIKE(DAYS_SUPPLY, '[^\d.-]+')
 </v>
      </c>
      <c r="CD477" s="164" t="s">
        <v>1860</v>
      </c>
      <c r="CE477" s="164" t="str">
        <f>"    -- 프로시저 본문" &amp; CHAR(10) &amp;
"    BEGIN" &amp; CHAR(10) &amp;
"        WITH query_result AS (" &amp; CHAR(10) &amp;
"            -- 쿼리 결과를 변수에 저장" &amp; CHAR(10) &amp;
"         "&amp;CC477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'ID3144' AS RULE_ID,  
   'DRUG_EXPOSURE' AS TB_NM,    
   'DAYS_SUPPLY' AS COL_NM, 
	COUNT(*) AS ERR_CNT   
FROM YourSchemaName.DRUG_EXPOSURE A
WHERE DAYS_SUPPLY IS NOT NULL AND LENGTH(TO_CHAR(DAYS_SUPPLY)) &gt; 0 
AND REGEXP_LIKE(DAYS_SUPPLY,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7" s="166" t="str">
        <f>"SELECT ERR_VALUE, RULE_ID, TB_NM, COL_NM FROM (
 SELECT DISTINCT SUBSTR(TO_CHAR("&amp; $J477 &amp;"),1,30) AS ERR_VALUE, 'ID"&amp; $U477 &amp;"' AS RULE_ID,  
   '"&amp; $G477 &amp;"' AS TB_NM,    
   '"&amp; $J477 &amp;"' AS COL_NM 
FROM "&amp;$C477&amp;"."&amp; $G477 &amp;" A
WHERE  "&amp; $J477 &amp;" IS NOT NULL AND LENGTH(TO_CHAR("&amp; $J477 &amp;")) &gt; 0 
AND REGEXP_LIKE("&amp; $J477 &amp;", '[^\d.-]+')
AND ROWNUM &lt; 4
) XX
"</f>
        <v xml:space="preserve">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REGEXP_LIKE(DAYS_SUPPLY, '[^\d.-]+')
AND ROWNUM &lt; 4
) XX
</v>
      </c>
      <c r="CG477" s="164" t="s">
        <v>1860</v>
      </c>
      <c r="CH477" s="164" t="str">
        <f>"    -- 프로시저 본문" &amp; CHAR(10) &amp;
"    BEGIN" &amp; CHAR(10) &amp;
"        WITH query_result AS (" &amp; CHAR(10) &amp;
"            -- 쿼리 결과를 변수에 저장" &amp; CHAR(10) &amp;
"            "&amp;CF477&amp;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REGEXP_LIKE(DAYS_SUPPLY,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CJ477" s="164" t="s">
        <v>1860</v>
      </c>
      <c r="CK477" s="164" t="str">
        <f>"BEGIN TRY" &amp; CHAR(10) &amp;
"    WITH query_result AS (" &amp; CHAR(10) &amp;
"        "&amp;CI477&amp;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477" s="164" t="s">
        <v>1860</v>
      </c>
      <c r="CN477" s="164" t="str">
        <f>"BEGIN TRY" &amp; CHAR(10) &amp;
"    WITH query_result AS (" &amp; CHAR(10) &amp;
"        "&amp;CL477&amp;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CP477" s="164" t="s">
        <v>1860</v>
      </c>
      <c r="CQ477" s="164" t="str">
        <f>"BEGIN TRY" &amp; CHAR(10) &amp;
"    WITH query_result AS (" &amp; CHAR(10) &amp;
"        "&amp;CO477&amp;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7" s="216">
        <f>IFERROR(VLOOKUP("ID"&amp;U477,V.진단결과!$A$2:$E$99558,4,0),0)</f>
        <v>0</v>
      </c>
      <c r="CS477" s="217">
        <f>IFERROR(VLOOKUP("ID"&amp;U477,V.진단결과!$A$2:$E$99558,5,0),0)</f>
        <v>0</v>
      </c>
      <c r="CT477" s="218">
        <f t="shared" si="372"/>
        <v>0</v>
      </c>
      <c r="CU477" s="219" t="str">
        <f>SUBSTITUTE(IFERROR(VLOOKUP("ID"&amp;U477,V.진단결과!$A$2:$F$99558,6,0),""),$AO477,"")</f>
        <v/>
      </c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</row>
    <row r="478" spans="1:120" s="220" customFormat="1" ht="16.5" hidden="1" customHeight="1">
      <c r="A478" s="164">
        <v>5.4</v>
      </c>
      <c r="B478" s="164" t="s">
        <v>2240</v>
      </c>
      <c r="C478" s="164" t="s">
        <v>2886</v>
      </c>
      <c r="D478" s="164">
        <v>6</v>
      </c>
      <c r="E478" s="175" t="s">
        <v>2243</v>
      </c>
      <c r="F478" s="177" t="s">
        <v>2270</v>
      </c>
      <c r="G478" s="177" t="s">
        <v>2249</v>
      </c>
      <c r="H478" s="177">
        <v>14</v>
      </c>
      <c r="I478" s="221" t="s">
        <v>2546</v>
      </c>
      <c r="J478" s="177" t="s">
        <v>2342</v>
      </c>
      <c r="K478" s="177" t="s">
        <v>2440</v>
      </c>
      <c r="L478" s="175"/>
      <c r="M478" s="165"/>
      <c r="N478" s="221" t="s">
        <v>2546</v>
      </c>
      <c r="O478" s="183" t="s">
        <v>2529</v>
      </c>
      <c r="P478" s="224"/>
      <c r="Q478" s="175" t="s">
        <v>2449</v>
      </c>
      <c r="R478" s="175"/>
      <c r="S478" s="166"/>
      <c r="T478" s="166"/>
      <c r="U478" s="166"/>
      <c r="V478" s="164" t="s">
        <v>1965</v>
      </c>
      <c r="W478" s="166" t="s">
        <v>1875</v>
      </c>
      <c r="X478" s="166"/>
      <c r="Y478" s="166"/>
      <c r="Z478" s="166"/>
      <c r="AA478" s="166"/>
      <c r="AB478" s="164"/>
      <c r="AC478" s="166"/>
      <c r="AD478" s="165"/>
      <c r="AE478" s="166"/>
      <c r="AF478" s="166"/>
      <c r="AG478" s="165"/>
      <c r="AH478" s="165"/>
      <c r="AI478" s="166"/>
      <c r="AJ478" s="166"/>
      <c r="AK478" s="166"/>
      <c r="AL478" s="166"/>
      <c r="AM478" s="166"/>
      <c r="AN478" s="166"/>
      <c r="AO478" s="166"/>
      <c r="AP478" s="166"/>
      <c r="AQ478" s="164"/>
      <c r="AR478" s="164"/>
      <c r="AS478" s="167"/>
      <c r="AT478" s="164"/>
      <c r="AU478" s="164"/>
      <c r="AV478" s="166"/>
      <c r="AW478" s="167"/>
      <c r="AX478" s="167"/>
      <c r="AY478" s="166"/>
      <c r="AZ478" s="164"/>
      <c r="BA478" s="164"/>
      <c r="BB478" s="167"/>
      <c r="BC478" s="164"/>
      <c r="BD478" s="164"/>
      <c r="BE478" s="166"/>
      <c r="BF478" s="167"/>
      <c r="BG478" s="167"/>
      <c r="BH478" s="166"/>
      <c r="BI478" s="164"/>
      <c r="BJ478" s="164"/>
      <c r="BK478" s="167"/>
      <c r="BL478" s="164"/>
      <c r="BM478" s="164"/>
      <c r="BN478" s="166"/>
      <c r="BO478" s="167"/>
      <c r="BP478" s="167"/>
      <c r="BQ478" s="166"/>
      <c r="BR478" s="164"/>
      <c r="BS478" s="164"/>
      <c r="BT478" s="167"/>
      <c r="BU478" s="164"/>
      <c r="BV478" s="164"/>
      <c r="BW478" s="166"/>
      <c r="BX478" s="167"/>
      <c r="BY478" s="167"/>
      <c r="BZ478" s="166"/>
      <c r="CA478" s="164"/>
      <c r="CB478" s="164"/>
      <c r="CC478" s="167"/>
      <c r="CD478" s="164"/>
      <c r="CE478" s="164"/>
      <c r="CF478" s="166"/>
      <c r="CG478" s="167"/>
      <c r="CH478" s="167"/>
      <c r="CI478" s="166"/>
      <c r="CJ478" s="164"/>
      <c r="CK478" s="164"/>
      <c r="CL478" s="167"/>
      <c r="CM478" s="164"/>
      <c r="CN478" s="164"/>
      <c r="CO478" s="166"/>
      <c r="CP478" s="167"/>
      <c r="CQ478" s="167"/>
      <c r="CR478" s="216">
        <f>IFERROR(VLOOKUP("ID"&amp;U478,V.진단결과!$A$2:$E$99558,4,0),0)</f>
        <v>0</v>
      </c>
      <c r="CS478" s="217">
        <f>IFERROR(VLOOKUP("ID"&amp;U478,V.진단결과!$A$2:$E$99558,5,0),0)</f>
        <v>0</v>
      </c>
      <c r="CT478" s="218">
        <f t="shared" si="372"/>
        <v>0</v>
      </c>
      <c r="CU478" s="219" t="str">
        <f>SUBSTITUTE(IFERROR(VLOOKUP("ID"&amp;U478,V.진단결과!$A$2:$F$99558,6,0),""),$AO478,"")</f>
        <v/>
      </c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</row>
    <row r="479" spans="1:120" s="220" customFormat="1" ht="16.5" customHeight="1">
      <c r="A479" s="164">
        <v>5.4</v>
      </c>
      <c r="B479" s="164" t="s">
        <v>2240</v>
      </c>
      <c r="C479" s="164" t="s">
        <v>2886</v>
      </c>
      <c r="D479" s="164">
        <v>6</v>
      </c>
      <c r="E479" s="175" t="s">
        <v>2243</v>
      </c>
      <c r="F479" s="177" t="s">
        <v>2270</v>
      </c>
      <c r="G479" s="177" t="s">
        <v>2249</v>
      </c>
      <c r="H479" s="177">
        <v>15</v>
      </c>
      <c r="I479" s="221" t="s">
        <v>2560</v>
      </c>
      <c r="J479" s="177" t="s">
        <v>2343</v>
      </c>
      <c r="K479" s="177" t="s">
        <v>2435</v>
      </c>
      <c r="L479" s="175"/>
      <c r="M479" s="165"/>
      <c r="N479" s="221" t="s">
        <v>2547</v>
      </c>
      <c r="O479" s="183">
        <v>4128794</v>
      </c>
      <c r="P479" s="224"/>
      <c r="Q479" s="175" t="s">
        <v>2449</v>
      </c>
      <c r="R479" s="175"/>
      <c r="S479" s="166"/>
      <c r="T479" s="166"/>
      <c r="U479" s="166">
        <v>3146</v>
      </c>
      <c r="V479" s="164" t="s">
        <v>1869</v>
      </c>
      <c r="W479" s="167"/>
      <c r="X479" s="166"/>
      <c r="Y479" s="166"/>
      <c r="Z479" s="164" t="s">
        <v>1868</v>
      </c>
      <c r="AA479" s="164" t="s">
        <v>2466</v>
      </c>
      <c r="AB479" s="166"/>
      <c r="AC479" s="166"/>
      <c r="AD479" s="165"/>
      <c r="AE479" s="166"/>
      <c r="AF479" s="166" t="s">
        <v>2886</v>
      </c>
      <c r="AG479" s="165" t="s">
        <v>2258</v>
      </c>
      <c r="AH479" s="165" t="s">
        <v>2434</v>
      </c>
      <c r="AI479" s="166" t="s">
        <v>2830</v>
      </c>
      <c r="AJ479" s="166"/>
      <c r="AK479" s="166"/>
      <c r="AL479" s="166"/>
      <c r="AM479" s="166"/>
      <c r="AN479" s="166" t="str">
        <f>F479 &amp;"["&amp;G479&amp;"]의 "&amp; I479 &amp;"["&amp; J479 &amp;"]는 표준코드[CONCEPT]의 표준코드아이디[CONCEPT_ID]에 존재하며 해당 조건["&amp;AI479&amp;"]을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479" s="166"/>
      <c r="AP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AQ479" s="164" t="s">
        <v>1860</v>
      </c>
      <c r="AR479" s="164" t="str">
        <f>"WITH query_result AS (" &amp; CHAR(10) &amp;
"    -- 쿼리 결과를 변수에 저장" &amp; CHAR(10) &amp;
"    " &amp; AP479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479" s="164" t="s">
        <v>1860</v>
      </c>
      <c r="AU479" s="164" t="str">
        <f>"    WITH query_result AS (" &amp; CHAR(10) &amp;
"        -- 쿼리 결과를 변수에 저장" &amp; CHAR(10) &amp;
"        " &amp; AS479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479" s="164" t="s">
        <v>1860</v>
      </c>
      <c r="AX479" s="164" t="str">
        <f>"    WITH query_result AS (" &amp; CHAR(10) &amp;
"        -- 쿼리 결과를 변수에 저장" &amp; CHAR(10) &amp;
"        " &amp; AV479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AZ479" s="164" t="s">
        <v>1860</v>
      </c>
      <c r="BA479" s="164" t="str">
        <f>"BEGIN TRY" &amp; CHAR(10) &amp;
"    WITH query_result AS (" &amp; CHAR(10) &amp;
"        "&amp;AY479&amp;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479" s="164" t="s">
        <v>1860</v>
      </c>
      <c r="BD479" s="164" t="str">
        <f>"BEGIN TRY" &amp; CHAR(10) &amp;
"    WITH query_result AS (" &amp; CHAR(10) &amp;
"        "&amp;BB479&amp;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479" s="164" t="s">
        <v>1860</v>
      </c>
      <c r="BG479" s="164" t="str">
        <f>"BEGIN TRY" &amp; CHAR(10) &amp;
"    WITH query_result AS (" &amp; CHAR(10) &amp;
"        "&amp;BE479&amp;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9" s="166" t="str">
        <f>"SELECT 'ID"&amp; $U479 &amp;"' AS RULE_ID,  
   '"&amp; $G479 &amp;"' AS TB_NM,    
   '"&amp; $J479 &amp;"' AS COL_NM, 
   COUNT(*) AS TOT_CNT   
   FROM "&amp;$C479&amp;"."&amp; $G479 &amp;"
WHERE "&amp; $J479 &amp;" IS NOT NULL AND LENGTH(CAST("&amp; $J479 &amp;" AS VARCHAR))&gt;0 "</f>
        <v xml:space="preserve">SELECT 'ID3146' AS RULE_ID,  
   'DRUG_EXPOSURE' AS TB_NM,    
   'ROUTE_CONCEPT_ID' AS COL_NM, 
   COUNT(*) AS TOT_CNT   
   FROM YourSchemaName.DRUG_EXPOSURE
WHERE ROUTE_CONCEPT_ID IS NOT NULL AND LENGTH(CAST(ROUTE_CONCEPT_ID AS VARCHAR))&gt;0 </v>
      </c>
      <c r="BI479" s="164" t="s">
        <v>1860</v>
      </c>
      <c r="BJ479" s="166" t="str">
        <f>"BEGIN" &amp; CHAR(10) &amp;
"    -- 쿼리 결과를 변수에 저장" &amp; CHAR(10) &amp;
"    " &amp; BH479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'ID3146'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479" s="164" t="s">
        <v>1860</v>
      </c>
      <c r="BM479" s="166" t="str">
        <f>"BEGIN" &amp; CHAR(10) &amp;
"    -- 쿼리 결과를 변수에 저장" &amp; CHAR(10) &amp;
"    " &amp; BK479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479" s="164" t="s">
        <v>1860</v>
      </c>
      <c r="BP479" s="166" t="str">
        <f>"BEGIN" &amp; CHAR(10) &amp;
"    -- 쿼리 결과를 변수에 저장" &amp; CHAR(10) &amp;
"    " &amp; BN479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BR479" s="164" t="s">
        <v>1860</v>
      </c>
      <c r="BS47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LENGTH("&amp; $J479 &amp;")&gt;0 )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479" s="164" t="s">
        <v>1860</v>
      </c>
      <c r="BV47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479" s="166" t="str">
        <f>"SELECT ERR_VALUE, RULE_ID, TB_NM, COL_NM FROM (
 SELECT DISTINCT SUBSTRING(CAST("&amp; $J479 &amp;" AS VARCHAR(50)),1,30)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 $AI479 &amp;")  
THEN 'Y' ELSE 'N' END = 'Y' 
AND ( "&amp; $J479 &amp;" IS NOT NULL AND LENGTH("&amp; $J479 &amp;")&gt;0 ) 
LIMIT 3
) XX
"</f>
        <v xml:space="preserve">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479" s="164" t="s">
        <v>1860</v>
      </c>
      <c r="BY47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CA479" s="164" t="s">
        <v>1860</v>
      </c>
      <c r="CB479" s="164" t="str">
        <f>"    -- 프로시저 본문" &amp; CHAR(10) &amp;
"    BEGIN" &amp; CHAR(10) &amp;
"        WITH query_result AS (" &amp; CHAR(10) &amp;
"            -- 쿼리 결과를 변수에 저장" &amp; CHAR(10) &amp;
"            "&amp;BZ479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'ID3146'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LENGTH(TO_CHAR("&amp; $J479 &amp;"))&gt;0 )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479" s="164" t="s">
        <v>1860</v>
      </c>
      <c r="CE479" s="164" t="str">
        <f>"    -- 프로시저 본문" &amp; CHAR(10) &amp;
"    BEGIN" &amp; CHAR(10) &amp;
"        WITH query_result AS (" &amp; CHAR(10) &amp;
"            -- 쿼리 결과를 변수에 저장" &amp; CHAR(10) &amp;
"         "&amp;CC479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9" s="166" t="str">
        <f>"SELECT ERR_VALUE, RULE_ID, TB_NM, COL_NM FROM (
 SELECT DISTINCT SUBSTR(TO_CHAR("&amp; $J479 &amp;"),1,30)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LENGTH(TO_CHAR("&amp; $J479 &amp;"))&gt;0 ) 
AND ROWNUM &lt; 4
) XX
"</f>
        <v xml:space="preserve">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479" s="164" t="s">
        <v>1860</v>
      </c>
      <c r="CH479" s="164" t="str">
        <f>"    -- 프로시저 본문" &amp; CHAR(10) &amp;
"    BEGIN" &amp; CHAR(10) &amp;
"        WITH query_result AS (" &amp; CHAR(10) &amp;
"            -- 쿼리 결과를 변수에 저장" &amp; CHAR(10) &amp;
"            "&amp;CF479&amp;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CJ479" s="164" t="s">
        <v>1860</v>
      </c>
      <c r="CK479" s="164" t="str">
        <f>"BEGIN TRY" &amp; CHAR(10) &amp;
"    WITH query_result AS (" &amp; CHAR(10) &amp;
"        "&amp;CI479&amp;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479" s="164" t="s">
        <v>1860</v>
      </c>
      <c r="CN479" s="164" t="str">
        <f>"BEGIN TRY" &amp; CHAR(10) &amp;
"    WITH query_result AS (" &amp; CHAR(10) &amp;
"        "&amp;CL479&amp;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479" s="164" t="s">
        <v>1860</v>
      </c>
      <c r="CQ479" s="164" t="str">
        <f>"BEGIN TRY" &amp; CHAR(10) &amp;
"    WITH query_result AS (" &amp; CHAR(10) &amp;
"        "&amp;CO479&amp;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9" s="216">
        <f>IFERROR(VLOOKUP("ID"&amp;U479,V.진단결과!$A$2:$E$99558,4,0),0)</f>
        <v>0</v>
      </c>
      <c r="CS479" s="217">
        <f>IFERROR(VLOOKUP("ID"&amp;U479,V.진단결과!$A$2:$E$99558,5,0),0)</f>
        <v>0</v>
      </c>
      <c r="CT479" s="218">
        <f t="shared" si="372"/>
        <v>0</v>
      </c>
      <c r="CU479" s="219" t="str">
        <f>SUBSTITUTE(IFERROR(VLOOKUP("ID"&amp;U479,V.진단결과!$A$2:$F$99558,6,0),""),$AO479,"")</f>
        <v/>
      </c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</row>
    <row r="480" spans="1:120" s="220" customFormat="1" ht="16.5" hidden="1" customHeight="1">
      <c r="A480" s="164">
        <v>5.4</v>
      </c>
      <c r="B480" s="164" t="s">
        <v>2240</v>
      </c>
      <c r="C480" s="164" t="s">
        <v>2886</v>
      </c>
      <c r="D480" s="164">
        <v>6</v>
      </c>
      <c r="E480" s="175" t="s">
        <v>2243</v>
      </c>
      <c r="F480" s="177" t="s">
        <v>2270</v>
      </c>
      <c r="G480" s="177" t="s">
        <v>2249</v>
      </c>
      <c r="H480" s="177">
        <v>16</v>
      </c>
      <c r="I480" s="221" t="s">
        <v>2548</v>
      </c>
      <c r="J480" s="177" t="s">
        <v>2344</v>
      </c>
      <c r="K480" s="177" t="s">
        <v>2437</v>
      </c>
      <c r="L480" s="175"/>
      <c r="M480" s="165"/>
      <c r="N480" s="221" t="s">
        <v>2548</v>
      </c>
      <c r="O480" s="183" t="s">
        <v>2530</v>
      </c>
      <c r="P480" s="166"/>
      <c r="Q480" s="175" t="s">
        <v>2449</v>
      </c>
      <c r="R480" s="175"/>
      <c r="S480" s="166"/>
      <c r="T480" s="166"/>
      <c r="U480" s="166"/>
      <c r="V480" s="164" t="s">
        <v>1965</v>
      </c>
      <c r="W480" s="166" t="s">
        <v>1875</v>
      </c>
      <c r="X480" s="166"/>
      <c r="Y480" s="166"/>
      <c r="Z480" s="166"/>
      <c r="AA480" s="166"/>
      <c r="AB480" s="166"/>
      <c r="AC480" s="166"/>
      <c r="AD480" s="165"/>
      <c r="AE480" s="166"/>
      <c r="AF480" s="166"/>
      <c r="AG480" s="166"/>
      <c r="AH480" s="165"/>
      <c r="AI480" s="166"/>
      <c r="AJ480" s="166"/>
      <c r="AK480" s="166"/>
      <c r="AL480" s="166"/>
      <c r="AM480" s="166"/>
      <c r="AN480" s="166"/>
      <c r="AO480" s="166"/>
      <c r="AP480" s="166"/>
      <c r="AQ480" s="164"/>
      <c r="AR480" s="164"/>
      <c r="AS480" s="167"/>
      <c r="AT480" s="164"/>
      <c r="AU480" s="164"/>
      <c r="AV480" s="166"/>
      <c r="AW480" s="166"/>
      <c r="AX480" s="166"/>
      <c r="AY480" s="166"/>
      <c r="AZ480" s="164"/>
      <c r="BA480" s="164"/>
      <c r="BB480" s="167"/>
      <c r="BC480" s="164"/>
      <c r="BD480" s="164"/>
      <c r="BE480" s="166"/>
      <c r="BF480" s="166"/>
      <c r="BG480" s="166"/>
      <c r="BH480" s="166"/>
      <c r="BI480" s="164"/>
      <c r="BJ480" s="164"/>
      <c r="BK480" s="167"/>
      <c r="BL480" s="164"/>
      <c r="BM480" s="164"/>
      <c r="BN480" s="166"/>
      <c r="BO480" s="166"/>
      <c r="BP480" s="166"/>
      <c r="BQ480" s="166"/>
      <c r="BR480" s="164"/>
      <c r="BS480" s="164"/>
      <c r="BT480" s="167"/>
      <c r="BU480" s="164"/>
      <c r="BV480" s="164"/>
      <c r="BW480" s="166"/>
      <c r="BX480" s="166"/>
      <c r="BY480" s="166"/>
      <c r="BZ480" s="166"/>
      <c r="CA480" s="164"/>
      <c r="CB480" s="164"/>
      <c r="CC480" s="167"/>
      <c r="CD480" s="164"/>
      <c r="CE480" s="164"/>
      <c r="CF480" s="166"/>
      <c r="CG480" s="166"/>
      <c r="CH480" s="166"/>
      <c r="CI480" s="166"/>
      <c r="CJ480" s="164"/>
      <c r="CK480" s="164"/>
      <c r="CL480" s="167"/>
      <c r="CM480" s="164"/>
      <c r="CN480" s="164"/>
      <c r="CO480" s="166"/>
      <c r="CP480" s="166"/>
      <c r="CQ480" s="166"/>
      <c r="CR480" s="216">
        <f>IFERROR(VLOOKUP("ID"&amp;U480,V.진단결과!$A$2:$E$99558,4,0),0)</f>
        <v>0</v>
      </c>
      <c r="CS480" s="217">
        <f>IFERROR(VLOOKUP("ID"&amp;U480,V.진단결과!$A$2:$E$99558,5,0),0)</f>
        <v>0</v>
      </c>
      <c r="CT480" s="218">
        <f t="shared" si="372"/>
        <v>0</v>
      </c>
      <c r="CU480" s="219" t="str">
        <f>SUBSTITUTE(IFERROR(VLOOKUP("ID"&amp;U480,V.진단결과!$A$2:$F$99558,6,0),""),$AO480,"")</f>
        <v/>
      </c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</row>
    <row r="481" spans="1:120" s="220" customFormat="1" ht="16.5" hidden="1" customHeight="1">
      <c r="A481" s="164">
        <v>5.4</v>
      </c>
      <c r="B481" s="164" t="s">
        <v>2240</v>
      </c>
      <c r="C481" s="164" t="s">
        <v>2886</v>
      </c>
      <c r="D481" s="164">
        <v>6</v>
      </c>
      <c r="E481" s="175" t="s">
        <v>2243</v>
      </c>
      <c r="F481" s="177" t="s">
        <v>2270</v>
      </c>
      <c r="G481" s="177" t="s">
        <v>2249</v>
      </c>
      <c r="H481" s="177">
        <v>17</v>
      </c>
      <c r="I481" s="221" t="s">
        <v>2549</v>
      </c>
      <c r="J481" s="177" t="s">
        <v>2281</v>
      </c>
      <c r="K481" s="177" t="s">
        <v>2435</v>
      </c>
      <c r="L481" s="175"/>
      <c r="M481" s="165"/>
      <c r="N481" s="221" t="s">
        <v>2549</v>
      </c>
      <c r="O481" s="183">
        <v>11111</v>
      </c>
      <c r="P481" s="166"/>
      <c r="Q481" s="175" t="s">
        <v>2449</v>
      </c>
      <c r="R481" s="175"/>
      <c r="S481" s="166"/>
      <c r="T481" s="166"/>
      <c r="U481" s="166"/>
      <c r="V481" s="164" t="s">
        <v>1965</v>
      </c>
      <c r="W481" s="166" t="s">
        <v>2809</v>
      </c>
      <c r="X481" s="166"/>
      <c r="Y481" s="166"/>
      <c r="Z481" s="166"/>
      <c r="AA481" s="166"/>
      <c r="AB481" s="164"/>
      <c r="AC481" s="164"/>
      <c r="AD481" s="165"/>
      <c r="AE481" s="166"/>
      <c r="AF481" s="166"/>
      <c r="AG481" s="165"/>
      <c r="AH481" s="165"/>
      <c r="AI481" s="166"/>
      <c r="AJ481" s="166"/>
      <c r="AK481" s="166"/>
      <c r="AL481" s="166"/>
      <c r="AM481" s="166"/>
      <c r="AN481" s="166"/>
      <c r="AO481" s="166"/>
      <c r="AP481" s="166"/>
      <c r="AQ481" s="164"/>
      <c r="AR481" s="164"/>
      <c r="AS481" s="167"/>
      <c r="AT481" s="164"/>
      <c r="AU481" s="164"/>
      <c r="AV481" s="164"/>
      <c r="AW481" s="164"/>
      <c r="AX481" s="164"/>
      <c r="AY481" s="166"/>
      <c r="AZ481" s="164"/>
      <c r="BA481" s="164"/>
      <c r="BB481" s="167"/>
      <c r="BC481" s="164"/>
      <c r="BD481" s="164"/>
      <c r="BE481" s="164"/>
      <c r="BF481" s="164"/>
      <c r="BG481" s="164"/>
      <c r="BH481" s="166"/>
      <c r="BI481" s="164"/>
      <c r="BJ481" s="164"/>
      <c r="BK481" s="167"/>
      <c r="BL481" s="164"/>
      <c r="BM481" s="164"/>
      <c r="BN481" s="164"/>
      <c r="BO481" s="164"/>
      <c r="BP481" s="164"/>
      <c r="BQ481" s="166"/>
      <c r="BR481" s="164"/>
      <c r="BS481" s="164"/>
      <c r="BT481" s="167"/>
      <c r="BU481" s="164"/>
      <c r="BV481" s="164"/>
      <c r="BW481" s="164"/>
      <c r="BX481" s="164"/>
      <c r="BY481" s="164"/>
      <c r="BZ481" s="166"/>
      <c r="CA481" s="164"/>
      <c r="CB481" s="164"/>
      <c r="CC481" s="167"/>
      <c r="CD481" s="164"/>
      <c r="CE481" s="164"/>
      <c r="CF481" s="164"/>
      <c r="CG481" s="164"/>
      <c r="CH481" s="164"/>
      <c r="CI481" s="166"/>
      <c r="CJ481" s="164"/>
      <c r="CK481" s="164"/>
      <c r="CL481" s="167"/>
      <c r="CM481" s="164"/>
      <c r="CN481" s="164"/>
      <c r="CO481" s="164"/>
      <c r="CP481" s="164"/>
      <c r="CQ481" s="164"/>
      <c r="CR481" s="216">
        <f>IFERROR(VLOOKUP("ID"&amp;U481,V.진단결과!$A$2:$E$99558,4,0),0)</f>
        <v>0</v>
      </c>
      <c r="CS481" s="217">
        <f>IFERROR(VLOOKUP("ID"&amp;U481,V.진단결과!$A$2:$E$99558,5,0),0)</f>
        <v>0</v>
      </c>
      <c r="CT481" s="218">
        <f t="shared" si="372"/>
        <v>0</v>
      </c>
      <c r="CU481" s="219" t="str">
        <f>SUBSTITUTE(IFERROR(VLOOKUP("ID"&amp;U481,V.진단결과!$A$2:$F$99558,6,0),""),$AO481,"")</f>
        <v/>
      </c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</row>
    <row r="482" spans="1:120" s="220" customFormat="1" ht="16.5" customHeight="1">
      <c r="A482" s="164">
        <v>5.4</v>
      </c>
      <c r="B482" s="164" t="s">
        <v>2240</v>
      </c>
      <c r="C482" s="164" t="s">
        <v>2886</v>
      </c>
      <c r="D482" s="164">
        <v>6</v>
      </c>
      <c r="E482" s="175" t="s">
        <v>2243</v>
      </c>
      <c r="F482" s="177" t="s">
        <v>2270</v>
      </c>
      <c r="G482" s="177" t="s">
        <v>2249</v>
      </c>
      <c r="H482" s="177">
        <v>18</v>
      </c>
      <c r="I482" s="221" t="s">
        <v>2518</v>
      </c>
      <c r="J482" s="177" t="s">
        <v>2294</v>
      </c>
      <c r="K482" s="177" t="s">
        <v>2435</v>
      </c>
      <c r="L482" s="175"/>
      <c r="M482" s="165"/>
      <c r="N482" s="221" t="s">
        <v>2550</v>
      </c>
      <c r="O482" s="183">
        <v>11833561</v>
      </c>
      <c r="P482" s="166"/>
      <c r="Q482" s="175" t="s">
        <v>2449</v>
      </c>
      <c r="R482" s="175"/>
      <c r="S482" s="166"/>
      <c r="T482" s="166"/>
      <c r="U482" s="166">
        <v>3149</v>
      </c>
      <c r="V482" s="164" t="s">
        <v>1869</v>
      </c>
      <c r="W482" s="167"/>
      <c r="X482" s="167"/>
      <c r="Y482" s="167"/>
      <c r="Z482" s="164" t="s">
        <v>1871</v>
      </c>
      <c r="AA482" s="164" t="s">
        <v>2472</v>
      </c>
      <c r="AB482" s="166"/>
      <c r="AC482" s="166"/>
      <c r="AD482" s="165"/>
      <c r="AE482" s="166"/>
      <c r="AF482" s="166"/>
      <c r="AG482" s="166"/>
      <c r="AH482" s="165"/>
      <c r="AI482" s="166"/>
      <c r="AJ482" s="166" t="s">
        <v>2246</v>
      </c>
      <c r="AK482" s="166" t="s">
        <v>2294</v>
      </c>
      <c r="AL482" s="166"/>
      <c r="AM482" s="166"/>
      <c r="AN482" s="166" t="str">
        <f>F482 &amp;"["&amp;G482&amp;"]의 "&amp; I482 &amp;"["&amp; J482 &amp;"]는 환자["&amp;AJ482&amp;"]의 "&amp;I482&amp;"["&amp;AK482&amp;"]에 존재하여야 한다."</f>
        <v>투약정보[DRUG_EXPOSURE]의 내원 유형 ID[VISIT_OCCURRENCE_ID]는 환자[VISIT_OCCURRENCE]의 내원 유형 ID[VISIT_OCCURRENCE_ID]에 존재하여야 한다.</v>
      </c>
      <c r="AO482" s="166"/>
      <c r="AP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AQ482" s="164" t="s">
        <v>1860</v>
      </c>
      <c r="AR482" s="164" t="str">
        <f>"WITH query_result AS (" &amp; CHAR(10) &amp;
"    -- 쿼리 결과를 변수에 저장" &amp; CHAR(10) &amp;
"    " &amp; AP482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82" s="164" t="s">
        <v>1860</v>
      </c>
      <c r="AU482" s="164" t="str">
        <f>"    WITH query_result AS (" &amp; CHAR(10) &amp;
"        -- 쿼리 결과를 변수에 저장" &amp; CHAR(10) &amp;
"        " &amp; AS482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82" s="164" t="s">
        <v>1860</v>
      </c>
      <c r="AX482" s="164" t="str">
        <f>"    WITH query_result AS (" &amp; CHAR(10) &amp;
"        -- 쿼리 결과를 변수에 저장" &amp; CHAR(10) &amp;
"        " &amp; AV482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AZ482" s="164" t="s">
        <v>1860</v>
      </c>
      <c r="BA482" s="164" t="str">
        <f>"BEGIN TRY" &amp; CHAR(10) &amp;
"    WITH query_result AS (" &amp; CHAR(10) &amp;
"        "&amp;AY482&amp;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82" s="164" t="s">
        <v>1860</v>
      </c>
      <c r="BD482" s="164" t="str">
        <f>"BEGIN TRY" &amp; CHAR(10) &amp;
"    WITH query_result AS (" &amp; CHAR(10) &amp;
"        "&amp;BB482&amp;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82" s="164" t="s">
        <v>1860</v>
      </c>
      <c r="BG482" s="164" t="str">
        <f>"BEGIN TRY" &amp; CHAR(10) &amp;
"    WITH query_result AS (" &amp; CHAR(10) &amp;
"        "&amp;BE482&amp;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2" s="166" t="str">
        <f>"SELECT 'ID"&amp; $U482 &amp;"' AS RULE_ID,  
   '"&amp; $G482 &amp;"' AS TB_NM,    
   '"&amp; $J482 &amp;"' AS COL_NM, 
   COUNT(*) AS TOT_CNT   
   FROM "&amp;$C482&amp;"."&amp; $G482 &amp;"
WHERE "&amp; $J482 &amp;" IS NOT NULL AND LENGTH(CAST("&amp; $J482 &amp;" AS VARCHAR))&gt;0 "</f>
        <v xml:space="preserve">SELECT 'ID3149' AS RULE_ID,  
   'DRUG_EXPOSURE' AS TB_NM,    
   'VISIT_OCCURRENCE_ID' AS COL_NM, 
   COUNT(*) AS TOT_CNT   
   FROM YourSchemaName.DRUG_EXPOSURE
WHERE VISIT_OCCURRENCE_ID IS NOT NULL AND LENGTH(CAST(VISIT_OCCURRENCE_ID AS VARCHAR))&gt;0 </v>
      </c>
      <c r="BI482" s="164" t="s">
        <v>1860</v>
      </c>
      <c r="BJ482" s="166" t="str">
        <f>"BEGIN" &amp; CHAR(10) &amp;
"    -- 쿼리 결과를 변수에 저장" &amp; CHAR(10) &amp;
"    " &amp; BH482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'ID3149'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82" s="164" t="s">
        <v>1860</v>
      </c>
      <c r="BM482" s="166" t="str">
        <f>"BEGIN" &amp; CHAR(10) &amp;
"    -- 쿼리 결과를 변수에 저장" &amp; CHAR(10) &amp;
"    " &amp; BK482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82" s="164" t="s">
        <v>1860</v>
      </c>
      <c r="BP482" s="166" t="str">
        <f>"BEGIN" &amp; CHAR(10) &amp;
"    -- 쿼리 결과를 변수에 저장" &amp; CHAR(10) &amp;
"    " &amp; BN482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BR482" s="164" t="s">
        <v>1860</v>
      </c>
      <c r="BS48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LENGTH("&amp; $J482 &amp;")&gt;0 )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482" s="164" t="s">
        <v>1860</v>
      </c>
      <c r="BV48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82" s="166" t="str">
        <f>"SELECT ERR_VALUE, RULE_ID, TB_NM, COL_NM FROM (
 SELECT DISTINCT SUBSTRING(CAST("&amp; $J482 &amp;" AS VARCHAR(50)),1,30)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LENGTH("&amp; $J482 &amp;")&gt;0 ) 
LIMIT 3
) XX
"</f>
        <v xml:space="preserve">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82" s="164" t="s">
        <v>1860</v>
      </c>
      <c r="BY48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CA482" s="164" t="s">
        <v>1860</v>
      </c>
      <c r="CB482" s="164" t="str">
        <f>"    -- 프로시저 본문" &amp; CHAR(10) &amp;
"    BEGIN" &amp; CHAR(10) &amp;
"        WITH query_result AS (" &amp; CHAR(10) &amp;
"            -- 쿼리 결과를 변수에 저장" &amp; CHAR(10) &amp;
"            "&amp;BZ482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'ID3149'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LENGTH(TO_CHAR("&amp; $J482 &amp;"))&gt;0 )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82" s="164" t="s">
        <v>1860</v>
      </c>
      <c r="CE482" s="164" t="str">
        <f>"    -- 프로시저 본문" &amp; CHAR(10) &amp;
"    BEGIN" &amp; CHAR(10) &amp;
"        WITH query_result AS (" &amp; CHAR(10) &amp;
"            -- 쿼리 결과를 변수에 저장" &amp; CHAR(10) &amp;
"         "&amp;CC482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2" s="166" t="str">
        <f>"SELECT ERR_VALUE, RULE_ID, TB_NM, COL_NM FROM (
 SELECT DISTINCT SUBSTR(TO_CHAR("&amp; $J482 &amp;"),1,30)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LENGTH(TO_CHAR("&amp; $J482 &amp;"))&gt;0 ) 
AND ROWNUM &lt; 4
) XX
"</f>
        <v xml:space="preserve">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82" s="164" t="s">
        <v>1860</v>
      </c>
      <c r="CH482" s="164" t="str">
        <f>"    -- 프로시저 본문" &amp; CHAR(10) &amp;
"    BEGIN" &amp; CHAR(10) &amp;
"        WITH query_result AS (" &amp; CHAR(10) &amp;
"            -- 쿼리 결과를 변수에 저장" &amp; CHAR(10) &amp;
"            "&amp;CF482&amp;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CJ482" s="164" t="s">
        <v>1860</v>
      </c>
      <c r="CK482" s="164" t="str">
        <f>"BEGIN TRY" &amp; CHAR(10) &amp;
"    WITH query_result AS (" &amp; CHAR(10) &amp;
"        "&amp;CI482&amp;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82" s="164" t="s">
        <v>1860</v>
      </c>
      <c r="CN482" s="164" t="str">
        <f>"BEGIN TRY" &amp; CHAR(10) &amp;
"    WITH query_result AS (" &amp; CHAR(10) &amp;
"        "&amp;CL482&amp;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82" s="164" t="s">
        <v>1860</v>
      </c>
      <c r="CQ482" s="164" t="str">
        <f>"BEGIN TRY" &amp; CHAR(10) &amp;
"    WITH query_result AS (" &amp; CHAR(10) &amp;
"        "&amp;CO482&amp;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2" s="216">
        <f>IFERROR(VLOOKUP("ID"&amp;U482,V.진단결과!$A$2:$E$99558,4,0),0)</f>
        <v>0</v>
      </c>
      <c r="CS482" s="217">
        <f>IFERROR(VLOOKUP("ID"&amp;U482,V.진단결과!$A$2:$E$99558,5,0),0)</f>
        <v>0</v>
      </c>
      <c r="CT482" s="218">
        <f t="shared" si="372"/>
        <v>0</v>
      </c>
      <c r="CU482" s="219" t="str">
        <f>SUBSTITUTE(IFERROR(VLOOKUP("ID"&amp;U482,V.진단결과!$A$2:$F$99558,6,0),""),$AO482,"")</f>
        <v/>
      </c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</row>
    <row r="483" spans="1:120" s="220" customFormat="1" ht="16.5" hidden="1" customHeight="1">
      <c r="A483" s="164">
        <v>5.4</v>
      </c>
      <c r="B483" s="164" t="s">
        <v>2240</v>
      </c>
      <c r="C483" s="164" t="s">
        <v>2886</v>
      </c>
      <c r="D483" s="164">
        <v>6</v>
      </c>
      <c r="E483" s="175" t="s">
        <v>2243</v>
      </c>
      <c r="F483" s="177" t="s">
        <v>2270</v>
      </c>
      <c r="G483" s="177" t="s">
        <v>2249</v>
      </c>
      <c r="H483" s="177">
        <v>19</v>
      </c>
      <c r="I483" s="221" t="s">
        <v>2551</v>
      </c>
      <c r="J483" s="177" t="s">
        <v>2307</v>
      </c>
      <c r="K483" s="177" t="s">
        <v>2435</v>
      </c>
      <c r="L483" s="175"/>
      <c r="M483" s="165"/>
      <c r="N483" s="221" t="s">
        <v>2551</v>
      </c>
      <c r="O483" s="183">
        <v>11833562</v>
      </c>
      <c r="P483" s="5"/>
      <c r="Q483" s="175" t="s">
        <v>2449</v>
      </c>
      <c r="R483" s="175"/>
      <c r="S483" s="166"/>
      <c r="T483" s="166"/>
      <c r="U483" s="166"/>
      <c r="V483" s="164" t="s">
        <v>1965</v>
      </c>
      <c r="W483" s="167" t="s">
        <v>2876</v>
      </c>
      <c r="X483" s="166"/>
      <c r="Y483" s="166"/>
      <c r="Z483" s="164"/>
      <c r="AA483" s="164"/>
      <c r="AB483" s="166"/>
      <c r="AC483" s="166"/>
      <c r="AD483" s="165"/>
      <c r="AE483" s="166"/>
      <c r="AF483" s="166"/>
      <c r="AG483" s="166"/>
      <c r="AH483" s="165"/>
      <c r="AI483" s="166"/>
      <c r="AJ483" s="166"/>
      <c r="AK483" s="166"/>
      <c r="AL483" s="166"/>
      <c r="AM483" s="166"/>
      <c r="AN483" s="166"/>
      <c r="AO483" s="166"/>
      <c r="AP483" s="166"/>
      <c r="AQ483" s="164"/>
      <c r="AR483" s="164"/>
      <c r="AS483" s="167"/>
      <c r="AT483" s="164"/>
      <c r="AU483" s="164"/>
      <c r="AV483" s="166"/>
      <c r="AW483" s="164"/>
      <c r="AX483" s="164"/>
      <c r="AY483" s="166"/>
      <c r="AZ483" s="164"/>
      <c r="BA483" s="164"/>
      <c r="BB483" s="167"/>
      <c r="BC483" s="164"/>
      <c r="BD483" s="164"/>
      <c r="BE483" s="166"/>
      <c r="BF483" s="164"/>
      <c r="BG483" s="164"/>
      <c r="BH483" s="166"/>
      <c r="BI483" s="164"/>
      <c r="BJ483" s="164"/>
      <c r="BK483" s="167"/>
      <c r="BL483" s="164"/>
      <c r="BM483" s="164"/>
      <c r="BN483" s="166"/>
      <c r="BO483" s="164"/>
      <c r="BP483" s="164"/>
      <c r="BQ483" s="166"/>
      <c r="BR483" s="164"/>
      <c r="BS483" s="164"/>
      <c r="BT483" s="167"/>
      <c r="BU483" s="164"/>
      <c r="BV483" s="164"/>
      <c r="BW483" s="166"/>
      <c r="BX483" s="164"/>
      <c r="BY483" s="164"/>
      <c r="BZ483" s="166"/>
      <c r="CA483" s="164"/>
      <c r="CB483" s="164"/>
      <c r="CC483" s="167"/>
      <c r="CD483" s="164"/>
      <c r="CE483" s="164"/>
      <c r="CF483" s="166"/>
      <c r="CG483" s="164"/>
      <c r="CH483" s="164"/>
      <c r="CI483" s="166"/>
      <c r="CJ483" s="164"/>
      <c r="CK483" s="164"/>
      <c r="CL483" s="167"/>
      <c r="CM483" s="164"/>
      <c r="CN483" s="164"/>
      <c r="CO483" s="166"/>
      <c r="CP483" s="164"/>
      <c r="CQ483" s="164"/>
      <c r="CR483" s="216">
        <f>IFERROR(VLOOKUP("ID"&amp;U483,V.진단결과!$A$2:$E$99558,4,0),0)</f>
        <v>0</v>
      </c>
      <c r="CS483" s="217">
        <f>IFERROR(VLOOKUP("ID"&amp;U483,V.진단결과!$A$2:$E$99558,5,0),0)</f>
        <v>0</v>
      </c>
      <c r="CT483" s="218">
        <f t="shared" si="372"/>
        <v>0</v>
      </c>
      <c r="CU483" s="219" t="str">
        <f>SUBSTITUTE(IFERROR(VLOOKUP("ID"&amp;U483,V.진단결과!$A$2:$F$99558,6,0),""),$AO483,"")</f>
        <v/>
      </c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</row>
    <row r="484" spans="1:120" s="220" customFormat="1" ht="16.5" hidden="1" customHeight="1">
      <c r="A484" s="164">
        <v>5.4</v>
      </c>
      <c r="B484" s="164" t="s">
        <v>2240</v>
      </c>
      <c r="C484" s="164" t="s">
        <v>2886</v>
      </c>
      <c r="D484" s="164">
        <v>6</v>
      </c>
      <c r="E484" s="175" t="s">
        <v>2243</v>
      </c>
      <c r="F484" s="177" t="s">
        <v>2270</v>
      </c>
      <c r="G484" s="177" t="s">
        <v>2249</v>
      </c>
      <c r="H484" s="177">
        <v>20</v>
      </c>
      <c r="I484" s="221" t="s">
        <v>2552</v>
      </c>
      <c r="J484" s="177" t="s">
        <v>2345</v>
      </c>
      <c r="K484" s="177" t="s">
        <v>2437</v>
      </c>
      <c r="L484" s="175"/>
      <c r="M484" s="165"/>
      <c r="N484" s="221" t="s">
        <v>2552</v>
      </c>
      <c r="O484" s="183" t="s">
        <v>2531</v>
      </c>
      <c r="P484" s="166"/>
      <c r="Q484" s="175" t="s">
        <v>2449</v>
      </c>
      <c r="R484" s="175"/>
      <c r="S484" s="166"/>
      <c r="T484" s="166"/>
      <c r="U484" s="166"/>
      <c r="V484" s="164" t="s">
        <v>1965</v>
      </c>
      <c r="W484" s="166" t="s">
        <v>1875</v>
      </c>
      <c r="X484" s="166"/>
      <c r="Y484" s="166"/>
      <c r="Z484" s="166"/>
      <c r="AA484" s="166"/>
      <c r="AB484" s="166"/>
      <c r="AC484" s="166"/>
      <c r="AD484" s="165"/>
      <c r="AE484" s="166"/>
      <c r="AF484" s="166"/>
      <c r="AG484" s="166"/>
      <c r="AH484" s="165"/>
      <c r="AI484" s="166"/>
      <c r="AJ484" s="166"/>
      <c r="AK484" s="166"/>
      <c r="AL484" s="166"/>
      <c r="AM484" s="166"/>
      <c r="AN484" s="166"/>
      <c r="AO484" s="166"/>
      <c r="AP484" s="166"/>
      <c r="AQ484" s="164"/>
      <c r="AR484" s="164"/>
      <c r="AS484" s="167"/>
      <c r="AT484" s="164"/>
      <c r="AU484" s="164"/>
      <c r="AV484" s="166"/>
      <c r="AW484" s="166"/>
      <c r="AX484" s="166"/>
      <c r="AY484" s="166"/>
      <c r="AZ484" s="164"/>
      <c r="BA484" s="164"/>
      <c r="BB484" s="167"/>
      <c r="BC484" s="164"/>
      <c r="BD484" s="164"/>
      <c r="BE484" s="166"/>
      <c r="BF484" s="166"/>
      <c r="BG484" s="166"/>
      <c r="BH484" s="166"/>
      <c r="BI484" s="164"/>
      <c r="BJ484" s="164"/>
      <c r="BK484" s="167"/>
      <c r="BL484" s="164"/>
      <c r="BM484" s="164"/>
      <c r="BN484" s="166"/>
      <c r="BO484" s="166"/>
      <c r="BP484" s="166"/>
      <c r="BQ484" s="166"/>
      <c r="BR484" s="164"/>
      <c r="BS484" s="164"/>
      <c r="BT484" s="167"/>
      <c r="BU484" s="164"/>
      <c r="BV484" s="164"/>
      <c r="BW484" s="166"/>
      <c r="BX484" s="166"/>
      <c r="BY484" s="166"/>
      <c r="BZ484" s="166"/>
      <c r="CA484" s="164"/>
      <c r="CB484" s="164"/>
      <c r="CC484" s="167"/>
      <c r="CD484" s="164"/>
      <c r="CE484" s="164"/>
      <c r="CF484" s="166"/>
      <c r="CG484" s="166"/>
      <c r="CH484" s="166"/>
      <c r="CI484" s="166"/>
      <c r="CJ484" s="164"/>
      <c r="CK484" s="164"/>
      <c r="CL484" s="167"/>
      <c r="CM484" s="164"/>
      <c r="CN484" s="164"/>
      <c r="CO484" s="166"/>
      <c r="CP484" s="166"/>
      <c r="CQ484" s="166"/>
      <c r="CR484" s="216">
        <f>IFERROR(VLOOKUP("ID"&amp;U484,V.진단결과!$A$2:$E$99558,4,0),0)</f>
        <v>0</v>
      </c>
      <c r="CS484" s="217">
        <f>IFERROR(VLOOKUP("ID"&amp;U484,V.진단결과!$A$2:$E$99558,5,0),0)</f>
        <v>0</v>
      </c>
      <c r="CT484" s="218">
        <f t="shared" si="372"/>
        <v>0</v>
      </c>
      <c r="CU484" s="219" t="str">
        <f>SUBSTITUTE(IFERROR(VLOOKUP("ID"&amp;U484,V.진단결과!$A$2:$F$99558,6,0),""),$AO484,"")</f>
        <v/>
      </c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</row>
    <row r="485" spans="1:120" s="220" customFormat="1" ht="16.5" customHeight="1">
      <c r="A485" s="164">
        <v>5.4</v>
      </c>
      <c r="B485" s="164" t="s">
        <v>2240</v>
      </c>
      <c r="C485" s="164" t="s">
        <v>2886</v>
      </c>
      <c r="D485" s="164">
        <v>6</v>
      </c>
      <c r="E485" s="175" t="s">
        <v>2243</v>
      </c>
      <c r="F485" s="177" t="s">
        <v>2270</v>
      </c>
      <c r="G485" s="177" t="s">
        <v>2249</v>
      </c>
      <c r="H485" s="177">
        <v>21</v>
      </c>
      <c r="I485" s="221" t="s">
        <v>2561</v>
      </c>
      <c r="J485" s="177" t="s">
        <v>2346</v>
      </c>
      <c r="K485" s="177" t="s">
        <v>2435</v>
      </c>
      <c r="L485" s="175"/>
      <c r="M485" s="165"/>
      <c r="N485" s="221" t="s">
        <v>2553</v>
      </c>
      <c r="O485" s="183" t="s">
        <v>2508</v>
      </c>
      <c r="P485" s="4"/>
      <c r="Q485" s="175" t="s">
        <v>2449</v>
      </c>
      <c r="R485" s="175"/>
      <c r="S485" s="166"/>
      <c r="T485" s="166"/>
      <c r="U485" s="166">
        <v>3152</v>
      </c>
      <c r="V485" s="164" t="s">
        <v>1869</v>
      </c>
      <c r="W485" s="166"/>
      <c r="X485" s="166"/>
      <c r="Y485" s="166"/>
      <c r="Z485" s="164" t="s">
        <v>1868</v>
      </c>
      <c r="AA485" s="164" t="s">
        <v>2568</v>
      </c>
      <c r="AB485" s="166"/>
      <c r="AC485" s="166"/>
      <c r="AD485" s="165"/>
      <c r="AE485" s="166"/>
      <c r="AF485" s="166" t="s">
        <v>2886</v>
      </c>
      <c r="AG485" s="165" t="s">
        <v>2258</v>
      </c>
      <c r="AH485" s="165" t="s">
        <v>2434</v>
      </c>
      <c r="AI485" s="166"/>
      <c r="AJ485" s="166"/>
      <c r="AK485" s="166"/>
      <c r="AL485" s="166"/>
      <c r="AM485" s="166"/>
      <c r="AN485" s="166" t="str">
        <f>F485 &amp;"["&amp;G485&amp;"]의 "&amp; I485 &amp;"["&amp; J485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485" s="166"/>
      <c r="AP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AQ485" s="164" t="s">
        <v>1860</v>
      </c>
      <c r="AR485" s="164" t="str">
        <f>"WITH query_result AS (" &amp; CHAR(10) &amp;
"    -- 쿼리 결과를 변수에 저장" &amp; CHAR(10) &amp;
"    " &amp; AP485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485" s="164" t="s">
        <v>1860</v>
      </c>
      <c r="AU485" s="164" t="str">
        <f>"    WITH query_result AS (" &amp; CHAR(10) &amp;
"        -- 쿼리 결과를 변수에 저장" &amp; CHAR(10) &amp;
"        " &amp; AS485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485" s="164" t="s">
        <v>1860</v>
      </c>
      <c r="AX485" s="164" t="str">
        <f>"    WITH query_result AS (" &amp; CHAR(10) &amp;
"        -- 쿼리 결과를 변수에 저장" &amp; CHAR(10) &amp;
"        " &amp; AV485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AZ485" s="164" t="s">
        <v>1860</v>
      </c>
      <c r="BA485" s="164" t="str">
        <f>"BEGIN TRY" &amp; CHAR(10) &amp;
"    WITH query_result AS (" &amp; CHAR(10) &amp;
"        "&amp;AY485&amp;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485" s="164" t="s">
        <v>1860</v>
      </c>
      <c r="BD485" s="164" t="str">
        <f>"BEGIN TRY" &amp; CHAR(10) &amp;
"    WITH query_result AS (" &amp; CHAR(10) &amp;
"        "&amp;BB485&amp;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485" s="164" t="s">
        <v>1860</v>
      </c>
      <c r="BG485" s="164" t="str">
        <f>"BEGIN TRY" &amp; CHAR(10) &amp;
"    WITH query_result AS (" &amp; CHAR(10) &amp;
"        "&amp;BE485&amp;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5" s="166" t="str">
        <f>"SELECT 'ID"&amp; $U485 &amp;"' AS RULE_ID,  
   '"&amp; $G485 &amp;"' AS TB_NM,    
   '"&amp; $J485 &amp;"' AS COL_NM, 
   COUNT(*) AS TOT_CNT   
   FROM "&amp;$C485&amp;"."&amp; $G485 &amp;"
WHERE "&amp; $J485 &amp;" IS NOT NULL AND LENGTH(CAST("&amp; $J485 &amp;" AS VARCHAR))&gt;0 "</f>
        <v xml:space="preserve">SELECT 'ID3152'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485" s="164" t="s">
        <v>1860</v>
      </c>
      <c r="BJ485" s="166" t="str">
        <f>"BEGIN" &amp; CHAR(10) &amp;
"    -- 쿼리 결과를 변수에 저장" &amp; CHAR(10) &amp;
"    " &amp; BH485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'ID3152'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485" s="164" t="s">
        <v>1860</v>
      </c>
      <c r="BM485" s="166" t="str">
        <f>"BEGIN" &amp; CHAR(10) &amp;
"    -- 쿼리 결과를 변수에 저장" &amp; CHAR(10) &amp;
"    " &amp; BK485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485" s="164" t="s">
        <v>1860</v>
      </c>
      <c r="BP485" s="166" t="str">
        <f>"BEGIN" &amp; CHAR(10) &amp;
"    -- 쿼리 결과를 변수에 저장" &amp; CHAR(10) &amp;
"    " &amp; BN485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BR485" s="164" t="s">
        <v>1860</v>
      </c>
      <c r="BS4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LENGTH("&amp; $J485 &amp;")&gt;0 )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485" s="164" t="s">
        <v>1860</v>
      </c>
      <c r="BV4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485" s="166" t="str">
        <f>"SELECT ERR_VALUE, RULE_ID, TB_NM, COL_NM FROM (
 SELECT DISTINCT SUBSTRING(CAST("&amp; $J485 &amp;" AS VARCHAR(50)),1,30)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LENGTH("&amp; $J485 &amp;")&gt;0 ) 
AND "&amp; $J485 &amp;" != 0
LIMIT 3
) XX
"</f>
        <v xml:space="preserve">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485" s="164" t="s">
        <v>1860</v>
      </c>
      <c r="BY4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CA485" s="164" t="s">
        <v>1860</v>
      </c>
      <c r="CB485" s="164" t="str">
        <f>"    -- 프로시저 본문" &amp; CHAR(10) &amp;
"    BEGIN" &amp; CHAR(10) &amp;
"        WITH query_result AS (" &amp; CHAR(10) &amp;
"            -- 쿼리 결과를 변수에 저장" &amp; CHAR(10) &amp;
"            "&amp;BZ485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'ID3152'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LENGTH(TO_CHAR("&amp; $J485 &amp;"))&gt;0 )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485" s="164" t="s">
        <v>1860</v>
      </c>
      <c r="CE485" s="164" t="str">
        <f>"    -- 프로시저 본문" &amp; CHAR(10) &amp;
"    BEGIN" &amp; CHAR(10) &amp;
"        WITH query_result AS (" &amp; CHAR(10) &amp;
"            -- 쿼리 결과를 변수에 저장" &amp; CHAR(10) &amp;
"         "&amp;CC485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5" s="166" t="str">
        <f>"SELECT ERR_VALUE, RULE_ID, TB_NM, COL_NM FROM (
 SELECT DISTINCT SUBSTR(TO_CHAR("&amp; $J485 &amp;"),1,30)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LENGTH(TO_CHAR("&amp; $J485 &amp;"))&gt;0 ) 
AND "&amp; $J485 &amp;" != 0
AND ROWNUM &lt; 4
) XX
"</f>
        <v xml:space="preserve">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485" s="164" t="s">
        <v>1860</v>
      </c>
      <c r="CH485" s="164" t="str">
        <f>"    -- 프로시저 본문" &amp; CHAR(10) &amp;
"    BEGIN" &amp; CHAR(10) &amp;
"        WITH query_result AS (" &amp; CHAR(10) &amp;
"            -- 쿼리 결과를 변수에 저장" &amp; CHAR(10) &amp;
"            "&amp;CF485&amp;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CJ485" s="164" t="s">
        <v>1860</v>
      </c>
      <c r="CK485" s="164" t="str">
        <f>"BEGIN TRY" &amp; CHAR(10) &amp;
"    WITH query_result AS (" &amp; CHAR(10) &amp;
"        "&amp;CI485&amp;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485" s="164" t="s">
        <v>1860</v>
      </c>
      <c r="CN485" s="164" t="str">
        <f>"BEGIN TRY" &amp; CHAR(10) &amp;
"    WITH query_result AS (" &amp; CHAR(10) &amp;
"        "&amp;CL485&amp;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485" s="164" t="s">
        <v>1860</v>
      </c>
      <c r="CQ485" s="164" t="str">
        <f>"BEGIN TRY" &amp; CHAR(10) &amp;
"    WITH query_result AS (" &amp; CHAR(10) &amp;
"        "&amp;CO485&amp;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5" s="216">
        <f>IFERROR(VLOOKUP("ID"&amp;U485,V.진단결과!$A$2:$E$99558,4,0),0)</f>
        <v>0</v>
      </c>
      <c r="CS485" s="217">
        <f>IFERROR(VLOOKUP("ID"&amp;U485,V.진단결과!$A$2:$E$99558,5,0),0)</f>
        <v>0</v>
      </c>
      <c r="CT485" s="218">
        <f t="shared" si="372"/>
        <v>0</v>
      </c>
      <c r="CU485" s="219" t="str">
        <f>SUBSTITUTE(IFERROR(VLOOKUP("ID"&amp;U485,V.진단결과!$A$2:$F$99558,6,0),""),$AO485,"")</f>
        <v/>
      </c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</row>
    <row r="486" spans="1:120" s="220" customFormat="1" ht="16.5" hidden="1" customHeight="1">
      <c r="A486" s="164">
        <v>5.4</v>
      </c>
      <c r="B486" s="164" t="s">
        <v>2240</v>
      </c>
      <c r="C486" s="164" t="s">
        <v>2886</v>
      </c>
      <c r="D486" s="164">
        <v>6</v>
      </c>
      <c r="E486" s="175" t="s">
        <v>2243</v>
      </c>
      <c r="F486" s="177" t="s">
        <v>2270</v>
      </c>
      <c r="G486" s="177" t="s">
        <v>2249</v>
      </c>
      <c r="H486" s="177">
        <v>22</v>
      </c>
      <c r="I486" s="221" t="s">
        <v>2562</v>
      </c>
      <c r="J486" s="177" t="s">
        <v>2347</v>
      </c>
      <c r="K486" s="177" t="s">
        <v>2437</v>
      </c>
      <c r="L486" s="175"/>
      <c r="M486" s="165"/>
      <c r="N486" s="221" t="s">
        <v>2554</v>
      </c>
      <c r="O486" s="183" t="s">
        <v>2532</v>
      </c>
      <c r="P486" s="4"/>
      <c r="Q486" s="175" t="s">
        <v>2449</v>
      </c>
      <c r="R486" s="175"/>
      <c r="S486" s="166"/>
      <c r="T486" s="166"/>
      <c r="U486" s="166"/>
      <c r="V486" s="164" t="s">
        <v>1965</v>
      </c>
      <c r="W486" s="166" t="s">
        <v>1875</v>
      </c>
      <c r="X486" s="166"/>
      <c r="Y486" s="166"/>
      <c r="Z486" s="166"/>
      <c r="AA486" s="166"/>
      <c r="AB486" s="166"/>
      <c r="AC486" s="166"/>
      <c r="AD486" s="165"/>
      <c r="AE486" s="166"/>
      <c r="AF486" s="166"/>
      <c r="AG486" s="166"/>
      <c r="AH486" s="165"/>
      <c r="AI486" s="166"/>
      <c r="AJ486" s="166"/>
      <c r="AK486" s="166"/>
      <c r="AL486" s="166"/>
      <c r="AM486" s="166"/>
      <c r="AN486" s="166"/>
      <c r="AO486" s="166"/>
      <c r="AP486" s="166"/>
      <c r="AQ486" s="164"/>
      <c r="AR486" s="164"/>
      <c r="AS486" s="167"/>
      <c r="AT486" s="164"/>
      <c r="AU486" s="164"/>
      <c r="AV486" s="166"/>
      <c r="AW486" s="166"/>
      <c r="AX486" s="166"/>
      <c r="AY486" s="166"/>
      <c r="AZ486" s="164"/>
      <c r="BA486" s="164"/>
      <c r="BB486" s="167"/>
      <c r="BC486" s="164"/>
      <c r="BD486" s="164"/>
      <c r="BE486" s="166"/>
      <c r="BF486" s="166"/>
      <c r="BG486" s="166"/>
      <c r="BH486" s="166"/>
      <c r="BI486" s="164"/>
      <c r="BJ486" s="164"/>
      <c r="BK486" s="167"/>
      <c r="BL486" s="164"/>
      <c r="BM486" s="164"/>
      <c r="BN486" s="166"/>
      <c r="BO486" s="166"/>
      <c r="BP486" s="166"/>
      <c r="BQ486" s="166"/>
      <c r="BR486" s="164"/>
      <c r="BS486" s="164"/>
      <c r="BT486" s="167"/>
      <c r="BU486" s="164"/>
      <c r="BV486" s="164"/>
      <c r="BW486" s="166"/>
      <c r="BX486" s="166"/>
      <c r="BY486" s="166"/>
      <c r="BZ486" s="166"/>
      <c r="CA486" s="164"/>
      <c r="CB486" s="164"/>
      <c r="CC486" s="167"/>
      <c r="CD486" s="164"/>
      <c r="CE486" s="164"/>
      <c r="CF486" s="166"/>
      <c r="CG486" s="166"/>
      <c r="CH486" s="166"/>
      <c r="CI486" s="166"/>
      <c r="CJ486" s="164"/>
      <c r="CK486" s="164"/>
      <c r="CL486" s="167"/>
      <c r="CM486" s="164"/>
      <c r="CN486" s="164"/>
      <c r="CO486" s="166"/>
      <c r="CP486" s="166"/>
      <c r="CQ486" s="166"/>
      <c r="CR486" s="216">
        <f>IFERROR(VLOOKUP("ID"&amp;U486,V.진단결과!$A$2:$E$99558,4,0),0)</f>
        <v>0</v>
      </c>
      <c r="CS486" s="217">
        <f>IFERROR(VLOOKUP("ID"&amp;U486,V.진단결과!$A$2:$E$99558,5,0),0)</f>
        <v>0</v>
      </c>
      <c r="CT486" s="218">
        <f t="shared" si="372"/>
        <v>0</v>
      </c>
      <c r="CU486" s="219" t="str">
        <f>SUBSTITUTE(IFERROR(VLOOKUP("ID"&amp;U486,V.진단결과!$A$2:$F$99558,6,0),""),$AO486,"")</f>
        <v/>
      </c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</row>
    <row r="487" spans="1:120" s="220" customFormat="1" ht="16.5" hidden="1" customHeight="1">
      <c r="A487" s="164">
        <v>5.4</v>
      </c>
      <c r="B487" s="164" t="s">
        <v>2240</v>
      </c>
      <c r="C487" s="164" t="s">
        <v>2886</v>
      </c>
      <c r="D487" s="164">
        <v>6</v>
      </c>
      <c r="E487" s="175" t="s">
        <v>2243</v>
      </c>
      <c r="F487" s="177" t="s">
        <v>2270</v>
      </c>
      <c r="G487" s="177" t="s">
        <v>2249</v>
      </c>
      <c r="H487" s="177">
        <v>23</v>
      </c>
      <c r="I487" s="221" t="s">
        <v>2563</v>
      </c>
      <c r="J487" s="177" t="s">
        <v>2348</v>
      </c>
      <c r="K487" s="177" t="s">
        <v>2437</v>
      </c>
      <c r="L487" s="175"/>
      <c r="M487" s="165"/>
      <c r="N487" s="221" t="s">
        <v>2555</v>
      </c>
      <c r="O487" s="183" t="s">
        <v>2533</v>
      </c>
      <c r="P487" s="4"/>
      <c r="Q487" s="175" t="s">
        <v>2449</v>
      </c>
      <c r="R487" s="175"/>
      <c r="S487" s="166"/>
      <c r="T487" s="166"/>
      <c r="U487" s="166"/>
      <c r="V487" s="164" t="s">
        <v>1965</v>
      </c>
      <c r="W487" s="166" t="s">
        <v>1875</v>
      </c>
      <c r="X487" s="166"/>
      <c r="Y487" s="166"/>
      <c r="Z487" s="166"/>
      <c r="AA487" s="166"/>
      <c r="AB487" s="166"/>
      <c r="AC487" s="166"/>
      <c r="AD487" s="165"/>
      <c r="AE487" s="166"/>
      <c r="AF487" s="166"/>
      <c r="AG487" s="166"/>
      <c r="AH487" s="165"/>
      <c r="AI487" s="166"/>
      <c r="AJ487" s="166"/>
      <c r="AK487" s="166"/>
      <c r="AL487" s="166"/>
      <c r="AM487" s="166"/>
      <c r="AN487" s="166"/>
      <c r="AO487" s="166"/>
      <c r="AP487" s="166"/>
      <c r="AQ487" s="164"/>
      <c r="AR487" s="164"/>
      <c r="AS487" s="167"/>
      <c r="AT487" s="164"/>
      <c r="AU487" s="164"/>
      <c r="AV487" s="166"/>
      <c r="AW487" s="166"/>
      <c r="AX487" s="166"/>
      <c r="AY487" s="166"/>
      <c r="AZ487" s="164"/>
      <c r="BA487" s="164"/>
      <c r="BB487" s="167"/>
      <c r="BC487" s="164"/>
      <c r="BD487" s="164"/>
      <c r="BE487" s="166"/>
      <c r="BF487" s="166"/>
      <c r="BG487" s="166"/>
      <c r="BH487" s="166"/>
      <c r="BI487" s="164"/>
      <c r="BJ487" s="164"/>
      <c r="BK487" s="167"/>
      <c r="BL487" s="164"/>
      <c r="BM487" s="164"/>
      <c r="BN487" s="166"/>
      <c r="BO487" s="166"/>
      <c r="BP487" s="166"/>
      <c r="BQ487" s="166"/>
      <c r="BR487" s="164"/>
      <c r="BS487" s="164"/>
      <c r="BT487" s="167"/>
      <c r="BU487" s="164"/>
      <c r="BV487" s="164"/>
      <c r="BW487" s="166"/>
      <c r="BX487" s="166"/>
      <c r="BY487" s="166"/>
      <c r="BZ487" s="166"/>
      <c r="CA487" s="164"/>
      <c r="CB487" s="164"/>
      <c r="CC487" s="167"/>
      <c r="CD487" s="164"/>
      <c r="CE487" s="164"/>
      <c r="CF487" s="166"/>
      <c r="CG487" s="166"/>
      <c r="CH487" s="166"/>
      <c r="CI487" s="166"/>
      <c r="CJ487" s="164"/>
      <c r="CK487" s="164"/>
      <c r="CL487" s="167"/>
      <c r="CM487" s="164"/>
      <c r="CN487" s="164"/>
      <c r="CO487" s="166"/>
      <c r="CP487" s="166"/>
      <c r="CQ487" s="166"/>
      <c r="CR487" s="216">
        <f>IFERROR(VLOOKUP("ID"&amp;U487,V.진단결과!$A$2:$E$99558,4,0),0)</f>
        <v>0</v>
      </c>
      <c r="CS487" s="217">
        <f>IFERROR(VLOOKUP("ID"&amp;U487,V.진단결과!$A$2:$E$99558,5,0),0)</f>
        <v>0</v>
      </c>
      <c r="CT487" s="218">
        <f t="shared" si="372"/>
        <v>0</v>
      </c>
      <c r="CU487" s="219" t="str">
        <f>SUBSTITUTE(IFERROR(VLOOKUP("ID"&amp;U487,V.진단결과!$A$2:$F$99558,6,0),""),$AO487,"")</f>
        <v/>
      </c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</row>
    <row r="488" spans="1:120" s="220" customFormat="1" ht="16.5" hidden="1" customHeight="1">
      <c r="A488" s="164">
        <v>5.4</v>
      </c>
      <c r="B488" s="164" t="s">
        <v>2240</v>
      </c>
      <c r="C488" s="164" t="s">
        <v>2886</v>
      </c>
      <c r="D488" s="164">
        <v>7</v>
      </c>
      <c r="E488" s="175" t="s">
        <v>2243</v>
      </c>
      <c r="F488" s="177" t="s">
        <v>2259</v>
      </c>
      <c r="G488" s="177" t="s">
        <v>2250</v>
      </c>
      <c r="H488" s="177">
        <v>1</v>
      </c>
      <c r="I488" s="221" t="s">
        <v>2657</v>
      </c>
      <c r="J488" s="177" t="s">
        <v>2349</v>
      </c>
      <c r="K488" s="177" t="s">
        <v>2435</v>
      </c>
      <c r="L488" s="175" t="s">
        <v>9</v>
      </c>
      <c r="M488" s="165"/>
      <c r="N488" s="221" t="s">
        <v>2657</v>
      </c>
      <c r="O488" s="183">
        <v>11833567</v>
      </c>
      <c r="P488" s="5"/>
      <c r="Q488" s="175" t="s">
        <v>116</v>
      </c>
      <c r="R488" s="175" t="s">
        <v>2448</v>
      </c>
      <c r="S488" s="166"/>
      <c r="T488" s="166"/>
      <c r="U488" s="166"/>
      <c r="V488" s="164" t="s">
        <v>1873</v>
      </c>
      <c r="W488" s="167" t="s">
        <v>1874</v>
      </c>
      <c r="X488" s="166"/>
      <c r="Y488" s="166"/>
      <c r="Z488" s="166"/>
      <c r="AA488" s="166"/>
      <c r="AB488" s="166"/>
      <c r="AC488" s="166"/>
      <c r="AD488" s="165"/>
      <c r="AE488" s="166"/>
      <c r="AF488" s="166"/>
      <c r="AG488" s="166"/>
      <c r="AH488" s="165"/>
      <c r="AI488" s="166"/>
      <c r="AJ488" s="166"/>
      <c r="AK488" s="166"/>
      <c r="AL488" s="166"/>
      <c r="AM488" s="166"/>
      <c r="AN488" s="166"/>
      <c r="AO488" s="166"/>
      <c r="AP488" s="166"/>
      <c r="AQ488" s="164"/>
      <c r="AR488" s="164"/>
      <c r="AS488" s="167"/>
      <c r="AT488" s="164"/>
      <c r="AU488" s="164"/>
      <c r="AV488" s="166"/>
      <c r="AW488" s="167"/>
      <c r="AX488" s="167"/>
      <c r="AY488" s="166"/>
      <c r="AZ488" s="164"/>
      <c r="BA488" s="164"/>
      <c r="BB488" s="167"/>
      <c r="BC488" s="164"/>
      <c r="BD488" s="164"/>
      <c r="BE488" s="166"/>
      <c r="BF488" s="167"/>
      <c r="BG488" s="167"/>
      <c r="BH488" s="166"/>
      <c r="BI488" s="164"/>
      <c r="BJ488" s="164"/>
      <c r="BK488" s="167"/>
      <c r="BL488" s="164"/>
      <c r="BM488" s="164"/>
      <c r="BN488" s="166"/>
      <c r="BO488" s="167"/>
      <c r="BP488" s="167"/>
      <c r="BQ488" s="166"/>
      <c r="BR488" s="164"/>
      <c r="BS488" s="164"/>
      <c r="BT488" s="167"/>
      <c r="BU488" s="164"/>
      <c r="BV488" s="164"/>
      <c r="BW488" s="166"/>
      <c r="BX488" s="167"/>
      <c r="BY488" s="167"/>
      <c r="BZ488" s="166"/>
      <c r="CA488" s="164"/>
      <c r="CB488" s="164"/>
      <c r="CC488" s="167"/>
      <c r="CD488" s="164"/>
      <c r="CE488" s="164"/>
      <c r="CF488" s="166"/>
      <c r="CG488" s="167"/>
      <c r="CH488" s="167"/>
      <c r="CI488" s="166"/>
      <c r="CJ488" s="164"/>
      <c r="CK488" s="164"/>
      <c r="CL488" s="167"/>
      <c r="CM488" s="164"/>
      <c r="CN488" s="164"/>
      <c r="CO488" s="166"/>
      <c r="CP488" s="167"/>
      <c r="CQ488" s="167"/>
      <c r="CR488" s="216">
        <f>IFERROR(VLOOKUP("ID"&amp;U488,V.진단결과!$A$2:$E$99558,4,0),0)</f>
        <v>0</v>
      </c>
      <c r="CS488" s="217">
        <f>IFERROR(VLOOKUP("ID"&amp;U488,V.진단결과!$A$2:$E$99558,5,0),0)</f>
        <v>0</v>
      </c>
      <c r="CT488" s="218">
        <f t="shared" si="372"/>
        <v>0</v>
      </c>
      <c r="CU488" s="219" t="str">
        <f>SUBSTITUTE(IFERROR(VLOOKUP("ID"&amp;U488,V.진단결과!$A$2:$F$99558,6,0),""),$AO488,"")</f>
        <v/>
      </c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</row>
    <row r="489" spans="1:120" s="220" customFormat="1" ht="16.5" customHeight="1">
      <c r="A489" s="164">
        <v>5.4</v>
      </c>
      <c r="B489" s="164" t="s">
        <v>2240</v>
      </c>
      <c r="C489" s="164" t="s">
        <v>2886</v>
      </c>
      <c r="D489" s="164">
        <v>7</v>
      </c>
      <c r="E489" s="175" t="s">
        <v>2243</v>
      </c>
      <c r="F489" s="177" t="s">
        <v>2259</v>
      </c>
      <c r="G489" s="177" t="s">
        <v>2250</v>
      </c>
      <c r="H489" s="177">
        <v>1</v>
      </c>
      <c r="I489" s="221" t="s">
        <v>2657</v>
      </c>
      <c r="J489" s="177" t="s">
        <v>2349</v>
      </c>
      <c r="K489" s="177" t="s">
        <v>2435</v>
      </c>
      <c r="L489" s="175" t="s">
        <v>9</v>
      </c>
      <c r="M489" s="165"/>
      <c r="N489" s="221" t="s">
        <v>2657</v>
      </c>
      <c r="O489" s="183">
        <v>11833567</v>
      </c>
      <c r="P489" s="5"/>
      <c r="Q489" s="175" t="s">
        <v>116</v>
      </c>
      <c r="R489" s="175" t="s">
        <v>2448</v>
      </c>
      <c r="S489" s="166"/>
      <c r="T489" s="166"/>
      <c r="U489" s="166">
        <v>3156</v>
      </c>
      <c r="V489" s="164" t="s">
        <v>1869</v>
      </c>
      <c r="W489" s="166"/>
      <c r="X489" s="166"/>
      <c r="Y489" s="166"/>
      <c r="Z489" s="168" t="s">
        <v>2892</v>
      </c>
      <c r="AA489" s="168" t="s">
        <v>2891</v>
      </c>
      <c r="AB489" s="166"/>
      <c r="AC489" s="166"/>
      <c r="AD489" s="165"/>
      <c r="AE489" s="166"/>
      <c r="AF489" s="166"/>
      <c r="AG489" s="166"/>
      <c r="AH489" s="165"/>
      <c r="AI489" s="166"/>
      <c r="AJ489" s="166"/>
      <c r="AK489" s="166"/>
      <c r="AL489" s="166"/>
      <c r="AM489" s="166"/>
      <c r="AN489" s="166" t="str">
        <f>F489 &amp;"["&amp;G489&amp;"]의 "&amp; I489 &amp;"["&amp; J489 &amp;"]는 필수적으로 존재하여만 한다."</f>
        <v>수술처치정보[PROCEDURE_OCCURRENCE]의 행위처방 기록ID[PROCEDURE_OCCURRENCE_ID]는 필수적으로 존재하여만 한다.</v>
      </c>
      <c r="AO489" s="166"/>
      <c r="AP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Q489" s="164" t="s">
        <v>1860</v>
      </c>
      <c r="AR489" s="164" t="str">
        <f t="shared" ref="AR489:AR506" si="373">"WITH query_result AS (" &amp; CHAR(10) &amp;
"    -- 쿼리 결과를 변수에 저장" &amp; CHAR(10) &amp;
"    " &amp; AP489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'ID3156'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AT489" s="164" t="s">
        <v>1860</v>
      </c>
      <c r="AU489" s="164" t="str">
        <f t="shared" ref="AU489:AU506" si="374">"    WITH query_result AS (" &amp; CHAR(10) &amp;
"        -- 쿼리 결과를 변수에 저장" &amp; CHAR(10) &amp;
"        " &amp; AS489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'ID3156'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AW489" s="164" t="s">
        <v>1860</v>
      </c>
      <c r="AX489" s="164" t="str">
        <f t="shared" ref="AX489:AX506" si="375">"    WITH query_result AS (" &amp; CHAR(10) &amp;
"        -- 쿼리 결과를 변수에 저장" &amp; CHAR(10) &amp;
"        " &amp; AV489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Z489" s="164" t="s">
        <v>1860</v>
      </c>
      <c r="BA489" s="164" t="str">
        <f t="shared" ref="BA489:BA506" si="376">"BEGIN TRY" &amp; CHAR(10) &amp;
"    WITH query_result AS (" &amp; CHAR(10) &amp;
"        "&amp;AY489&amp;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C489" s="164" t="s">
        <v>1860</v>
      </c>
      <c r="BD489" s="164" t="str">
        <f t="shared" ref="BD489:BD495" si="377">"BEGIN TRY" &amp; CHAR(10) &amp;
"    WITH query_result AS (" &amp; CHAR(10) &amp;
"        "&amp;BB489&amp;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BF489" s="164" t="s">
        <v>1860</v>
      </c>
      <c r="BG489" s="164" t="str">
        <f t="shared" ref="BG489:BG506" si="378">"BEGIN TRY" &amp; CHAR(10) &amp;
"    WITH query_result AS (" &amp; CHAR(10) &amp;
"        "&amp;BE489&amp;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9" s="166" t="str">
        <f>"SELECT 'ID"&amp; $U489 &amp;"' AS RULE_ID,  
   '"&amp; $G489 &amp;"' AS TB_NM,    
   '"&amp; $J489 &amp;"' AS COL_NM, 
   COUNT(*) AS TOT_CNT   
   FROM "&amp;$C489&amp;"."&amp; $G489 &amp;"
"</f>
        <v xml:space="preserve">SELECT 'ID3156' AS RULE_ID,  
   'PROCEDURE_OCCURRENCE' AS TB_NM,    
   'PROCEDURE_OCCURRENCE_ID' AS COL_NM, 
   COUNT(*) AS TOT_CNT   
   FROM YourSchemaName.PROCEDURE_OCCURRENCE
</v>
      </c>
      <c r="BI489" s="164" t="s">
        <v>1860</v>
      </c>
      <c r="BJ489" s="166" t="str">
        <f t="shared" ref="BJ489:BJ506" si="379">"BEGIN" &amp; CHAR(10) &amp;
"    -- 쿼리 결과를 변수에 저장" &amp; CHAR(10) &amp;
"    " &amp; BH489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'ID3156'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L489" s="164" t="s">
        <v>1860</v>
      </c>
      <c r="BM489" s="166" t="str">
        <f t="shared" ref="BM489:BM506" si="380">"BEGIN" &amp; CHAR(10) &amp;
"    -- 쿼리 결과를 변수에 저장" &amp; CHAR(10) &amp;
"    " &amp; BK489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'ID3156'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BO489" s="164" t="s">
        <v>1860</v>
      </c>
      <c r="BP489" s="166" t="str">
        <f t="shared" ref="BP489:BP506" si="381">"BEGIN" &amp; CHAR(10) &amp;
"    -- 쿼리 결과를 변수에 저장" &amp; CHAR(10) &amp;
"    " &amp; BN489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BR489" s="164" t="s">
        <v>1860</v>
      </c>
      <c r="BS489" s="164" t="str">
        <f t="shared" ref="BS489:BS506" si="38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U489" s="164" t="s">
        <v>1860</v>
      </c>
      <c r="BV489" s="164" t="str">
        <f t="shared" ref="BV489:BV506" si="38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489" s="166" t="str">
        <f>"SELECT ERR_VALUE, RULE_ID, TB_NM, COL_NM FROM (
 SELECT DISTINCT SUBSTRING(CAST("&amp; $J489 &amp;" AS VARCHAR(50)),1,30) AS ERR_VALUE, 'ID"&amp; $U489 &amp;"' AS RULE_ID,  
   '"&amp; $G489 &amp;"' AS TB_NM,    
   '"&amp; $J489 &amp;"' AS COL_NM 
    FROM "&amp;$C489&amp;"."&amp; $G489 &amp;" A
    WHERE  "&amp; $J489 &amp;" IS NULL 
LIMIT 3
) XX
"</f>
        <v xml:space="preserve">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</v>
      </c>
      <c r="BX489" s="164" t="s">
        <v>1860</v>
      </c>
      <c r="BY489" s="164" t="str">
        <f t="shared" ref="BY489:BY506" si="38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A489" s="164" t="s">
        <v>1860</v>
      </c>
      <c r="CB489" s="164" t="str">
        <f t="shared" ref="CB489:CB506" si="385">"    -- 프로시저 본문" &amp; CHAR(10) &amp;
"    BEGIN" &amp; CHAR(10) &amp;
"        WITH query_result AS (" &amp; CHAR(10) &amp;
"            -- 쿼리 결과를 변수에 저장" &amp; CHAR(10) &amp;
"            "&amp;BZ489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'ID3156'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D489" s="164" t="s">
        <v>1860</v>
      </c>
      <c r="CE489" s="164" t="str">
        <f t="shared" ref="CE489:CE506" si="386">"    -- 프로시저 본문" &amp; CHAR(10) &amp;
"    BEGIN" &amp; CHAR(10) &amp;
"        WITH query_result AS (" &amp; CHAR(10) &amp;
"            -- 쿼리 결과를 변수에 저장" &amp; CHAR(10) &amp;
"         "&amp;CC489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'ID3156'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9" s="166" t="str">
        <f>"SELECT ERR_VALUE, RULE_ID, TB_NM, COL_NM FROM (
 SELECT DISTINCT SUBSTR(TO_CHAR("&amp; $J489 &amp;"),1,30) AS ERR_VALUE, 'ID"&amp; $U489 &amp;"' AS RULE_ID,  
   '"&amp; $G489 &amp;"' AS TB_NM,    
   '"&amp; $J489 &amp;"' AS COL_NM 
    FROM "&amp;$C489&amp;"."&amp; $G489 &amp;" A
    WHERE  "&amp; $J489 &amp;" IS NULL
AND ROWNUM &lt; 4
) XX
"</f>
        <v xml:space="preserve">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</v>
      </c>
      <c r="CG489" s="164" t="s">
        <v>1860</v>
      </c>
      <c r="CH489" s="164" t="str">
        <f t="shared" ref="CH489:CH506" si="387">"    -- 프로시저 본문" &amp; CHAR(10) &amp;
"    BEGIN" &amp; CHAR(10) &amp;
"        WITH query_result AS (" &amp; CHAR(10) &amp;
"            -- 쿼리 결과를 변수에 저장" &amp; CHAR(10) &amp;
"            "&amp;CF489&amp;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J489" s="164" t="s">
        <v>1860</v>
      </c>
      <c r="CK489" s="164" t="str">
        <f t="shared" ref="CK489:CK506" si="388">"BEGIN TRY" &amp; CHAR(10) &amp;
"    WITH query_result AS (" &amp; CHAR(10) &amp;
"        "&amp;CI489&amp;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M489" s="164" t="s">
        <v>1860</v>
      </c>
      <c r="CN489" s="164" t="str">
        <f t="shared" ref="CN489:CN495" si="389">"BEGIN TRY" &amp; CHAR(10) &amp;
"    WITH query_result AS (" &amp; CHAR(10) &amp;
"        "&amp;CL489&amp;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CP489" s="164" t="s">
        <v>1860</v>
      </c>
      <c r="CQ489" s="164" t="str">
        <f t="shared" ref="CQ489:CQ506" si="390">"BEGIN TRY" &amp; CHAR(10) &amp;
"    WITH query_result AS (" &amp; CHAR(10) &amp;
"        "&amp;CO489&amp;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9" s="216">
        <f>IFERROR(VLOOKUP("ID"&amp;U489,V.진단결과!$A$2:$E$99558,4,0),0)</f>
        <v>0</v>
      </c>
      <c r="CS489" s="217">
        <f>IFERROR(VLOOKUP("ID"&amp;U489,V.진단결과!$A$2:$E$99558,5,0),0)</f>
        <v>0</v>
      </c>
      <c r="CT489" s="218">
        <f t="shared" si="372"/>
        <v>0</v>
      </c>
      <c r="CU489" s="219" t="str">
        <f>SUBSTITUTE(IFERROR(VLOOKUP("ID"&amp;U489,V.진단결과!$A$2:$F$99558,6,0),""),$AO489,"")</f>
        <v/>
      </c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</row>
    <row r="490" spans="1:120" s="220" customFormat="1" ht="16.5" customHeight="1">
      <c r="A490" s="164">
        <v>5.4</v>
      </c>
      <c r="B490" s="164" t="s">
        <v>2240</v>
      </c>
      <c r="C490" s="164" t="s">
        <v>2886</v>
      </c>
      <c r="D490" s="164">
        <v>7</v>
      </c>
      <c r="E490" s="175" t="s">
        <v>2243</v>
      </c>
      <c r="F490" s="177" t="s">
        <v>2259</v>
      </c>
      <c r="G490" s="177" t="s">
        <v>2250</v>
      </c>
      <c r="H490" s="177">
        <v>2</v>
      </c>
      <c r="I490" s="221" t="s">
        <v>2487</v>
      </c>
      <c r="J490" s="177" t="s">
        <v>2272</v>
      </c>
      <c r="K490" s="177" t="s">
        <v>2435</v>
      </c>
      <c r="L490" s="175"/>
      <c r="M490" s="165"/>
      <c r="N490" s="221" t="s">
        <v>2487</v>
      </c>
      <c r="O490" s="183">
        <v>100000001</v>
      </c>
      <c r="P490" s="5"/>
      <c r="Q490" s="175" t="s">
        <v>116</v>
      </c>
      <c r="R490" s="175" t="s">
        <v>2448</v>
      </c>
      <c r="S490" s="166"/>
      <c r="T490" s="166"/>
      <c r="U490" s="166">
        <v>3157</v>
      </c>
      <c r="V490" s="164" t="s">
        <v>1869</v>
      </c>
      <c r="W490" s="166"/>
      <c r="X490" s="166"/>
      <c r="Y490" s="166"/>
      <c r="Z490" s="164" t="s">
        <v>1871</v>
      </c>
      <c r="AA490" s="168" t="s">
        <v>1872</v>
      </c>
      <c r="AB490" s="166"/>
      <c r="AC490" s="166"/>
      <c r="AD490" s="165"/>
      <c r="AE490" s="166"/>
      <c r="AF490" s="166"/>
      <c r="AG490" s="166"/>
      <c r="AH490" s="165"/>
      <c r="AI490" s="166"/>
      <c r="AJ490" s="166" t="s">
        <v>2244</v>
      </c>
      <c r="AK490" s="166" t="s">
        <v>2272</v>
      </c>
      <c r="AL490" s="166"/>
      <c r="AM490" s="166"/>
      <c r="AN490" s="166" t="str">
        <f>F490 &amp;"["&amp;G490&amp;"]의 "&amp; I490 &amp;"["&amp; J490 &amp;"]는 환자["&amp;AJ490&amp;"]의 "&amp;I490&amp;"["&amp;AK490&amp;"]에 존재하여야 한다."</f>
        <v>수술처치정보[PROCEDURE_OCCURRENCE]의 CDM 환자ID[PERSON_ID]는 환자[PERSON]의 CDM 환자ID[PERSON_ID]에 존재하여야 한다.</v>
      </c>
      <c r="AO490" s="166"/>
      <c r="AP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AQ490" s="164" t="s">
        <v>1860</v>
      </c>
      <c r="AR490" s="164" t="str">
        <f t="shared" si="373"/>
        <v xml:space="preserve">WITH query_result AS (
    -- 쿼리 결과를 변수에 저장
    SELECT 'ID3157'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490" s="164" t="s">
        <v>1860</v>
      </c>
      <c r="AU490" s="164" t="str">
        <f t="shared" si="374"/>
        <v xml:space="preserve">    WITH query_result AS (
        -- 쿼리 결과를 변수에 저장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490" s="164" t="s">
        <v>1860</v>
      </c>
      <c r="AX490" s="164" t="str">
        <f t="shared" si="375"/>
        <v xml:space="preserve">    WITH query_result AS (
        -- 쿼리 결과를 변수에 저장
    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AZ490" s="164" t="s">
        <v>1860</v>
      </c>
      <c r="BA490" s="164" t="str">
        <f t="shared" si="376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490" s="164" t="s">
        <v>1860</v>
      </c>
      <c r="BD490" s="164" t="str">
        <f t="shared" si="377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490" s="164" t="s">
        <v>1860</v>
      </c>
      <c r="BG490" s="164" t="str">
        <f t="shared" si="378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0" s="166" t="str">
        <f>"SELECT 'ID"&amp; $U490 &amp;"' AS RULE_ID,  
   '"&amp; $G490 &amp;"' AS TB_NM,    
   '"&amp; $J490 &amp;"' AS COL_NM, 
   COUNT(*) AS TOT_CNT   
   FROM "&amp;$C490&amp;"."&amp; $G490 &amp;"
WHERE "&amp; $J490 &amp;" IS NOT NULL AND LENGTH(CAST("&amp; $J490 &amp;" AS VARCHAR))&gt;0 "</f>
        <v xml:space="preserve">SELECT 'ID3157' AS RULE_ID,  
   'PROCEDURE_OCCURRENCE' AS TB_NM,    
   'PERSON_ID' AS COL_NM, 
   COUNT(*) AS TOT_CNT   
   FROM YourSchemaName.PROCEDURE_OCCURRENCE
WHERE PERSON_ID IS NOT NULL AND LENGTH(CAST(PERSON_ID AS VARCHAR))&gt;0 </v>
      </c>
      <c r="BI490" s="164" t="s">
        <v>1860</v>
      </c>
      <c r="BJ490" s="166" t="str">
        <f t="shared" si="379"/>
        <v xml:space="preserve">BEGIN
    -- 쿼리 결과를 변수에 저장
    SELECT 'ID3157'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490" s="164" t="s">
        <v>1860</v>
      </c>
      <c r="BM490" s="166" t="str">
        <f t="shared" si="380"/>
        <v xml:space="preserve">BEGIN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490" s="164" t="s">
        <v>1860</v>
      </c>
      <c r="BP490" s="166" t="str">
        <f t="shared" si="381"/>
        <v xml:space="preserve">BEGIN
    -- 쿼리 결과를 변수에 저장
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BR490" s="164" t="s">
        <v>1860</v>
      </c>
      <c r="BS490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LENGTH("&amp; $J490 &amp;")&gt;0 )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490" s="164" t="s">
        <v>1860</v>
      </c>
      <c r="BV490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90" s="166" t="str">
        <f>"SELECT ERR_VALUE, RULE_ID, TB_NM, COL_NM FROM (
 SELECT DISTINCT SUBSTRING(CAST("&amp; $J490 &amp;" AS VARCHAR(50)),1,30)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LENGTH("&amp; $J490 &amp;")&gt;0 ) 
LIMIT 3
) XX
"</f>
        <v xml:space="preserve">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490" s="164" t="s">
        <v>1860</v>
      </c>
      <c r="BY490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CA490" s="164" t="s">
        <v>1860</v>
      </c>
      <c r="CB490" s="164" t="str">
        <f t="shared" si="385"/>
        <v xml:space="preserve">    -- 프로시저 본문
    BEGIN
        WITH query_result AS (
            -- 쿼리 결과를 변수에 저장
            SELECT 'ID3157'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LENGTH(TO_CHAR("&amp; $J490 &amp;"))&gt;0 )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490" s="164" t="s">
        <v>1860</v>
      </c>
      <c r="CE490" s="164" t="str">
        <f t="shared" si="386"/>
        <v xml:space="preserve">    -- 프로시저 본문
    BEGIN
        WITH query_result AS (
            -- 쿼리 결과를 변수에 저장
 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0" s="166" t="str">
        <f>"SELECT ERR_VALUE, RULE_ID, TB_NM, COL_NM FROM (
 SELECT DISTINCT SUBSTR(TO_CHAR("&amp; $J490 &amp;"),1,30)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LENGTH(TO_CHAR("&amp; $J490 &amp;"))&gt;0 ) 
AND ROWNUM &lt; 4
) XX
"</f>
        <v xml:space="preserve">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490" s="164" t="s">
        <v>1860</v>
      </c>
      <c r="CH490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CJ490" s="164" t="s">
        <v>1860</v>
      </c>
      <c r="CK490" s="164" t="str">
        <f t="shared" si="388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490" s="164" t="s">
        <v>1860</v>
      </c>
      <c r="CN490" s="164" t="str">
        <f t="shared" si="389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490" s="164" t="s">
        <v>1860</v>
      </c>
      <c r="CQ490" s="164" t="str">
        <f t="shared" si="390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0" s="216">
        <f>IFERROR(VLOOKUP("ID"&amp;U490,V.진단결과!$A$2:$E$99558,4,0),0)</f>
        <v>0</v>
      </c>
      <c r="CS490" s="217">
        <f>IFERROR(VLOOKUP("ID"&amp;U490,V.진단결과!$A$2:$E$99558,5,0),0)</f>
        <v>0</v>
      </c>
      <c r="CT490" s="218">
        <f t="shared" si="372"/>
        <v>0</v>
      </c>
      <c r="CU490" s="219" t="str">
        <f>SUBSTITUTE(IFERROR(VLOOKUP("ID"&amp;U490,V.진단결과!$A$2:$F$99558,6,0),""),$AO490,"")</f>
        <v/>
      </c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</row>
    <row r="491" spans="1:120" s="220" customFormat="1" ht="16.5" customHeight="1">
      <c r="A491" s="164">
        <v>5.4</v>
      </c>
      <c r="B491" s="164" t="s">
        <v>2240</v>
      </c>
      <c r="C491" s="164" t="s">
        <v>2886</v>
      </c>
      <c r="D491" s="164">
        <v>7</v>
      </c>
      <c r="E491" s="175" t="s">
        <v>2243</v>
      </c>
      <c r="F491" s="177" t="s">
        <v>2259</v>
      </c>
      <c r="G491" s="177" t="s">
        <v>2250</v>
      </c>
      <c r="H491" s="177">
        <v>2</v>
      </c>
      <c r="I491" s="221" t="s">
        <v>2487</v>
      </c>
      <c r="J491" s="177" t="s">
        <v>2272</v>
      </c>
      <c r="K491" s="177" t="s">
        <v>2435</v>
      </c>
      <c r="L491" s="175"/>
      <c r="M491" s="165"/>
      <c r="N491" s="221" t="s">
        <v>2487</v>
      </c>
      <c r="O491" s="183">
        <v>100000001</v>
      </c>
      <c r="P491" s="5"/>
      <c r="Q491" s="175" t="s">
        <v>116</v>
      </c>
      <c r="R491" s="175" t="s">
        <v>2448</v>
      </c>
      <c r="S491" s="166"/>
      <c r="T491" s="166"/>
      <c r="U491" s="166">
        <v>3158</v>
      </c>
      <c r="V491" s="164" t="s">
        <v>1869</v>
      </c>
      <c r="W491" s="166"/>
      <c r="X491" s="166"/>
      <c r="Y491" s="166"/>
      <c r="Z491" s="168" t="s">
        <v>2892</v>
      </c>
      <c r="AA491" s="168" t="s">
        <v>2891</v>
      </c>
      <c r="AB491" s="166"/>
      <c r="AC491" s="166"/>
      <c r="AD491" s="165"/>
      <c r="AE491" s="166"/>
      <c r="AF491" s="166"/>
      <c r="AG491" s="166"/>
      <c r="AH491" s="165"/>
      <c r="AI491" s="166"/>
      <c r="AJ491" s="166"/>
      <c r="AK491" s="166"/>
      <c r="AL491" s="166"/>
      <c r="AM491" s="166"/>
      <c r="AN491" s="166" t="str">
        <f>F491 &amp;"["&amp;G491&amp;"]의 "&amp; I491 &amp;"["&amp; J491 &amp;"]는 필수적으로 존재하여만 한다."</f>
        <v>수술처치정보[PROCEDURE_OCCURRENCE]의 CDM 환자ID[PERSON_ID]는 필수적으로 존재하여만 한다.</v>
      </c>
      <c r="AO491" s="166"/>
      <c r="AP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Q491" s="164" t="s">
        <v>1860</v>
      </c>
      <c r="AR491" s="164" t="str">
        <f t="shared" si="373"/>
        <v xml:space="preserve">WITH query_result AS (
    -- 쿼리 결과를 변수에 저장
    SELECT 'ID3158'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AT491" s="164" t="s">
        <v>1860</v>
      </c>
      <c r="AU491" s="164" t="str">
        <f t="shared" si="374"/>
        <v xml:space="preserve">    WITH query_result AS (
        -- 쿼리 결과를 변수에 저장
        SELECT 'ID3158'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AW491" s="164" t="s">
        <v>1860</v>
      </c>
      <c r="AX491" s="164" t="str">
        <f t="shared" si="375"/>
        <v xml:space="preserve">    WITH query_result AS (
        -- 쿼리 결과를 변수에 저장
    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Z491" s="164" t="s">
        <v>1860</v>
      </c>
      <c r="BA491" s="164" t="str">
        <f t="shared" si="376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C491" s="164" t="s">
        <v>1860</v>
      </c>
      <c r="BD491" s="164" t="str">
        <f t="shared" si="377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BF491" s="164" t="s">
        <v>1860</v>
      </c>
      <c r="BG491" s="164" t="str">
        <f t="shared" si="378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1" s="166" t="str">
        <f>"SELECT 'ID"&amp; $U491 &amp;"' AS RULE_ID,  
   '"&amp; $G491 &amp;"' AS TB_NM,    
   '"&amp; $J491 &amp;"' AS COL_NM, 
   COUNT(*) AS TOT_CNT   
   FROM "&amp;$C491&amp;"."&amp; $G491 &amp;"
"</f>
        <v xml:space="preserve">SELECT 'ID3158' AS RULE_ID,  
   'PROCEDURE_OCCURRENCE' AS TB_NM,    
   'PERSON_ID' AS COL_NM, 
   COUNT(*) AS TOT_CNT   
   FROM YourSchemaName.PROCEDURE_OCCURRENCE
</v>
      </c>
      <c r="BI491" s="164" t="s">
        <v>1860</v>
      </c>
      <c r="BJ491" s="166" t="str">
        <f t="shared" si="379"/>
        <v xml:space="preserve">BEGIN
    -- 쿼리 결과를 변수에 저장
    SELECT 'ID3158'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L491" s="164" t="s">
        <v>1860</v>
      </c>
      <c r="BM491" s="166" t="str">
        <f t="shared" si="380"/>
        <v xml:space="preserve">BEGIN
    -- 쿼리 결과를 변수에 저장
    SELECT 'ID3158'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BO491" s="164" t="s">
        <v>1860</v>
      </c>
      <c r="BP491" s="166" t="str">
        <f t="shared" si="381"/>
        <v xml:space="preserve">BEGIN
    -- 쿼리 결과를 변수에 저장
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BR491" s="164" t="s">
        <v>1860</v>
      </c>
      <c r="BS491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U491" s="164" t="s">
        <v>1860</v>
      </c>
      <c r="BV491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491" s="166" t="str">
        <f>"SELECT ERR_VALUE, RULE_ID, TB_NM, COL_NM FROM (
 SELECT DISTINCT SUBSTRING(CAST("&amp; $J491 &amp;" AS VARCHAR(50)),1,30) AS ERR_VALUE, 'ID"&amp; $U491 &amp;"' AS RULE_ID,  
   '"&amp; $G491 &amp;"' AS TB_NM,    
   '"&amp; $J491 &amp;"' AS COL_NM 
    FROM "&amp;$C491&amp;"."&amp; $G491 &amp;" A
    WHERE  "&amp; $J491 &amp;" IS NULL 
LIMIT 3
) XX
"</f>
        <v xml:space="preserve">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</v>
      </c>
      <c r="BX491" s="164" t="s">
        <v>1860</v>
      </c>
      <c r="BY491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A491" s="164" t="s">
        <v>1860</v>
      </c>
      <c r="CB491" s="164" t="str">
        <f t="shared" si="385"/>
        <v xml:space="preserve">    -- 프로시저 본문
    BEGIN
        WITH query_result AS (
            -- 쿼리 결과를 변수에 저장
            SELECT 'ID3158'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D491" s="164" t="s">
        <v>1860</v>
      </c>
      <c r="CE491" s="164" t="str">
        <f t="shared" si="386"/>
        <v xml:space="preserve">    -- 프로시저 본문
    BEGIN
        WITH query_result AS (
            -- 쿼리 결과를 변수에 저장
         SELECT 'ID3158'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1" s="166" t="str">
        <f>"SELECT ERR_VALUE, RULE_ID, TB_NM, COL_NM FROM (
 SELECT DISTINCT SUBSTR(TO_CHAR("&amp; $J491 &amp;"),1,30) AS ERR_VALUE, 'ID"&amp; $U491 &amp;"' AS RULE_ID,  
   '"&amp; $G491 &amp;"' AS TB_NM,    
   '"&amp; $J491 &amp;"' AS COL_NM 
    FROM "&amp;$C491&amp;"."&amp; $G491 &amp;" A
    WHERE  "&amp; $J491 &amp;" IS NULL
AND ROWNUM &lt; 4
) XX
"</f>
        <v xml:space="preserve">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</v>
      </c>
      <c r="CG491" s="164" t="s">
        <v>1860</v>
      </c>
      <c r="CH491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J491" s="164" t="s">
        <v>1860</v>
      </c>
      <c r="CK491" s="164" t="str">
        <f t="shared" si="388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M491" s="164" t="s">
        <v>1860</v>
      </c>
      <c r="CN491" s="164" t="str">
        <f t="shared" si="389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CP491" s="164" t="s">
        <v>1860</v>
      </c>
      <c r="CQ491" s="164" t="str">
        <f t="shared" si="390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1" s="216">
        <f>IFERROR(VLOOKUP("ID"&amp;U491,V.진단결과!$A$2:$E$99558,4,0),0)</f>
        <v>0</v>
      </c>
      <c r="CS491" s="217">
        <f>IFERROR(VLOOKUP("ID"&amp;U491,V.진단결과!$A$2:$E$99558,5,0),0)</f>
        <v>0</v>
      </c>
      <c r="CT491" s="218">
        <f t="shared" si="372"/>
        <v>0</v>
      </c>
      <c r="CU491" s="219" t="str">
        <f>SUBSTITUTE(IFERROR(VLOOKUP("ID"&amp;U491,V.진단결과!$A$2:$F$99558,6,0),""),$AO491,"")</f>
        <v/>
      </c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</row>
    <row r="492" spans="1:120" s="220" customFormat="1" ht="16.5" customHeight="1">
      <c r="A492" s="164">
        <v>5.4</v>
      </c>
      <c r="B492" s="164" t="s">
        <v>2240</v>
      </c>
      <c r="C492" s="164" t="s">
        <v>2886</v>
      </c>
      <c r="D492" s="164">
        <v>7</v>
      </c>
      <c r="E492" s="175" t="s">
        <v>2243</v>
      </c>
      <c r="F492" s="177" t="s">
        <v>2259</v>
      </c>
      <c r="G492" s="177" t="s">
        <v>2250</v>
      </c>
      <c r="H492" s="177">
        <v>3</v>
      </c>
      <c r="I492" s="221" t="s">
        <v>2658</v>
      </c>
      <c r="J492" s="177" t="s">
        <v>2350</v>
      </c>
      <c r="K492" s="177" t="s">
        <v>2435</v>
      </c>
      <c r="L492" s="175"/>
      <c r="M492" s="165"/>
      <c r="N492" s="221" t="s">
        <v>2671</v>
      </c>
      <c r="O492" s="183">
        <v>232643001</v>
      </c>
      <c r="P492" s="4"/>
      <c r="Q492" s="175" t="s">
        <v>116</v>
      </c>
      <c r="R492" s="175" t="s">
        <v>2448</v>
      </c>
      <c r="S492" s="166"/>
      <c r="T492" s="166"/>
      <c r="U492" s="166">
        <v>3159</v>
      </c>
      <c r="V492" s="164" t="s">
        <v>1869</v>
      </c>
      <c r="W492" s="166"/>
      <c r="X492" s="166"/>
      <c r="Y492" s="166"/>
      <c r="Z492" s="164" t="s">
        <v>1868</v>
      </c>
      <c r="AA492" s="164" t="s">
        <v>2466</v>
      </c>
      <c r="AB492" s="164"/>
      <c r="AC492" s="166"/>
      <c r="AD492" s="165"/>
      <c r="AE492" s="166"/>
      <c r="AF492" s="166" t="s">
        <v>2886</v>
      </c>
      <c r="AG492" s="165" t="s">
        <v>2258</v>
      </c>
      <c r="AH492" s="165" t="s">
        <v>2434</v>
      </c>
      <c r="AI492" s="166" t="s">
        <v>2831</v>
      </c>
      <c r="AJ492" s="166"/>
      <c r="AK492" s="166"/>
      <c r="AL492" s="166"/>
      <c r="AM492" s="166"/>
      <c r="AN492" s="166" t="str">
        <f>F492 &amp;"["&amp;G492&amp;"]의 "&amp; I492 &amp;"["&amp; J492 &amp;"]는 표준코드[CONCEPT]의 표준코드아이디[CONCEPT_ID]에 존재하며 해당 조건["&amp;AI492&amp;"]을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492" s="166"/>
      <c r="AP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AQ492" s="164" t="s">
        <v>1860</v>
      </c>
      <c r="AR492" s="164" t="str">
        <f t="shared" si="373"/>
        <v xml:space="preserve">WITH query_result AS (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492" s="164" t="s">
        <v>1860</v>
      </c>
      <c r="AU492" s="164" t="str">
        <f t="shared" si="374"/>
        <v xml:space="preserve">    WITH query_result AS (
        -- 쿼리 결과를 변수에 저장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492" s="164" t="s">
        <v>1860</v>
      </c>
      <c r="AX492" s="164" t="str">
        <f t="shared" si="375"/>
        <v xml:space="preserve">    WITH query_result AS (
        -- 쿼리 결과를 변수에 저장
    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AZ492" s="164" t="s">
        <v>1860</v>
      </c>
      <c r="BA492" s="164" t="str">
        <f t="shared" si="376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492" s="164" t="s">
        <v>1860</v>
      </c>
      <c r="BD492" s="164" t="str">
        <f t="shared" si="377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492" s="164" t="s">
        <v>1860</v>
      </c>
      <c r="BG492" s="164" t="str">
        <f t="shared" si="378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2" s="166" t="str">
        <f>"SELECT 'ID"&amp; $U492 &amp;"' AS RULE_ID,  
   '"&amp; $G492 &amp;"' AS TB_NM,    
   '"&amp; $J492 &amp;"' AS COL_NM, 
   COUNT(*) AS TOT_CNT   
   FROM "&amp;$C492&amp;"."&amp; $G492 &amp;"
WHERE "&amp; $J492 &amp;" IS NOT NULL AND LENGTH(CAST("&amp; $J492 &amp;" AS VARCHAR))&gt;0 "</f>
        <v xml:space="preserve">SELECT 'ID3159'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492" s="164" t="s">
        <v>1860</v>
      </c>
      <c r="BJ492" s="166" t="str">
        <f t="shared" si="379"/>
        <v xml:space="preserve">BEGIN
    -- 쿼리 결과를 변수에 저장
    SELECT 'ID3159'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492" s="164" t="s">
        <v>1860</v>
      </c>
      <c r="BM492" s="166" t="str">
        <f t="shared" si="380"/>
        <v xml:space="preserve">BEGIN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492" s="164" t="s">
        <v>1860</v>
      </c>
      <c r="BP492" s="166" t="str">
        <f t="shared" si="381"/>
        <v xml:space="preserve">BEGIN
    -- 쿼리 결과를 변수에 저장
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BR492" s="164" t="s">
        <v>1860</v>
      </c>
      <c r="BS492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LENGTH("&amp; $J492 &amp;")&gt;0 )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492" s="164" t="s">
        <v>1860</v>
      </c>
      <c r="BV492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492" s="166" t="str">
        <f>"SELECT ERR_VALUE, RULE_ID, TB_NM, COL_NM FROM (
 SELECT DISTINCT SUBSTRING(CAST("&amp; $J492 &amp;" AS VARCHAR(50)),1,30)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 $AI492 &amp;")  
THEN 'Y' ELSE 'N' END = 'Y' 
AND ( "&amp; $J492 &amp;" IS NOT NULL AND LENGTH("&amp; $J492 &amp;")&gt;0 ) 
LIMIT 3
) XX
"</f>
        <v xml:space="preserve">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492" s="164" t="s">
        <v>1860</v>
      </c>
      <c r="BY492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CA492" s="164" t="s">
        <v>1860</v>
      </c>
      <c r="CB492" s="164" t="str">
        <f t="shared" si="385"/>
        <v xml:space="preserve">    -- 프로시저 본문
    BEGIN
        WITH query_result AS (
            -- 쿼리 결과를 변수에 저장
            SELECT 'ID3159'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LENGTH(TO_CHAR("&amp; $J492 &amp;"))&gt;0 )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492" s="164" t="s">
        <v>1860</v>
      </c>
      <c r="CE492" s="164" t="str">
        <f t="shared" si="386"/>
        <v xml:space="preserve">    -- 프로시저 본문
    BEGIN
        WITH query_result AS (
            -- 쿼리 결과를 변수에 저장
 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2" s="166" t="str">
        <f>"SELECT ERR_VALUE, RULE_ID, TB_NM, COL_NM FROM (
 SELECT DISTINCT SUBSTR(TO_CHAR("&amp; $J492 &amp;"),1,30)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LENGTH(TO_CHAR("&amp; $J492 &amp;"))&gt;0 ) 
AND ROWNUM &lt; 4
) XX
"</f>
        <v xml:space="preserve">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492" s="164" t="s">
        <v>1860</v>
      </c>
      <c r="CH492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CJ492" s="164" t="s">
        <v>1860</v>
      </c>
      <c r="CK492" s="164" t="str">
        <f t="shared" si="388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492" s="164" t="s">
        <v>1860</v>
      </c>
      <c r="CN492" s="164" t="str">
        <f t="shared" si="389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492" s="164" t="s">
        <v>1860</v>
      </c>
      <c r="CQ492" s="164" t="str">
        <f t="shared" si="390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2" s="216">
        <f>IFERROR(VLOOKUP("ID"&amp;U492,V.진단결과!$A$2:$E$99558,4,0),0)</f>
        <v>0</v>
      </c>
      <c r="CS492" s="217">
        <f>IFERROR(VLOOKUP("ID"&amp;U492,V.진단결과!$A$2:$E$99558,5,0),0)</f>
        <v>0</v>
      </c>
      <c r="CT492" s="218">
        <f t="shared" si="372"/>
        <v>0</v>
      </c>
      <c r="CU492" s="219" t="str">
        <f>SUBSTITUTE(IFERROR(VLOOKUP("ID"&amp;U492,V.진단결과!$A$2:$F$99558,6,0),""),$AO492,"")</f>
        <v/>
      </c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</row>
    <row r="493" spans="1:120" s="220" customFormat="1" ht="16.5" customHeight="1">
      <c r="A493" s="164">
        <v>5.4</v>
      </c>
      <c r="B493" s="164" t="s">
        <v>2240</v>
      </c>
      <c r="C493" s="164" t="s">
        <v>2886</v>
      </c>
      <c r="D493" s="164">
        <v>7</v>
      </c>
      <c r="E493" s="175" t="s">
        <v>2243</v>
      </c>
      <c r="F493" s="177" t="s">
        <v>2259</v>
      </c>
      <c r="G493" s="177" t="s">
        <v>2250</v>
      </c>
      <c r="H493" s="177">
        <v>3</v>
      </c>
      <c r="I493" s="221" t="s">
        <v>2658</v>
      </c>
      <c r="J493" s="177" t="s">
        <v>2350</v>
      </c>
      <c r="K493" s="177" t="s">
        <v>2435</v>
      </c>
      <c r="L493" s="175"/>
      <c r="M493" s="165"/>
      <c r="N493" s="221" t="s">
        <v>2671</v>
      </c>
      <c r="O493" s="183">
        <v>232643001</v>
      </c>
      <c r="P493" s="4"/>
      <c r="Q493" s="175" t="s">
        <v>116</v>
      </c>
      <c r="R493" s="175" t="s">
        <v>2448</v>
      </c>
      <c r="S493" s="166"/>
      <c r="T493" s="166"/>
      <c r="U493" s="166">
        <v>3160</v>
      </c>
      <c r="V493" s="164" t="s">
        <v>1869</v>
      </c>
      <c r="W493" s="166"/>
      <c r="X493" s="166"/>
      <c r="Y493" s="166"/>
      <c r="Z493" s="168" t="s">
        <v>2892</v>
      </c>
      <c r="AA493" s="168" t="s">
        <v>2891</v>
      </c>
      <c r="AB493" s="166"/>
      <c r="AC493" s="166"/>
      <c r="AD493" s="165"/>
      <c r="AE493" s="166"/>
      <c r="AF493" s="166"/>
      <c r="AG493" s="166"/>
      <c r="AH493" s="165"/>
      <c r="AI493" s="166"/>
      <c r="AJ493" s="166"/>
      <c r="AK493" s="166"/>
      <c r="AL493" s="166"/>
      <c r="AM493" s="166"/>
      <c r="AN493" s="166" t="str">
        <f>F493 &amp;"["&amp;G493&amp;"]의 "&amp; I493 &amp;"["&amp; J493 &amp;"]는 필수적으로 존재하여만 한다."</f>
        <v>수술처치정보[PROCEDURE_OCCURRENCE]의 행위처방 concept ID[PROCEDURE_CONCEPT_ID]는 필수적으로 존재하여만 한다.</v>
      </c>
      <c r="AO493" s="166"/>
      <c r="AP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Q493" s="164" t="s">
        <v>1860</v>
      </c>
      <c r="AR493" s="164" t="str">
        <f t="shared" si="373"/>
        <v xml:space="preserve">WITH query_result AS (
    -- 쿼리 결과를 변수에 저장
    SELECT 'ID3160'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AT493" s="164" t="s">
        <v>1860</v>
      </c>
      <c r="AU493" s="164" t="str">
        <f t="shared" si="374"/>
        <v xml:space="preserve">    WITH query_result AS (
        -- 쿼리 결과를 변수에 저장
        SELECT 'ID3160'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AW493" s="164" t="s">
        <v>1860</v>
      </c>
      <c r="AX493" s="164" t="str">
        <f t="shared" si="375"/>
        <v xml:space="preserve">    WITH query_result AS (
        -- 쿼리 결과를 변수에 저장
    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Z493" s="164" t="s">
        <v>1860</v>
      </c>
      <c r="BA493" s="164" t="str">
        <f t="shared" si="376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C493" s="164" t="s">
        <v>1860</v>
      </c>
      <c r="BD493" s="164" t="str">
        <f t="shared" si="377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BF493" s="164" t="s">
        <v>1860</v>
      </c>
      <c r="BG493" s="164" t="str">
        <f t="shared" si="378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3" s="166" t="str">
        <f>"SELECT 'ID"&amp; $U493 &amp;"' AS RULE_ID,  
   '"&amp; $G493 &amp;"' AS TB_NM,    
   '"&amp; $J493 &amp;"' AS COL_NM, 
   COUNT(*) AS TOT_CNT   
   FROM "&amp;$C493&amp;"."&amp; $G493 &amp;"
"</f>
        <v xml:space="preserve">SELECT 'ID3160' AS RULE_ID,  
   'PROCEDURE_OCCURRENCE' AS TB_NM,    
   'PROCEDURE_CONCEPT_ID' AS COL_NM, 
   COUNT(*) AS TOT_CNT   
   FROM YourSchemaName.PROCEDURE_OCCURRENCE
</v>
      </c>
      <c r="BI493" s="164" t="s">
        <v>1860</v>
      </c>
      <c r="BJ493" s="166" t="str">
        <f t="shared" si="379"/>
        <v xml:space="preserve">BEGIN
    -- 쿼리 결과를 변수에 저장
    SELECT 'ID3160'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L493" s="164" t="s">
        <v>1860</v>
      </c>
      <c r="BM493" s="166" t="str">
        <f t="shared" si="380"/>
        <v xml:space="preserve">BEGIN
    -- 쿼리 결과를 변수에 저장
    SELECT 'ID3160'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BO493" s="164" t="s">
        <v>1860</v>
      </c>
      <c r="BP493" s="166" t="str">
        <f t="shared" si="381"/>
        <v xml:space="preserve">BEGIN
    -- 쿼리 결과를 변수에 저장
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BR493" s="164" t="s">
        <v>1860</v>
      </c>
      <c r="BS493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U493" s="164" t="s">
        <v>1860</v>
      </c>
      <c r="BV493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493" s="166" t="str">
        <f>"SELECT ERR_VALUE, RULE_ID, TB_NM, COL_NM FROM (
 SELECT DISTINCT SUBSTRING(CAST("&amp; $J493 &amp;" AS VARCHAR(50)),1,30) AS ERR_VALUE, 'ID"&amp; $U493 &amp;"' AS RULE_ID,  
   '"&amp; $G493 &amp;"' AS TB_NM,    
   '"&amp; $J493 &amp;"' AS COL_NM 
    FROM "&amp;$C493&amp;"."&amp; $G493 &amp;" A
    WHERE  "&amp; $J493 &amp;" IS NULL 
LIMIT 3
) XX
"</f>
        <v xml:space="preserve">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</v>
      </c>
      <c r="BX493" s="164" t="s">
        <v>1860</v>
      </c>
      <c r="BY493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A493" s="164" t="s">
        <v>1860</v>
      </c>
      <c r="CB493" s="164" t="str">
        <f t="shared" si="385"/>
        <v xml:space="preserve">    -- 프로시저 본문
    BEGIN
        WITH query_result AS (
            -- 쿼리 결과를 변수에 저장
            SELECT 'ID3160'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D493" s="164" t="s">
        <v>1860</v>
      </c>
      <c r="CE493" s="164" t="str">
        <f t="shared" si="386"/>
        <v xml:space="preserve">    -- 프로시저 본문
    BEGIN
        WITH query_result AS (
            -- 쿼리 결과를 변수에 저장
         SELECT 'ID3160'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3" s="166" t="str">
        <f>"SELECT ERR_VALUE, RULE_ID, TB_NM, COL_NM FROM (
 SELECT DISTINCT SUBSTR(TO_CHAR("&amp; $J493 &amp;"),1,30) AS ERR_VALUE, 'ID"&amp; $U493 &amp;"' AS RULE_ID,  
   '"&amp; $G493 &amp;"' AS TB_NM,    
   '"&amp; $J493 &amp;"' AS COL_NM 
    FROM "&amp;$C493&amp;"."&amp; $G493 &amp;" A
    WHERE  "&amp; $J493 &amp;" IS NULL
AND ROWNUM &lt; 4
) XX
"</f>
        <v xml:space="preserve">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</v>
      </c>
      <c r="CG493" s="164" t="s">
        <v>1860</v>
      </c>
      <c r="CH493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J493" s="164" t="s">
        <v>1860</v>
      </c>
      <c r="CK493" s="164" t="str">
        <f t="shared" si="388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M493" s="164" t="s">
        <v>1860</v>
      </c>
      <c r="CN493" s="164" t="str">
        <f t="shared" si="389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CP493" s="164" t="s">
        <v>1860</v>
      </c>
      <c r="CQ493" s="164" t="str">
        <f t="shared" si="390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3" s="216">
        <f>IFERROR(VLOOKUP("ID"&amp;U493,V.진단결과!$A$2:$E$99558,4,0),0)</f>
        <v>0</v>
      </c>
      <c r="CS493" s="217">
        <f>IFERROR(VLOOKUP("ID"&amp;U493,V.진단결과!$A$2:$E$99558,5,0),0)</f>
        <v>0</v>
      </c>
      <c r="CT493" s="218">
        <f t="shared" si="372"/>
        <v>0</v>
      </c>
      <c r="CU493" s="219" t="str">
        <f>SUBSTITUTE(IFERROR(VLOOKUP("ID"&amp;U493,V.진단결과!$A$2:$F$99558,6,0),""),$AO493,"")</f>
        <v/>
      </c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</row>
    <row r="494" spans="1:120" s="220" customFormat="1" ht="16.5" customHeight="1">
      <c r="A494" s="164">
        <v>5.4</v>
      </c>
      <c r="B494" s="164" t="s">
        <v>2240</v>
      </c>
      <c r="C494" s="164" t="s">
        <v>2886</v>
      </c>
      <c r="D494" s="164">
        <v>7</v>
      </c>
      <c r="E494" s="175" t="s">
        <v>2243</v>
      </c>
      <c r="F494" s="177" t="s">
        <v>2259</v>
      </c>
      <c r="G494" s="177" t="s">
        <v>2250</v>
      </c>
      <c r="H494" s="177">
        <v>4</v>
      </c>
      <c r="I494" s="221" t="s">
        <v>2659</v>
      </c>
      <c r="J494" s="177" t="s">
        <v>2351</v>
      </c>
      <c r="K494" s="177" t="s">
        <v>2438</v>
      </c>
      <c r="L494" s="175"/>
      <c r="M494" s="165"/>
      <c r="N494" s="221" t="s">
        <v>2659</v>
      </c>
      <c r="O494" s="184">
        <v>44743</v>
      </c>
      <c r="P494" s="4"/>
      <c r="Q494" s="175" t="s">
        <v>116</v>
      </c>
      <c r="R494" s="175" t="s">
        <v>2448</v>
      </c>
      <c r="S494" s="166"/>
      <c r="T494" s="166"/>
      <c r="U494" s="166">
        <v>3161</v>
      </c>
      <c r="V494" s="164" t="s">
        <v>1869</v>
      </c>
      <c r="W494" s="166"/>
      <c r="X494" s="166"/>
      <c r="Y494" s="166"/>
      <c r="Z494" s="168" t="s">
        <v>2564</v>
      </c>
      <c r="AA494" s="168" t="s">
        <v>2565</v>
      </c>
      <c r="AB494" s="164"/>
      <c r="AC494" s="166"/>
      <c r="AD494" s="165"/>
      <c r="AE494" s="166"/>
      <c r="AF494" s="166"/>
      <c r="AG494" s="165"/>
      <c r="AH494" s="165"/>
      <c r="AI494" s="166"/>
      <c r="AJ494" s="177" t="s">
        <v>2250</v>
      </c>
      <c r="AK494" s="177" t="s">
        <v>2669</v>
      </c>
      <c r="AL494" s="166"/>
      <c r="AM494" s="177" t="s">
        <v>2669</v>
      </c>
      <c r="AN494" s="166" t="str">
        <f>F494 &amp;"["&amp;G494&amp;"]의 "&amp; I494 &amp;"["&amp; J494 &amp;"]는 "&amp;AJ494&amp;" 테이블의 ["&amp;AM494&amp;"] 보다 빠른 날짜여야 한다."</f>
        <v>수술처치정보[PROCEDURE_OCCURRENCE]의 행위처방 일자[PROCEDURE_DATE]는 PROCEDURE_OCCURRENCE 테이블의 [PROCEDURE_END_DATE] 보다 빠른 날짜여야 한다.</v>
      </c>
      <c r="AO494" s="166"/>
      <c r="AP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AQ494" s="164" t="s">
        <v>1860</v>
      </c>
      <c r="AR494" s="164" t="str">
        <f t="shared" si="373"/>
        <v xml:space="preserve">WITH query_result AS (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AT494" s="164" t="s">
        <v>1860</v>
      </c>
      <c r="AU494" s="164" t="str">
        <f t="shared" si="374"/>
        <v xml:space="preserve">    WITH query_result AS (
        -- 쿼리 결과를 변수에 저장
    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AW494" s="164" t="s">
        <v>1860</v>
      </c>
      <c r="AX494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AZ494" s="164" t="s">
        <v>1860</v>
      </c>
      <c r="BA494" s="164" t="str">
        <f t="shared" si="376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BC494" s="164" t="s">
        <v>1860</v>
      </c>
      <c r="BD494" s="164" t="str">
        <f t="shared" si="377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BF494" s="164" t="s">
        <v>1860</v>
      </c>
      <c r="BG494" s="164" t="str">
        <f t="shared" si="378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4" s="166" t="str">
        <f>"SELECT 'ID"&amp; $U494 &amp;"' AS RULE_ID,  
   '"&amp; $G494 &amp;"' AS TB_NM,    
   '"&amp; $J494 &amp;"' AS COL_NM, 
   COUNT(*) AS TOT_CNT   
   FROM "&amp;$C494&amp;"."&amp; $G494 &amp;"
WHERE "&amp; $J494 &amp;" IS NOT NULL AND LENGTH(CAST("&amp; $J494 &amp;" AS VARCHAR))&gt;0 "</f>
        <v xml:space="preserve">SELECT 'ID3161' AS RULE_ID,  
   'PROCEDURE_OCCURRENCE' AS TB_NM,    
   'PROCEDURE_DATE' AS COL_NM, 
   COUNT(*) AS TOT_CNT   
   FROM YourSchemaName.PROCEDURE_OCCURRENCE
WHERE PROCEDURE_DATE IS NOT NULL AND LENGTH(CAST(PROCEDURE_DATE AS VARCHAR))&gt;0 </v>
      </c>
      <c r="BI494" s="164" t="s">
        <v>1860</v>
      </c>
      <c r="BJ494" s="166" t="str">
        <f t="shared" si="379"/>
        <v xml:space="preserve">BEGIN
    -- 쿼리 결과를 변수에 저장
    SELECT 'ID3161'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BL494" s="164" t="s">
        <v>1860</v>
      </c>
      <c r="BM494" s="166" t="str">
        <f t="shared" si="380"/>
        <v xml:space="preserve">BEGIN
    -- 쿼리 결과를 변수에 저장
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BO494" s="164" t="s">
        <v>1860</v>
      </c>
      <c r="BP494" s="166" t="str">
        <f t="shared" si="381"/>
        <v xml:space="preserve">BEGIN
    -- 쿼리 결과를 변수에 저장
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BR494" s="164" t="s">
        <v>1860</v>
      </c>
      <c r="BS494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4" s="166" t="str">
        <f>"SELECT 'ID"&amp; $U494 &amp;"' AS RULE_ID,  
   '"&amp; $G494 &amp;"' AS TB_NM,    
   '"&amp; $J494 &amp;"' AS COL_NM, 
	COUNT(*) AS ERR_CNT   
FROM "&amp;$C494&amp;"."&amp; $G494 &amp;" A
WHERE "&amp; $J494 &amp;" IS NOT NULL AND LENGTH("&amp; $J494 &amp;")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</v>
      </c>
      <c r="BU494" s="164" t="s">
        <v>1860</v>
      </c>
      <c r="BV494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
    INTO RULE_ID_VAL, TB_NM_VAL, COL_NM_VAL, ERR_CNT_VAL;
    -- 결과를 테이블에 삽입
    update result_quality_check set ERR_CNT = ERR_CNT_VAL where RULE_ID = RULE_ID_VAL;
END;
COMMIT;
</v>
      </c>
      <c r="BW494" s="166" t="str">
        <f>"SELECT ERR_VALUE, RULE_ID, TB_NM, COL_NM FROM (
 SELECT DISTINCT SUBSTRING(CAST("&amp; $J494 &amp;" AS VARCHAR(50)),1,30) AS ERR_VALUE, 'ID"&amp; $U494 &amp;"' AS RULE_ID,  
   '"&amp; $G494 &amp;"' AS TB_NM,    
   '"&amp; $J494 &amp;"' AS COL_NM 
FROM "&amp;$C494&amp;"."&amp; $G494 &amp;" A
WHERE  "&amp; $J494 &amp;" IS NOT NULL AND LENGTH("&amp; $J494 &amp;") &gt; 0 
AND "&amp;$J494&amp;" &gt; "&amp;$AM494&amp;"
LIMIT 3
) XX
"</f>
        <v xml:space="preserve">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</v>
      </c>
      <c r="BX494" s="164" t="s">
        <v>1860</v>
      </c>
      <c r="BY494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        INTO ERR_VALUE_VAL, RULE_ID_VAL, TB_NM_VAL, COL_NM_VAL;
        -- 결과를 테이블에 삽입
        update result_quality_check set ERR_VALUE = ERR_VALUE_VAL where RULE_ID = RULE_ID_VAL;
    END;
    COMMIT;
</v>
      </c>
      <c r="BZ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CA494" s="164" t="s">
        <v>1860</v>
      </c>
      <c r="CB494" s="164" t="str">
        <f t="shared" si="385"/>
        <v xml:space="preserve">    -- 프로시저 본문
    BEGIN
        WITH query_result AS (
            -- 쿼리 결과를 변수에 저장
            SELECT 'ID3161'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4" s="166" t="str">
        <f>"SELECT 'ID"&amp; $U494 &amp;"' AS RULE_ID,  
   '"&amp; $G494 &amp;"' AS TB_NM,    
   '"&amp; $J494 &amp;"' AS COL_NM, 
	COUNT(*) AS ERR_CNT   
FROM "&amp;$C494&amp;"."&amp; $G494 &amp;" A
WHERE "&amp; $J494 &amp;" IS NOT NULL AND LENGTH(TO_CHAR("&amp; $J494 &amp;"))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</v>
      </c>
      <c r="CD494" s="164" t="s">
        <v>1860</v>
      </c>
      <c r="CE494" s="164" t="str">
        <f t="shared" si="386"/>
        <v xml:space="preserve">    -- 프로시저 본문
    BEGIN
        WITH query_result AS (
            -- 쿼리 결과를 변수에 저장
         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4" s="166" t="str">
        <f>"SELECT ERR_VALUE, RULE_ID, TB_NM, COL_NM FROM (
 SELECT DISTINCT SUBSTR(TO_CHAR("&amp; $J494 &amp;"),1,30) AS ERR_VALUE, 'ID"&amp; $U494 &amp;"' AS RULE_ID,  
   '"&amp; $G494 &amp;"' AS TB_NM,    
   '"&amp; $J494 &amp;"' AS COL_NM 
FROM "&amp;$C494&amp;"."&amp; $G494 &amp;" A
WHERE  "&amp; $J494 &amp;" IS NOT NULL AND LENGTH(TO_CHAR("&amp; $J494 &amp;")) &gt; 0 
AND "&amp;$J494&amp;" &gt; "&amp;$AM494&amp;"
AND ROWNUM &lt; 4
) XX
"</f>
        <v xml:space="preserve">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</v>
      </c>
      <c r="CG494" s="164" t="s">
        <v>1860</v>
      </c>
      <c r="CH494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CJ494" s="164" t="s">
        <v>1860</v>
      </c>
      <c r="CK494" s="164" t="str">
        <f t="shared" si="388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CM494" s="164" t="s">
        <v>1860</v>
      </c>
      <c r="CN494" s="164" t="str">
        <f t="shared" si="389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CP494" s="164" t="s">
        <v>1860</v>
      </c>
      <c r="CQ494" s="164" t="str">
        <f t="shared" si="390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4" s="216">
        <f>IFERROR(VLOOKUP("ID"&amp;U494,V.진단결과!$A$2:$E$99558,4,0),0)</f>
        <v>0</v>
      </c>
      <c r="CS494" s="217">
        <f>IFERROR(VLOOKUP("ID"&amp;U494,V.진단결과!$A$2:$E$99558,5,0),0)</f>
        <v>0</v>
      </c>
      <c r="CT494" s="218">
        <f t="shared" si="372"/>
        <v>0</v>
      </c>
      <c r="CU494" s="219" t="str">
        <f>SUBSTITUTE(IFERROR(VLOOKUP("ID"&amp;U494,V.진단결과!$A$2:$F$99558,6,0),""),$AO494,"")</f>
        <v/>
      </c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</row>
    <row r="495" spans="1:120" s="220" customFormat="1" ht="16.5" customHeight="1">
      <c r="A495" s="164">
        <v>5.4</v>
      </c>
      <c r="B495" s="164" t="s">
        <v>2240</v>
      </c>
      <c r="C495" s="164" t="s">
        <v>2886</v>
      </c>
      <c r="D495" s="164">
        <v>7</v>
      </c>
      <c r="E495" s="175" t="s">
        <v>2243</v>
      </c>
      <c r="F495" s="177" t="s">
        <v>2259</v>
      </c>
      <c r="G495" s="177" t="s">
        <v>2250</v>
      </c>
      <c r="H495" s="177">
        <v>4</v>
      </c>
      <c r="I495" s="221" t="s">
        <v>2659</v>
      </c>
      <c r="J495" s="177" t="s">
        <v>2351</v>
      </c>
      <c r="K495" s="177" t="s">
        <v>2438</v>
      </c>
      <c r="L495" s="175"/>
      <c r="M495" s="165"/>
      <c r="N495" s="221" t="s">
        <v>2659</v>
      </c>
      <c r="O495" s="184">
        <v>44743</v>
      </c>
      <c r="P495" s="4"/>
      <c r="Q495" s="175" t="s">
        <v>116</v>
      </c>
      <c r="R495" s="175" t="s">
        <v>2448</v>
      </c>
      <c r="S495" s="166"/>
      <c r="T495" s="166"/>
      <c r="U495" s="166">
        <v>3162</v>
      </c>
      <c r="V495" s="164" t="s">
        <v>1869</v>
      </c>
      <c r="W495" s="166"/>
      <c r="X495" s="166"/>
      <c r="Y495" s="166"/>
      <c r="Z495" s="168" t="s">
        <v>2892</v>
      </c>
      <c r="AA495" s="168" t="s">
        <v>2891</v>
      </c>
      <c r="AB495" s="166"/>
      <c r="AC495" s="166"/>
      <c r="AD495" s="165"/>
      <c r="AE495" s="166"/>
      <c r="AF495" s="166"/>
      <c r="AG495" s="166"/>
      <c r="AH495" s="165"/>
      <c r="AI495" s="166"/>
      <c r="AJ495" s="166"/>
      <c r="AK495" s="166"/>
      <c r="AL495" s="166"/>
      <c r="AM495" s="166"/>
      <c r="AN495" s="166" t="str">
        <f>F495 &amp;"["&amp;G495&amp;"]의 "&amp; I495 &amp;"["&amp; J495 &amp;"]는 필수적으로 존재하여만 한다."</f>
        <v>수술처치정보[PROCEDURE_OCCURRENCE]의 행위처방 일자[PROCEDURE_DATE]는 필수적으로 존재하여만 한다.</v>
      </c>
      <c r="AO495" s="166"/>
      <c r="AP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Q495" s="164" t="s">
        <v>1860</v>
      </c>
      <c r="AR495" s="164" t="str">
        <f t="shared" si="373"/>
        <v xml:space="preserve">WITH query_result AS (
    -- 쿼리 결과를 변수에 저장
    SELECT 'ID3162'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AT495" s="164" t="s">
        <v>1860</v>
      </c>
      <c r="AU495" s="164" t="str">
        <f t="shared" si="374"/>
        <v xml:space="preserve">    WITH query_result AS (
        -- 쿼리 결과를 변수에 저장
        SELECT 'ID3162'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AW495" s="164" t="s">
        <v>1860</v>
      </c>
      <c r="AX495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Z495" s="164" t="s">
        <v>1860</v>
      </c>
      <c r="BA495" s="164" t="str">
        <f t="shared" si="376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C495" s="164" t="s">
        <v>1860</v>
      </c>
      <c r="BD495" s="164" t="str">
        <f t="shared" si="377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BF495" s="164" t="s">
        <v>1860</v>
      </c>
      <c r="BG495" s="164" t="str">
        <f t="shared" si="378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5" s="166" t="str">
        <f>"SELECT 'ID"&amp; $U495 &amp;"' AS RULE_ID,  
   '"&amp; $G495 &amp;"' AS TB_NM,    
   '"&amp; $J495 &amp;"' AS COL_NM, 
   COUNT(*) AS TOT_CNT   
   FROM "&amp;$C495&amp;"."&amp; $G495 &amp;"
"</f>
        <v xml:space="preserve">SELECT 'ID3162' AS RULE_ID,  
   'PROCEDURE_OCCURRENCE' AS TB_NM,    
   'PROCEDURE_DATE' AS COL_NM, 
   COUNT(*) AS TOT_CNT   
   FROM YourSchemaName.PROCEDURE_OCCURRENCE
</v>
      </c>
      <c r="BI495" s="164" t="s">
        <v>1860</v>
      </c>
      <c r="BJ495" s="166" t="str">
        <f t="shared" si="379"/>
        <v xml:space="preserve">BEGIN
    -- 쿼리 결과를 변수에 저장
    SELECT 'ID3162'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L495" s="164" t="s">
        <v>1860</v>
      </c>
      <c r="BM495" s="166" t="str">
        <f t="shared" si="380"/>
        <v xml:space="preserve">BEGIN
    -- 쿼리 결과를 변수에 저장
    SELECT 'ID3162'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BO495" s="164" t="s">
        <v>1860</v>
      </c>
      <c r="BP495" s="166" t="str">
        <f t="shared" si="381"/>
        <v xml:space="preserve">BEGIN
    -- 쿼리 결과를 변수에 저장
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BR495" s="164" t="s">
        <v>1860</v>
      </c>
      <c r="BS495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U495" s="164" t="s">
        <v>1860</v>
      </c>
      <c r="BV495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495" s="166" t="str">
        <f>"SELECT ERR_VALUE, RULE_ID, TB_NM, COL_NM FROM (
 SELECT DISTINCT SUBSTRING(CAST("&amp; $J495 &amp;" AS VARCHAR(50)),1,30) AS ERR_VALUE, 'ID"&amp; $U495 &amp;"' AS RULE_ID,  
   '"&amp; $G495 &amp;"' AS TB_NM,    
   '"&amp; $J495 &amp;"' AS COL_NM 
    FROM "&amp;$C495&amp;"."&amp; $G495 &amp;" A
    WHERE  "&amp; $J495 &amp;" IS NULL 
LIMIT 3
) XX
"</f>
        <v xml:space="preserve">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</v>
      </c>
      <c r="BX495" s="164" t="s">
        <v>1860</v>
      </c>
      <c r="BY495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A495" s="164" t="s">
        <v>1860</v>
      </c>
      <c r="CB495" s="164" t="str">
        <f t="shared" si="385"/>
        <v xml:space="preserve">    -- 프로시저 본문
    BEGIN
        WITH query_result AS (
            -- 쿼리 결과를 변수에 저장
            SELECT 'ID3162'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D495" s="164" t="s">
        <v>1860</v>
      </c>
      <c r="CE495" s="164" t="str">
        <f t="shared" si="386"/>
        <v xml:space="preserve">    -- 프로시저 본문
    BEGIN
        WITH query_result AS (
            -- 쿼리 결과를 변수에 저장
         SELECT 'ID3162'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5" s="166" t="str">
        <f>"SELECT ERR_VALUE, RULE_ID, TB_NM, COL_NM FROM (
 SELECT DISTINCT SUBSTR(TO_CHAR("&amp; $J495 &amp;"),1,30) AS ERR_VALUE, 'ID"&amp; $U495 &amp;"' AS RULE_ID,  
   '"&amp; $G495 &amp;"' AS TB_NM,    
   '"&amp; $J495 &amp;"' AS COL_NM 
    FROM "&amp;$C495&amp;"."&amp; $G495 &amp;" A
    WHERE  "&amp; $J495 &amp;" IS NULL
AND ROWNUM &lt; 4
) XX
"</f>
        <v xml:space="preserve">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</v>
      </c>
      <c r="CG495" s="164" t="s">
        <v>1860</v>
      </c>
      <c r="CH495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J495" s="164" t="s">
        <v>1860</v>
      </c>
      <c r="CK495" s="164" t="str">
        <f t="shared" si="388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M495" s="164" t="s">
        <v>1860</v>
      </c>
      <c r="CN495" s="164" t="str">
        <f t="shared" si="389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CP495" s="164" t="s">
        <v>1860</v>
      </c>
      <c r="CQ495" s="164" t="str">
        <f t="shared" si="390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5" s="216">
        <f>IFERROR(VLOOKUP("ID"&amp;U495,V.진단결과!$A$2:$E$99558,4,0),0)</f>
        <v>0</v>
      </c>
      <c r="CS495" s="217">
        <f>IFERROR(VLOOKUP("ID"&amp;U495,V.진단결과!$A$2:$E$99558,5,0),0)</f>
        <v>0</v>
      </c>
      <c r="CT495" s="218">
        <f t="shared" si="372"/>
        <v>0</v>
      </c>
      <c r="CU495" s="219" t="str">
        <f>SUBSTITUTE(IFERROR(VLOOKUP("ID"&amp;U495,V.진단결과!$A$2:$F$99558,6,0),""),$AO495,"")</f>
        <v/>
      </c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</row>
    <row r="496" spans="1:120" s="220" customFormat="1" ht="16.5" customHeight="1">
      <c r="A496" s="164">
        <v>5.4</v>
      </c>
      <c r="B496" s="164" t="s">
        <v>2240</v>
      </c>
      <c r="C496" s="164" t="s">
        <v>2886</v>
      </c>
      <c r="D496" s="164">
        <v>7</v>
      </c>
      <c r="E496" s="175" t="s">
        <v>2243</v>
      </c>
      <c r="F496" s="177" t="s">
        <v>2259</v>
      </c>
      <c r="G496" s="177" t="s">
        <v>2250</v>
      </c>
      <c r="H496" s="177">
        <v>4</v>
      </c>
      <c r="I496" s="221" t="s">
        <v>2659</v>
      </c>
      <c r="J496" s="177" t="s">
        <v>2351</v>
      </c>
      <c r="K496" s="177" t="s">
        <v>2438</v>
      </c>
      <c r="L496" s="175"/>
      <c r="M496" s="165"/>
      <c r="N496" s="221" t="s">
        <v>2659</v>
      </c>
      <c r="O496" s="184">
        <v>44743</v>
      </c>
      <c r="P496" s="4"/>
      <c r="Q496" s="175" t="s">
        <v>116</v>
      </c>
      <c r="R496" s="175" t="s">
        <v>2448</v>
      </c>
      <c r="S496" s="166"/>
      <c r="T496" s="166"/>
      <c r="U496" s="166">
        <v>3163</v>
      </c>
      <c r="V496" s="164" t="s">
        <v>1869</v>
      </c>
      <c r="W496" s="166"/>
      <c r="X496" s="166"/>
      <c r="Y496" s="166"/>
      <c r="Z496" s="168" t="s">
        <v>2801</v>
      </c>
      <c r="AA496" s="168" t="s">
        <v>2799</v>
      </c>
      <c r="AB496" s="166"/>
      <c r="AC496" s="166"/>
      <c r="AD496" s="165"/>
      <c r="AE496" s="166"/>
      <c r="AF496" s="166"/>
      <c r="AG496" s="166"/>
      <c r="AH496" s="165"/>
      <c r="AI496" s="166"/>
      <c r="AJ496" s="166"/>
      <c r="AK496" s="166"/>
      <c r="AL496" s="223" t="s">
        <v>2897</v>
      </c>
      <c r="AM496" s="166" t="s">
        <v>2893</v>
      </c>
      <c r="AN496" s="166" t="str">
        <f>F496 &amp;"["&amp;G496&amp;"]의 "&amp; I496 &amp;"["&amp; J496 &amp;"]는 "&amp;AL496&amp;"와 "&amp;AM496&amp;" 사이에 존재해야만 한다."</f>
        <v>수술처치정보[PROCEDURE_OCCURRENCE]의 행위처방 일자[PROCEDURE_DATE]는 '1950-01-01'와 현재날짜 사이에 존재해야만 한다.</v>
      </c>
      <c r="AO496" s="166"/>
      <c r="AP496" s="166" t="str">
        <f t="shared" ref="AP496:AP503" si="391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AQ496" s="164" t="s">
        <v>1860</v>
      </c>
      <c r="AR496" s="164" t="str">
        <f t="shared" si="373"/>
        <v xml:space="preserve">WITH query_result AS (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TO_CHAR(CURRENT_DATE, 'YYYY-MM-DD')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496" s="164" t="s">
        <v>1860</v>
      </c>
      <c r="AU496" s="164" t="str">
        <f t="shared" si="374"/>
        <v xml:space="preserve">    WITH query_result AS (
        -- 쿼리 결과를 변수에 저장
    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TO_CHAR(CURRENT_DATE, 'YYYY-MM-DD')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496" s="164" t="s">
        <v>1860</v>
      </c>
      <c r="AX496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6" s="166" t="str">
        <f t="shared" ref="AY496:AY503" si="392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AZ496" s="164" t="s">
        <v>1860</v>
      </c>
      <c r="BA496" s="164" t="str">
        <f t="shared" si="376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496" s="164" t="s">
        <v>1860</v>
      </c>
      <c r="BD496" s="164" t="str">
        <f>"BEGIN TRY" &amp; CHAR(10) &amp;
"    WITH query_result AS (" &amp; CHAR(10) &amp;
"        "&amp;BB496&amp;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496" s="164" t="s">
        <v>1860</v>
      </c>
      <c r="BG496" s="164" t="str">
        <f t="shared" si="378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6" s="166" t="str">
        <f t="shared" ref="BH496:BH503" si="393">"SELECT 'ID"&amp; $U496 &amp;"' AS RULE_ID,  
   '"&amp; $G496 &amp;"' AS TB_NM,    
   '"&amp; $J496 &amp;"' AS COL_NM, 
   COUNT(*) AS TOT_CNT   
   FROM "&amp;$C496&amp;"."&amp; $G496 &amp;"
WHERE "&amp; $J496 &amp;" IS NOT NULL AND LENGTH(CAST("&amp; $J496 &amp;" AS VARCHAR))&gt;0 "</f>
        <v xml:space="preserve">SELECT 'ID3163' AS RULE_ID,  
   'PROCEDURE_OCCURRENCE' AS TB_NM,    
   'PROCEDURE_DATE' AS COL_NM, 
   COUNT(*) AS TOT_CNT   
   FROM YourSchemaName.PROCEDURE_OCCURRENCE
WHERE PROCEDURE_DATE IS NOT NULL AND LENGTH(CAST(PROCEDURE_DATE AS VARCHAR))&gt;0 </v>
      </c>
      <c r="BI496" s="164" t="s">
        <v>1860</v>
      </c>
      <c r="BJ496" s="166" t="str">
        <f t="shared" si="379"/>
        <v xml:space="preserve">BEGIN
    -- 쿼리 결과를 변수에 저장
    SELECT 'ID3163'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CURRENT_DATE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496" s="164" t="s">
        <v>1860</v>
      </c>
      <c r="BM496" s="166" t="str">
        <f t="shared" si="380"/>
        <v xml:space="preserve">BEGIN
    -- 쿼리 결과를 변수에 저장
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CURRENT_DATE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496" s="164" t="s">
        <v>1860</v>
      </c>
      <c r="BP496" s="166" t="str">
        <f t="shared" si="381"/>
        <v xml:space="preserve">BEGIN
    -- 쿼리 결과를 변수에 저장
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6" s="166" t="str">
        <f t="shared" ref="BQ496:BQ503" si="394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BR496" s="164" t="s">
        <v>1860</v>
      </c>
      <c r="BS496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6" s="166" t="str">
        <f>"SELECT 'ID"&amp; $U496 &amp;"' AS RULE_ID,  
   '"&amp; $G496 &amp;"' AS TB_NM,    
   '"&amp; $J496 &amp;"' AS COL_NM, 
	COUNT(*) AS ERR_CNT   
FROM "&amp;$C496&amp;"."&amp; $G496 &amp;" A
WHERE "&amp; $J496 &amp;" IS NOT NULL AND LENGTH("&amp; $J496 &amp;") &gt; 0 
AND "&amp;$J496&amp;" NOT BETWEEN "&amp;$AL496&amp;" AND CURDATE()
 "</f>
        <v xml:space="preserve">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496" s="164" t="s">
        <v>1860</v>
      </c>
      <c r="BV496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496" s="166" t="str">
        <f>"SELECT ERR_VALUE, RULE_ID, TB_NM, COL_NM FROM (
 SELECT DISTINCT SUBSTRING(CAST("&amp; $J496 &amp;" AS VARCHAR(50)),1,30) AS ERR_VALUE, 'ID"&amp; $U496 &amp;"' AS RULE_ID,  
   '"&amp; $G496 &amp;"' AS TB_NM,    
   '"&amp; $J496 &amp;"' AS COL_NM 
FROM "&amp;$C496&amp;"."&amp; $G496 &amp;" A
WHERE  "&amp; $J496 &amp;" IS NOT NULL AND LENGTH("&amp; $J496 &amp;") &gt; 0 
AND "&amp;$J496&amp;" NOT BETWEEN "&amp;$AL496&amp;" AND CURDATE()
LIMIT 3
) XX
"</f>
        <v xml:space="preserve">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496" s="164" t="s">
        <v>1860</v>
      </c>
      <c r="BY496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96" s="166" t="str">
        <f t="shared" ref="BZ496:BZ503" si="395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CA496" s="164" t="s">
        <v>1860</v>
      </c>
      <c r="CB496" s="164" t="str">
        <f t="shared" si="385"/>
        <v xml:space="preserve">    -- 프로시저 본문
    BEGIN
        WITH query_result AS (
            -- 쿼리 결과를 변수에 저장
            SELECT 'ID3163'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6" s="166" t="str">
        <f>"SELECT 'ID"&amp; $U496 &amp;"' AS RULE_ID,  
   '"&amp; $G496 &amp;"' AS TB_NM,    
   '"&amp; $J496 &amp;"' AS COL_NM, 
	COUNT(*) AS ERR_CNT   
FROM "&amp;$C496&amp;"."&amp; $G496 &amp;" A
WHERE "&amp; $J496 &amp;" IS NOT NULL AND LENGTH(TO_CHAR("&amp; $J496 &amp;")) &gt; 0 
AND "&amp;$J496&amp;" NOT BETWEEN "&amp;$AL496&amp;" AND TO_CHAR(SYSDATE, 'YYYY-MM-DD')
 "</f>
        <v xml:space="preserve">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496" s="164" t="s">
        <v>1860</v>
      </c>
      <c r="CE496" s="164" t="str">
        <f t="shared" si="386"/>
        <v xml:space="preserve">    -- 프로시저 본문
    BEGIN
        WITH query_result AS (
            -- 쿼리 결과를 변수에 저장
         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6" s="166" t="str">
        <f>"SELECT ERR_VALUE, RULE_ID, TB_NM, COL_NM FROM (
 SELECT DISTINCT SUBSTR(TO_CHAR("&amp; $J496 &amp;"),1,30) AS ERR_VALUE, 'ID"&amp; $U496 &amp;"' AS RULE_ID,  
   '"&amp; $G496 &amp;"' AS TB_NM,    
   '"&amp; $J496 &amp;"' AS COL_NM 
FROM "&amp;$C496&amp;"."&amp; $G496 &amp;" A
WHERE  "&amp; $J496 &amp;" IS NOT NULL AND LENGTH(TO_CHAR("&amp; $J496 &amp;")) &gt; 0 
AND "&amp;$J496&amp;" NOT BETWEEN "&amp;$AL496&amp;" AND TO_CHAR(SYSDATE, 'YYYY-MM-DD')
AND ROWNUM &lt; 4
) XX
"</f>
        <v xml:space="preserve">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496" s="164" t="s">
        <v>1860</v>
      </c>
      <c r="CH496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6" s="166" t="str">
        <f t="shared" ref="CI496:CI503" si="396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CJ496" s="164" t="s">
        <v>1860</v>
      </c>
      <c r="CK496" s="164" t="str">
        <f t="shared" si="388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496" s="164" t="s">
        <v>1860</v>
      </c>
      <c r="CN496" s="164" t="str">
        <f>"BEGIN TRY" &amp; CHAR(10) &amp;
"    WITH query_result AS (" &amp; CHAR(10) &amp;
"        "&amp;CL496&amp;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496" s="164" t="s">
        <v>1860</v>
      </c>
      <c r="CQ496" s="164" t="str">
        <f t="shared" si="390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6" s="216">
        <f>IFERROR(VLOOKUP("ID"&amp;U496,V.진단결과!$A$2:$E$99558,4,0),0)</f>
        <v>0</v>
      </c>
      <c r="CS496" s="217">
        <f>IFERROR(VLOOKUP("ID"&amp;U496,V.진단결과!$A$2:$E$99558,5,0),0)</f>
        <v>0</v>
      </c>
      <c r="CT496" s="218">
        <f t="shared" si="372"/>
        <v>0</v>
      </c>
      <c r="CU496" s="219" t="str">
        <f>SUBSTITUTE(IFERROR(VLOOKUP("ID"&amp;U496,V.진단결과!$A$2:$F$99558,6,0),""),$AO496,"")</f>
        <v/>
      </c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</row>
    <row r="497" spans="1:120" s="220" customFormat="1" ht="16.5" customHeight="1">
      <c r="A497" s="164">
        <v>5.4</v>
      </c>
      <c r="B497" s="164" t="s">
        <v>2240</v>
      </c>
      <c r="C497" s="164" t="s">
        <v>2886</v>
      </c>
      <c r="D497" s="164">
        <v>7</v>
      </c>
      <c r="E497" s="175" t="s">
        <v>2243</v>
      </c>
      <c r="F497" s="177" t="s">
        <v>2259</v>
      </c>
      <c r="G497" s="177" t="s">
        <v>2250</v>
      </c>
      <c r="H497" s="177">
        <v>4</v>
      </c>
      <c r="I497" s="221" t="s">
        <v>2659</v>
      </c>
      <c r="J497" s="177" t="s">
        <v>2351</v>
      </c>
      <c r="K497" s="177" t="s">
        <v>2438</v>
      </c>
      <c r="L497" s="175"/>
      <c r="M497" s="165"/>
      <c r="N497" s="221" t="s">
        <v>2659</v>
      </c>
      <c r="O497" s="184">
        <v>44743</v>
      </c>
      <c r="P497" s="4"/>
      <c r="Q497" s="175" t="s">
        <v>116</v>
      </c>
      <c r="R497" s="175" t="s">
        <v>2448</v>
      </c>
      <c r="S497" s="166"/>
      <c r="T497" s="166"/>
      <c r="U497" s="166">
        <v>3164</v>
      </c>
      <c r="V497" s="164" t="s">
        <v>1869</v>
      </c>
      <c r="W497" s="166"/>
      <c r="X497" s="166"/>
      <c r="Y497" s="166"/>
      <c r="Z497" s="168" t="s">
        <v>2564</v>
      </c>
      <c r="AA497" s="168" t="s">
        <v>2565</v>
      </c>
      <c r="AB497" s="166"/>
      <c r="AC497" s="166"/>
      <c r="AD497" s="165"/>
      <c r="AE497" s="166"/>
      <c r="AF497" s="166"/>
      <c r="AG497" s="166"/>
      <c r="AH497" s="165"/>
      <c r="AI497" s="166"/>
      <c r="AJ497" s="166" t="s">
        <v>2254</v>
      </c>
      <c r="AK497" s="166" t="s">
        <v>2272</v>
      </c>
      <c r="AL497" s="223"/>
      <c r="AM497" s="166" t="s">
        <v>2394</v>
      </c>
      <c r="AN497" s="166" t="str">
        <f>F497 &amp;"["&amp;G497&amp;"]의 "&amp; I497 &amp;"["&amp; J497 &amp;"]는 사망["&amp;AJ497&amp;"]의 사망일자 이후 데이터가 존재할 수 없다."</f>
        <v>수술처치정보[PROCEDURE_OCCURRENCE]의 행위처방 일자[PROCEDURE_DATE]는 사망[DEATH]의 사망일자 이후 데이터가 존재할 수 없다.</v>
      </c>
      <c r="AO497" s="166"/>
      <c r="AP497" s="166" t="str">
        <f t="shared" si="391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AQ497" s="164" t="s">
        <v>1860</v>
      </c>
      <c r="AR497" s="164" t="str">
        <f t="shared" si="373"/>
        <v xml:space="preserve">WITH query_result AS (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 
AND A."&amp; $J497 &amp;" &lt; B."&amp;$AM497&amp;"
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497" s="164" t="s">
        <v>1860</v>
      </c>
      <c r="AU497" s="164" t="str">
        <f t="shared" si="374"/>
        <v xml:space="preserve">    WITH query_result AS (
        -- 쿼리 결과를 변수에 저장
    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TO_VARCHAR(B."&amp;$AM497&amp;", 'YYYY-MM-DD')
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497" s="164" t="s">
        <v>1860</v>
      </c>
      <c r="AX497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7" s="166" t="str">
        <f t="shared" si="392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AZ497" s="164" t="s">
        <v>1860</v>
      </c>
      <c r="BA497" s="164" t="str">
        <f t="shared" si="376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497" s="164" t="s">
        <v>1860</v>
      </c>
      <c r="BD497" s="164" t="str">
        <f>"BEGIN TRY" &amp; CHAR(10) &amp;
"    WITH query_result AS (" &amp; CHAR(10) &amp;
"        "&amp;BB497&amp;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497" s="164" t="s">
        <v>1860</v>
      </c>
      <c r="BG497" s="164" t="str">
        <f t="shared" si="378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7" s="166" t="str">
        <f t="shared" si="393"/>
        <v xml:space="preserve">SELECT 'ID3164' AS RULE_ID,  
   'PROCEDURE_OCCURRENCE' AS TB_NM,    
   'PROCEDURE_DATE' AS COL_NM, 
   COUNT(*) AS TOT_CNT   
   FROM YourSchemaName.PROCEDURE_OCCURRENCE
WHERE PROCEDURE_DATE IS NOT NULL AND LENGTH(CAST(PROCEDURE_DATE AS VARCHAR))&gt;0 </v>
      </c>
      <c r="BI497" s="164" t="s">
        <v>1860</v>
      </c>
      <c r="BJ497" s="166" t="str">
        <f t="shared" si="379"/>
        <v xml:space="preserve">BEGIN
    -- 쿼리 결과를 변수에 저장
    SELECT 'ID3164'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B."&amp;$AM467&amp;" 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</v>
      </c>
      <c r="BL497" s="164" t="s">
        <v>1860</v>
      </c>
      <c r="BM497" s="166" t="str">
        <f t="shared" si="380"/>
        <v xml:space="preserve">BEGIN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=A."&amp;$AK497&amp;" 
AND A."&amp; $J497 &amp;" &lt; B."&amp;$AM467&amp;" 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</v>
      </c>
      <c r="BO497" s="164" t="s">
        <v>1860</v>
      </c>
      <c r="BP497" s="166" t="str">
        <f t="shared" si="381"/>
        <v xml:space="preserve">BEGIN
    -- 쿼리 결과를 변수에 저장
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7" s="166" t="str">
        <f t="shared" si="394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BR497" s="164" t="s">
        <v>1860</v>
      </c>
      <c r="BS497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B."&amp;$AM467&amp;" )  
THEN 'Y' ELSE 'N' END = 'Y' 
AND ( "&amp; $J497 &amp;" IS NOT NULL AND LENGTH("&amp; $J497 &amp;")&gt;0 )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</v>
      </c>
      <c r="BU497" s="164" t="s">
        <v>1860</v>
      </c>
      <c r="BV497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7" s="166" t="str">
        <f>"SELECT ERR_VALUE, RULE_ID, TB_NM, COL_NM FROM (
 SELECT DISTINCT SUBSTRING(CAST("&amp; $J497 &amp;" AS VARCHAR(50)),1,30)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B."&amp;$AM467&amp;"
)  
THEN 'Y' ELSE 'N' END = 'Y' 
AND ( "&amp; $J497 &amp;" IS NOT NULL AND LENGTH("&amp; $J497 &amp;")&gt;0 ) 
LIMIT 3
) XX
"</f>
        <v xml:space="preserve">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</v>
      </c>
      <c r="BX497" s="164" t="s">
        <v>1860</v>
      </c>
      <c r="BY497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7" s="166" t="str">
        <f t="shared" si="395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CA497" s="164" t="s">
        <v>1860</v>
      </c>
      <c r="CB497" s="164" t="str">
        <f t="shared" si="385"/>
        <v xml:space="preserve">    -- 프로시저 본문
    BEGIN
        WITH query_result AS (
            -- 쿼리 결과를 변수에 저장
            SELECT 'ID3164'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B."&amp;$AM467&amp;"
 )  
THEN 'Y' ELSE 'N' END = 'Y' 
AND ( "&amp; $J497 &amp;" IS NOT NULL AND LENGTH(TO_CHAR("&amp; $J497 &amp;"))&gt;0 )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</v>
      </c>
      <c r="CD497" s="164" t="s">
        <v>1860</v>
      </c>
      <c r="CE497" s="164" t="str">
        <f t="shared" si="386"/>
        <v xml:space="preserve">    -- 프로시저 본문
    BEGIN
        WITH query_result AS (
            -- 쿼리 결과를 변수에 저장
 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7" s="166" t="str">
        <f>"SELECT ERR_VALUE, RULE_ID, TB_NM, COL_NM FROM (
 SELECT DISTINCT SUBSTR(TO_CHAR("&amp; $J497 &amp;"),1,30)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B."&amp;$AM467&amp;"
)  
THEN 'Y' ELSE 'N' END = 'Y' 
AND ( "&amp; $J497 &amp;" IS NOT NULL AND LENGTH(TO_CHAR("&amp; $J497 &amp;"))&gt;0 ) 
AND ROWNUM &lt; 4
) XX
"</f>
        <v xml:space="preserve">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</v>
      </c>
      <c r="CG497" s="164" t="s">
        <v>1860</v>
      </c>
      <c r="CH497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7" s="166" t="str">
        <f t="shared" si="396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CJ497" s="164" t="s">
        <v>1860</v>
      </c>
      <c r="CK497" s="164" t="str">
        <f t="shared" si="388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497" s="164" t="s">
        <v>1860</v>
      </c>
      <c r="CN497" s="164" t="str">
        <f>"BEGIN TRY" &amp; CHAR(10) &amp;
"    WITH query_result AS (" &amp; CHAR(10) &amp;
"        "&amp;CL497&amp;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497" s="164" t="s">
        <v>1860</v>
      </c>
      <c r="CQ497" s="164" t="str">
        <f t="shared" si="390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7" s="216">
        <f>IFERROR(VLOOKUP("ID"&amp;U497,V.진단결과!$A$2:$E$99558,4,0),0)</f>
        <v>0</v>
      </c>
      <c r="CS497" s="217">
        <f>IFERROR(VLOOKUP("ID"&amp;U497,V.진단결과!$A$2:$E$99558,5,0),0)</f>
        <v>0</v>
      </c>
      <c r="CT497" s="218">
        <f t="shared" si="372"/>
        <v>0</v>
      </c>
      <c r="CU497" s="219" t="str">
        <f>SUBSTITUTE(IFERROR(VLOOKUP("ID"&amp;U497,V.진단결과!$A$2:$F$99558,6,0),""),$AO497,"")</f>
        <v/>
      </c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</row>
    <row r="498" spans="1:120" s="220" customFormat="1" ht="16.5" customHeight="1">
      <c r="A498" s="164">
        <v>5.4</v>
      </c>
      <c r="B498" s="164" t="s">
        <v>2240</v>
      </c>
      <c r="C498" s="164" t="s">
        <v>2886</v>
      </c>
      <c r="D498" s="164">
        <v>7</v>
      </c>
      <c r="E498" s="175" t="s">
        <v>2243</v>
      </c>
      <c r="F498" s="177" t="s">
        <v>2259</v>
      </c>
      <c r="G498" s="177" t="s">
        <v>2250</v>
      </c>
      <c r="H498" s="177">
        <v>4</v>
      </c>
      <c r="I498" s="221" t="s">
        <v>2659</v>
      </c>
      <c r="J498" s="177" t="s">
        <v>2351</v>
      </c>
      <c r="K498" s="177" t="s">
        <v>2438</v>
      </c>
      <c r="L498" s="175"/>
      <c r="M498" s="165"/>
      <c r="N498" s="221" t="s">
        <v>2659</v>
      </c>
      <c r="O498" s="184">
        <v>44743</v>
      </c>
      <c r="P498" s="4"/>
      <c r="Q498" s="175" t="s">
        <v>116</v>
      </c>
      <c r="R498" s="175" t="s">
        <v>2448</v>
      </c>
      <c r="S498" s="166"/>
      <c r="T498" s="166"/>
      <c r="U498" s="166">
        <v>3165</v>
      </c>
      <c r="V498" s="164" t="s">
        <v>1869</v>
      </c>
      <c r="W498" s="166"/>
      <c r="X498" s="166"/>
      <c r="Y498" s="166"/>
      <c r="Z498" s="168" t="s">
        <v>2564</v>
      </c>
      <c r="AA498" s="168" t="s">
        <v>2565</v>
      </c>
      <c r="AB498" s="166"/>
      <c r="AC498" s="166"/>
      <c r="AD498" s="165"/>
      <c r="AE498" s="166"/>
      <c r="AF498" s="166"/>
      <c r="AG498" s="166"/>
      <c r="AH498" s="165"/>
      <c r="AI498" s="166"/>
      <c r="AJ498" s="166" t="s">
        <v>2246</v>
      </c>
      <c r="AK498" s="166" t="s">
        <v>2294</v>
      </c>
      <c r="AL498" s="223"/>
      <c r="AM498" s="166"/>
      <c r="AN498" s="166" t="str">
        <f>F498 &amp;"["&amp;G498&amp;"]의 "&amp; I498 &amp;"["&amp; J498 &amp;"]는 방문["&amp;AJ498&amp;"]의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498" s="166"/>
      <c r="AP498" s="166" t="str">
        <f t="shared" si="391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AQ498" s="164" t="s">
        <v>1860</v>
      </c>
      <c r="AR498" s="164" t="str">
        <f t="shared" si="373"/>
        <v xml:space="preserve">WITH query_result AS (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 
AND A."&amp; $J498 &amp;" BETWEEN ADD_DAYS(B.VISIT_START_DATE, -7) 
                                  AND ADD_DAYS(B.VISIT_START_DATE, 7)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498" s="164" t="s">
        <v>1860</v>
      </c>
      <c r="AU498" s="164" t="str">
        <f t="shared" si="374"/>
        <v xml:space="preserve">    WITH query_result AS (
        -- 쿼리 결과를 변수에 저장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ADD_DAYS(B.VISIT_START_DATE, -7) 
                                  AND ADD_DAYS(B.VISIT_START_DATE, 7)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498" s="164" t="s">
        <v>1860</v>
      </c>
      <c r="AX498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8" s="166" t="str">
        <f t="shared" si="392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AZ498" s="164" t="s">
        <v>1860</v>
      </c>
      <c r="BA498" s="164" t="str">
        <f t="shared" si="376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498" s="164" t="s">
        <v>1860</v>
      </c>
      <c r="BD498" s="164" t="str">
        <f>"BEGIN TRY" &amp; CHAR(10) &amp;
"    WITH query_result AS (" &amp; CHAR(10) &amp;
"        "&amp;BB498&amp;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498" s="164" t="s">
        <v>1860</v>
      </c>
      <c r="BG498" s="164" t="str">
        <f t="shared" si="378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8" s="166" t="str">
        <f t="shared" si="393"/>
        <v xml:space="preserve">SELECT 'ID3165' AS RULE_ID,  
   'PROCEDURE_OCCURRENCE' AS TB_NM,    
   'PROCEDURE_DATE' AS COL_NM, 
   COUNT(*) AS TOT_CNT   
   FROM YourSchemaName.PROCEDURE_OCCURRENCE
WHERE PROCEDURE_DATE IS NOT NULL AND LENGTH(CAST(PROCEDURE_DATE AS VARCHAR))&gt;0 </v>
      </c>
      <c r="BI498" s="164" t="s">
        <v>1860</v>
      </c>
      <c r="BJ498" s="166" t="str">
        <f t="shared" si="379"/>
        <v xml:space="preserve">BEGIN
    -- 쿼리 결과를 변수에 저장
    SELECT 'ID3165'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(B.VISIT_START_DATE - INTERVAL '7 DAY') 
                                  AND (B.VISIT_START_DATE + INTERVAL '7 DAY') 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498" s="164" t="s">
        <v>1860</v>
      </c>
      <c r="BM498" s="166" t="str">
        <f t="shared" si="380"/>
        <v xml:space="preserve">BEGIN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=A."&amp;$AK498&amp;" 
AND A."&amp; $J498 &amp;" BETWEEN (B.VISIT_START_DATE - INTERVAL '7 DAY') 
                                  AND (B.VISIT_START_DATE + INTERVAL '7 DAY')  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498" s="164" t="s">
        <v>1860</v>
      </c>
      <c r="BP498" s="166" t="str">
        <f t="shared" si="381"/>
        <v xml:space="preserve">BEGIN
    -- 쿼리 결과를 변수에 저장
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8" s="166" t="str">
        <f t="shared" si="394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BR498" s="164" t="s">
        <v>1860</v>
      </c>
      <c r="BS498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DATE_SUB(B.VISIT_START_DATE, INTERVAL 7 DAY) 
                                  AND DATE_ADD(B.VISIT_START_DATE, INTERVAL 7 DAY)
 )  
THEN 'Y' ELSE 'N' END = 'Y' 
AND ( "&amp; $J498 &amp;" IS NOT NULL AND LENGTH("&amp; $J498 &amp;")&gt;0 )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498" s="164" t="s">
        <v>1860</v>
      </c>
      <c r="BV498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8" s="166" t="str">
        <f>"SELECT ERR_VALUE, RULE_ID, TB_NM, COL_NM FROM (
 SELECT DISTINCT SUBSTRING(CAST("&amp; $J498 &amp;" AS VARCHAR(50)),1,30)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DATE_SUB(B.VISIT_START_DATE, INTERVAL 7 DAY) 
                                  AND DATE_ADD(B.VISIT_START_DATE, INTERVAL 7 DAY)
)  
THEN 'Y' ELSE 'N' END = 'Y' 
AND ( "&amp; $J498 &amp;" IS NOT NULL AND LENGTH("&amp; $J498 &amp;")&gt;0 ) 
LIMIT 3
) XX
"</f>
        <v xml:space="preserve">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498" s="164" t="s">
        <v>1860</v>
      </c>
      <c r="BY498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8" s="166" t="str">
        <f t="shared" si="395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CA498" s="164" t="s">
        <v>1860</v>
      </c>
      <c r="CB498" s="164" t="str">
        <f t="shared" si="385"/>
        <v xml:space="preserve">    -- 프로시저 본문
    BEGIN
        WITH query_result AS (
            -- 쿼리 결과를 변수에 저장
            SELECT 'ID3165'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(B.VISIT_START_DATE - 7) 
                                  AND (B.VISIT_START_DATE + 7)
 )  
THEN 'Y' ELSE 'N' END = 'Y' 
AND ( "&amp; $J498 &amp;" IS NOT NULL AND LENGTH(TO_CHAR("&amp; $J498 &amp;"))&gt;0 )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498" s="164" t="s">
        <v>1860</v>
      </c>
      <c r="CE498" s="164" t="str">
        <f t="shared" si="386"/>
        <v xml:space="preserve">    -- 프로시저 본문
    BEGIN
        WITH query_result AS (
            -- 쿼리 결과를 변수에 저장
 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8" s="166" t="str">
        <f>"SELECT ERR_VALUE, RULE_ID, TB_NM, COL_NM FROM (
 SELECT DISTINCT SUBSTR(TO_CHAR("&amp; $J498 &amp;"),1,30)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(B.VISIT_START_DATE - 7) 
                                  AND (B.VISIT_START_DATE + 7)
)  
THEN 'Y' ELSE 'N' END = 'Y' 
AND ( "&amp; $J498 &amp;" IS NOT NULL AND LENGTH(TO_CHAR("&amp; $J498 &amp;"))&gt;0 ) 
AND ROWNUM &lt; 4
) XX
"</f>
        <v xml:space="preserve">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498" s="164" t="s">
        <v>1860</v>
      </c>
      <c r="CH498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8" s="166" t="str">
        <f t="shared" si="396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CJ498" s="164" t="s">
        <v>1860</v>
      </c>
      <c r="CK498" s="164" t="str">
        <f t="shared" si="388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498" s="164" t="s">
        <v>1860</v>
      </c>
      <c r="CN498" s="164" t="str">
        <f>"BEGIN TRY" &amp; CHAR(10) &amp;
"    WITH query_result AS (" &amp; CHAR(10) &amp;
"        "&amp;CL498&amp;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498" s="164" t="s">
        <v>1860</v>
      </c>
      <c r="CQ498" s="164" t="str">
        <f t="shared" si="390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8" s="216">
        <f>IFERROR(VLOOKUP("ID"&amp;U498,V.진단결과!$A$2:$E$99558,4,0),0)</f>
        <v>0</v>
      </c>
      <c r="CS498" s="217">
        <f>IFERROR(VLOOKUP("ID"&amp;U498,V.진단결과!$A$2:$E$99558,5,0),0)</f>
        <v>0</v>
      </c>
      <c r="CT498" s="218">
        <f t="shared" ref="CT498" si="397">IFERROR(CS498/CR498,0)</f>
        <v>0</v>
      </c>
      <c r="CU498" s="219" t="str">
        <f>SUBSTITUTE(IFERROR(VLOOKUP("ID"&amp;U498,V.진단결과!$A$2:$F$99558,6,0),""),$AO498,"")</f>
        <v/>
      </c>
    </row>
    <row r="499" spans="1:120" s="220" customFormat="1" ht="16.5" customHeight="1">
      <c r="A499" s="164">
        <v>5.4</v>
      </c>
      <c r="B499" s="164" t="s">
        <v>2240</v>
      </c>
      <c r="C499" s="164" t="s">
        <v>2886</v>
      </c>
      <c r="D499" s="164">
        <v>7</v>
      </c>
      <c r="E499" s="175" t="s">
        <v>2243</v>
      </c>
      <c r="F499" s="177" t="s">
        <v>2259</v>
      </c>
      <c r="G499" s="177" t="s">
        <v>2250</v>
      </c>
      <c r="H499" s="177">
        <v>5</v>
      </c>
      <c r="I499" s="221" t="s">
        <v>2660</v>
      </c>
      <c r="J499" s="177" t="s">
        <v>2352</v>
      </c>
      <c r="K499" s="177" t="s">
        <v>2436</v>
      </c>
      <c r="L499" s="175"/>
      <c r="M499" s="165"/>
      <c r="N499" s="221" t="s">
        <v>2660</v>
      </c>
      <c r="O499" s="185">
        <v>44743.407777777778</v>
      </c>
      <c r="P499" s="166"/>
      <c r="Q499" s="175" t="s">
        <v>2449</v>
      </c>
      <c r="R499" s="175"/>
      <c r="S499" s="166"/>
      <c r="T499" s="166"/>
      <c r="U499" s="166">
        <v>3166</v>
      </c>
      <c r="V499" s="164" t="s">
        <v>1869</v>
      </c>
      <c r="W499" s="166"/>
      <c r="X499" s="166"/>
      <c r="Y499" s="166"/>
      <c r="Z499" s="168" t="s">
        <v>2800</v>
      </c>
      <c r="AA499" s="168" t="s">
        <v>2799</v>
      </c>
      <c r="AB499" s="166"/>
      <c r="AC499" s="166"/>
      <c r="AD499" s="165"/>
      <c r="AE499" s="166"/>
      <c r="AF499" s="166"/>
      <c r="AG499" s="166"/>
      <c r="AH499" s="165"/>
      <c r="AI499" s="166"/>
      <c r="AJ499" s="177" t="s">
        <v>2250</v>
      </c>
      <c r="AK499" s="177" t="s">
        <v>2351</v>
      </c>
      <c r="AL499" s="166"/>
      <c r="AM499" s="166"/>
      <c r="AN499" s="167" t="str">
        <f>F499 &amp;"["&amp;G499&amp;"]의 "&amp; I499 &amp;"["&amp; J499 &amp;"]는 "&amp;AJ499&amp;" 테이블의 "&amp;AK499&amp;"값을 포함해야 한다."</f>
        <v>수술처치정보[PROCEDURE_OCCURRENCE]의 행위처방 시간[PROCEDURE_DATETIME]는 PROCEDURE_OCCURRENCE 테이블의 PROCEDURE_DATE값을 포함해야 한다.</v>
      </c>
      <c r="AO499" s="166"/>
      <c r="AP499" s="166" t="str">
        <f t="shared" si="391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AQ499" s="164" t="s">
        <v>1860</v>
      </c>
      <c r="AR499" s="164" t="str">
        <f t="shared" si="373"/>
        <v xml:space="preserve">WITH query_result AS (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9" s="166" t="str">
        <f>"SELECT 'ID"&amp; $U499 &amp;"' AS RULE_ID,  
   '"&amp; $G499 &amp;"' AS TB_NM,    
   '"&amp; $J499 &amp;"' AS COL_NM, 
	COUNT(*) AS ERR_CNT   
FROM "&amp;$C499&amp;"."&amp; $G499 &amp;"
WHERE CASE WHEN  "&amp; $J499 &amp;" NOT LIKE_REGEXPR "&amp; $AK499 &amp;"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499" s="164" t="s">
        <v>1860</v>
      </c>
      <c r="AU499" s="164" t="str">
        <f t="shared" si="374"/>
        <v xml:space="preserve">    WITH query_result AS (
        -- 쿼리 결과를 변수에 저장
        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"&amp; $J499 &amp;" NOT LIKE_REGEXPR "&amp; $AK499 &amp;"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499" s="164" t="s">
        <v>1860</v>
      </c>
      <c r="AX499" s="164" t="str">
        <f t="shared" si="375"/>
        <v xml:space="preserve">    WITH query_result AS (
        -- 쿼리 결과를 변수에 저장
    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9" s="166" t="str">
        <f t="shared" si="392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AZ499" s="164" t="s">
        <v>1860</v>
      </c>
      <c r="BA499" s="164" t="str">
        <f t="shared" si="376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499" s="164" t="s">
        <v>1860</v>
      </c>
      <c r="BD499" s="164" t="str">
        <f t="shared" ref="BD499:BD506" si="398">"BEGIN TRY" &amp; CHAR(10) &amp;
"    WITH query_result AS (" &amp; CHAR(10) &amp;
"        "&amp;BB499&amp;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499" s="164" t="s">
        <v>1860</v>
      </c>
      <c r="BG499" s="164" t="str">
        <f t="shared" si="378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9" s="166" t="str">
        <f t="shared" si="393"/>
        <v xml:space="preserve">SELECT 'ID3166'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499" s="164" t="s">
        <v>1860</v>
      </c>
      <c r="BJ499" s="166" t="str">
        <f t="shared" si="379"/>
        <v xml:space="preserve">BEGIN
    -- 쿼리 결과를 변수에 저장
    SELECT 'ID3166'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9" s="166" t="str">
        <f>"SELECT 'ID"&amp; $U499 &amp;"' AS RULE_ID,  
   '"&amp; $G499 &amp;"' AS TB_NM,    
   '"&amp; $J499 &amp;"' AS COL_NM, 
	COUNT(*) AS ERR_CNT   
FROM "&amp;$C499&amp;"."&amp; $G499 &amp;"
WHERE CASE WHEN REGEXP_MATCH(CAST("&amp; $J499 &amp;" AS VARCHAR), CAST("&amp; $AK499 &amp;" AS VARCHAR)) IS NULL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499" s="164" t="s">
        <v>1860</v>
      </c>
      <c r="BM499" s="166" t="str">
        <f t="shared" si="380"/>
        <v xml:space="preserve">BEGIN
    -- 쿼리 결과를 변수에 저장
    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REGEXP_MATCH(CAST("&amp; $J499 &amp;" AS VARCHAR), CAST("&amp; $AK499 &amp;" AS VARCHAR)) IS NULL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499" s="164" t="s">
        <v>1860</v>
      </c>
      <c r="BP499" s="166" t="str">
        <f t="shared" si="381"/>
        <v xml:space="preserve">BEGIN
    -- 쿼리 결과를 변수에 저장
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9" s="166" t="str">
        <f t="shared" si="394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BR499" s="164" t="s">
        <v>1860</v>
      </c>
      <c r="BS499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9" s="166" t="str">
        <f>"SELECT 'ID"&amp; $U499 &amp;"' AS RULE_ID,  
   '"&amp; $G499 &amp;"' AS TB_NM,    
   '"&amp; $J499 &amp;"' AS COL_NM, 
	COUNT(*) AS ERR_CNT   
FROM "&amp;$C499&amp;"."&amp; $G499 &amp;"
WHERE CASE WHEN  "&amp; $J499 &amp;" NOT REGEXP "&amp; $AK499 &amp;"
THEN 'Y' ELSE 'N' END = 'Y' 
AND ( "&amp; $J499 &amp;" IS NOT NULL AND LENGTH("&amp; $J499 &amp;")&gt;0 )
"</f>
        <v xml:space="preserve">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499" s="164" t="s">
        <v>1860</v>
      </c>
      <c r="BV499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499" s="166" t="str">
        <f>"SELECT ERR_VALUE, RULE_ID, TB_NM, COL_NM FROM (
SELECT DISTINCT SUBSTRING(CAST("&amp; $J499 &amp;" AS VARCHAR(50)),1,30) AS ERR_VALUE, 'ID"&amp; $U499 &amp;"' AS RULE_ID,  
   '"&amp; $G499 &amp;"' AS TB_NM,    
   '"&amp; $J499 &amp;"' AS COL_NM 
FROM "&amp;$C499&amp;"."&amp; $G499 &amp;"
WHERE CASE WHEN "&amp; $J499 &amp;" NOT REGEXP "&amp; $AK499 &amp;"
 THEN 'Y' 
 ELSE 'N' 
 END = 'Y' 
AND ("&amp; $J499 &amp;" IS NOT NULL AND LENGTH("&amp; $J499 &amp;")&gt;0 )
limit 3
) XX
"</f>
        <v xml:space="preserve">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499" s="164" t="s">
        <v>1860</v>
      </c>
      <c r="BY499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99" s="166" t="str">
        <f t="shared" si="395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CA499" s="164" t="s">
        <v>1860</v>
      </c>
      <c r="CB499" s="164" t="str">
        <f t="shared" si="385"/>
        <v xml:space="preserve">    -- 프로시저 본문
    BEGIN
        WITH query_result AS (
            -- 쿼리 결과를 변수에 저장
            SELECT 'ID3166'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9" s="166" t="str">
        <f>"SELECT 'ID"&amp; $U499 &amp;"' AS RULE_ID,  
   '"&amp; $G499 &amp;"' AS TB_NM,    
   '"&amp; $J499 &amp;"' AS COL_NM, 
	COUNT(*) AS ERR_CNT   
FROM "&amp;$C499&amp;"."&amp; $G499 &amp;"
WHERE CASE WHEN NOT REGEXP_LIKE("&amp; $J499 &amp;", "&amp; $AK499 &amp;")
THEN 'Y' ELSE 'N' END = 'Y' 
AND ( "&amp; $J499 &amp;" IS NOT NULL AND LENGTH(TO_CHAR("&amp; $J499 &amp;"))&gt;0 )
"</f>
        <v xml:space="preserve">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499" s="164" t="s">
        <v>1860</v>
      </c>
      <c r="CE499" s="164" t="str">
        <f t="shared" si="386"/>
        <v xml:space="preserve">    -- 프로시저 본문
    BEGIN
        WITH query_result AS (
            -- 쿼리 결과를 변수에 저장
         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9" s="166" t="str">
        <f>"SELECT ERR_VALUE, RULE_ID, TB_NM, COL_NM FROM (
SELECT DISTINCT SUBSTR(TO_CHAR("&amp; $J499 &amp;"),1,30) AS ERR_VALUE, 'ID"&amp; $U499 &amp;"' AS RULE_ID,  
   '"&amp; $G499 &amp;"' AS TB_NM,    
   '"&amp; $J499 &amp;"' AS COL_NM 
FROM "&amp;$C499&amp;"."&amp; $G499 &amp;"
WHERE CASE WHEN NOT REGEXP_LIKE("&amp; $J499 &amp;", "&amp; $AK499 &amp;")
 THEN 'Y' 
 ELSE 'N' 
 END = 'Y' 
AND ("&amp; $J499 &amp;" IS NOT NULL AND LENGTH(TO_CHAR("&amp; $J499 &amp;"))&gt;0 )
AND ROWNUM &lt; 4
) XX
"</f>
        <v xml:space="preserve">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499" s="164" t="s">
        <v>1860</v>
      </c>
      <c r="CH499" s="164" t="str">
        <f t="shared" si="387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9" s="166" t="str">
        <f t="shared" si="396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CJ499" s="164" t="s">
        <v>1860</v>
      </c>
      <c r="CK499" s="164" t="str">
        <f t="shared" si="388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499" s="164" t="s">
        <v>1860</v>
      </c>
      <c r="CN499" s="164" t="str">
        <f t="shared" ref="CN499:CN506" si="399">"BEGIN TRY" &amp; CHAR(10) &amp;
"    WITH query_result AS (" &amp; CHAR(10) &amp;
"        "&amp;CL499&amp;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499" s="164" t="s">
        <v>1860</v>
      </c>
      <c r="CQ499" s="164" t="str">
        <f t="shared" si="390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9" s="216">
        <f>IFERROR(VLOOKUP("ID"&amp;U499,V.진단결과!$A$2:$E$99558,4,0),0)</f>
        <v>0</v>
      </c>
      <c r="CS499" s="217">
        <f>IFERROR(VLOOKUP("ID"&amp;U499,V.진단결과!$A$2:$E$99558,5,0),0)</f>
        <v>0</v>
      </c>
      <c r="CT499" s="218">
        <f t="shared" si="372"/>
        <v>0</v>
      </c>
      <c r="CU499" s="219" t="str">
        <f>SUBSTITUTE(IFERROR(VLOOKUP("ID"&amp;U499,V.진단결과!$A$2:$F$99558,6,0),""),$AO499,"")</f>
        <v/>
      </c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</row>
    <row r="500" spans="1:120" s="220" customFormat="1" ht="16.5" customHeight="1">
      <c r="A500" s="164">
        <v>5.4</v>
      </c>
      <c r="B500" s="164" t="s">
        <v>2240</v>
      </c>
      <c r="C500" s="164" t="s">
        <v>2886</v>
      </c>
      <c r="D500" s="164">
        <v>7</v>
      </c>
      <c r="E500" s="175" t="s">
        <v>2243</v>
      </c>
      <c r="F500" s="177" t="s">
        <v>2259</v>
      </c>
      <c r="G500" s="177" t="s">
        <v>2250</v>
      </c>
      <c r="H500" s="177">
        <v>6</v>
      </c>
      <c r="I500" s="221" t="s">
        <v>2661</v>
      </c>
      <c r="J500" s="177" t="s">
        <v>2669</v>
      </c>
      <c r="K500" s="177" t="s">
        <v>2438</v>
      </c>
      <c r="L500" s="175"/>
      <c r="M500" s="165"/>
      <c r="N500" s="221" t="s">
        <v>2661</v>
      </c>
      <c r="O500" s="184">
        <v>44743</v>
      </c>
      <c r="P500" s="166"/>
      <c r="Q500" s="175"/>
      <c r="R500" s="175"/>
      <c r="S500" s="166"/>
      <c r="T500" s="166"/>
      <c r="U500" s="166">
        <v>3167</v>
      </c>
      <c r="V500" s="164" t="s">
        <v>1869</v>
      </c>
      <c r="W500" s="167"/>
      <c r="X500" s="166"/>
      <c r="Y500" s="166"/>
      <c r="Z500" s="168" t="s">
        <v>2564</v>
      </c>
      <c r="AA500" s="168" t="s">
        <v>2565</v>
      </c>
      <c r="AB500" s="166"/>
      <c r="AC500" s="166"/>
      <c r="AD500" s="165"/>
      <c r="AE500" s="166"/>
      <c r="AF500" s="166"/>
      <c r="AG500" s="166"/>
      <c r="AH500" s="165"/>
      <c r="AI500" s="166"/>
      <c r="AJ500" s="177" t="s">
        <v>2250</v>
      </c>
      <c r="AK500" s="177" t="s">
        <v>2351</v>
      </c>
      <c r="AL500" s="177" t="s">
        <v>2351</v>
      </c>
      <c r="AM500" s="166"/>
      <c r="AN500" s="166" t="str">
        <f>F500 &amp;"["&amp;G500&amp;"]의 "&amp; I500 &amp;"["&amp; J500 &amp;"]는 "&amp;AJ500&amp;" 테이블의 ["&amp;AL500&amp;"] 보다 늦은 날짜여야 한다."</f>
        <v>수술처치정보[PROCEDURE_OCCURRENCE]의 처방 종료일자[PROCEDURE_END_DATE]는 PROCEDURE_OCCURRENCE 테이블의 [PROCEDURE_DATE] 보다 늦은 날짜여야 한다.</v>
      </c>
      <c r="AO500" s="166"/>
      <c r="AP500" s="166" t="str">
        <f t="shared" si="391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AQ500" s="164" t="s">
        <v>1860</v>
      </c>
      <c r="AR500" s="164" t="str">
        <f t="shared" si="373"/>
        <v xml:space="preserve">WITH query_result AS (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AT500" s="164" t="s">
        <v>1860</v>
      </c>
      <c r="AU500" s="164" t="str">
        <f t="shared" si="374"/>
        <v xml:space="preserve">    WITH query_result AS (
        -- 쿼리 결과를 변수에 저장
    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AW500" s="164" t="s">
        <v>1860</v>
      </c>
      <c r="AX500" s="164" t="str">
        <f t="shared" si="375"/>
        <v xml:space="preserve">    WITH query_result AS (
        -- 쿼리 결과를 변수에 저장
    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0" s="166" t="str">
        <f t="shared" si="392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AZ500" s="164" t="s">
        <v>1860</v>
      </c>
      <c r="BA500" s="164" t="str">
        <f t="shared" si="376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BC500" s="164" t="s">
        <v>1860</v>
      </c>
      <c r="BD500" s="164" t="str">
        <f t="shared" si="398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BF500" s="164" t="s">
        <v>1860</v>
      </c>
      <c r="BG500" s="164" t="str">
        <f t="shared" si="378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0" s="166" t="str">
        <f t="shared" si="393"/>
        <v xml:space="preserve">SELECT 'ID3167'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0" s="164" t="s">
        <v>1860</v>
      </c>
      <c r="BJ500" s="166" t="str">
        <f t="shared" si="379"/>
        <v xml:space="preserve">BEGIN
    -- 쿼리 결과를 변수에 저장
    SELECT 'ID3167'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BL500" s="164" t="s">
        <v>1860</v>
      </c>
      <c r="BM500" s="166" t="str">
        <f t="shared" si="380"/>
        <v xml:space="preserve">BEGIN
    -- 쿼리 결과를 변수에 저장
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BO500" s="164" t="s">
        <v>1860</v>
      </c>
      <c r="BP500" s="166" t="str">
        <f t="shared" si="381"/>
        <v xml:space="preserve">BEGIN
    -- 쿼리 결과를 변수에 저장
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0" s="166" t="str">
        <f t="shared" si="394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BR500" s="164" t="s">
        <v>1860</v>
      </c>
      <c r="BS500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0" s="166" t="str">
        <f>"SELECT 'ID"&amp; $U500 &amp;"' AS RULE_ID,  
   '"&amp; $G500 &amp;"' AS TB_NM,    
   '"&amp; $J500 &amp;"' AS COL_NM, 
	COUNT(*) AS ERR_CNT   
FROM "&amp;$C500&amp;"."&amp; $G500 &amp;" A
WHERE "&amp; $J500 &amp;" IS NOT NULL AND LENGTH("&amp; $J500 &amp;")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</v>
      </c>
      <c r="BU500" s="164" t="s">
        <v>1860</v>
      </c>
      <c r="BV500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
    INTO RULE_ID_VAL, TB_NM_VAL, COL_NM_VAL, ERR_CNT_VAL;
    -- 결과를 테이블에 삽입
    update result_quality_check set ERR_CNT = ERR_CNT_VAL where RULE_ID = RULE_ID_VAL;
END;
COMMIT;
</v>
      </c>
      <c r="BW500" s="166" t="str">
        <f>"SELECT ERR_VALUE, RULE_ID, TB_NM, COL_NM FROM (
 SELECT DISTINCT SUBSTRING(CAST("&amp; $J500 &amp;" AS VARCHAR(50)),1,30) AS ERR_VALUE, 'ID"&amp; $U500 &amp;"' AS RULE_ID,  
   '"&amp; $G500 &amp;"' AS TB_NM,    
   '"&amp; $J500 &amp;"' AS COL_NM 
FROM "&amp;$C500&amp;"."&amp; $G500 &amp;" A
WHERE  "&amp; $J500 &amp;" IS NOT NULL AND LENGTH("&amp; $J500 &amp;") &gt; 0 
AND "&amp;$J500&amp;" &lt; "&amp;$AL500&amp;"
LIMIT 3
) XX
"</f>
        <v xml:space="preserve">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</v>
      </c>
      <c r="BX500" s="164" t="s">
        <v>1860</v>
      </c>
      <c r="BY500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        INTO ERR_VALUE_VAL, RULE_ID_VAL, TB_NM_VAL, COL_NM_VAL;
        -- 결과를 테이블에 삽입
        update result_quality_check set ERR_VALUE = ERR_VALUE_VAL where RULE_ID = RULE_ID_VAL;
    END;
    COMMIT;
</v>
      </c>
      <c r="BZ500" s="166" t="str">
        <f t="shared" si="395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CA500" s="164" t="s">
        <v>1860</v>
      </c>
      <c r="CB500" s="164" t="str">
        <f t="shared" si="385"/>
        <v xml:space="preserve">    -- 프로시저 본문
    BEGIN
        WITH query_result AS (
            -- 쿼리 결과를 변수에 저장
            SELECT 'ID3167'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0" s="166" t="str">
        <f>"SELECT 'ID"&amp; $U500 &amp;"' AS RULE_ID,  
   '"&amp; $G500 &amp;"' AS TB_NM,    
   '"&amp; $J500 &amp;"' AS COL_NM, 
	COUNT(*) AS ERR_CNT   
FROM "&amp;$C500&amp;"."&amp; $G500 &amp;" A
WHERE "&amp; $J500 &amp;" IS NOT NULL AND LENGTH(TO_CHAR("&amp; $J500 &amp;"))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</v>
      </c>
      <c r="CD500" s="164" t="s">
        <v>1860</v>
      </c>
      <c r="CE500" s="164" t="str">
        <f t="shared" si="386"/>
        <v xml:space="preserve">    -- 프로시저 본문
    BEGIN
        WITH query_result AS (
            -- 쿼리 결과를 변수에 저장
         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0" s="166" t="str">
        <f>"SELECT ERR_VALUE, RULE_ID, TB_NM, COL_NM FROM (
 SELECT DISTINCT SUBSTR(TO_CHAR("&amp; $J500 &amp;"),1,30) AS ERR_VALUE, 'ID"&amp; $U500 &amp;"' AS RULE_ID,  
   '"&amp; $G500 &amp;"' AS TB_NM,    
   '"&amp; $J500 &amp;"' AS COL_NM 
FROM "&amp;$C500&amp;"."&amp; $G500 &amp;" A
WHERE  "&amp; $J500 &amp;" IS NOT NULL AND LENGTH(TO_CHAR("&amp; $J500 &amp;")) &gt; 0 
AND "&amp;$J500&amp;" &lt; "&amp;$AL500&amp;"
AND ROWNUM &lt; 4
) XX
"</f>
        <v xml:space="preserve">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</v>
      </c>
      <c r="CG500" s="164" t="s">
        <v>1860</v>
      </c>
      <c r="CH500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0" s="166" t="str">
        <f t="shared" si="396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CJ500" s="164" t="s">
        <v>1860</v>
      </c>
      <c r="CK500" s="164" t="str">
        <f t="shared" si="388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CM500" s="164" t="s">
        <v>1860</v>
      </c>
      <c r="CN500" s="164" t="str">
        <f t="shared" si="399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CP500" s="164" t="s">
        <v>1860</v>
      </c>
      <c r="CQ500" s="164" t="str">
        <f t="shared" si="390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0" s="216">
        <f>IFERROR(VLOOKUP("ID"&amp;U500,V.진단결과!$A$2:$E$99558,4,0),0)</f>
        <v>0</v>
      </c>
      <c r="CS500" s="217">
        <f>IFERROR(VLOOKUP("ID"&amp;U500,V.진단결과!$A$2:$E$99558,5,0),0)</f>
        <v>0</v>
      </c>
      <c r="CT500" s="218">
        <f t="shared" si="372"/>
        <v>0</v>
      </c>
      <c r="CU500" s="219" t="str">
        <f>SUBSTITUTE(IFERROR(VLOOKUP("ID"&amp;U500,V.진단결과!$A$2:$F$99558,6,0),""),$AO500,"")</f>
        <v/>
      </c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</row>
    <row r="501" spans="1:120" s="220" customFormat="1" ht="16.5" customHeight="1">
      <c r="A501" s="164">
        <v>5.4</v>
      </c>
      <c r="B501" s="164" t="s">
        <v>2240</v>
      </c>
      <c r="C501" s="164" t="s">
        <v>2886</v>
      </c>
      <c r="D501" s="164">
        <v>7</v>
      </c>
      <c r="E501" s="175" t="s">
        <v>2243</v>
      </c>
      <c r="F501" s="177" t="s">
        <v>2259</v>
      </c>
      <c r="G501" s="177" t="s">
        <v>2250</v>
      </c>
      <c r="H501" s="177">
        <v>6</v>
      </c>
      <c r="I501" s="221" t="s">
        <v>2661</v>
      </c>
      <c r="J501" s="177" t="s">
        <v>2669</v>
      </c>
      <c r="K501" s="177" t="s">
        <v>2438</v>
      </c>
      <c r="L501" s="175"/>
      <c r="M501" s="165"/>
      <c r="N501" s="221" t="s">
        <v>2661</v>
      </c>
      <c r="O501" s="184">
        <v>44743</v>
      </c>
      <c r="P501" s="166"/>
      <c r="Q501" s="175"/>
      <c r="R501" s="175"/>
      <c r="S501" s="166"/>
      <c r="T501" s="166"/>
      <c r="U501" s="166">
        <v>3168</v>
      </c>
      <c r="V501" s="164" t="s">
        <v>1869</v>
      </c>
      <c r="W501" s="167"/>
      <c r="X501" s="166"/>
      <c r="Y501" s="166"/>
      <c r="Z501" s="168" t="s">
        <v>2564</v>
      </c>
      <c r="AA501" s="168" t="s">
        <v>2565</v>
      </c>
      <c r="AB501" s="166"/>
      <c r="AC501" s="166"/>
      <c r="AD501" s="165"/>
      <c r="AE501" s="166"/>
      <c r="AF501" s="166"/>
      <c r="AG501" s="166"/>
      <c r="AH501" s="165"/>
      <c r="AI501" s="166"/>
      <c r="AJ501" s="166" t="s">
        <v>2254</v>
      </c>
      <c r="AK501" s="166" t="s">
        <v>2272</v>
      </c>
      <c r="AL501" s="177"/>
      <c r="AM501" s="166" t="s">
        <v>2394</v>
      </c>
      <c r="AN501" s="166" t="str">
        <f>F501 &amp;"["&amp;G501&amp;"]의 "&amp; I501 &amp;"["&amp; J501 &amp;"]는 사망["&amp;AJ501&amp;"]의 사망일자 이후 데이터가 존재할 수 없다."</f>
        <v>수술처치정보[PROCEDURE_OCCURRENCE]의 처방 종료일자[PROCEDURE_END_DATE]는 사망[DEATH]의 사망일자 이후 데이터가 존재할 수 없다.</v>
      </c>
      <c r="AO501" s="166"/>
      <c r="AP501" s="166" t="str">
        <f t="shared" si="391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AQ501" s="164" t="s">
        <v>1860</v>
      </c>
      <c r="AR501" s="164" t="str">
        <f t="shared" si="373"/>
        <v xml:space="preserve">WITH query_result AS (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 
AND A."&amp; $J501 &amp;" &lt; B."&amp;$AM501&amp;"
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</v>
      </c>
      <c r="AT501" s="164" t="s">
        <v>1860</v>
      </c>
      <c r="AU501" s="164" t="str">
        <f t="shared" si="374"/>
        <v xml:space="preserve">    WITH query_result AS (
        -- 쿼리 결과를 변수에 저장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TO_VARCHAR(B."&amp;$AM501&amp;", 'YYYY-MM-DD')
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</v>
      </c>
      <c r="AW501" s="164" t="s">
        <v>1860</v>
      </c>
      <c r="AX501" s="164" t="str">
        <f t="shared" si="375"/>
        <v xml:space="preserve">    WITH query_result AS (
        -- 쿼리 결과를 변수에 저장
    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1" s="166" t="str">
        <f t="shared" si="392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AZ501" s="164" t="s">
        <v>1860</v>
      </c>
      <c r="BA501" s="164" t="str">
        <f t="shared" si="376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BC501" s="164" t="s">
        <v>1860</v>
      </c>
      <c r="BD501" s="164" t="str">
        <f t="shared" si="398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BF501" s="164" t="s">
        <v>1860</v>
      </c>
      <c r="BG501" s="164" t="str">
        <f t="shared" si="378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1" s="166" t="str">
        <f t="shared" si="393"/>
        <v xml:space="preserve">SELECT 'ID3168'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1" s="164" t="s">
        <v>1860</v>
      </c>
      <c r="BJ501" s="166" t="str">
        <f t="shared" si="379"/>
        <v xml:space="preserve">BEGIN
    -- 쿼리 결과를 변수에 저장
    SELECT 'ID3168'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B."&amp;$AM470&amp;" 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LENGTH(CAST(PROCEDURE_END_DATE AS VARCHAR))&gt;0 ) </v>
      </c>
      <c r="BL501" s="164" t="s">
        <v>1860</v>
      </c>
      <c r="BM501" s="166" t="str">
        <f t="shared" si="380"/>
        <v xml:space="preserve">BEGIN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LENGTH(CAST(PROCEDURE_END_DATE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=A."&amp;$AK501&amp;" 
AND A."&amp; $J501 &amp;" &lt; B."&amp;$AM470&amp;" 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 )  
THEN 'Y' ELSE 'N' END = 'Y' 
AND ( PROCEDURE_END_DATE IS NOT NULL AND LENGTH(CAST(PROCEDURE_END_DATE AS VARCHAR))&gt;0 ) 
LIMIT 3
) XX
</v>
      </c>
      <c r="BO501" s="164" t="s">
        <v>1860</v>
      </c>
      <c r="BP501" s="166" t="str">
        <f t="shared" si="381"/>
        <v xml:space="preserve">BEGIN
    -- 쿼리 결과를 변수에 저장
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 )  
THEN 'Y' ELSE 'N' END = 'Y' 
AND ( PROCEDURE_END_DATE IS NOT NULL AND LENGTH(CAST(PROCEDURE_END_DATE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1" s="166" t="str">
        <f t="shared" si="394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BR501" s="164" t="s">
        <v>1860</v>
      </c>
      <c r="BS501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B."&amp;$AM470&amp;" )  
THEN 'Y' ELSE 'N' END = 'Y' 
AND ( "&amp; $J501 &amp;" IS NOT NULL AND LENGTH("&amp; $J501 &amp;")&gt;0 )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LENGTH(PROCEDURE_END_DATE)&gt;0 ) </v>
      </c>
      <c r="BU501" s="164" t="s">
        <v>1860</v>
      </c>
      <c r="BV501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LENGTH(PROCEDURE_END_DATE)&gt;0 ) 
    INTO RULE_ID_VAL, TB_NM_VAL, COL_NM_VAL, ERR_CNT_VAL;
    -- 결과를 테이블에 삽입
    update result_quality_check set ERR_CNT = ERR_CNT_VAL where RULE_ID = RULE_ID_VAL;
END;
COMMIT;
</v>
      </c>
      <c r="BW501" s="166" t="str">
        <f>"SELECT ERR_VALUE, RULE_ID, TB_NM, COL_NM FROM (
 SELECT DISTINCT SUBSTRING(CAST("&amp; $J501 &amp;" AS VARCHAR(50)),1,30)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B."&amp;$AM470&amp;"
)  
THEN 'Y' ELSE 'N' END = 'Y' 
AND ( "&amp; $J501 &amp;" IS NOT NULL AND LENGTH("&amp; $J501 &amp;")&gt;0 ) 
LIMIT 3
) XX
"</f>
        <v xml:space="preserve">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LENGTH(PROCEDURE_END_DATE)&gt;0 ) 
LIMIT 3
) XX
</v>
      </c>
      <c r="BX501" s="164" t="s">
        <v>1860</v>
      </c>
      <c r="BY501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LENGTH(PROCEDURE_END_DATE)&gt;0 )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01" s="166" t="str">
        <f t="shared" si="395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CA501" s="164" t="s">
        <v>1860</v>
      </c>
      <c r="CB501" s="164" t="str">
        <f t="shared" si="385"/>
        <v xml:space="preserve">    -- 프로시저 본문
    BEGIN
        WITH query_result AS (
            -- 쿼리 결과를 변수에 저장
            SELECT 'ID3168'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B."&amp;$AM470&amp;"
 )  
THEN 'Y' ELSE 'N' END = 'Y' 
AND ( "&amp; $J501 &amp;" IS NOT NULL AND LENGTH(TO_CHAR("&amp; $J501 &amp;"))&gt;0 )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
 )  
THEN 'Y' ELSE 'N' END = 'Y' 
AND ( PROCEDURE_END_DATE IS NOT NULL AND LENGTH(TO_CHAR(PROCEDURE_END_DATE))&gt;0 ) </v>
      </c>
      <c r="CD501" s="164" t="s">
        <v>1860</v>
      </c>
      <c r="CE501" s="164" t="str">
        <f t="shared" si="386"/>
        <v xml:space="preserve">    -- 프로시저 본문
    BEGIN
        WITH query_result AS (
            -- 쿼리 결과를 변수에 저장
 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
 )  
THEN 'Y' ELSE 'N' END = 'Y' 
AND ( PROCEDURE_END_DATE IS NOT NULL AND LENGTH(TO_CHAR(PROCEDURE_END_DATE))&gt;0 )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1" s="166" t="str">
        <f>"SELECT ERR_VALUE, RULE_ID, TB_NM, COL_NM FROM (
 SELECT DISTINCT SUBSTR(TO_CHAR("&amp; $J501 &amp;"),1,30)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B."&amp;$AM470&amp;"
)  
THEN 'Y' ELSE 'N' END = 'Y' 
AND ( "&amp; $J501 &amp;" IS NOT NULL AND LENGTH(TO_CHAR("&amp; $J501 &amp;"))&gt;0 ) 
AND ROWNUM &lt; 4
) XX
"</f>
        <v xml:space="preserve">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LENGTH(TO_CHAR(PROCEDURE_END_DATE))&gt;0 ) 
AND ROWNUM &lt; 4
) XX
</v>
      </c>
      <c r="CG501" s="164" t="s">
        <v>1860</v>
      </c>
      <c r="CH501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LENGTH(TO_CHAR(PROCEDURE_END_DATE))&gt;0 )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1" s="166" t="str">
        <f t="shared" si="396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CJ501" s="164" t="s">
        <v>1860</v>
      </c>
      <c r="CK501" s="164" t="str">
        <f t="shared" si="388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CM501" s="164" t="s">
        <v>1860</v>
      </c>
      <c r="CN501" s="164" t="str">
        <f t="shared" si="399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CP501" s="164" t="s">
        <v>1860</v>
      </c>
      <c r="CQ501" s="164" t="str">
        <f t="shared" si="390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1" s="216">
        <f>IFERROR(VLOOKUP("ID"&amp;U501,V.진단결과!$A$2:$E$99558,4,0),0)</f>
        <v>0</v>
      </c>
      <c r="CS501" s="217">
        <f>IFERROR(VLOOKUP("ID"&amp;U501,V.진단결과!$A$2:$E$99558,5,0),0)</f>
        <v>0</v>
      </c>
      <c r="CT501" s="218">
        <f t="shared" si="372"/>
        <v>0</v>
      </c>
      <c r="CU501" s="219" t="str">
        <f>SUBSTITUTE(IFERROR(VLOOKUP("ID"&amp;U501,V.진단결과!$A$2:$F$99558,6,0),""),$AO501,"")</f>
        <v/>
      </c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</row>
    <row r="502" spans="1:120" s="220" customFormat="1" ht="16.5" customHeight="1">
      <c r="A502" s="164">
        <v>5.4</v>
      </c>
      <c r="B502" s="164" t="s">
        <v>2240</v>
      </c>
      <c r="C502" s="164" t="s">
        <v>2886</v>
      </c>
      <c r="D502" s="164">
        <v>7</v>
      </c>
      <c r="E502" s="175" t="s">
        <v>2243</v>
      </c>
      <c r="F502" s="177" t="s">
        <v>2259</v>
      </c>
      <c r="G502" s="177" t="s">
        <v>2250</v>
      </c>
      <c r="H502" s="177">
        <v>7</v>
      </c>
      <c r="I502" s="221" t="s">
        <v>2662</v>
      </c>
      <c r="J502" s="177" t="s">
        <v>2670</v>
      </c>
      <c r="K502" s="177" t="s">
        <v>2436</v>
      </c>
      <c r="L502" s="175"/>
      <c r="M502" s="165"/>
      <c r="N502" s="221" t="s">
        <v>2662</v>
      </c>
      <c r="O502" s="185">
        <v>44743.592210648145</v>
      </c>
      <c r="P502" s="166"/>
      <c r="Q502" s="175"/>
      <c r="R502" s="175"/>
      <c r="S502" s="166"/>
      <c r="T502" s="166"/>
      <c r="U502" s="166">
        <v>3169</v>
      </c>
      <c r="V502" s="164" t="s">
        <v>1869</v>
      </c>
      <c r="W502" s="167"/>
      <c r="X502" s="166"/>
      <c r="Y502" s="166"/>
      <c r="Z502" s="168" t="s">
        <v>2800</v>
      </c>
      <c r="AA502" s="168" t="s">
        <v>2799</v>
      </c>
      <c r="AB502" s="166"/>
      <c r="AC502" s="166"/>
      <c r="AD502" s="165"/>
      <c r="AE502" s="166"/>
      <c r="AF502" s="166"/>
      <c r="AG502" s="166"/>
      <c r="AH502" s="165"/>
      <c r="AI502" s="166"/>
      <c r="AJ502" s="177" t="s">
        <v>2250</v>
      </c>
      <c r="AK502" s="177" t="s">
        <v>2669</v>
      </c>
      <c r="AL502" s="166"/>
      <c r="AM502" s="166"/>
      <c r="AN502" s="167" t="str">
        <f>F502 &amp;"["&amp;G502&amp;"]의 "&amp; I502 &amp;"["&amp; J502 &amp;"]는 "&amp;AJ502&amp;" 테이블의 "&amp;AK502&amp;"값을 포함해야 한다."</f>
        <v>수술처치정보[PROCEDURE_OCCURRENCE]의 처방 종료시간[PROCEDURE_END_DATETIME]는 PROCEDURE_OCCURRENCE 테이블의 PROCEDURE_END_DATE값을 포함해야 한다.</v>
      </c>
      <c r="AO502" s="166"/>
      <c r="AP502" s="166" t="str">
        <f t="shared" si="391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AQ502" s="164" t="s">
        <v>1860</v>
      </c>
      <c r="AR502" s="164" t="str">
        <f t="shared" si="373"/>
        <v xml:space="preserve">WITH query_result AS (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2" s="166" t="str">
        <f>"SELECT 'ID"&amp; $U502 &amp;"' AS RULE_ID,  
   '"&amp; $G502 &amp;"' AS TB_NM,    
   '"&amp; $J502 &amp;"' AS COL_NM, 
	COUNT(*) AS ERR_CNT   
FROM "&amp;$C502&amp;"."&amp; $G502 &amp;"
WHERE CASE WHEN  "&amp; $J502 &amp;" NOT LIKE_REGEXPR "&amp; $AK502 &amp;"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</v>
      </c>
      <c r="AT502" s="164" t="s">
        <v>1860</v>
      </c>
      <c r="AU502" s="164" t="str">
        <f t="shared" si="374"/>
        <v xml:space="preserve">    WITH query_result AS (
        -- 쿼리 결과를 변수에 저장
        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"&amp; $J502 &amp;" NOT LIKE_REGEXPR "&amp; $AK502 &amp;"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</v>
      </c>
      <c r="AW502" s="164" t="s">
        <v>1860</v>
      </c>
      <c r="AX502" s="164" t="str">
        <f t="shared" si="375"/>
        <v xml:space="preserve">    WITH query_result AS (
        -- 쿼리 결과를 변수에 저장
    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2" s="166" t="str">
        <f t="shared" si="392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AZ502" s="164" t="s">
        <v>1860</v>
      </c>
      <c r="BA502" s="164" t="str">
        <f t="shared" si="376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BC502" s="164" t="s">
        <v>1860</v>
      </c>
      <c r="BD502" s="164" t="str">
        <f t="shared" si="398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BF502" s="164" t="s">
        <v>1860</v>
      </c>
      <c r="BG502" s="164" t="str">
        <f t="shared" si="378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2" s="166" t="str">
        <f t="shared" si="393"/>
        <v xml:space="preserve">SELECT 'ID3169' AS RULE_ID,  
   'PROCEDURE_OCCURRENCE' AS TB_NM,    
   'PROCEDURE_END_DATETIME' AS COL_NM, 
   COUNT(*) AS TOT_CNT   
   FROM YourSchemaName.PROCEDURE_OCCURRENCE
WHERE PROCEDURE_END_DATETIME IS NOT NULL AND LENGTH(CAST(PROCEDURE_END_DATETIME AS VARCHAR))&gt;0 </v>
      </c>
      <c r="BI502" s="164" t="s">
        <v>1860</v>
      </c>
      <c r="BJ502" s="166" t="str">
        <f t="shared" si="379"/>
        <v xml:space="preserve">BEGIN
    -- 쿼리 결과를 변수에 저장
    SELECT 'ID3169' AS RULE_ID,  
   'PROCEDURE_OCCURRENCE' AS TB_NM,    
   'PROCEDURE_END_DATETIME' AS COL_NM, 
   COUNT(*) AS TOT_CNT   
   FROM YourSchemaName.PROCEDURE_OCCURRENCE
WHERE PROCEDURE_END_DATETIME IS NOT NULL AND LENGTH(CAST(PROCEDURE_END_DATETIME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2" s="166" t="str">
        <f>"SELECT 'ID"&amp; $U502 &amp;"' AS RULE_ID,  
   '"&amp; $G502 &amp;"' AS TB_NM,    
   '"&amp; $J502 &amp;"' AS COL_NM, 
	COUNT(*) AS ERR_CNT   
FROM "&amp;$C502&amp;"."&amp; $G502 &amp;"
WHERE CASE WHEN REGEXP_MATCH(CAST("&amp; $J502 &amp;" AS VARCHAR), CAST("&amp; $AK502 &amp;" AS VARCHAR)) IS NULL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</v>
      </c>
      <c r="BL502" s="164" t="s">
        <v>1860</v>
      </c>
      <c r="BM502" s="166" t="str">
        <f t="shared" si="380"/>
        <v xml:space="preserve">BEGIN
    -- 쿼리 결과를 변수에 저장
    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REGEXP_MATCH(CAST("&amp; $J502 &amp;" AS VARCHAR), CAST("&amp; $AK502 &amp;" AS VARCHAR)) IS NULL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</v>
      </c>
      <c r="BO502" s="164" t="s">
        <v>1860</v>
      </c>
      <c r="BP502" s="166" t="str">
        <f t="shared" si="381"/>
        <v xml:space="preserve">BEGIN
    -- 쿼리 결과를 변수에 저장
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2" s="166" t="str">
        <f t="shared" si="394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BR502" s="164" t="s">
        <v>1860</v>
      </c>
      <c r="BS502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2" s="166" t="str">
        <f>"SELECT 'ID"&amp; $U502 &amp;"' AS RULE_ID,  
   '"&amp; $G502 &amp;"' AS TB_NM,    
   '"&amp; $J502 &amp;"' AS COL_NM, 
	COUNT(*) AS ERR_CNT   
FROM "&amp;$C502&amp;"."&amp; $G502 &amp;"
WHERE CASE WHEN  "&amp; $J502 &amp;" NOT REGEXP "&amp; $AK502 &amp;"
THEN 'Y' ELSE 'N' END = 'Y' 
AND ( "&amp; $J502 &amp;" IS NOT NULL AND LENGTH("&amp; $J502 &amp;")&gt;0 )
"</f>
        <v xml:space="preserve">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</v>
      </c>
      <c r="BU502" s="164" t="s">
        <v>1860</v>
      </c>
      <c r="BV502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    INTO RULE_ID_VAL, TB_NM_VAL, COL_NM_VAL, ERR_CNT_VAL;
    -- 결과를 테이블에 삽입
    update result_quality_check set ERR_CNT = ERR_CNT_VAL where RULE_ID = RULE_ID_VAL;
END;
COMMIT;
</v>
      </c>
      <c r="BW502" s="166" t="str">
        <f>"SELECT ERR_VALUE, RULE_ID, TB_NM, COL_NM FROM (
SELECT DISTINCT SUBSTRING(CAST("&amp; $J502 &amp;" AS VARCHAR(50)),1,30) AS ERR_VALUE, 'ID"&amp; $U502 &amp;"' AS RULE_ID,  
   '"&amp; $G502 &amp;"' AS TB_NM,    
   '"&amp; $J502 &amp;"' AS COL_NM 
FROM "&amp;$C502&amp;"."&amp; $G502 &amp;"
WHERE CASE WHEN "&amp; $J502 &amp;" NOT REGEXP "&amp; $AK502 &amp;"
 THEN 'Y' 
 ELSE 'N' 
 END = 'Y' 
AND ("&amp; $J502 &amp;" IS NOT NULL AND LENGTH("&amp; $J502 &amp;")&gt;0 )
limit 3
) XX
"</f>
        <v xml:space="preserve">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</v>
      </c>
      <c r="BX502" s="164" t="s">
        <v>1860</v>
      </c>
      <c r="BY502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02" s="166" t="str">
        <f t="shared" si="395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CA502" s="164" t="s">
        <v>1860</v>
      </c>
      <c r="CB502" s="164" t="str">
        <f t="shared" si="385"/>
        <v xml:space="preserve">    -- 프로시저 본문
    BEGIN
        WITH query_result AS (
            -- 쿼리 결과를 변수에 저장
            SELECT 'ID3169' AS RULE_ID,  
   'PROCEDURE_OCCURRENCE' AS TB_NM,    
   'PROCEDURE_END_DATETIME' AS COL_NM, 
   COUNT(*) AS TOT_CNT   
   FROM YourSchemaName.PROCEDURE_OCCURRENCE
WHERE PROCEDURE_END_DATETIME IS NOT NULL AND LENGTH(PROCEDURE_END_DATETIME)&gt;0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2" s="166" t="str">
        <f>"SELECT 'ID"&amp; $U502 &amp;"' AS RULE_ID,  
   '"&amp; $G502 &amp;"' AS TB_NM,    
   '"&amp; $J502 &amp;"' AS COL_NM, 
	COUNT(*) AS ERR_CNT   
FROM "&amp;$C502&amp;"."&amp; $G502 &amp;"
WHERE CASE WHEN NOT REGEXP_LIKE("&amp; $J502 &amp;", "&amp; $AK502 &amp;")
THEN 'Y' ELSE 'N' END = 'Y' 
AND ( "&amp; $J502 &amp;" IS NOT NULL AND LENGTH(TO_CHAR("&amp; $J502 &amp;"))&gt;0 )
"</f>
        <v xml:space="preserve">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</v>
      </c>
      <c r="CD502" s="164" t="s">
        <v>1860</v>
      </c>
      <c r="CE502" s="164" t="str">
        <f t="shared" si="386"/>
        <v xml:space="preserve">    -- 프로시저 본문
    BEGIN
        WITH query_result AS (
            -- 쿼리 결과를 변수에 저장
         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2" s="166" t="str">
        <f>"SELECT ERR_VALUE, RULE_ID, TB_NM, COL_NM FROM (
SELECT DISTINCT SUBSTR(TO_CHAR("&amp; $J502 &amp;"),1,30) AS ERR_VALUE, 'ID"&amp; $U502 &amp;"' AS RULE_ID,  
   '"&amp; $G502 &amp;"' AS TB_NM,    
   '"&amp; $J502 &amp;"' AS COL_NM 
FROM "&amp;$C502&amp;"."&amp; $G502 &amp;"
WHERE CASE WHEN NOT REGEXP_LIKE("&amp; $J502 &amp;", "&amp; $AK502 &amp;")
 THEN 'Y' 
 ELSE 'N' 
 END = 'Y' 
AND ("&amp; $J502 &amp;" IS NOT NULL AND LENGTH(TO_CHAR("&amp; $J502 &amp;"))&gt;0 )
AND ROWNUM &lt; 4
) XX
"</f>
        <v xml:space="preserve">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</v>
      </c>
      <c r="CG502" s="164" t="s">
        <v>1860</v>
      </c>
      <c r="CH502" s="164" t="str">
        <f t="shared" si="387"/>
        <v xml:space="preserve">    -- 프로시저 본문
    BEGIN
        WITH query_result AS (
            -- 쿼리 결과를 변수에 저장
            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2" s="166" t="str">
        <f t="shared" si="396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CJ502" s="164" t="s">
        <v>1860</v>
      </c>
      <c r="CK502" s="164" t="str">
        <f t="shared" si="388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CM502" s="164" t="s">
        <v>1860</v>
      </c>
      <c r="CN502" s="164" t="str">
        <f t="shared" si="399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CP502" s="164" t="s">
        <v>1860</v>
      </c>
      <c r="CQ502" s="164" t="str">
        <f t="shared" si="390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2" s="216">
        <f>IFERROR(VLOOKUP("ID"&amp;U502,V.진단결과!$A$2:$E$99558,4,0),0)</f>
        <v>0</v>
      </c>
      <c r="CS502" s="217">
        <f>IFERROR(VLOOKUP("ID"&amp;U502,V.진단결과!$A$2:$E$99558,5,0),0)</f>
        <v>0</v>
      </c>
      <c r="CT502" s="218">
        <f t="shared" si="372"/>
        <v>0</v>
      </c>
      <c r="CU502" s="219" t="str">
        <f>SUBSTITUTE(IFERROR(VLOOKUP("ID"&amp;U502,V.진단결과!$A$2:$F$99558,6,0),""),$AO502,"")</f>
        <v/>
      </c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</row>
    <row r="503" spans="1:120" s="220" customFormat="1" ht="16.5" customHeight="1">
      <c r="A503" s="164">
        <v>5.4</v>
      </c>
      <c r="B503" s="164" t="s">
        <v>2240</v>
      </c>
      <c r="C503" s="164" t="s">
        <v>2886</v>
      </c>
      <c r="D503" s="164">
        <v>7</v>
      </c>
      <c r="E503" s="175" t="s">
        <v>2243</v>
      </c>
      <c r="F503" s="177" t="s">
        <v>2259</v>
      </c>
      <c r="G503" s="177" t="s">
        <v>2250</v>
      </c>
      <c r="H503" s="177">
        <v>8</v>
      </c>
      <c r="I503" s="221" t="s">
        <v>2663</v>
      </c>
      <c r="J503" s="177" t="s">
        <v>2353</v>
      </c>
      <c r="K503" s="177" t="s">
        <v>2435</v>
      </c>
      <c r="L503" s="175"/>
      <c r="M503" s="165"/>
      <c r="N503" s="221" t="s">
        <v>2672</v>
      </c>
      <c r="O503" s="183">
        <v>3800275</v>
      </c>
      <c r="P503" s="166"/>
      <c r="Q503" s="175" t="s">
        <v>116</v>
      </c>
      <c r="R503" s="175" t="s">
        <v>2448</v>
      </c>
      <c r="S503" s="166"/>
      <c r="T503" s="166"/>
      <c r="U503" s="166">
        <v>3170</v>
      </c>
      <c r="V503" s="164" t="s">
        <v>1869</v>
      </c>
      <c r="W503" s="166"/>
      <c r="X503" s="166"/>
      <c r="Y503" s="166"/>
      <c r="Z503" s="164" t="s">
        <v>1868</v>
      </c>
      <c r="AA503" s="164" t="s">
        <v>2466</v>
      </c>
      <c r="AB503" s="164"/>
      <c r="AC503" s="164"/>
      <c r="AD503" s="165"/>
      <c r="AE503" s="166"/>
      <c r="AF503" s="166" t="s">
        <v>2886</v>
      </c>
      <c r="AG503" s="165" t="s">
        <v>2258</v>
      </c>
      <c r="AH503" s="165" t="s">
        <v>2434</v>
      </c>
      <c r="AI503" s="166" t="s">
        <v>2825</v>
      </c>
      <c r="AJ503" s="166"/>
      <c r="AK503" s="166"/>
      <c r="AL503" s="166"/>
      <c r="AM503" s="166"/>
      <c r="AN503" s="166" t="str">
        <f>F503 &amp;"["&amp;G503&amp;"]의 "&amp; I503 &amp;"["&amp; J503 &amp;"]는 표준코드[CONCEPT]의 표준코드아이디[CONCEPT_ID]에 존재하며 해당 조건["&amp;AI503&amp;"]을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03" s="166"/>
      <c r="AP503" s="166" t="str">
        <f t="shared" si="391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503" s="164" t="s">
        <v>1860</v>
      </c>
      <c r="AR503" s="164" t="str">
        <f t="shared" si="373"/>
        <v xml:space="preserve">WITH query_result AS (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503" s="164" t="s">
        <v>1860</v>
      </c>
      <c r="AU503" s="164" t="str">
        <f t="shared" si="374"/>
        <v xml:space="preserve">    WITH query_result AS (
        -- 쿼리 결과를 변수에 저장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503" s="164" t="s">
        <v>1860</v>
      </c>
      <c r="AX503" s="164" t="str">
        <f t="shared" si="375"/>
        <v xml:space="preserve">    WITH query_result AS (
        -- 쿼리 결과를 변수에 저장
    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3" s="166" t="str">
        <f t="shared" si="392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503" s="164" t="s">
        <v>1860</v>
      </c>
      <c r="BA503" s="164" t="str">
        <f t="shared" si="376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503" s="164" t="s">
        <v>1860</v>
      </c>
      <c r="BD503" s="164" t="str">
        <f t="shared" si="398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503" s="164" t="s">
        <v>1860</v>
      </c>
      <c r="BG503" s="164" t="str">
        <f t="shared" si="378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3" s="166" t="str">
        <f t="shared" si="393"/>
        <v xml:space="preserve">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503" s="164" t="s">
        <v>1860</v>
      </c>
      <c r="BJ503" s="166" t="str">
        <f t="shared" si="379"/>
        <v xml:space="preserve">BEGIN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503" s="164" t="s">
        <v>1860</v>
      </c>
      <c r="BM503" s="166" t="str">
        <f t="shared" si="380"/>
        <v xml:space="preserve">BEGIN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503" s="164" t="s">
        <v>1860</v>
      </c>
      <c r="BP503" s="166" t="str">
        <f t="shared" si="381"/>
        <v xml:space="preserve">BEGIN
    -- 쿼리 결과를 변수에 저장
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3" s="166" t="str">
        <f t="shared" si="394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503" s="164" t="s">
        <v>1860</v>
      </c>
      <c r="BS503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LENGTH("&amp; $J503 &amp;")&gt;0 )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503" s="164" t="s">
        <v>1860</v>
      </c>
      <c r="BV503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503" s="166" t="str">
        <f>"SELECT ERR_VALUE, RULE_ID, TB_NM, COL_NM FROM (
 SELECT DISTINCT SUBSTRING(CAST("&amp; $J503 &amp;" AS VARCHAR(50)),1,30)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 $AI503 &amp;")  
THEN 'Y' ELSE 'N' END = 'Y' 
AND ( "&amp; $J503 &amp;" IS NOT NULL AND LENGTH("&amp; $J503 &amp;")&gt;0 ) 
LIMIT 3
) XX
"</f>
        <v xml:space="preserve">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503" s="164" t="s">
        <v>1860</v>
      </c>
      <c r="BY503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3" s="166" t="str">
        <f t="shared" si="395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503" s="164" t="s">
        <v>1860</v>
      </c>
      <c r="CB503" s="164" t="str">
        <f t="shared" si="385"/>
        <v xml:space="preserve">    -- 프로시저 본문
    BEGIN
        WITH query_result AS (
            -- 쿼리 결과를 변수에 저장
            SELECT 'ID3170'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LENGTH(TO_CHAR("&amp; $J503 &amp;"))&gt;0 )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503" s="164" t="s">
        <v>1860</v>
      </c>
      <c r="CE503" s="164" t="str">
        <f t="shared" si="386"/>
        <v xml:space="preserve">    -- 프로시저 본문
    BEGIN
        WITH query_result AS (
            -- 쿼리 결과를 변수에 저장
 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3" s="166" t="str">
        <f>"SELECT ERR_VALUE, RULE_ID, TB_NM, COL_NM FROM (
 SELECT DISTINCT SUBSTR(TO_CHAR("&amp; $J503 &amp;"),1,30)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LENGTH(TO_CHAR("&amp; $J503 &amp;"))&gt;0 ) 
AND ROWNUM &lt; 4
) XX
"</f>
        <v xml:space="preserve">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503" s="164" t="s">
        <v>1860</v>
      </c>
      <c r="CH503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3" s="166" t="str">
        <f t="shared" si="396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503" s="164" t="s">
        <v>1860</v>
      </c>
      <c r="CK503" s="164" t="str">
        <f t="shared" si="388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503" s="164" t="s">
        <v>1860</v>
      </c>
      <c r="CN503" s="164" t="str">
        <f t="shared" si="399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503" s="164" t="s">
        <v>1860</v>
      </c>
      <c r="CQ503" s="164" t="str">
        <f t="shared" si="390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3" s="216">
        <f>IFERROR(VLOOKUP("ID"&amp;U503,V.진단결과!$A$2:$E$99558,4,0),0)</f>
        <v>0</v>
      </c>
      <c r="CS503" s="217">
        <f>IFERROR(VLOOKUP("ID"&amp;U503,V.진단결과!$A$2:$E$99558,5,0),0)</f>
        <v>0</v>
      </c>
      <c r="CT503" s="218">
        <f t="shared" si="372"/>
        <v>0</v>
      </c>
      <c r="CU503" s="219" t="str">
        <f>SUBSTITUTE(IFERROR(VLOOKUP("ID"&amp;U503,V.진단결과!$A$2:$F$99558,6,0),""),$AO503,"")</f>
        <v/>
      </c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</row>
    <row r="504" spans="1:120" s="220" customFormat="1" ht="16.5" customHeight="1">
      <c r="A504" s="164">
        <v>5.4</v>
      </c>
      <c r="B504" s="164" t="s">
        <v>2240</v>
      </c>
      <c r="C504" s="164" t="s">
        <v>2886</v>
      </c>
      <c r="D504" s="164">
        <v>7</v>
      </c>
      <c r="E504" s="175" t="s">
        <v>2243</v>
      </c>
      <c r="F504" s="177" t="s">
        <v>2259</v>
      </c>
      <c r="G504" s="177" t="s">
        <v>2250</v>
      </c>
      <c r="H504" s="177">
        <v>8</v>
      </c>
      <c r="I504" s="221" t="s">
        <v>2663</v>
      </c>
      <c r="J504" s="177" t="s">
        <v>2353</v>
      </c>
      <c r="K504" s="177" t="s">
        <v>2435</v>
      </c>
      <c r="L504" s="175"/>
      <c r="M504" s="165"/>
      <c r="N504" s="221" t="s">
        <v>2672</v>
      </c>
      <c r="O504" s="183">
        <v>3800275</v>
      </c>
      <c r="P504" s="166"/>
      <c r="Q504" s="175" t="s">
        <v>116</v>
      </c>
      <c r="R504" s="175" t="s">
        <v>2448</v>
      </c>
      <c r="S504" s="166"/>
      <c r="T504" s="166"/>
      <c r="U504" s="166">
        <v>3171</v>
      </c>
      <c r="V504" s="164" t="s">
        <v>1869</v>
      </c>
      <c r="W504" s="166"/>
      <c r="X504" s="166"/>
      <c r="Y504" s="166"/>
      <c r="Z504" s="168" t="s">
        <v>2892</v>
      </c>
      <c r="AA504" s="168" t="s">
        <v>2891</v>
      </c>
      <c r="AB504" s="166"/>
      <c r="AC504" s="166"/>
      <c r="AD504" s="165"/>
      <c r="AE504" s="166"/>
      <c r="AF504" s="166"/>
      <c r="AG504" s="166"/>
      <c r="AH504" s="165"/>
      <c r="AI504" s="166"/>
      <c r="AJ504" s="166"/>
      <c r="AK504" s="166"/>
      <c r="AL504" s="166"/>
      <c r="AM504" s="166"/>
      <c r="AN504" s="166" t="str">
        <f>F504 &amp;"["&amp;G504&amp;"]의 "&amp; I504 &amp;"["&amp; J504 &amp;"]는 필수적으로 존재하여만 한다."</f>
        <v>수술처치정보[PROCEDURE_OCCURRENCE]의 행위처방 기록 출처 ID[PROCEDURE_TYPE_CONCEPT_ID]는 필수적으로 존재하여만 한다.</v>
      </c>
      <c r="AO504" s="166"/>
      <c r="AP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Q504" s="164" t="s">
        <v>1860</v>
      </c>
      <c r="AR504" s="164" t="str">
        <f t="shared" si="373"/>
        <v xml:space="preserve">WITH query_result AS (
    -- 쿼리 결과를 변수에 저장
    SELECT 'ID3171'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AT504" s="164" t="s">
        <v>1860</v>
      </c>
      <c r="AU504" s="164" t="str">
        <f t="shared" si="374"/>
        <v xml:space="preserve">    WITH query_result AS (
        -- 쿼리 결과를 변수에 저장
        SELECT 'ID3171'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AW504" s="164" t="s">
        <v>1860</v>
      </c>
      <c r="AX504" s="164" t="str">
        <f t="shared" si="375"/>
        <v xml:space="preserve">    WITH query_result AS (
        -- 쿼리 결과를 변수에 저장
    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Z504" s="164" t="s">
        <v>1860</v>
      </c>
      <c r="BA504" s="164" t="str">
        <f t="shared" si="376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C504" s="164" t="s">
        <v>1860</v>
      </c>
      <c r="BD504" s="164" t="str">
        <f t="shared" si="398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BF504" s="164" t="s">
        <v>1860</v>
      </c>
      <c r="BG504" s="164" t="str">
        <f t="shared" si="378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4" s="166" t="str">
        <f>"SELECT 'ID"&amp; $U504 &amp;"' AS RULE_ID,  
   '"&amp; $G504 &amp;"' AS TB_NM,    
   '"&amp; $J504 &amp;"' AS COL_NM, 
   COUNT(*) AS TOT_CNT   
   FROM "&amp;$C504&amp;"."&amp; $G504 &amp;"
"</f>
        <v xml:space="preserve">SELECT 'ID3171' AS RULE_ID,  
   'PROCEDURE_OCCURRENCE' AS TB_NM,    
   'PROCEDURE_TYPE_CONCEPT_ID' AS COL_NM, 
   COUNT(*) AS TOT_CNT   
   FROM YourSchemaName.PROCEDURE_OCCURRENCE
</v>
      </c>
      <c r="BI504" s="164" t="s">
        <v>1860</v>
      </c>
      <c r="BJ504" s="166" t="str">
        <f t="shared" si="379"/>
        <v xml:space="preserve">BEGIN
    -- 쿼리 결과를 변수에 저장
    SELECT 'ID3171'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L504" s="164" t="s">
        <v>1860</v>
      </c>
      <c r="BM504" s="166" t="str">
        <f t="shared" si="380"/>
        <v xml:space="preserve">BEGIN
    -- 쿼리 결과를 변수에 저장
    SELECT 'ID3171'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BO504" s="164" t="s">
        <v>1860</v>
      </c>
      <c r="BP504" s="166" t="str">
        <f t="shared" si="381"/>
        <v xml:space="preserve">BEGIN
    -- 쿼리 결과를 변수에 저장
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BR504" s="164" t="s">
        <v>1860</v>
      </c>
      <c r="BS504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U504" s="164" t="s">
        <v>1860</v>
      </c>
      <c r="BV504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504" s="166" t="str">
        <f>"SELECT ERR_VALUE, RULE_ID, TB_NM, COL_NM FROM (
 SELECT DISTINCT SUBSTRING(CAST("&amp; $J504 &amp;" AS VARCHAR(50)),1,30) AS ERR_VALUE, 'ID"&amp; $U504 &amp;"' AS RULE_ID,  
   '"&amp; $G504 &amp;"' AS TB_NM,    
   '"&amp; $J504 &amp;"' AS COL_NM 
    FROM "&amp;$C504&amp;"."&amp; $G504 &amp;" A
    WHERE  "&amp; $J504 &amp;" IS NULL 
LIMIT 3
) XX
"</f>
        <v xml:space="preserve">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</v>
      </c>
      <c r="BX504" s="164" t="s">
        <v>1860</v>
      </c>
      <c r="BY504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A504" s="164" t="s">
        <v>1860</v>
      </c>
      <c r="CB504" s="164" t="str">
        <f t="shared" si="385"/>
        <v xml:space="preserve">    -- 프로시저 본문
    BEGIN
        WITH query_result AS (
            -- 쿼리 결과를 변수에 저장
            SELECT 'ID3171'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D504" s="164" t="s">
        <v>1860</v>
      </c>
      <c r="CE504" s="164" t="str">
        <f t="shared" si="386"/>
        <v xml:space="preserve">    -- 프로시저 본문
    BEGIN
        WITH query_result AS (
            -- 쿼리 결과를 변수에 저장
         SELECT 'ID3171'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4" s="166" t="str">
        <f>"SELECT ERR_VALUE, RULE_ID, TB_NM, COL_NM FROM (
 SELECT DISTINCT SUBSTR(TO_CHAR("&amp; $J504 &amp;"),1,30) AS ERR_VALUE, 'ID"&amp; $U504 &amp;"' AS RULE_ID,  
   '"&amp; $G504 &amp;"' AS TB_NM,    
   '"&amp; $J504 &amp;"' AS COL_NM 
    FROM "&amp;$C504&amp;"."&amp; $G504 &amp;" A
    WHERE  "&amp; $J504 &amp;" IS NULL
AND ROWNUM &lt; 4
) XX
"</f>
        <v xml:space="preserve">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</v>
      </c>
      <c r="CG504" s="164" t="s">
        <v>1860</v>
      </c>
      <c r="CH504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J504" s="164" t="s">
        <v>1860</v>
      </c>
      <c r="CK504" s="164" t="str">
        <f t="shared" si="388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M504" s="164" t="s">
        <v>1860</v>
      </c>
      <c r="CN504" s="164" t="str">
        <f t="shared" si="399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CP504" s="164" t="s">
        <v>1860</v>
      </c>
      <c r="CQ504" s="164" t="str">
        <f t="shared" si="390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4" s="216">
        <f>IFERROR(VLOOKUP("ID"&amp;U504,V.진단결과!$A$2:$E$99558,4,0),0)</f>
        <v>0</v>
      </c>
      <c r="CS504" s="217">
        <f>IFERROR(VLOOKUP("ID"&amp;U504,V.진단결과!$A$2:$E$99558,5,0),0)</f>
        <v>0</v>
      </c>
      <c r="CT504" s="218">
        <f t="shared" si="372"/>
        <v>0</v>
      </c>
      <c r="CU504" s="219" t="str">
        <f>SUBSTITUTE(IFERROR(VLOOKUP("ID"&amp;U504,V.진단결과!$A$2:$F$99558,6,0),""),$AO504,"")</f>
        <v/>
      </c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</row>
    <row r="505" spans="1:120" s="220" customFormat="1" ht="16.5" customHeight="1">
      <c r="A505" s="164">
        <v>5.4</v>
      </c>
      <c r="B505" s="164" t="s">
        <v>2240</v>
      </c>
      <c r="C505" s="164" t="s">
        <v>2886</v>
      </c>
      <c r="D505" s="164">
        <v>7</v>
      </c>
      <c r="E505" s="175" t="s">
        <v>2243</v>
      </c>
      <c r="F505" s="177" t="s">
        <v>2259</v>
      </c>
      <c r="G505" s="177" t="s">
        <v>2250</v>
      </c>
      <c r="H505" s="177">
        <v>9</v>
      </c>
      <c r="I505" s="221" t="s">
        <v>2664</v>
      </c>
      <c r="J505" s="177" t="s">
        <v>2354</v>
      </c>
      <c r="K505" s="177" t="s">
        <v>2435</v>
      </c>
      <c r="L505" s="175"/>
      <c r="M505" s="165"/>
      <c r="N505" s="221" t="s">
        <v>2664</v>
      </c>
      <c r="O505" s="183" t="s">
        <v>2508</v>
      </c>
      <c r="P505" s="166"/>
      <c r="Q505" s="175" t="s">
        <v>2449</v>
      </c>
      <c r="R505" s="175"/>
      <c r="S505" s="166"/>
      <c r="T505" s="166"/>
      <c r="U505" s="166">
        <v>3172</v>
      </c>
      <c r="V505" s="164" t="s">
        <v>1869</v>
      </c>
      <c r="W505" s="167"/>
      <c r="X505" s="167"/>
      <c r="Y505" s="167"/>
      <c r="Z505" s="164" t="s">
        <v>1868</v>
      </c>
      <c r="AA505" s="164" t="s">
        <v>2568</v>
      </c>
      <c r="AB505" s="166"/>
      <c r="AC505" s="166"/>
      <c r="AD505" s="165"/>
      <c r="AE505" s="166"/>
      <c r="AF505" s="166" t="s">
        <v>2886</v>
      </c>
      <c r="AG505" s="165" t="s">
        <v>2258</v>
      </c>
      <c r="AH505" s="165" t="s">
        <v>2434</v>
      </c>
      <c r="AI505" s="166" t="s">
        <v>2878</v>
      </c>
      <c r="AJ505" s="168"/>
      <c r="AK505" s="168"/>
      <c r="AL505" s="166"/>
      <c r="AM505" s="166"/>
      <c r="AN505" s="166" t="str">
        <f>F505 &amp;"["&amp;G505&amp;"]의 "&amp; I505 &amp;"["&amp; J505 &amp;"]는 표준코드[CONCEPT]의 표준코드아이디[CONCEPT_ID]에 존재하며 해당 조건["&amp;AI505&amp;"]을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505" s="166"/>
      <c r="AP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AQ505" s="164" t="s">
        <v>1860</v>
      </c>
      <c r="AR505" s="164" t="str">
        <f t="shared" si="373"/>
        <v xml:space="preserve">WITH query_result AS (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505" s="164" t="s">
        <v>1860</v>
      </c>
      <c r="AU505" s="164" t="str">
        <f t="shared" si="374"/>
        <v xml:space="preserve">    WITH query_result AS (
        -- 쿼리 결과를 변수에 저장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505" s="164" t="s">
        <v>1860</v>
      </c>
      <c r="AX505" s="164" t="str">
        <f t="shared" si="375"/>
        <v xml:space="preserve">    WITH query_result AS (
        -- 쿼리 결과를 변수에 저장
    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AZ505" s="164" t="s">
        <v>1860</v>
      </c>
      <c r="BA505" s="164" t="str">
        <f t="shared" si="376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505" s="164" t="s">
        <v>1860</v>
      </c>
      <c r="BD505" s="164" t="str">
        <f t="shared" si="398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505" s="164" t="s">
        <v>1860</v>
      </c>
      <c r="BG505" s="164" t="str">
        <f t="shared" si="378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5" s="166" t="str">
        <f>"SELECT 'ID"&amp; $U505 &amp;"' AS RULE_ID,  
   '"&amp; $G505 &amp;"' AS TB_NM,    
   '"&amp; $J505 &amp;"' AS COL_NM, 
   COUNT(*) AS TOT_CNT   
   FROM "&amp;$C505&amp;"."&amp; $G505 &amp;"
WHERE "&amp; $J505 &amp;" IS NOT NULL AND LENGTH(CAST("&amp; $J505 &amp;" AS VARCHAR))&gt;0 "</f>
        <v xml:space="preserve">SELECT 'ID3172'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505" s="164" t="s">
        <v>1860</v>
      </c>
      <c r="BJ505" s="166" t="str">
        <f t="shared" si="379"/>
        <v xml:space="preserve">BEGIN
    -- 쿼리 결과를 변수에 저장
    SELECT 'ID3172'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505" s="164" t="s">
        <v>1860</v>
      </c>
      <c r="BM505" s="166" t="str">
        <f t="shared" si="380"/>
        <v xml:space="preserve">BEGIN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505" s="164" t="s">
        <v>1860</v>
      </c>
      <c r="BP505" s="166" t="str">
        <f t="shared" si="381"/>
        <v xml:space="preserve">BEGIN
    -- 쿼리 결과를 변수에 저장
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BR505" s="164" t="s">
        <v>1860</v>
      </c>
      <c r="BS505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LENGTH("&amp; $J505 &amp;")&gt;0 )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505" s="164" t="s">
        <v>1860</v>
      </c>
      <c r="BV505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505" s="166" t="str">
        <f>"SELECT ERR_VALUE, RULE_ID, TB_NM, COL_NM FROM (
 SELECT DISTINCT SUBSTRING(CAST("&amp; $J505 &amp;" AS VARCHAR(50)),1,30)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LENGTH("&amp; $J505 &amp;")&gt;0 ) 
LIMIT 3
) XX
"</f>
        <v xml:space="preserve">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505" s="164" t="s">
        <v>1860</v>
      </c>
      <c r="BY505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CA505" s="164" t="s">
        <v>1860</v>
      </c>
      <c r="CB505" s="164" t="str">
        <f t="shared" si="385"/>
        <v xml:space="preserve">    -- 프로시저 본문
    BEGIN
        WITH query_result AS (
            -- 쿼리 결과를 변수에 저장
            SELECT 'ID3172'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LENGTH(TO_CHAR("&amp; $J505 &amp;"))&gt;0 )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505" s="164" t="s">
        <v>1860</v>
      </c>
      <c r="CE505" s="164" t="str">
        <f t="shared" si="386"/>
        <v xml:space="preserve">    -- 프로시저 본문
    BEGIN
        WITH query_result AS (
            -- 쿼리 결과를 변수에 저장
 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5" s="166" t="str">
        <f>"SELECT ERR_VALUE, RULE_ID, TB_NM, COL_NM FROM (
 SELECT DISTINCT SUBSTR(TO_CHAR("&amp; $J505 &amp;"),1,30)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LENGTH(TO_CHAR("&amp; $J505 &amp;"))&gt;0 ) 
AND ROWNUM &lt; 4
) XX
"</f>
        <v xml:space="preserve">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505" s="164" t="s">
        <v>1860</v>
      </c>
      <c r="CH505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CJ505" s="164" t="s">
        <v>1860</v>
      </c>
      <c r="CK505" s="164" t="str">
        <f t="shared" si="388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505" s="164" t="s">
        <v>1860</v>
      </c>
      <c r="CN505" s="164" t="str">
        <f t="shared" si="399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505" s="164" t="s">
        <v>1860</v>
      </c>
      <c r="CQ505" s="164" t="str">
        <f t="shared" si="390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5" s="216">
        <f>IFERROR(VLOOKUP("ID"&amp;U505,V.진단결과!$A$2:$E$99558,4,0),0)</f>
        <v>0</v>
      </c>
      <c r="CS505" s="217">
        <f>IFERROR(VLOOKUP("ID"&amp;U505,V.진단결과!$A$2:$E$99558,5,0),0)</f>
        <v>0</v>
      </c>
      <c r="CT505" s="218">
        <f t="shared" si="372"/>
        <v>0</v>
      </c>
      <c r="CU505" s="219" t="str">
        <f>SUBSTITUTE(IFERROR(VLOOKUP("ID"&amp;U505,V.진단결과!$A$2:$F$99558,6,0),""),$AO505,"")</f>
        <v/>
      </c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</row>
    <row r="506" spans="1:120" s="220" customFormat="1" ht="16.5" customHeight="1">
      <c r="A506" s="164">
        <v>5.4</v>
      </c>
      <c r="B506" s="164" t="s">
        <v>2240</v>
      </c>
      <c r="C506" s="164" t="s">
        <v>2886</v>
      </c>
      <c r="D506" s="164">
        <v>7</v>
      </c>
      <c r="E506" s="175" t="s">
        <v>2243</v>
      </c>
      <c r="F506" s="177" t="s">
        <v>2259</v>
      </c>
      <c r="G506" s="177" t="s">
        <v>2250</v>
      </c>
      <c r="H506" s="177">
        <v>10</v>
      </c>
      <c r="I506" s="221" t="s">
        <v>2665</v>
      </c>
      <c r="J506" s="177" t="s">
        <v>2340</v>
      </c>
      <c r="K506" s="177" t="s">
        <v>2435</v>
      </c>
      <c r="L506" s="175"/>
      <c r="M506" s="165"/>
      <c r="N506" s="221" t="s">
        <v>2665</v>
      </c>
      <c r="O506" s="183">
        <v>1</v>
      </c>
      <c r="P506" s="4"/>
      <c r="Q506" s="175" t="s">
        <v>2449</v>
      </c>
      <c r="R506" s="175"/>
      <c r="S506" s="166"/>
      <c r="T506" s="166"/>
      <c r="U506" s="166">
        <v>3173</v>
      </c>
      <c r="V506" s="164" t="s">
        <v>1869</v>
      </c>
      <c r="W506" s="166"/>
      <c r="X506" s="166"/>
      <c r="Y506" s="166"/>
      <c r="Z506" s="168" t="s">
        <v>2469</v>
      </c>
      <c r="AA506" s="168" t="s">
        <v>2468</v>
      </c>
      <c r="AB506" s="166"/>
      <c r="AC506" s="166"/>
      <c r="AD506" s="165"/>
      <c r="AE506" s="166"/>
      <c r="AF506" s="166"/>
      <c r="AG506" s="166"/>
      <c r="AH506" s="165"/>
      <c r="AI506" s="166"/>
      <c r="AJ506" s="166"/>
      <c r="AK506" s="166"/>
      <c r="AL506" s="166"/>
      <c r="AM506" s="166"/>
      <c r="AN506" s="166" t="str">
        <f>F506 &amp;"["&amp;G506&amp;"]의 "&amp; I506 &amp;"["&amp; J506 &amp;"]는 정수 또는 소수점을 가진 숫자여야만 한다."</f>
        <v>수술처치정보[PROCEDURE_OCCURRENCE]의 시행 횟수[QUANTITY]는 정수 또는 소수점을 가진 숫자여야만 한다.</v>
      </c>
      <c r="AO506" s="166"/>
      <c r="AP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AQ506" s="164" t="s">
        <v>1860</v>
      </c>
      <c r="AR506" s="164" t="str">
        <f t="shared" si="373"/>
        <v xml:space="preserve">WITH query_result AS (
    -- 쿼리 결과를 변수에 저장
    SELECT 'ID3173'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"&amp; $J506 &amp;" LIKE_REGEXPR '[^\d.-]+'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QUANTITY LIKE_REGEXPR '[^\d.-]+'
 </v>
      </c>
      <c r="AT506" s="164" t="s">
        <v>1860</v>
      </c>
      <c r="AU506" s="164" t="str">
        <f t="shared" si="374"/>
        <v xml:space="preserve">    WITH query_result AS (
        -- 쿼리 결과를 변수에 저장
        SELECT 'ID3173' AS RULE_ID,  
   'PROCEDURE_OCCURRENCE' AS TB_NM,    
   'QUANTITY' AS COL_NM, 
	COUNT(*) AS ERR_CNT   
FROM YourSchemaName.PROCEDURE_OCCURRENCE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"&amp; $J506 &amp;" LIKE_REGEXPR '[^\d.-]+'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LIKE_REGEXPR '[^\d.-]+'
LIMIT 3
) XX
</v>
      </c>
      <c r="AW506" s="164" t="s">
        <v>1860</v>
      </c>
      <c r="AX506" s="164" t="str">
        <f t="shared" si="375"/>
        <v xml:space="preserve">    WITH query_result AS (
        -- 쿼리 결과를 변수에 저장
    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AZ506" s="164" t="s">
        <v>1860</v>
      </c>
      <c r="BA506" s="164" t="str">
        <f t="shared" si="376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506" s="164" t="s">
        <v>1860</v>
      </c>
      <c r="BD506" s="164" t="str">
        <f t="shared" si="398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BF506" s="164" t="s">
        <v>1860</v>
      </c>
      <c r="BG506" s="164" t="str">
        <f t="shared" si="378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6" s="166" t="str">
        <f>"SELECT 'ID"&amp; $U506 &amp;"' AS RULE_ID,  
   '"&amp; $G506 &amp;"' AS TB_NM,    
   '"&amp; $J506 &amp;"' AS COL_NM, 
   COUNT(*) AS TOT_CNT   
   FROM "&amp;$C506&amp;"."&amp; $G506 &amp;"
WHERE "&amp; $J506 &amp;" IS NOT NULL AND LENGTH(CAST("&amp; $J506 &amp;" AS VARCHAR))&gt;0 "</f>
        <v xml:space="preserve">SELECT 'ID3173' AS RULE_ID,  
   'PROCEDURE_OCCURRENCE' AS TB_NM,    
   'QUANTITY' AS COL_NM, 
   COUNT(*) AS TOT_CNT   
   FROM YourSchemaName.PROCEDURE_OCCURRENCE
WHERE QUANTITY IS NOT NULL AND LENGTH(CAST(QUANTITY AS VARCHAR))&gt;0 </v>
      </c>
      <c r="BI506" s="164" t="s">
        <v>1860</v>
      </c>
      <c r="BJ506" s="166" t="str">
        <f t="shared" si="379"/>
        <v xml:space="preserve">BEGIN
    -- 쿼리 결과를 변수에 저장
    SELECT 'ID3173'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REGEXP_MATCH(CAST("&amp; $J506 &amp;" AS VARCHAR), '[^\d.-]+') IS NOT NULL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</v>
      </c>
      <c r="BL506" s="164" t="s">
        <v>1860</v>
      </c>
      <c r="BM506" s="166" t="str">
        <f t="shared" si="380"/>
        <v xml:space="preserve">BEGIN
    -- 쿼리 결과를 변수에 저장
    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REGEXP_MATCH(CAST("&amp; $J506 &amp;" AS VARCHAR), '[^\d.-]+') IS NOT NULL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'[^\d.-]+') IS NOT NULL
LIMIT 3
) XX
</v>
      </c>
      <c r="BO506" s="164" t="s">
        <v>1860</v>
      </c>
      <c r="BP506" s="166" t="str">
        <f t="shared" si="381"/>
        <v xml:space="preserve">BEGIN
    -- 쿼리 결과를 변수에 저장
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BR506" s="164" t="s">
        <v>1860</v>
      </c>
      <c r="BS506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6" s="166" t="str">
        <f>"SELECT 'ID"&amp; $U506 &amp;"' AS RULE_ID,  
   '"&amp; $G506 &amp;"' AS TB_NM,    
   '"&amp; $J506 &amp;"' AS COL_NM, 
	COUNT(*) AS ERR_CNT   
FROM "&amp;$C506&amp;"."&amp; $G506 &amp;" A
WHERE "&amp; $J506 &amp;" IS NOT NULL AND LENGTH("&amp; $J506 &amp;") &gt; 0 
AND "&amp; $J506 &amp;" REGEXP '[^\d.-]+'
 "</f>
        <v xml:space="preserve">SELECT 'ID3173' AS RULE_ID,  
   'PROCEDURE_OCCURRENCE' AS TB_NM,    
   'QUANTITY' AS COL_NM, 
	COUNT(*) AS ERR_CNT   
FROM YourSchemaName.PROCEDURE_OCCURRENCE A
WHERE QUANTITY IS NOT NULL AND LENGTH(QUANTITY) &gt; 0 
AND QUANTITY REGEXP '[^\d.-]+'
 </v>
      </c>
      <c r="BU506" s="164" t="s">
        <v>1860</v>
      </c>
      <c r="BV506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	COUNT(*) AS ERR_CNT   
FROM YourSchemaName.PROCEDURE_OCCURRENCE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506" s="166" t="str">
        <f>"SELECT ERR_VALUE, RULE_ID, TB_NM, COL_NM FROM (
 SELECT DISTINCT SUBSTRING(CAST("&amp; $J506 &amp;" AS VARCHAR(50)),1,30) AS ERR_VALUE, 'ID"&amp; $U506 &amp;"' AS RULE_ID,  
   '"&amp; $G506 &amp;"' AS TB_NM,    
   '"&amp; $J506 &amp;"' AS COL_NM 
FROM "&amp;$C506&amp;"."&amp; $G506 &amp;" A
WHERE  "&amp; $J506 &amp;" IS NOT NULL AND LENGTH("&amp; $J506 &amp;") &gt; 0 
AND "&amp; $J506 &amp;" REGEXP '[^\d.-]+'
LIMIT 3
) XX
"</f>
        <v xml:space="preserve">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REGEXP '[^\d.-]+'
LIMIT 3
) XX
</v>
      </c>
      <c r="BX506" s="164" t="s">
        <v>1860</v>
      </c>
      <c r="BY506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CA506" s="164" t="s">
        <v>1860</v>
      </c>
      <c r="CB506" s="164" t="str">
        <f t="shared" si="385"/>
        <v xml:space="preserve">    -- 프로시저 본문
    BEGIN
        WITH query_result AS (
            -- 쿼리 결과를 변수에 저장
            SELECT 'ID3173'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6" s="166" t="str">
        <f>"SELECT 'ID"&amp; $U506 &amp;"' AS RULE_ID,  
   '"&amp; $G506 &amp;"' AS TB_NM,    
   '"&amp; $J506 &amp;"' AS COL_NM, 
	COUNT(*) AS ERR_CNT   
FROM "&amp;$C506&amp;"."&amp; $G506 &amp;" A
WHERE "&amp; $J506 &amp;" IS NOT NULL AND LENGTH(TO_CHAR("&amp; $J506 &amp;")) &gt; 0 
AND REGEXP_LIKE("&amp; $J506 &amp;", '[^\d.-]+')
 "</f>
        <v xml:space="preserve">SELECT 'ID3173' AS RULE_ID,  
   'PROCEDURE_OCCURRENCE' AS TB_NM,    
   'QUANTITY' AS COL_NM, 
	COUNT(*) AS ERR_CNT   
FROM YourSchemaName.PROCEDURE_OCCURRENCE A
WHERE QUANTITY IS NOT NULL AND LENGTH(TO_CHAR(QUANTITY)) &gt; 0 
AND REGEXP_LIKE(QUANTITY, '[^\d.-]+')
 </v>
      </c>
      <c r="CD506" s="164" t="s">
        <v>1860</v>
      </c>
      <c r="CE506" s="164" t="str">
        <f t="shared" si="386"/>
        <v xml:space="preserve">    -- 프로시저 본문
    BEGIN
        WITH query_result AS (
            -- 쿼리 결과를 변수에 저장
         SELECT 'ID3173' AS RULE_ID,  
   'PROCEDURE_OCCURRENCE' AS TB_NM,    
   'QUANTITY' AS COL_NM, 
	COUNT(*) AS ERR_CNT   
FROM YourSchemaName.PROCEDURE_OCCURRENCE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6" s="166" t="str">
        <f>"SELECT ERR_VALUE, RULE_ID, TB_NM, COL_NM FROM (
 SELECT DISTINCT SUBSTR(TO_CHAR("&amp; $J506 &amp;"),1,30) AS ERR_VALUE, 'ID"&amp; $U506 &amp;"' AS RULE_ID,  
   '"&amp; $G506 &amp;"' AS TB_NM,    
   '"&amp; $J506 &amp;"' AS COL_NM 
FROM "&amp;$C506&amp;"."&amp; $G506 &amp;" A
WHERE  "&amp; $J506 &amp;" IS NOT NULL AND LENGTH(TO_CHAR("&amp; $J506 &amp;")) &gt; 0 
AND REGEXP_LIKE("&amp; $J506 &amp;", '[^\d.-]+')
AND ROWNUM &lt; 4
) XX
"</f>
        <v xml:space="preserve">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REGEXP_LIKE(QUANTITY, '[^\d.-]+')
AND ROWNUM &lt; 4
) XX
</v>
      </c>
      <c r="CG506" s="164" t="s">
        <v>1860</v>
      </c>
      <c r="CH506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CJ506" s="164" t="s">
        <v>1860</v>
      </c>
      <c r="CK506" s="164" t="str">
        <f t="shared" si="388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506" s="164" t="s">
        <v>1860</v>
      </c>
      <c r="CN506" s="164" t="str">
        <f t="shared" si="399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CP506" s="164" t="s">
        <v>1860</v>
      </c>
      <c r="CQ506" s="164" t="str">
        <f t="shared" si="390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6" s="216">
        <f>IFERROR(VLOOKUP("ID"&amp;U506,V.진단결과!$A$2:$E$99558,4,0),0)</f>
        <v>0</v>
      </c>
      <c r="CS506" s="217">
        <f>IFERROR(VLOOKUP("ID"&amp;U506,V.진단결과!$A$2:$E$99558,5,0),0)</f>
        <v>0</v>
      </c>
      <c r="CT506" s="218">
        <f t="shared" si="372"/>
        <v>0</v>
      </c>
      <c r="CU506" s="219" t="str">
        <f>SUBSTITUTE(IFERROR(VLOOKUP("ID"&amp;U506,V.진단결과!$A$2:$F$99558,6,0),""),$AO506,"")</f>
        <v/>
      </c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</row>
    <row r="507" spans="1:120" s="220" customFormat="1" ht="16.5" hidden="1" customHeight="1">
      <c r="A507" s="164">
        <v>5.4</v>
      </c>
      <c r="B507" s="164" t="s">
        <v>2240</v>
      </c>
      <c r="C507" s="164" t="s">
        <v>2886</v>
      </c>
      <c r="D507" s="164">
        <v>7</v>
      </c>
      <c r="E507" s="175" t="s">
        <v>2243</v>
      </c>
      <c r="F507" s="177" t="s">
        <v>2259</v>
      </c>
      <c r="G507" s="177" t="s">
        <v>2250</v>
      </c>
      <c r="H507" s="177">
        <v>11</v>
      </c>
      <c r="I507" s="221" t="s">
        <v>2549</v>
      </c>
      <c r="J507" s="177" t="s">
        <v>2281</v>
      </c>
      <c r="K507" s="177" t="s">
        <v>2435</v>
      </c>
      <c r="L507" s="175"/>
      <c r="M507" s="165"/>
      <c r="N507" s="221" t="s">
        <v>2549</v>
      </c>
      <c r="O507" s="183">
        <v>11111</v>
      </c>
      <c r="P507" s="166"/>
      <c r="Q507" s="175" t="s">
        <v>2449</v>
      </c>
      <c r="R507" s="175"/>
      <c r="S507" s="166"/>
      <c r="T507" s="166"/>
      <c r="U507" s="166"/>
      <c r="V507" s="164" t="s">
        <v>1965</v>
      </c>
      <c r="W507" s="166" t="s">
        <v>2809</v>
      </c>
      <c r="X507" s="166"/>
      <c r="Y507" s="166"/>
      <c r="Z507" s="166"/>
      <c r="AA507" s="166"/>
      <c r="AB507" s="166"/>
      <c r="AC507" s="166"/>
      <c r="AD507" s="165"/>
      <c r="AE507" s="166"/>
      <c r="AF507" s="166"/>
      <c r="AG507" s="166"/>
      <c r="AH507" s="165"/>
      <c r="AI507" s="166"/>
      <c r="AJ507" s="166"/>
      <c r="AK507" s="166"/>
      <c r="AL507" s="166"/>
      <c r="AM507" s="166"/>
      <c r="AN507" s="166"/>
      <c r="AO507" s="166"/>
      <c r="AP507" s="166"/>
      <c r="AQ507" s="164"/>
      <c r="AR507" s="164"/>
      <c r="AS507" s="167"/>
      <c r="AT507" s="164"/>
      <c r="AU507" s="164"/>
      <c r="AV507" s="164"/>
      <c r="AW507" s="164"/>
      <c r="AX507" s="164"/>
      <c r="AY507" s="166"/>
      <c r="AZ507" s="164"/>
      <c r="BA507" s="164"/>
      <c r="BB507" s="167"/>
      <c r="BC507" s="164"/>
      <c r="BD507" s="164"/>
      <c r="BE507" s="164"/>
      <c r="BF507" s="164"/>
      <c r="BG507" s="164"/>
      <c r="BH507" s="166"/>
      <c r="BI507" s="164"/>
      <c r="BJ507" s="164"/>
      <c r="BK507" s="167"/>
      <c r="BL507" s="164"/>
      <c r="BM507" s="164"/>
      <c r="BN507" s="164"/>
      <c r="BO507" s="164"/>
      <c r="BP507" s="164"/>
      <c r="BQ507" s="166"/>
      <c r="BR507" s="164"/>
      <c r="BS507" s="164"/>
      <c r="BT507" s="167"/>
      <c r="BU507" s="164"/>
      <c r="BV507" s="164"/>
      <c r="BW507" s="164"/>
      <c r="BX507" s="164"/>
      <c r="BY507" s="164"/>
      <c r="BZ507" s="166"/>
      <c r="CA507" s="164"/>
      <c r="CB507" s="164"/>
      <c r="CC507" s="167"/>
      <c r="CD507" s="164"/>
      <c r="CE507" s="164"/>
      <c r="CF507" s="164"/>
      <c r="CG507" s="164"/>
      <c r="CH507" s="164"/>
      <c r="CI507" s="166"/>
      <c r="CJ507" s="164"/>
      <c r="CK507" s="164"/>
      <c r="CL507" s="167"/>
      <c r="CM507" s="164"/>
      <c r="CN507" s="164"/>
      <c r="CO507" s="164"/>
      <c r="CP507" s="164"/>
      <c r="CQ507" s="164"/>
      <c r="CR507" s="216">
        <f>IFERROR(VLOOKUP("ID"&amp;U507,V.진단결과!$A$2:$E$99558,4,0),0)</f>
        <v>0</v>
      </c>
      <c r="CS507" s="217">
        <f>IFERROR(VLOOKUP("ID"&amp;U507,V.진단결과!$A$2:$E$99558,5,0),0)</f>
        <v>0</v>
      </c>
      <c r="CT507" s="218">
        <f t="shared" si="372"/>
        <v>0</v>
      </c>
      <c r="CU507" s="219" t="str">
        <f>SUBSTITUTE(IFERROR(VLOOKUP("ID"&amp;U507,V.진단결과!$A$2:$F$99558,6,0),""),$AO507,"")</f>
        <v/>
      </c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</row>
    <row r="508" spans="1:120" s="220" customFormat="1" ht="16.5" customHeight="1">
      <c r="A508" s="164">
        <v>5.4</v>
      </c>
      <c r="B508" s="164" t="s">
        <v>2240</v>
      </c>
      <c r="C508" s="164" t="s">
        <v>2886</v>
      </c>
      <c r="D508" s="164">
        <v>7</v>
      </c>
      <c r="E508" s="175" t="s">
        <v>2243</v>
      </c>
      <c r="F508" s="177" t="s">
        <v>2259</v>
      </c>
      <c r="G508" s="177" t="s">
        <v>2250</v>
      </c>
      <c r="H508" s="177">
        <v>12</v>
      </c>
      <c r="I508" s="221" t="s">
        <v>2518</v>
      </c>
      <c r="J508" s="177" t="s">
        <v>2294</v>
      </c>
      <c r="K508" s="177" t="s">
        <v>2435</v>
      </c>
      <c r="L508" s="175"/>
      <c r="M508" s="165"/>
      <c r="N508" s="221" t="s">
        <v>2673</v>
      </c>
      <c r="O508" s="183">
        <v>11833561</v>
      </c>
      <c r="P508" s="4"/>
      <c r="Q508" s="175" t="s">
        <v>2449</v>
      </c>
      <c r="R508" s="175"/>
      <c r="S508" s="166"/>
      <c r="T508" s="166"/>
      <c r="U508" s="166">
        <v>3175</v>
      </c>
      <c r="V508" s="164" t="s">
        <v>1869</v>
      </c>
      <c r="W508" s="166"/>
      <c r="X508" s="166"/>
      <c r="Y508" s="166"/>
      <c r="Z508" s="164" t="s">
        <v>1871</v>
      </c>
      <c r="AA508" s="164" t="s">
        <v>2472</v>
      </c>
      <c r="AB508" s="164"/>
      <c r="AC508" s="166"/>
      <c r="AD508" s="165"/>
      <c r="AE508" s="166"/>
      <c r="AF508" s="166"/>
      <c r="AG508" s="165"/>
      <c r="AH508" s="165"/>
      <c r="AI508" s="166"/>
      <c r="AJ508" s="166" t="s">
        <v>2246</v>
      </c>
      <c r="AK508" s="166" t="s">
        <v>2294</v>
      </c>
      <c r="AL508" s="166"/>
      <c r="AM508" s="166"/>
      <c r="AN508" s="166" t="str">
        <f>F508 &amp;"["&amp;G508&amp;"]의 "&amp; I508 &amp;"["&amp; J508 &amp;"]는 환자["&amp;AJ508&amp;"]의 "&amp;I508&amp;"["&amp;AK508&amp;"]에 존재하여야 한다."</f>
        <v>수술처치정보[PROCEDURE_OCCURRENCE]의 내원 유형 ID[VISIT_OCCURRENCE_ID]는 환자[VISIT_OCCURRENCE]의 내원 유형 ID[VISIT_OCCURRENCE_ID]에 존재하여야 한다.</v>
      </c>
      <c r="AO508" s="166"/>
      <c r="AP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AQ508" s="164" t="s">
        <v>1860</v>
      </c>
      <c r="AR508" s="164" t="str">
        <f>"WITH query_result AS (" &amp; CHAR(10) &amp;
"    -- 쿼리 결과를 변수에 저장" &amp; CHAR(10) &amp;
"    " &amp; AP508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08" s="164" t="s">
        <v>1860</v>
      </c>
      <c r="AU508" s="164" t="str">
        <f>"    WITH query_result AS (" &amp; CHAR(10) &amp;
"        -- 쿼리 결과를 변수에 저장" &amp; CHAR(10) &amp;
"        " &amp; AS508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08" s="164" t="s">
        <v>1860</v>
      </c>
      <c r="AX508" s="164" t="str">
        <f>"    WITH query_result AS (" &amp; CHAR(10) &amp;
"        -- 쿼리 결과를 변수에 저장" &amp; CHAR(10) &amp;
"        " &amp; AV508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AZ508" s="164" t="s">
        <v>1860</v>
      </c>
      <c r="BA508" s="164" t="str">
        <f>"BEGIN TRY" &amp; CHAR(10) &amp;
"    WITH query_result AS (" &amp; CHAR(10) &amp;
"        "&amp;AY508&amp;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08" s="164" t="s">
        <v>1860</v>
      </c>
      <c r="BD508" s="164" t="str">
        <f>"BEGIN TRY" &amp; CHAR(10) &amp;
"    WITH query_result AS (" &amp; CHAR(10) &amp;
"        "&amp;BB508&amp;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08" s="164" t="s">
        <v>1860</v>
      </c>
      <c r="BG508" s="164" t="str">
        <f>"BEGIN TRY" &amp; CHAR(10) &amp;
"    WITH query_result AS (" &amp; CHAR(10) &amp;
"        "&amp;BE508&amp;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8" s="166" t="str">
        <f>"SELECT 'ID"&amp; $U508 &amp;"' AS RULE_ID,  
   '"&amp; $G508 &amp;"' AS TB_NM,    
   '"&amp; $J508 &amp;"' AS COL_NM, 
   COUNT(*) AS TOT_CNT   
   FROM "&amp;$C508&amp;"."&amp; $G508 &amp;"
WHERE "&amp; $J508 &amp;" IS NOT NULL AND LENGTH(CAST("&amp; $J508 &amp;" AS VARCHAR))&gt;0 "</f>
        <v xml:space="preserve">SELECT 'ID3175'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508" s="164" t="s">
        <v>1860</v>
      </c>
      <c r="BJ508" s="166" t="str">
        <f>"BEGIN" &amp; CHAR(10) &amp;
"    -- 쿼리 결과를 변수에 저장" &amp; CHAR(10) &amp;
"    " &amp; BH508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'ID3175'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08" s="164" t="s">
        <v>1860</v>
      </c>
      <c r="BM508" s="166" t="str">
        <f>"BEGIN" &amp; CHAR(10) &amp;
"    -- 쿼리 결과를 변수에 저장" &amp; CHAR(10) &amp;
"    " &amp; BK508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08" s="164" t="s">
        <v>1860</v>
      </c>
      <c r="BP508" s="166" t="str">
        <f>"BEGIN" &amp; CHAR(10) &amp;
"    -- 쿼리 결과를 변수에 저장" &amp; CHAR(10) &amp;
"    " &amp; BN508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BR508" s="164" t="s">
        <v>1860</v>
      </c>
      <c r="BS5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LENGTH("&amp; $J508 &amp;")&gt;0 )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508" s="164" t="s">
        <v>1860</v>
      </c>
      <c r="BV5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08" s="166" t="str">
        <f>"SELECT ERR_VALUE, RULE_ID, TB_NM, COL_NM FROM (
 SELECT DISTINCT SUBSTRING(CAST("&amp; $J508 &amp;" AS VARCHAR(50)),1,30)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LENGTH("&amp; $J508 &amp;")&gt;0 ) 
LIMIT 3
) XX
"</f>
        <v xml:space="preserve">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08" s="164" t="s">
        <v>1860</v>
      </c>
      <c r="BY5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CA508" s="164" t="s">
        <v>1860</v>
      </c>
      <c r="CB508" s="164" t="str">
        <f>"    -- 프로시저 본문" &amp; CHAR(10) &amp;
"    BEGIN" &amp; CHAR(10) &amp;
"        WITH query_result AS (" &amp; CHAR(10) &amp;
"            -- 쿼리 결과를 변수에 저장" &amp; CHAR(10) &amp;
"            "&amp;BZ508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'ID3175'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LENGTH(TO_CHAR("&amp; $J508 &amp;"))&gt;0 )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08" s="164" t="s">
        <v>1860</v>
      </c>
      <c r="CE508" s="164" t="str">
        <f>"    -- 프로시저 본문" &amp; CHAR(10) &amp;
"    BEGIN" &amp; CHAR(10) &amp;
"        WITH query_result AS (" &amp; CHAR(10) &amp;
"            -- 쿼리 결과를 변수에 저장" &amp; CHAR(10) &amp;
"         "&amp;CC508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8" s="166" t="str">
        <f>"SELECT ERR_VALUE, RULE_ID, TB_NM, COL_NM FROM (
 SELECT DISTINCT SUBSTR(TO_CHAR("&amp; $J508 &amp;"),1,30)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LENGTH(TO_CHAR("&amp; $J508 &amp;"))&gt;0 ) 
AND ROWNUM &lt; 4
) XX
"</f>
        <v xml:space="preserve">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08" s="164" t="s">
        <v>1860</v>
      </c>
      <c r="CH508" s="164" t="str">
        <f>"    -- 프로시저 본문" &amp; CHAR(10) &amp;
"    BEGIN" &amp; CHAR(10) &amp;
"        WITH query_result AS (" &amp; CHAR(10) &amp;
"            -- 쿼리 결과를 변수에 저장" &amp; CHAR(10) &amp;
"            "&amp;CF508&amp;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CJ508" s="164" t="s">
        <v>1860</v>
      </c>
      <c r="CK508" s="164" t="str">
        <f>"BEGIN TRY" &amp; CHAR(10) &amp;
"    WITH query_result AS (" &amp; CHAR(10) &amp;
"        "&amp;CI508&amp;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08" s="164" t="s">
        <v>1860</v>
      </c>
      <c r="CN508" s="164" t="str">
        <f>"BEGIN TRY" &amp; CHAR(10) &amp;
"    WITH query_result AS (" &amp; CHAR(10) &amp;
"        "&amp;CL508&amp;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08" s="164" t="s">
        <v>1860</v>
      </c>
      <c r="CQ508" s="164" t="str">
        <f>"BEGIN TRY" &amp; CHAR(10) &amp;
"    WITH query_result AS (" &amp; CHAR(10) &amp;
"        "&amp;CO508&amp;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8" s="216">
        <f>IFERROR(VLOOKUP("ID"&amp;U508,V.진단결과!$A$2:$E$99558,4,0),0)</f>
        <v>0</v>
      </c>
      <c r="CS508" s="217">
        <f>IFERROR(VLOOKUP("ID"&amp;U508,V.진단결과!$A$2:$E$99558,5,0),0)</f>
        <v>0</v>
      </c>
      <c r="CT508" s="218">
        <f t="shared" si="372"/>
        <v>0</v>
      </c>
      <c r="CU508" s="219" t="str">
        <f>SUBSTITUTE(IFERROR(VLOOKUP("ID"&amp;U508,V.진단결과!$A$2:$F$99558,6,0),""),$AO508,"")</f>
        <v/>
      </c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</row>
    <row r="509" spans="1:120" s="220" customFormat="1" ht="16.5" hidden="1" customHeight="1">
      <c r="A509" s="164">
        <v>5.4</v>
      </c>
      <c r="B509" s="164" t="s">
        <v>2240</v>
      </c>
      <c r="C509" s="164" t="s">
        <v>2886</v>
      </c>
      <c r="D509" s="164">
        <v>7</v>
      </c>
      <c r="E509" s="175" t="s">
        <v>2243</v>
      </c>
      <c r="F509" s="177" t="s">
        <v>2259</v>
      </c>
      <c r="G509" s="177" t="s">
        <v>2250</v>
      </c>
      <c r="H509" s="177">
        <v>13</v>
      </c>
      <c r="I509" s="221" t="s">
        <v>2500</v>
      </c>
      <c r="J509" s="177" t="s">
        <v>2307</v>
      </c>
      <c r="K509" s="177" t="s">
        <v>2435</v>
      </c>
      <c r="L509" s="175"/>
      <c r="M509" s="165"/>
      <c r="N509" s="221" t="s">
        <v>2500</v>
      </c>
      <c r="O509" s="183">
        <v>11833562</v>
      </c>
      <c r="P509" s="4"/>
      <c r="Q509" s="175" t="s">
        <v>2449</v>
      </c>
      <c r="R509" s="175"/>
      <c r="S509" s="166"/>
      <c r="T509" s="166"/>
      <c r="U509" s="166"/>
      <c r="V509" s="164" t="s">
        <v>1965</v>
      </c>
      <c r="W509" s="167" t="s">
        <v>2876</v>
      </c>
      <c r="X509" s="166"/>
      <c r="Y509" s="166"/>
      <c r="Z509" s="164"/>
      <c r="AA509" s="164"/>
      <c r="AB509" s="164"/>
      <c r="AC509" s="166"/>
      <c r="AD509" s="165"/>
      <c r="AE509" s="166"/>
      <c r="AF509" s="166"/>
      <c r="AG509" s="165"/>
      <c r="AH509" s="165"/>
      <c r="AI509" s="166"/>
      <c r="AJ509" s="166"/>
      <c r="AK509" s="166"/>
      <c r="AL509" s="166"/>
      <c r="AM509" s="166"/>
      <c r="AN509" s="166"/>
      <c r="AO509" s="166"/>
      <c r="AP509" s="166"/>
      <c r="AQ509" s="164"/>
      <c r="AR509" s="164"/>
      <c r="AS509" s="167"/>
      <c r="AT509" s="164"/>
      <c r="AU509" s="164"/>
      <c r="AV509" s="166"/>
      <c r="AW509" s="164"/>
      <c r="AX509" s="164"/>
      <c r="AY509" s="166"/>
      <c r="AZ509" s="164"/>
      <c r="BA509" s="164"/>
      <c r="BB509" s="167"/>
      <c r="BC509" s="164"/>
      <c r="BD509" s="164"/>
      <c r="BE509" s="166"/>
      <c r="BF509" s="164"/>
      <c r="BG509" s="164"/>
      <c r="BH509" s="166"/>
      <c r="BI509" s="164"/>
      <c r="BJ509" s="164"/>
      <c r="BK509" s="167"/>
      <c r="BL509" s="164"/>
      <c r="BM509" s="164"/>
      <c r="BN509" s="166"/>
      <c r="BO509" s="164"/>
      <c r="BP509" s="164"/>
      <c r="BQ509" s="166"/>
      <c r="BR509" s="164"/>
      <c r="BS509" s="164"/>
      <c r="BT509" s="167"/>
      <c r="BU509" s="164"/>
      <c r="BV509" s="164"/>
      <c r="BW509" s="166"/>
      <c r="BX509" s="164"/>
      <c r="BY509" s="164"/>
      <c r="BZ509" s="166"/>
      <c r="CA509" s="164"/>
      <c r="CB509" s="164"/>
      <c r="CC509" s="167"/>
      <c r="CD509" s="164"/>
      <c r="CE509" s="164"/>
      <c r="CF509" s="166"/>
      <c r="CG509" s="164"/>
      <c r="CH509" s="164"/>
      <c r="CI509" s="166"/>
      <c r="CJ509" s="164"/>
      <c r="CK509" s="164"/>
      <c r="CL509" s="167"/>
      <c r="CM509" s="164"/>
      <c r="CN509" s="164"/>
      <c r="CO509" s="166"/>
      <c r="CP509" s="164"/>
      <c r="CQ509" s="164"/>
      <c r="CR509" s="216">
        <f>IFERROR(VLOOKUP("ID"&amp;U509,V.진단결과!$A$2:$E$99558,4,0),0)</f>
        <v>0</v>
      </c>
      <c r="CS509" s="217">
        <f>IFERROR(VLOOKUP("ID"&amp;U509,V.진단결과!$A$2:$E$99558,5,0),0)</f>
        <v>0</v>
      </c>
      <c r="CT509" s="218">
        <f t="shared" si="372"/>
        <v>0</v>
      </c>
      <c r="CU509" s="219" t="str">
        <f>SUBSTITUTE(IFERROR(VLOOKUP("ID"&amp;U509,V.진단결과!$A$2:$F$99558,6,0),""),$AO509,"")</f>
        <v/>
      </c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</row>
    <row r="510" spans="1:120" s="220" customFormat="1" ht="16.5" hidden="1" customHeight="1">
      <c r="A510" s="164">
        <v>5.4</v>
      </c>
      <c r="B510" s="164" t="s">
        <v>2240</v>
      </c>
      <c r="C510" s="164" t="s">
        <v>2886</v>
      </c>
      <c r="D510" s="164">
        <v>7</v>
      </c>
      <c r="E510" s="175" t="s">
        <v>2243</v>
      </c>
      <c r="F510" s="177" t="s">
        <v>2259</v>
      </c>
      <c r="G510" s="177" t="s">
        <v>2250</v>
      </c>
      <c r="H510" s="177">
        <v>14</v>
      </c>
      <c r="I510" s="221" t="s">
        <v>2666</v>
      </c>
      <c r="J510" s="177" t="s">
        <v>2355</v>
      </c>
      <c r="K510" s="177" t="s">
        <v>2437</v>
      </c>
      <c r="L510" s="175"/>
      <c r="M510" s="165"/>
      <c r="N510" s="221" t="s">
        <v>2674</v>
      </c>
      <c r="O510" s="183">
        <v>32.4</v>
      </c>
      <c r="P510" s="4"/>
      <c r="Q510" s="175" t="s">
        <v>2449</v>
      </c>
      <c r="R510" s="175"/>
      <c r="S510" s="166"/>
      <c r="T510" s="166"/>
      <c r="U510" s="166"/>
      <c r="V510" s="164" t="s">
        <v>1965</v>
      </c>
      <c r="W510" s="166" t="s">
        <v>1875</v>
      </c>
      <c r="X510" s="166"/>
      <c r="Y510" s="166"/>
      <c r="Z510" s="166"/>
      <c r="AA510" s="166"/>
      <c r="AB510" s="166"/>
      <c r="AC510" s="166"/>
      <c r="AD510" s="165"/>
      <c r="AE510" s="166"/>
      <c r="AF510" s="166"/>
      <c r="AG510" s="166"/>
      <c r="AH510" s="165"/>
      <c r="AI510" s="166"/>
      <c r="AJ510" s="166"/>
      <c r="AK510" s="166"/>
      <c r="AL510" s="166"/>
      <c r="AM510" s="166"/>
      <c r="AN510" s="166"/>
      <c r="AO510" s="166"/>
      <c r="AP510" s="166"/>
      <c r="AQ510" s="164"/>
      <c r="AR510" s="164"/>
      <c r="AS510" s="167"/>
      <c r="AT510" s="164"/>
      <c r="AU510" s="164"/>
      <c r="AV510" s="166"/>
      <c r="AW510" s="166"/>
      <c r="AX510" s="166"/>
      <c r="AY510" s="166"/>
      <c r="AZ510" s="164"/>
      <c r="BA510" s="164"/>
      <c r="BB510" s="167"/>
      <c r="BC510" s="164"/>
      <c r="BD510" s="164"/>
      <c r="BE510" s="166"/>
      <c r="BF510" s="166"/>
      <c r="BG510" s="166"/>
      <c r="BH510" s="166"/>
      <c r="BI510" s="164"/>
      <c r="BJ510" s="164"/>
      <c r="BK510" s="167"/>
      <c r="BL510" s="164"/>
      <c r="BM510" s="164"/>
      <c r="BN510" s="166"/>
      <c r="BO510" s="166"/>
      <c r="BP510" s="166"/>
      <c r="BQ510" s="166"/>
      <c r="BR510" s="164"/>
      <c r="BS510" s="164"/>
      <c r="BT510" s="167"/>
      <c r="BU510" s="164"/>
      <c r="BV510" s="164"/>
      <c r="BW510" s="166"/>
      <c r="BX510" s="166"/>
      <c r="BY510" s="166"/>
      <c r="BZ510" s="166"/>
      <c r="CA510" s="164"/>
      <c r="CB510" s="164"/>
      <c r="CC510" s="167"/>
      <c r="CD510" s="164"/>
      <c r="CE510" s="164"/>
      <c r="CF510" s="166"/>
      <c r="CG510" s="166"/>
      <c r="CH510" s="166"/>
      <c r="CI510" s="166"/>
      <c r="CJ510" s="164"/>
      <c r="CK510" s="164"/>
      <c r="CL510" s="167"/>
      <c r="CM510" s="164"/>
      <c r="CN510" s="164"/>
      <c r="CO510" s="166"/>
      <c r="CP510" s="166"/>
      <c r="CQ510" s="166"/>
      <c r="CR510" s="216">
        <f>IFERROR(VLOOKUP("ID"&amp;U510,V.진단결과!$A$2:$E$99558,4,0),0)</f>
        <v>0</v>
      </c>
      <c r="CS510" s="217">
        <f>IFERROR(VLOOKUP("ID"&amp;U510,V.진단결과!$A$2:$E$99558,5,0),0)</f>
        <v>0</v>
      </c>
      <c r="CT510" s="218">
        <f t="shared" si="372"/>
        <v>0</v>
      </c>
      <c r="CU510" s="219" t="str">
        <f>SUBSTITUTE(IFERROR(VLOOKUP("ID"&amp;U510,V.진단결과!$A$2:$F$99558,6,0),""),$AO510,"")</f>
        <v/>
      </c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</row>
    <row r="511" spans="1:120" s="220" customFormat="1" ht="16.5" hidden="1" customHeight="1">
      <c r="A511" s="164">
        <v>5.4</v>
      </c>
      <c r="B511" s="164" t="s">
        <v>2240</v>
      </c>
      <c r="C511" s="164" t="s">
        <v>2886</v>
      </c>
      <c r="D511" s="164">
        <v>7</v>
      </c>
      <c r="E511" s="175" t="s">
        <v>2243</v>
      </c>
      <c r="F511" s="177" t="s">
        <v>2259</v>
      </c>
      <c r="G511" s="177" t="s">
        <v>2250</v>
      </c>
      <c r="H511" s="177">
        <v>15</v>
      </c>
      <c r="I511" s="221" t="s">
        <v>2667</v>
      </c>
      <c r="J511" s="177" t="s">
        <v>2356</v>
      </c>
      <c r="K511" s="177" t="s">
        <v>2435</v>
      </c>
      <c r="L511" s="175"/>
      <c r="M511" s="165"/>
      <c r="N511" s="221" t="s">
        <v>2675</v>
      </c>
      <c r="O511" s="183" t="s">
        <v>2508</v>
      </c>
      <c r="P511" s="166"/>
      <c r="Q511" s="175" t="s">
        <v>2449</v>
      </c>
      <c r="R511" s="175"/>
      <c r="S511" s="166"/>
      <c r="T511" s="166"/>
      <c r="U511" s="166"/>
      <c r="V511" s="164" t="s">
        <v>1965</v>
      </c>
      <c r="W511" s="167" t="s">
        <v>2788</v>
      </c>
      <c r="X511" s="166"/>
      <c r="Y511" s="166"/>
      <c r="Z511" s="166"/>
      <c r="AA511" s="166"/>
      <c r="AB511" s="166"/>
      <c r="AC511" s="166"/>
      <c r="AD511" s="165"/>
      <c r="AE511" s="166"/>
      <c r="AF511" s="166"/>
      <c r="AG511" s="166"/>
      <c r="AH511" s="165"/>
      <c r="AI511" s="166"/>
      <c r="AJ511" s="166"/>
      <c r="AK511" s="166"/>
      <c r="AL511" s="166"/>
      <c r="AM511" s="166"/>
      <c r="AN511" s="166"/>
      <c r="AO511" s="166"/>
      <c r="AP511" s="166"/>
      <c r="AQ511" s="164"/>
      <c r="AR511" s="164"/>
      <c r="AS511" s="167"/>
      <c r="AT511" s="164"/>
      <c r="AU511" s="164"/>
      <c r="AV511" s="166"/>
      <c r="AW511" s="166"/>
      <c r="AX511" s="166"/>
      <c r="AY511" s="166"/>
      <c r="AZ511" s="164"/>
      <c r="BA511" s="164"/>
      <c r="BB511" s="167"/>
      <c r="BC511" s="164"/>
      <c r="BD511" s="164"/>
      <c r="BE511" s="166"/>
      <c r="BF511" s="166"/>
      <c r="BG511" s="166"/>
      <c r="BH511" s="166"/>
      <c r="BI511" s="164"/>
      <c r="BJ511" s="164"/>
      <c r="BK511" s="167"/>
      <c r="BL511" s="164"/>
      <c r="BM511" s="164"/>
      <c r="BN511" s="166"/>
      <c r="BO511" s="166"/>
      <c r="BP511" s="166"/>
      <c r="BQ511" s="166"/>
      <c r="BR511" s="164"/>
      <c r="BS511" s="164"/>
      <c r="BT511" s="167"/>
      <c r="BU511" s="164"/>
      <c r="BV511" s="164"/>
      <c r="BW511" s="166"/>
      <c r="BX511" s="166"/>
      <c r="BY511" s="166"/>
      <c r="BZ511" s="166"/>
      <c r="CA511" s="164"/>
      <c r="CB511" s="164"/>
      <c r="CC511" s="167"/>
      <c r="CD511" s="164"/>
      <c r="CE511" s="164"/>
      <c r="CF511" s="166"/>
      <c r="CG511" s="166"/>
      <c r="CH511" s="166"/>
      <c r="CI511" s="166"/>
      <c r="CJ511" s="164"/>
      <c r="CK511" s="164"/>
      <c r="CL511" s="167"/>
      <c r="CM511" s="164"/>
      <c r="CN511" s="164"/>
      <c r="CO511" s="166"/>
      <c r="CP511" s="166"/>
      <c r="CQ511" s="166"/>
      <c r="CR511" s="216">
        <f>IFERROR(VLOOKUP("ID"&amp;U511,V.진단결과!$A$2:$E$99558,4,0),0)</f>
        <v>0</v>
      </c>
      <c r="CS511" s="217">
        <f>IFERROR(VLOOKUP("ID"&amp;U511,V.진단결과!$A$2:$E$99558,5,0),0)</f>
        <v>0</v>
      </c>
      <c r="CT511" s="218">
        <f t="shared" si="372"/>
        <v>0</v>
      </c>
      <c r="CU511" s="219" t="str">
        <f>SUBSTITUTE(IFERROR(VLOOKUP("ID"&amp;U511,V.진단결과!$A$2:$F$99558,6,0),""),$AO511,"")</f>
        <v/>
      </c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</row>
    <row r="512" spans="1:120" s="220" customFormat="1" ht="16.5" hidden="1" customHeight="1">
      <c r="A512" s="164">
        <v>5.4</v>
      </c>
      <c r="B512" s="164" t="s">
        <v>2240</v>
      </c>
      <c r="C512" s="164" t="s">
        <v>2886</v>
      </c>
      <c r="D512" s="164">
        <v>7</v>
      </c>
      <c r="E512" s="175" t="s">
        <v>2243</v>
      </c>
      <c r="F512" s="177" t="s">
        <v>2259</v>
      </c>
      <c r="G512" s="177" t="s">
        <v>2250</v>
      </c>
      <c r="H512" s="177">
        <v>16</v>
      </c>
      <c r="I512" s="221" t="s">
        <v>2668</v>
      </c>
      <c r="J512" s="177" t="s">
        <v>2357</v>
      </c>
      <c r="K512" s="177" t="s">
        <v>2437</v>
      </c>
      <c r="L512" s="175"/>
      <c r="M512" s="165"/>
      <c r="N512" s="221" t="s">
        <v>2676</v>
      </c>
      <c r="O512" s="183" t="s">
        <v>2508</v>
      </c>
      <c r="P512" s="166"/>
      <c r="Q512" s="175" t="s">
        <v>2449</v>
      </c>
      <c r="R512" s="175"/>
      <c r="S512" s="166"/>
      <c r="T512" s="166"/>
      <c r="U512" s="166"/>
      <c r="V512" s="164" t="s">
        <v>1965</v>
      </c>
      <c r="W512" s="167" t="s">
        <v>2788</v>
      </c>
      <c r="X512" s="166"/>
      <c r="Y512" s="166"/>
      <c r="Z512" s="166"/>
      <c r="AA512" s="166"/>
      <c r="AB512" s="164"/>
      <c r="AC512" s="164"/>
      <c r="AD512" s="165"/>
      <c r="AE512" s="166"/>
      <c r="AF512" s="166"/>
      <c r="AG512" s="165"/>
      <c r="AH512" s="165"/>
      <c r="AI512" s="166"/>
      <c r="AJ512" s="166"/>
      <c r="AK512" s="166"/>
      <c r="AL512" s="166"/>
      <c r="AM512" s="166"/>
      <c r="AN512" s="166"/>
      <c r="AO512" s="166"/>
      <c r="AP512" s="166"/>
      <c r="AQ512" s="164"/>
      <c r="AR512" s="164"/>
      <c r="AS512" s="167"/>
      <c r="AT512" s="164"/>
      <c r="AU512" s="164"/>
      <c r="AV512" s="166"/>
      <c r="AW512" s="166"/>
      <c r="AX512" s="166"/>
      <c r="AY512" s="166"/>
      <c r="AZ512" s="164"/>
      <c r="BA512" s="164"/>
      <c r="BB512" s="167"/>
      <c r="BC512" s="164"/>
      <c r="BD512" s="164"/>
      <c r="BE512" s="166"/>
      <c r="BF512" s="166"/>
      <c r="BG512" s="166"/>
      <c r="BH512" s="166"/>
      <c r="BI512" s="164"/>
      <c r="BJ512" s="164"/>
      <c r="BK512" s="167"/>
      <c r="BL512" s="164"/>
      <c r="BM512" s="164"/>
      <c r="BN512" s="166"/>
      <c r="BO512" s="166"/>
      <c r="BP512" s="166"/>
      <c r="BQ512" s="166"/>
      <c r="BR512" s="164"/>
      <c r="BS512" s="164"/>
      <c r="BT512" s="167"/>
      <c r="BU512" s="164"/>
      <c r="BV512" s="164"/>
      <c r="BW512" s="166"/>
      <c r="BX512" s="166"/>
      <c r="BY512" s="166"/>
      <c r="BZ512" s="166"/>
      <c r="CA512" s="164"/>
      <c r="CB512" s="164"/>
      <c r="CC512" s="167"/>
      <c r="CD512" s="164"/>
      <c r="CE512" s="164"/>
      <c r="CF512" s="166"/>
      <c r="CG512" s="166"/>
      <c r="CH512" s="166"/>
      <c r="CI512" s="166"/>
      <c r="CJ512" s="164"/>
      <c r="CK512" s="164"/>
      <c r="CL512" s="167"/>
      <c r="CM512" s="164"/>
      <c r="CN512" s="164"/>
      <c r="CO512" s="166"/>
      <c r="CP512" s="166"/>
      <c r="CQ512" s="166"/>
      <c r="CR512" s="216">
        <f>IFERROR(VLOOKUP("ID"&amp;U512,V.진단결과!$A$2:$E$99558,4,0),0)</f>
        <v>0</v>
      </c>
      <c r="CS512" s="217">
        <f>IFERROR(VLOOKUP("ID"&amp;U512,V.진단결과!$A$2:$E$99558,5,0),0)</f>
        <v>0</v>
      </c>
      <c r="CT512" s="218">
        <f t="shared" si="372"/>
        <v>0</v>
      </c>
      <c r="CU512" s="219" t="str">
        <f>SUBSTITUTE(IFERROR(VLOOKUP("ID"&amp;U512,V.진단결과!$A$2:$F$99558,6,0),""),$AO512,"")</f>
        <v/>
      </c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</row>
    <row r="513" spans="1:120" s="220" customFormat="1" ht="16.5" hidden="1" customHeight="1">
      <c r="A513" s="164">
        <v>5.4</v>
      </c>
      <c r="B513" s="164" t="s">
        <v>2240</v>
      </c>
      <c r="C513" s="164" t="s">
        <v>2886</v>
      </c>
      <c r="D513" s="164">
        <v>8</v>
      </c>
      <c r="E513" s="175" t="s">
        <v>2243</v>
      </c>
      <c r="F513" s="177" t="s">
        <v>2694</v>
      </c>
      <c r="G513" s="177" t="s">
        <v>2451</v>
      </c>
      <c r="H513" s="177">
        <v>1</v>
      </c>
      <c r="I513" s="221" t="s">
        <v>2677</v>
      </c>
      <c r="J513" s="177" t="s">
        <v>2358</v>
      </c>
      <c r="K513" s="177" t="s">
        <v>2435</v>
      </c>
      <c r="L513" s="175" t="s">
        <v>9</v>
      </c>
      <c r="M513" s="165"/>
      <c r="N513" s="221" t="s">
        <v>2677</v>
      </c>
      <c r="O513" s="165"/>
      <c r="P513" s="166"/>
      <c r="Q513" s="175" t="s">
        <v>116</v>
      </c>
      <c r="R513" s="175" t="s">
        <v>2448</v>
      </c>
      <c r="S513" s="166"/>
      <c r="T513" s="166"/>
      <c r="U513" s="166"/>
      <c r="V513" s="164" t="s">
        <v>1873</v>
      </c>
      <c r="W513" s="167" t="s">
        <v>1874</v>
      </c>
      <c r="X513" s="167"/>
      <c r="Y513" s="167"/>
      <c r="Z513" s="166"/>
      <c r="AA513" s="166"/>
      <c r="AB513" s="166"/>
      <c r="AC513" s="166"/>
      <c r="AD513" s="165"/>
      <c r="AE513" s="166"/>
      <c r="AF513" s="166"/>
      <c r="AG513" s="166"/>
      <c r="AH513" s="165"/>
      <c r="AI513" s="166"/>
      <c r="AJ513" s="168"/>
      <c r="AK513" s="168"/>
      <c r="AL513" s="166"/>
      <c r="AM513" s="166"/>
      <c r="AN513" s="166"/>
      <c r="AO513" s="166"/>
      <c r="AP513" s="166"/>
      <c r="AQ513" s="164"/>
      <c r="AR513" s="164"/>
      <c r="AS513" s="167"/>
      <c r="AT513" s="164"/>
      <c r="AU513" s="164"/>
      <c r="AV513" s="166"/>
      <c r="AW513" s="167"/>
      <c r="AX513" s="167"/>
      <c r="AY513" s="166"/>
      <c r="AZ513" s="164"/>
      <c r="BA513" s="164"/>
      <c r="BB513" s="167"/>
      <c r="BC513" s="164"/>
      <c r="BD513" s="164"/>
      <c r="BE513" s="166"/>
      <c r="BF513" s="167"/>
      <c r="BG513" s="167"/>
      <c r="BH513" s="166"/>
      <c r="BI513" s="164"/>
      <c r="BJ513" s="164"/>
      <c r="BK513" s="167"/>
      <c r="BL513" s="164"/>
      <c r="BM513" s="164"/>
      <c r="BN513" s="166"/>
      <c r="BO513" s="167"/>
      <c r="BP513" s="167"/>
      <c r="BQ513" s="166"/>
      <c r="BR513" s="164"/>
      <c r="BS513" s="164"/>
      <c r="BT513" s="167"/>
      <c r="BU513" s="164"/>
      <c r="BV513" s="164"/>
      <c r="BW513" s="166"/>
      <c r="BX513" s="167"/>
      <c r="BY513" s="167"/>
      <c r="BZ513" s="166"/>
      <c r="CA513" s="164"/>
      <c r="CB513" s="164"/>
      <c r="CC513" s="167"/>
      <c r="CD513" s="164"/>
      <c r="CE513" s="164"/>
      <c r="CF513" s="166"/>
      <c r="CG513" s="167"/>
      <c r="CH513" s="167"/>
      <c r="CI513" s="166"/>
      <c r="CJ513" s="164"/>
      <c r="CK513" s="164"/>
      <c r="CL513" s="167"/>
      <c r="CM513" s="164"/>
      <c r="CN513" s="164"/>
      <c r="CO513" s="166"/>
      <c r="CP513" s="167"/>
      <c r="CQ513" s="167"/>
      <c r="CR513" s="216">
        <f>IFERROR(VLOOKUP("ID"&amp;U513,V.진단결과!$A$2:$E$99558,4,0),0)</f>
        <v>0</v>
      </c>
      <c r="CS513" s="217">
        <f>IFERROR(VLOOKUP("ID"&amp;U513,V.진단결과!$A$2:$E$99558,5,0),0)</f>
        <v>0</v>
      </c>
      <c r="CT513" s="218">
        <f t="shared" si="372"/>
        <v>0</v>
      </c>
      <c r="CU513" s="219" t="str">
        <f>SUBSTITUTE(IFERROR(VLOOKUP("ID"&amp;U513,V.진단결과!$A$2:$F$99558,6,0),""),$AO513,"")</f>
        <v/>
      </c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</row>
    <row r="514" spans="1:120" s="220" customFormat="1" ht="16.5" customHeight="1">
      <c r="A514" s="164">
        <v>5.4</v>
      </c>
      <c r="B514" s="164" t="s">
        <v>2240</v>
      </c>
      <c r="C514" s="164" t="s">
        <v>2886</v>
      </c>
      <c r="D514" s="164">
        <v>8</v>
      </c>
      <c r="E514" s="175" t="s">
        <v>2243</v>
      </c>
      <c r="F514" s="177" t="s">
        <v>2694</v>
      </c>
      <c r="G514" s="177" t="s">
        <v>2451</v>
      </c>
      <c r="H514" s="177">
        <v>1</v>
      </c>
      <c r="I514" s="221" t="s">
        <v>2677</v>
      </c>
      <c r="J514" s="177" t="s">
        <v>2358</v>
      </c>
      <c r="K514" s="177" t="s">
        <v>2435</v>
      </c>
      <c r="L514" s="175" t="s">
        <v>9</v>
      </c>
      <c r="M514" s="165"/>
      <c r="N514" s="221" t="s">
        <v>2677</v>
      </c>
      <c r="O514" s="165"/>
      <c r="P514" s="166"/>
      <c r="Q514" s="175" t="s">
        <v>116</v>
      </c>
      <c r="R514" s="175" t="s">
        <v>2448</v>
      </c>
      <c r="S514" s="166"/>
      <c r="T514" s="166"/>
      <c r="U514" s="166">
        <v>3181</v>
      </c>
      <c r="V514" s="164" t="s">
        <v>1869</v>
      </c>
      <c r="W514" s="166"/>
      <c r="X514" s="166"/>
      <c r="Y514" s="166"/>
      <c r="Z514" s="168" t="s">
        <v>2892</v>
      </c>
      <c r="AA514" s="168" t="s">
        <v>2891</v>
      </c>
      <c r="AB514" s="166"/>
      <c r="AC514" s="166"/>
      <c r="AD514" s="165"/>
      <c r="AE514" s="166"/>
      <c r="AF514" s="166"/>
      <c r="AG514" s="166"/>
      <c r="AH514" s="165"/>
      <c r="AI514" s="166"/>
      <c r="AJ514" s="166"/>
      <c r="AK514" s="166"/>
      <c r="AL514" s="166"/>
      <c r="AM514" s="166"/>
      <c r="AN514" s="166" t="str">
        <f>F514 &amp;"["&amp;G514&amp;"]의 "&amp; I514 &amp;"["&amp; J514 &amp;"]는 필수적으로 존재하여만 한다."</f>
        <v>처치재료[DEVICE_EXPOSURE]의 처치도구 혹은 재료 ID[DEVICE_EXPOSURE_ID]는 필수적으로 존재하여만 한다.</v>
      </c>
      <c r="AO514" s="166"/>
      <c r="AP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Q514" s="164" t="s">
        <v>1860</v>
      </c>
      <c r="AR514" s="164" t="str">
        <f t="shared" ref="AR514:AR528" si="400">"WITH query_result AS (" &amp; CHAR(10) &amp;
"    -- 쿼리 결과를 변수에 저장" &amp; CHAR(10) &amp;
"    " &amp; AP514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'ID3181'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AT514" s="164" t="s">
        <v>1860</v>
      </c>
      <c r="AU514" s="164" t="str">
        <f t="shared" ref="AU514:AU528" si="401">"    WITH query_result AS (" &amp; CHAR(10) &amp;
"        -- 쿼리 결과를 변수에 저장" &amp; CHAR(10) &amp;
"        " &amp; AS514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'ID3181'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AW514" s="164" t="s">
        <v>1860</v>
      </c>
      <c r="AX514" s="164" t="str">
        <f t="shared" ref="AX514:AX528" si="402">"    WITH query_result AS (" &amp; CHAR(10) &amp;
"        -- 쿼리 결과를 변수에 저장" &amp; CHAR(10) &amp;
"        " &amp; AV514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Z514" s="164" t="s">
        <v>1860</v>
      </c>
      <c r="BA514" s="164" t="str">
        <f t="shared" ref="BA514:BA528" si="403">"BEGIN TRY" &amp; CHAR(10) &amp;
"    WITH query_result AS (" &amp; CHAR(10) &amp;
"        "&amp;AY514&amp;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C514" s="164" t="s">
        <v>1860</v>
      </c>
      <c r="BD514" s="164" t="str">
        <f t="shared" ref="BD514:BD528" si="404">"BEGIN TRY" &amp; CHAR(10) &amp;
"    WITH query_result AS (" &amp; CHAR(10) &amp;
"        "&amp;BB514&amp;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BF514" s="164" t="s">
        <v>1860</v>
      </c>
      <c r="BG514" s="164" t="str">
        <f t="shared" ref="BG514:BG528" si="405">"BEGIN TRY" &amp; CHAR(10) &amp;
"    WITH query_result AS (" &amp; CHAR(10) &amp;
"        "&amp;BE514&amp;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4" s="166" t="str">
        <f>"SELECT 'ID"&amp; $U514 &amp;"' AS RULE_ID,  
   '"&amp; $G514 &amp;"' AS TB_NM,    
   '"&amp; $J514 &amp;"' AS COL_NM, 
   COUNT(*) AS TOT_CNT   
   FROM "&amp;$C514&amp;"."&amp; $G514 &amp;"
"</f>
        <v xml:space="preserve">SELECT 'ID3181' AS RULE_ID,  
   'DEVICE_EXPOSURE' AS TB_NM,    
   'DEVICE_EXPOSURE_ID' AS COL_NM, 
   COUNT(*) AS TOT_CNT   
   FROM YourSchemaName.DEVICE_EXPOSURE
</v>
      </c>
      <c r="BI514" s="164" t="s">
        <v>1860</v>
      </c>
      <c r="BJ514" s="166" t="str">
        <f t="shared" ref="BJ514:BJ528" si="406">"BEGIN" &amp; CHAR(10) &amp;
"    -- 쿼리 결과를 변수에 저장" &amp; CHAR(10) &amp;
"    " &amp; BH514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'ID3181'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L514" s="164" t="s">
        <v>1860</v>
      </c>
      <c r="BM514" s="166" t="str">
        <f t="shared" ref="BM514:BM528" si="407">"BEGIN" &amp; CHAR(10) &amp;
"    -- 쿼리 결과를 변수에 저장" &amp; CHAR(10) &amp;
"    " &amp; BK514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'ID3181'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BO514" s="164" t="s">
        <v>1860</v>
      </c>
      <c r="BP514" s="166" t="str">
        <f t="shared" ref="BP514:BP528" si="408">"BEGIN" &amp; CHAR(10) &amp;
"    -- 쿼리 결과를 변수에 저장" &amp; CHAR(10) &amp;
"    " &amp; BN514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BR514" s="164" t="s">
        <v>1860</v>
      </c>
      <c r="BS514" s="164" t="str">
        <f t="shared" ref="BS514:BS528" si="40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"&amp;BQ514&amp;CHAR(10)&amp;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U514" s="164" t="s">
        <v>1860</v>
      </c>
      <c r="BV514" s="164" t="str">
        <f t="shared" ref="BV514:BV528" si="4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"&amp;BT514&amp;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514" s="166" t="str">
        <f>"SELECT ERR_VALUE, RULE_ID, TB_NM, COL_NM FROM (
 SELECT DISTINCT SUBSTRING(CAST("&amp; $J514 &amp;" AS VARCHAR(50)),1,30) AS ERR_VALUE, 'ID"&amp; $U514 &amp;"' AS RULE_ID,  
   '"&amp; $G514 &amp;"' AS TB_NM,    
   '"&amp; $J514 &amp;"' AS COL_NM 
    FROM "&amp;$C514&amp;"."&amp; $G514 &amp;" A
    WHERE  "&amp; $J514 &amp;" IS NULL 
LIMIT 3
) XX
"</f>
        <v xml:space="preserve">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</v>
      </c>
      <c r="BX514" s="164" t="s">
        <v>1860</v>
      </c>
      <c r="BY514" s="164" t="str">
        <f t="shared" ref="BY514:BY528" si="4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"&amp;BW514&amp;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A514" s="164" t="s">
        <v>1860</v>
      </c>
      <c r="CB514" s="164" t="str">
        <f t="shared" ref="CB514:CB528" si="412">"    -- 프로시저 본문" &amp; CHAR(10) &amp;
"    BEGIN" &amp; CHAR(10) &amp;
"        WITH query_result AS (" &amp; CHAR(10) &amp;
"            -- 쿼리 결과를 변수에 저장" &amp; CHAR(10) &amp;
"            "&amp;BZ514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'ID3181'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D514" s="164" t="s">
        <v>1860</v>
      </c>
      <c r="CE514" s="164" t="str">
        <f t="shared" ref="CE514:CE528" si="413">"    -- 프로시저 본문" &amp; CHAR(10) &amp;
"    BEGIN" &amp; CHAR(10) &amp;
"        WITH query_result AS (" &amp; CHAR(10) &amp;
"            -- 쿼리 결과를 변수에 저장" &amp; CHAR(10) &amp;
"         "&amp;CC514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'ID3181'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4" s="166" t="str">
        <f>"SELECT ERR_VALUE, RULE_ID, TB_NM, COL_NM FROM (
 SELECT DISTINCT SUBSTR(TO_CHAR("&amp; $J514 &amp;"),1,30) AS ERR_VALUE, 'ID"&amp; $U514 &amp;"' AS RULE_ID,  
   '"&amp; $G514 &amp;"' AS TB_NM,    
   '"&amp; $J514 &amp;"' AS COL_NM 
    FROM "&amp;$C514&amp;"."&amp; $G514 &amp;" A
    WHERE  "&amp; $J514 &amp;" IS NULL
AND ROWNUM &lt; 4
) XX
"</f>
        <v xml:space="preserve">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</v>
      </c>
      <c r="CG514" s="164" t="s">
        <v>1860</v>
      </c>
      <c r="CH514" s="164" t="str">
        <f t="shared" ref="CH514:CH528" si="414">"    -- 프로시저 본문" &amp; CHAR(10) &amp;
"    BEGIN" &amp; CHAR(10) &amp;
"        WITH query_result AS (" &amp; CHAR(10) &amp;
"            -- 쿼리 결과를 변수에 저장" &amp; CHAR(10) &amp;
"            "&amp;CF514&amp;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J514" s="164" t="s">
        <v>1860</v>
      </c>
      <c r="CK514" s="164" t="str">
        <f t="shared" ref="CK514:CK528" si="415">"BEGIN TRY" &amp; CHAR(10) &amp;
"    WITH query_result AS (" &amp; CHAR(10) &amp;
"        "&amp;CI514&amp;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M514" s="164" t="s">
        <v>1860</v>
      </c>
      <c r="CN514" s="164" t="str">
        <f t="shared" ref="CN514:CN528" si="416">"BEGIN TRY" &amp; CHAR(10) &amp;
"    WITH query_result AS (" &amp; CHAR(10) &amp;
"        "&amp;CL514&amp;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CP514" s="164" t="s">
        <v>1860</v>
      </c>
      <c r="CQ514" s="164" t="str">
        <f t="shared" ref="CQ514:CQ528" si="417">"BEGIN TRY" &amp; CHAR(10) &amp;
"    WITH query_result AS (" &amp; CHAR(10) &amp;
"        "&amp;CO514&amp;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4" s="216">
        <f>IFERROR(VLOOKUP("ID"&amp;U514,V.진단결과!$A$2:$E$99558,4,0),0)</f>
        <v>0</v>
      </c>
      <c r="CS514" s="217">
        <f>IFERROR(VLOOKUP("ID"&amp;U514,V.진단결과!$A$2:$E$99558,5,0),0)</f>
        <v>0</v>
      </c>
      <c r="CT514" s="218">
        <f t="shared" si="372"/>
        <v>0</v>
      </c>
      <c r="CU514" s="219" t="str">
        <f>SUBSTITUTE(IFERROR(VLOOKUP("ID"&amp;U514,V.진단결과!$A$2:$F$99558,6,0),""),$AO514,"")</f>
        <v/>
      </c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</row>
    <row r="515" spans="1:120" s="220" customFormat="1" ht="24" customHeight="1">
      <c r="A515" s="164">
        <v>5.4</v>
      </c>
      <c r="B515" s="164" t="s">
        <v>2240</v>
      </c>
      <c r="C515" s="164" t="s">
        <v>2886</v>
      </c>
      <c r="D515" s="164">
        <v>8</v>
      </c>
      <c r="E515" s="175" t="s">
        <v>2243</v>
      </c>
      <c r="F515" s="177" t="s">
        <v>2694</v>
      </c>
      <c r="G515" s="177" t="s">
        <v>2251</v>
      </c>
      <c r="H515" s="177">
        <v>2</v>
      </c>
      <c r="I515" s="221" t="s">
        <v>2487</v>
      </c>
      <c r="J515" s="177" t="s">
        <v>2272</v>
      </c>
      <c r="K515" s="177" t="s">
        <v>2435</v>
      </c>
      <c r="L515" s="175"/>
      <c r="M515" s="165"/>
      <c r="N515" s="221" t="s">
        <v>2487</v>
      </c>
      <c r="O515" s="169"/>
      <c r="P515" s="5"/>
      <c r="Q515" s="175" t="s">
        <v>116</v>
      </c>
      <c r="R515" s="175" t="s">
        <v>2448</v>
      </c>
      <c r="S515" s="166"/>
      <c r="T515" s="166"/>
      <c r="U515" s="166">
        <v>3182</v>
      </c>
      <c r="V515" s="164" t="s">
        <v>1869</v>
      </c>
      <c r="W515" s="166"/>
      <c r="X515" s="166"/>
      <c r="Y515" s="166"/>
      <c r="Z515" s="164" t="s">
        <v>1871</v>
      </c>
      <c r="AA515" s="164" t="s">
        <v>2472</v>
      </c>
      <c r="AB515" s="166"/>
      <c r="AC515" s="166"/>
      <c r="AD515" s="165"/>
      <c r="AE515" s="166"/>
      <c r="AF515" s="166"/>
      <c r="AG515" s="166"/>
      <c r="AH515" s="165"/>
      <c r="AI515" s="166"/>
      <c r="AJ515" s="166" t="s">
        <v>2244</v>
      </c>
      <c r="AK515" s="166" t="s">
        <v>2272</v>
      </c>
      <c r="AL515" s="166"/>
      <c r="AM515" s="166"/>
      <c r="AN515" s="166" t="str">
        <f>F515 &amp;"["&amp;G515&amp;"]의 "&amp; I515 &amp;"["&amp; J515 &amp;"]는 환자["&amp;AJ515&amp;"]의 "&amp;I515&amp;"["&amp;AK515&amp;"]에 존재하여야 한다."</f>
        <v>처치재료[DEVICE_EXPOSURE]의 CDM 환자ID[PERSON_ID]는 환자[PERSON]의 CDM 환자ID[PERSON_ID]에 존재하여야 한다.</v>
      </c>
      <c r="AO515" s="166"/>
      <c r="AP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AQ515" s="164" t="s">
        <v>1860</v>
      </c>
      <c r="AR515" s="164" t="str">
        <f t="shared" si="400"/>
        <v xml:space="preserve">WITH query_result AS (
    -- 쿼리 결과를 변수에 저장
    SELECT 'ID3182'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515" s="164" t="s">
        <v>1860</v>
      </c>
      <c r="AU515" s="164" t="str">
        <f t="shared" si="401"/>
        <v xml:space="preserve">    WITH query_result AS (
        -- 쿼리 결과를 변수에 저장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515" s="164" t="s">
        <v>1860</v>
      </c>
      <c r="AX515" s="164" t="str">
        <f t="shared" si="402"/>
        <v xml:space="preserve">    WITH query_result AS (
        -- 쿼리 결과를 변수에 저장
    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AZ515" s="164" t="s">
        <v>1860</v>
      </c>
      <c r="BA515" s="164" t="str">
        <f t="shared" si="403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515" s="164" t="s">
        <v>1860</v>
      </c>
      <c r="BD515" s="164" t="str">
        <f t="shared" si="404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515" s="164" t="s">
        <v>1860</v>
      </c>
      <c r="BG515" s="164" t="str">
        <f t="shared" si="405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5" s="166" t="str">
        <f>"SELECT 'ID"&amp; $U515 &amp;"' AS RULE_ID,  
   '"&amp; $G515 &amp;"' AS TB_NM,    
   '"&amp; $J515 &amp;"' AS COL_NM, 
   COUNT(*) AS TOT_CNT   
   FROM "&amp;$C515&amp;"."&amp; $G515 &amp;"
WHERE "&amp; $J515 &amp;" IS NOT NULL AND LENGTH(CAST("&amp; $J515 &amp;" AS VARCHAR))&gt;0 "</f>
        <v xml:space="preserve">SELECT 'ID3182' AS RULE_ID,  
   'DEVICE_EXPOSURE' AS TB_NM,    
   'PERSON_ID' AS COL_NM, 
   COUNT(*) AS TOT_CNT   
   FROM YourSchemaName.DEVICE_EXPOSURE
WHERE PERSON_ID IS NOT NULL AND LENGTH(CAST(PERSON_ID AS VARCHAR))&gt;0 </v>
      </c>
      <c r="BI515" s="164" t="s">
        <v>1860</v>
      </c>
      <c r="BJ515" s="166" t="str">
        <f t="shared" si="406"/>
        <v xml:space="preserve">BEGIN
    -- 쿼리 결과를 변수에 저장
    SELECT 'ID3182'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515" s="164" t="s">
        <v>1860</v>
      </c>
      <c r="BM515" s="166" t="str">
        <f t="shared" si="407"/>
        <v xml:space="preserve">BEGIN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515" s="164" t="s">
        <v>1860</v>
      </c>
      <c r="BP515" s="166" t="str">
        <f t="shared" si="408"/>
        <v xml:space="preserve">BEGIN
    -- 쿼리 결과를 변수에 저장
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BR515" s="164" t="s">
        <v>1860</v>
      </c>
      <c r="BS515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LENGTH("&amp; $J515 &amp;")&gt;0 )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515" s="164" t="s">
        <v>1860</v>
      </c>
      <c r="BV515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15" s="166" t="str">
        <f>"SELECT ERR_VALUE, RULE_ID, TB_NM, COL_NM FROM (
 SELECT DISTINCT SUBSTRING(CAST("&amp; $J515 &amp;" AS VARCHAR(50)),1,30)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LENGTH("&amp; $J515 &amp;")&gt;0 ) 
LIMIT 3
) XX
"</f>
        <v xml:space="preserve">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515" s="164" t="s">
        <v>1860</v>
      </c>
      <c r="BY515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CA515" s="164" t="s">
        <v>1860</v>
      </c>
      <c r="CB515" s="164" t="str">
        <f t="shared" si="412"/>
        <v xml:space="preserve">    -- 프로시저 본문
    BEGIN
        WITH query_result AS (
            -- 쿼리 결과를 변수에 저장
            SELECT 'ID3182'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LENGTH(TO_CHAR("&amp; $J515 &amp;"))&gt;0 )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515" s="164" t="s">
        <v>1860</v>
      </c>
      <c r="CE515" s="164" t="str">
        <f t="shared" si="413"/>
        <v xml:space="preserve">    -- 프로시저 본문
    BEGIN
        WITH query_result AS (
            -- 쿼리 결과를 변수에 저장
 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5" s="166" t="str">
        <f>"SELECT ERR_VALUE, RULE_ID, TB_NM, COL_NM FROM (
 SELECT DISTINCT SUBSTR(TO_CHAR("&amp; $J515 &amp;"),1,30)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LENGTH(TO_CHAR("&amp; $J515 &amp;"))&gt;0 ) 
AND ROWNUM &lt; 4
) XX
"</f>
        <v xml:space="preserve">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515" s="164" t="s">
        <v>1860</v>
      </c>
      <c r="CH515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CJ515" s="164" t="s">
        <v>1860</v>
      </c>
      <c r="CK515" s="164" t="str">
        <f t="shared" si="415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515" s="164" t="s">
        <v>1860</v>
      </c>
      <c r="CN515" s="164" t="str">
        <f t="shared" si="416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515" s="164" t="s">
        <v>1860</v>
      </c>
      <c r="CQ515" s="164" t="str">
        <f t="shared" si="417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5" s="216">
        <f>IFERROR(VLOOKUP("ID"&amp;U515,V.진단결과!$A$2:$E$99558,4,0),0)</f>
        <v>0</v>
      </c>
      <c r="CS515" s="217">
        <f>IFERROR(VLOOKUP("ID"&amp;U515,V.진단결과!$A$2:$E$99558,5,0),0)</f>
        <v>0</v>
      </c>
      <c r="CT515" s="218">
        <f t="shared" si="372"/>
        <v>0</v>
      </c>
      <c r="CU515" s="219" t="str">
        <f>SUBSTITUTE(IFERROR(VLOOKUP("ID"&amp;U515,V.진단결과!$A$2:$F$99558,6,0),""),$AO515,"")</f>
        <v/>
      </c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</row>
    <row r="516" spans="1:120" s="220" customFormat="1" ht="16.5" customHeight="1">
      <c r="A516" s="164">
        <v>5.4</v>
      </c>
      <c r="B516" s="164" t="s">
        <v>2240</v>
      </c>
      <c r="C516" s="164" t="s">
        <v>2886</v>
      </c>
      <c r="D516" s="164">
        <v>8</v>
      </c>
      <c r="E516" s="175" t="s">
        <v>2243</v>
      </c>
      <c r="F516" s="177" t="s">
        <v>2694</v>
      </c>
      <c r="G516" s="177" t="s">
        <v>2251</v>
      </c>
      <c r="H516" s="177">
        <v>2</v>
      </c>
      <c r="I516" s="221" t="s">
        <v>2487</v>
      </c>
      <c r="J516" s="177" t="s">
        <v>2272</v>
      </c>
      <c r="K516" s="177" t="s">
        <v>2435</v>
      </c>
      <c r="L516" s="175"/>
      <c r="M516" s="165"/>
      <c r="N516" s="221" t="s">
        <v>2487</v>
      </c>
      <c r="O516" s="169"/>
      <c r="P516" s="5"/>
      <c r="Q516" s="175" t="s">
        <v>116</v>
      </c>
      <c r="R516" s="175" t="s">
        <v>2448</v>
      </c>
      <c r="S516" s="166"/>
      <c r="T516" s="166"/>
      <c r="U516" s="166">
        <v>3183</v>
      </c>
      <c r="V516" s="164" t="s">
        <v>1869</v>
      </c>
      <c r="W516" s="166"/>
      <c r="X516" s="166"/>
      <c r="Y516" s="166"/>
      <c r="Z516" s="168" t="s">
        <v>2892</v>
      </c>
      <c r="AA516" s="168" t="s">
        <v>2891</v>
      </c>
      <c r="AB516" s="166"/>
      <c r="AC516" s="166"/>
      <c r="AD516" s="165"/>
      <c r="AE516" s="166"/>
      <c r="AF516" s="166"/>
      <c r="AG516" s="166"/>
      <c r="AH516" s="165"/>
      <c r="AI516" s="166"/>
      <c r="AJ516" s="166"/>
      <c r="AK516" s="166"/>
      <c r="AL516" s="166"/>
      <c r="AM516" s="166"/>
      <c r="AN516" s="166" t="str">
        <f>F516 &amp;"["&amp;G516&amp;"]의 "&amp; I516 &amp;"["&amp; J516 &amp;"]는 필수적으로 존재하여만 한다."</f>
        <v>처치재료[DEVICE_EXPOSURE]의 CDM 환자ID[PERSON_ID]는 필수적으로 존재하여만 한다.</v>
      </c>
      <c r="AO516" s="166"/>
      <c r="AP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Q516" s="164" t="s">
        <v>1860</v>
      </c>
      <c r="AR516" s="164" t="str">
        <f t="shared" si="400"/>
        <v xml:space="preserve">WITH query_result AS (
    -- 쿼리 결과를 변수에 저장
    SELECT 'ID3183'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AT516" s="164" t="s">
        <v>1860</v>
      </c>
      <c r="AU516" s="164" t="str">
        <f t="shared" si="401"/>
        <v xml:space="preserve">    WITH query_result AS (
        -- 쿼리 결과를 변수에 저장
        SELECT 'ID3183'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AW516" s="164" t="s">
        <v>1860</v>
      </c>
      <c r="AX516" s="164" t="str">
        <f t="shared" si="402"/>
        <v xml:space="preserve">    WITH query_result AS (
        -- 쿼리 결과를 변수에 저장
    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Z516" s="164" t="s">
        <v>1860</v>
      </c>
      <c r="BA516" s="164" t="str">
        <f t="shared" si="403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C516" s="164" t="s">
        <v>1860</v>
      </c>
      <c r="BD516" s="164" t="str">
        <f t="shared" si="404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BF516" s="164" t="s">
        <v>1860</v>
      </c>
      <c r="BG516" s="164" t="str">
        <f t="shared" si="405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6" s="166" t="str">
        <f>"SELECT 'ID"&amp; $U516 &amp;"' AS RULE_ID,  
   '"&amp; $G516 &amp;"' AS TB_NM,    
   '"&amp; $J516 &amp;"' AS COL_NM, 
   COUNT(*) AS TOT_CNT   
   FROM "&amp;$C516&amp;"."&amp; $G516 &amp;"
"</f>
        <v xml:space="preserve">SELECT 'ID3183' AS RULE_ID,  
   'DEVICE_EXPOSURE' AS TB_NM,    
   'PERSON_ID' AS COL_NM, 
   COUNT(*) AS TOT_CNT   
   FROM YourSchemaName.DEVICE_EXPOSURE
</v>
      </c>
      <c r="BI516" s="164" t="s">
        <v>1860</v>
      </c>
      <c r="BJ516" s="166" t="str">
        <f t="shared" si="406"/>
        <v xml:space="preserve">BEGIN
    -- 쿼리 결과를 변수에 저장
    SELECT 'ID3183'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L516" s="164" t="s">
        <v>1860</v>
      </c>
      <c r="BM516" s="166" t="str">
        <f t="shared" si="407"/>
        <v xml:space="preserve">BEGIN
    -- 쿼리 결과를 변수에 저장
    SELECT 'ID3183'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BO516" s="164" t="s">
        <v>1860</v>
      </c>
      <c r="BP516" s="166" t="str">
        <f t="shared" si="408"/>
        <v xml:space="preserve">BEGIN
    -- 쿼리 결과를 변수에 저장
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BR516" s="164" t="s">
        <v>1860</v>
      </c>
      <c r="BS516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U516" s="164" t="s">
        <v>1860</v>
      </c>
      <c r="BV516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516" s="166" t="str">
        <f>"SELECT ERR_VALUE, RULE_ID, TB_NM, COL_NM FROM (
 SELECT DISTINCT SUBSTRING(CAST("&amp; $J516 &amp;" AS VARCHAR(50)),1,30) AS ERR_VALUE, 'ID"&amp; $U516 &amp;"' AS RULE_ID,  
   '"&amp; $G516 &amp;"' AS TB_NM,    
   '"&amp; $J516 &amp;"' AS COL_NM 
    FROM "&amp;$C516&amp;"."&amp; $G516 &amp;" A
    WHERE  "&amp; $J516 &amp;" IS NULL 
LIMIT 3
) XX
"</f>
        <v xml:space="preserve">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</v>
      </c>
      <c r="BX516" s="164" t="s">
        <v>1860</v>
      </c>
      <c r="BY516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A516" s="164" t="s">
        <v>1860</v>
      </c>
      <c r="CB516" s="164" t="str">
        <f t="shared" si="412"/>
        <v xml:space="preserve">    -- 프로시저 본문
    BEGIN
        WITH query_result AS (
            -- 쿼리 결과를 변수에 저장
            SELECT 'ID3183'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D516" s="164" t="s">
        <v>1860</v>
      </c>
      <c r="CE516" s="164" t="str">
        <f t="shared" si="413"/>
        <v xml:space="preserve">    -- 프로시저 본문
    BEGIN
        WITH query_result AS (
            -- 쿼리 결과를 변수에 저장
         SELECT 'ID3183'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6" s="166" t="str">
        <f>"SELECT ERR_VALUE, RULE_ID, TB_NM, COL_NM FROM (
 SELECT DISTINCT SUBSTR(TO_CHAR("&amp; $J516 &amp;"),1,30) AS ERR_VALUE, 'ID"&amp; $U516 &amp;"' AS RULE_ID,  
   '"&amp; $G516 &amp;"' AS TB_NM,    
   '"&amp; $J516 &amp;"' AS COL_NM 
    FROM "&amp;$C516&amp;"."&amp; $G516 &amp;" A
    WHERE  "&amp; $J516 &amp;" IS NULL
AND ROWNUM &lt; 4
) XX
"</f>
        <v xml:space="preserve">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</v>
      </c>
      <c r="CG516" s="164" t="s">
        <v>1860</v>
      </c>
      <c r="CH516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J516" s="164" t="s">
        <v>1860</v>
      </c>
      <c r="CK516" s="164" t="str">
        <f t="shared" si="415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M516" s="164" t="s">
        <v>1860</v>
      </c>
      <c r="CN516" s="164" t="str">
        <f t="shared" si="416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CP516" s="164" t="s">
        <v>1860</v>
      </c>
      <c r="CQ516" s="164" t="str">
        <f t="shared" si="417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6" s="216">
        <f>IFERROR(VLOOKUP("ID"&amp;U516,V.진단결과!$A$2:$E$99558,4,0),0)</f>
        <v>0</v>
      </c>
      <c r="CS516" s="217">
        <f>IFERROR(VLOOKUP("ID"&amp;U516,V.진단결과!$A$2:$E$99558,5,0),0)</f>
        <v>0</v>
      </c>
      <c r="CT516" s="218">
        <f t="shared" si="372"/>
        <v>0</v>
      </c>
      <c r="CU516" s="219" t="str">
        <f>SUBSTITUTE(IFERROR(VLOOKUP("ID"&amp;U516,V.진단결과!$A$2:$F$99558,6,0),""),$AO516,"")</f>
        <v/>
      </c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</row>
    <row r="517" spans="1:120" s="220" customFormat="1" ht="16.5" customHeight="1">
      <c r="A517" s="164">
        <v>5.4</v>
      </c>
      <c r="B517" s="164" t="s">
        <v>2240</v>
      </c>
      <c r="C517" s="164" t="s">
        <v>2886</v>
      </c>
      <c r="D517" s="164">
        <v>8</v>
      </c>
      <c r="E517" s="175" t="s">
        <v>2243</v>
      </c>
      <c r="F517" s="177" t="s">
        <v>2694</v>
      </c>
      <c r="G517" s="177" t="s">
        <v>2251</v>
      </c>
      <c r="H517" s="177">
        <v>3</v>
      </c>
      <c r="I517" s="221" t="s">
        <v>2678</v>
      </c>
      <c r="J517" s="177" t="s">
        <v>2359</v>
      </c>
      <c r="K517" s="177" t="s">
        <v>2435</v>
      </c>
      <c r="L517" s="175"/>
      <c r="M517" s="165"/>
      <c r="N517" s="221" t="s">
        <v>2678</v>
      </c>
      <c r="O517" s="165"/>
      <c r="P517" s="166"/>
      <c r="Q517" s="175" t="s">
        <v>116</v>
      </c>
      <c r="R517" s="175" t="s">
        <v>2448</v>
      </c>
      <c r="S517" s="166"/>
      <c r="T517" s="166"/>
      <c r="U517" s="166">
        <v>3184</v>
      </c>
      <c r="V517" s="164" t="s">
        <v>1869</v>
      </c>
      <c r="W517" s="167"/>
      <c r="X517" s="166"/>
      <c r="Y517" s="166"/>
      <c r="Z517" s="164" t="s">
        <v>1868</v>
      </c>
      <c r="AA517" s="164" t="s">
        <v>2466</v>
      </c>
      <c r="AB517" s="166"/>
      <c r="AC517" s="166"/>
      <c r="AD517" s="165"/>
      <c r="AE517" s="166"/>
      <c r="AF517" s="166" t="s">
        <v>2886</v>
      </c>
      <c r="AG517" s="165" t="s">
        <v>2258</v>
      </c>
      <c r="AH517" s="165" t="s">
        <v>2434</v>
      </c>
      <c r="AI517" s="166" t="s">
        <v>2832</v>
      </c>
      <c r="AJ517" s="166"/>
      <c r="AK517" s="166"/>
      <c r="AL517" s="166"/>
      <c r="AM517" s="166"/>
      <c r="AN517" s="166" t="str">
        <f>F517 &amp;"["&amp;G517&amp;"]의 "&amp; I517 &amp;"["&amp; J517 &amp;"]는 표준코드[CONCEPT]의 표준코드아이디[CONCEPT_ID]에 존재하며 해당 조건["&amp;AI517&amp;"]을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517" s="166"/>
      <c r="AP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AQ517" s="164" t="s">
        <v>1860</v>
      </c>
      <c r="AR517" s="164" t="str">
        <f t="shared" si="400"/>
        <v xml:space="preserve">WITH query_result AS (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517" s="164" t="s">
        <v>1860</v>
      </c>
      <c r="AU517" s="164" t="str">
        <f t="shared" si="401"/>
        <v xml:space="preserve">    WITH query_result AS (
        -- 쿼리 결과를 변수에 저장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517" s="164" t="s">
        <v>1860</v>
      </c>
      <c r="AX517" s="164" t="str">
        <f t="shared" si="402"/>
        <v xml:space="preserve">    WITH query_result AS (
        -- 쿼리 결과를 변수에 저장
    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AZ517" s="164" t="s">
        <v>1860</v>
      </c>
      <c r="BA517" s="164" t="str">
        <f t="shared" si="403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517" s="164" t="s">
        <v>1860</v>
      </c>
      <c r="BD517" s="164" t="str">
        <f t="shared" si="404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517" s="164" t="s">
        <v>1860</v>
      </c>
      <c r="BG517" s="164" t="str">
        <f t="shared" si="405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7" s="166" t="str">
        <f>"SELECT 'ID"&amp; $U517 &amp;"' AS RULE_ID,  
   '"&amp; $G517 &amp;"' AS TB_NM,    
   '"&amp; $J517 &amp;"' AS COL_NM, 
   COUNT(*) AS TOT_CNT   
   FROM "&amp;$C517&amp;"."&amp; $G517 &amp;"
WHERE "&amp; $J517 &amp;" IS NOT NULL AND LENGTH(CAST("&amp; $J517 &amp;" AS VARCHAR))&gt;0 "</f>
        <v xml:space="preserve">SELECT 'ID3184' AS RULE_ID,  
   'DEVICE_EXPOSURE' AS TB_NM,    
   'DEVICE_CONCEPT_ID' AS COL_NM, 
   COUNT(*) AS TOT_CNT   
   FROM YourSchemaName.DEVICE_EXPOSURE
WHERE DEVICE_CONCEPT_ID IS NOT NULL AND LENGTH(CAST(DEVICE_CONCEPT_ID AS VARCHAR))&gt;0 </v>
      </c>
      <c r="BI517" s="164" t="s">
        <v>1860</v>
      </c>
      <c r="BJ517" s="166" t="str">
        <f t="shared" si="406"/>
        <v xml:space="preserve">BEGIN
    -- 쿼리 결과를 변수에 저장
    SELECT 'ID3184'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517" s="164" t="s">
        <v>1860</v>
      </c>
      <c r="BM517" s="166" t="str">
        <f t="shared" si="407"/>
        <v xml:space="preserve">BEGIN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517" s="164" t="s">
        <v>1860</v>
      </c>
      <c r="BP517" s="166" t="str">
        <f t="shared" si="408"/>
        <v xml:space="preserve">BEGIN
    -- 쿼리 결과를 변수에 저장
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BR517" s="164" t="s">
        <v>1860</v>
      </c>
      <c r="BS517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LENGTH("&amp; $J517 &amp;")&gt;0 )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517" s="164" t="s">
        <v>1860</v>
      </c>
      <c r="BV517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517" s="166" t="str">
        <f>"SELECT ERR_VALUE, RULE_ID, TB_NM, COL_NM FROM (
 SELECT DISTINCT SUBSTRING(CAST("&amp; $J517 &amp;" AS VARCHAR(50)),1,30)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 $AI517 &amp;")  
THEN 'Y' ELSE 'N' END = 'Y' 
AND ( "&amp; $J517 &amp;" IS NOT NULL AND LENGTH("&amp; $J517 &amp;")&gt;0 ) 
LIMIT 3
) XX
"</f>
        <v xml:space="preserve">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517" s="164" t="s">
        <v>1860</v>
      </c>
      <c r="BY517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CA517" s="164" t="s">
        <v>1860</v>
      </c>
      <c r="CB517" s="164" t="str">
        <f t="shared" si="412"/>
        <v xml:space="preserve">    -- 프로시저 본문
    BEGIN
        WITH query_result AS (
            -- 쿼리 결과를 변수에 저장
            SELECT 'ID3184'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LENGTH(TO_CHAR("&amp; $J517 &amp;"))&gt;0 )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517" s="164" t="s">
        <v>1860</v>
      </c>
      <c r="CE517" s="164" t="str">
        <f t="shared" si="413"/>
        <v xml:space="preserve">    -- 프로시저 본문
    BEGIN
        WITH query_result AS (
            -- 쿼리 결과를 변수에 저장
 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7" s="166" t="str">
        <f>"SELECT ERR_VALUE, RULE_ID, TB_NM, COL_NM FROM (
 SELECT DISTINCT SUBSTR(TO_CHAR("&amp; $J517 &amp;"),1,30)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LENGTH(TO_CHAR("&amp; $J517 &amp;"))&gt;0 ) 
AND ROWNUM &lt; 4
) XX
"</f>
        <v xml:space="preserve">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517" s="164" t="s">
        <v>1860</v>
      </c>
      <c r="CH517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CJ517" s="164" t="s">
        <v>1860</v>
      </c>
      <c r="CK517" s="164" t="str">
        <f t="shared" si="415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517" s="164" t="s">
        <v>1860</v>
      </c>
      <c r="CN517" s="164" t="str">
        <f t="shared" si="416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517" s="164" t="s">
        <v>1860</v>
      </c>
      <c r="CQ517" s="164" t="str">
        <f t="shared" si="417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7" s="216">
        <f>IFERROR(VLOOKUP("ID"&amp;U517,V.진단결과!$A$2:$E$99558,4,0),0)</f>
        <v>0</v>
      </c>
      <c r="CS517" s="217">
        <f>IFERROR(VLOOKUP("ID"&amp;U517,V.진단결과!$A$2:$E$99558,5,0),0)</f>
        <v>0</v>
      </c>
      <c r="CT517" s="218">
        <f t="shared" si="372"/>
        <v>0</v>
      </c>
      <c r="CU517" s="219" t="str">
        <f>SUBSTITUTE(IFERROR(VLOOKUP("ID"&amp;U517,V.진단결과!$A$2:$F$99558,6,0),""),$AO517,"")</f>
        <v/>
      </c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</row>
    <row r="518" spans="1:120" s="220" customFormat="1">
      <c r="A518" s="164">
        <v>5.4</v>
      </c>
      <c r="B518" s="164" t="s">
        <v>2240</v>
      </c>
      <c r="C518" s="164" t="s">
        <v>2886</v>
      </c>
      <c r="D518" s="164">
        <v>8</v>
      </c>
      <c r="E518" s="175" t="s">
        <v>2243</v>
      </c>
      <c r="F518" s="177" t="s">
        <v>2694</v>
      </c>
      <c r="G518" s="177" t="s">
        <v>2251</v>
      </c>
      <c r="H518" s="177">
        <v>3</v>
      </c>
      <c r="I518" s="221" t="s">
        <v>2678</v>
      </c>
      <c r="J518" s="177" t="s">
        <v>2359</v>
      </c>
      <c r="K518" s="177" t="s">
        <v>2435</v>
      </c>
      <c r="L518" s="175"/>
      <c r="M518" s="165"/>
      <c r="N518" s="221" t="s">
        <v>2678</v>
      </c>
      <c r="O518" s="165"/>
      <c r="P518" s="166"/>
      <c r="Q518" s="175" t="s">
        <v>116</v>
      </c>
      <c r="R518" s="175" t="s">
        <v>2448</v>
      </c>
      <c r="S518" s="166"/>
      <c r="T518" s="166"/>
      <c r="U518" s="166">
        <v>3185</v>
      </c>
      <c r="V518" s="164" t="s">
        <v>1869</v>
      </c>
      <c r="W518" s="166"/>
      <c r="X518" s="166"/>
      <c r="Y518" s="166"/>
      <c r="Z518" s="168" t="s">
        <v>2892</v>
      </c>
      <c r="AA518" s="168" t="s">
        <v>2891</v>
      </c>
      <c r="AB518" s="166"/>
      <c r="AC518" s="166"/>
      <c r="AD518" s="165"/>
      <c r="AE518" s="166"/>
      <c r="AF518" s="166"/>
      <c r="AG518" s="166"/>
      <c r="AH518" s="165"/>
      <c r="AI518" s="166"/>
      <c r="AJ518" s="166"/>
      <c r="AK518" s="166"/>
      <c r="AL518" s="166"/>
      <c r="AM518" s="166"/>
      <c r="AN518" s="166" t="str">
        <f>F518 &amp;"["&amp;G518&amp;"]의 "&amp; I518 &amp;"["&amp; J518 &amp;"]는 필수적으로 존재하여만 한다."</f>
        <v>처치재료[DEVICE_EXPOSURE]의 처치도구 혹은 재료 concept ID[DEVICE_CONCEPT_ID]는 필수적으로 존재하여만 한다.</v>
      </c>
      <c r="AO518" s="166"/>
      <c r="AP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Q518" s="164" t="s">
        <v>1860</v>
      </c>
      <c r="AR518" s="164" t="str">
        <f t="shared" si="400"/>
        <v xml:space="preserve">WITH query_result AS (
    -- 쿼리 결과를 변수에 저장
    SELECT 'ID3185'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AT518" s="164" t="s">
        <v>1860</v>
      </c>
      <c r="AU518" s="164" t="str">
        <f t="shared" si="401"/>
        <v xml:space="preserve">    WITH query_result AS (
        -- 쿼리 결과를 변수에 저장
        SELECT 'ID3185'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AW518" s="164" t="s">
        <v>1860</v>
      </c>
      <c r="AX518" s="164" t="str">
        <f t="shared" si="402"/>
        <v xml:space="preserve">    WITH query_result AS (
        -- 쿼리 결과를 변수에 저장
    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Z518" s="164" t="s">
        <v>1860</v>
      </c>
      <c r="BA518" s="164" t="str">
        <f t="shared" si="403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C518" s="164" t="s">
        <v>1860</v>
      </c>
      <c r="BD518" s="164" t="str">
        <f t="shared" si="404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BF518" s="164" t="s">
        <v>1860</v>
      </c>
      <c r="BG518" s="164" t="str">
        <f t="shared" si="405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8" s="166" t="str">
        <f>"SELECT 'ID"&amp; $U518 &amp;"' AS RULE_ID,  
   '"&amp; $G518 &amp;"' AS TB_NM,    
   '"&amp; $J518 &amp;"' AS COL_NM, 
   COUNT(*) AS TOT_CNT   
   FROM "&amp;$C518&amp;"."&amp; $G518 &amp;"
"</f>
        <v xml:space="preserve">SELECT 'ID3185' AS RULE_ID,  
   'DEVICE_EXPOSURE' AS TB_NM,    
   'DEVICE_CONCEPT_ID' AS COL_NM, 
   COUNT(*) AS TOT_CNT   
   FROM YourSchemaName.DEVICE_EXPOSURE
</v>
      </c>
      <c r="BI518" s="164" t="s">
        <v>1860</v>
      </c>
      <c r="BJ518" s="166" t="str">
        <f t="shared" si="406"/>
        <v xml:space="preserve">BEGIN
    -- 쿼리 결과를 변수에 저장
    SELECT 'ID3185'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L518" s="164" t="s">
        <v>1860</v>
      </c>
      <c r="BM518" s="166" t="str">
        <f t="shared" si="407"/>
        <v xml:space="preserve">BEGIN
    -- 쿼리 결과를 변수에 저장
    SELECT 'ID3185'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BO518" s="164" t="s">
        <v>1860</v>
      </c>
      <c r="BP518" s="166" t="str">
        <f t="shared" si="408"/>
        <v xml:space="preserve">BEGIN
    -- 쿼리 결과를 변수에 저장
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BR518" s="164" t="s">
        <v>1860</v>
      </c>
      <c r="BS518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U518" s="164" t="s">
        <v>1860</v>
      </c>
      <c r="BV518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518" s="166" t="str">
        <f>"SELECT ERR_VALUE, RULE_ID, TB_NM, COL_NM FROM (
 SELECT DISTINCT SUBSTRING(CAST("&amp; $J518 &amp;" AS VARCHAR(50)),1,30) AS ERR_VALUE, 'ID"&amp; $U518 &amp;"' AS RULE_ID,  
   '"&amp; $G518 &amp;"' AS TB_NM,    
   '"&amp; $J518 &amp;"' AS COL_NM 
    FROM "&amp;$C518&amp;"."&amp; $G518 &amp;" A
    WHERE  "&amp; $J518 &amp;" IS NULL 
LIMIT 3
) XX
"</f>
        <v xml:space="preserve">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</v>
      </c>
      <c r="BX518" s="164" t="s">
        <v>1860</v>
      </c>
      <c r="BY518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A518" s="164" t="s">
        <v>1860</v>
      </c>
      <c r="CB518" s="164" t="str">
        <f t="shared" si="412"/>
        <v xml:space="preserve">    -- 프로시저 본문
    BEGIN
        WITH query_result AS (
            -- 쿼리 결과를 변수에 저장
            SELECT 'ID3185'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D518" s="164" t="s">
        <v>1860</v>
      </c>
      <c r="CE518" s="164" t="str">
        <f t="shared" si="413"/>
        <v xml:space="preserve">    -- 프로시저 본문
    BEGIN
        WITH query_result AS (
            -- 쿼리 결과를 변수에 저장
         SELECT 'ID3185'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8" s="166" t="str">
        <f>"SELECT ERR_VALUE, RULE_ID, TB_NM, COL_NM FROM (
 SELECT DISTINCT SUBSTR(TO_CHAR("&amp; $J518 &amp;"),1,30) AS ERR_VALUE, 'ID"&amp; $U518 &amp;"' AS RULE_ID,  
   '"&amp; $G518 &amp;"' AS TB_NM,    
   '"&amp; $J518 &amp;"' AS COL_NM 
    FROM "&amp;$C518&amp;"."&amp; $G518 &amp;" A
    WHERE  "&amp; $J518 &amp;" IS NULL
AND ROWNUM &lt; 4
) XX
"</f>
        <v xml:space="preserve">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</v>
      </c>
      <c r="CG518" s="164" t="s">
        <v>1860</v>
      </c>
      <c r="CH518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J518" s="164" t="s">
        <v>1860</v>
      </c>
      <c r="CK518" s="164" t="str">
        <f t="shared" si="415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M518" s="164" t="s">
        <v>1860</v>
      </c>
      <c r="CN518" s="164" t="str">
        <f t="shared" si="416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CP518" s="164" t="s">
        <v>1860</v>
      </c>
      <c r="CQ518" s="164" t="str">
        <f t="shared" si="417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8" s="216">
        <f>IFERROR(VLOOKUP("ID"&amp;U518,V.진단결과!$A$2:$E$99558,4,0),0)</f>
        <v>0</v>
      </c>
      <c r="CS518" s="217">
        <f>IFERROR(VLOOKUP("ID"&amp;U518,V.진단결과!$A$2:$E$99558,5,0),0)</f>
        <v>0</v>
      </c>
      <c r="CT518" s="218">
        <f t="shared" si="372"/>
        <v>0</v>
      </c>
      <c r="CU518" s="219" t="str">
        <f>SUBSTITUTE(IFERROR(VLOOKUP("ID"&amp;U518,V.진단결과!$A$2:$F$99558,6,0),""),$AO518,"")</f>
        <v/>
      </c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</row>
    <row r="519" spans="1:120" s="220" customFormat="1" ht="16.5" customHeight="1">
      <c r="A519" s="164">
        <v>5.4</v>
      </c>
      <c r="B519" s="164" t="s">
        <v>2240</v>
      </c>
      <c r="C519" s="164" t="s">
        <v>2886</v>
      </c>
      <c r="D519" s="164">
        <v>8</v>
      </c>
      <c r="E519" s="175" t="s">
        <v>2243</v>
      </c>
      <c r="F519" s="177" t="s">
        <v>2694</v>
      </c>
      <c r="G519" s="177" t="s">
        <v>2251</v>
      </c>
      <c r="H519" s="177">
        <v>4</v>
      </c>
      <c r="I519" s="221" t="s">
        <v>2679</v>
      </c>
      <c r="J519" s="177" t="s">
        <v>2360</v>
      </c>
      <c r="K519" s="177" t="s">
        <v>2438</v>
      </c>
      <c r="L519" s="175"/>
      <c r="M519" s="165"/>
      <c r="N519" s="221" t="s">
        <v>2679</v>
      </c>
      <c r="O519" s="165"/>
      <c r="P519" s="222"/>
      <c r="Q519" s="175" t="s">
        <v>116</v>
      </c>
      <c r="R519" s="175" t="s">
        <v>2448</v>
      </c>
      <c r="S519" s="166"/>
      <c r="T519" s="166"/>
      <c r="U519" s="166">
        <v>3186</v>
      </c>
      <c r="V519" s="164" t="s">
        <v>1869</v>
      </c>
      <c r="W519" s="166"/>
      <c r="X519" s="166"/>
      <c r="Y519" s="166"/>
      <c r="Z519" s="168" t="s">
        <v>2564</v>
      </c>
      <c r="AA519" s="168" t="s">
        <v>2565</v>
      </c>
      <c r="AB519" s="164"/>
      <c r="AC519" s="166"/>
      <c r="AD519" s="165"/>
      <c r="AE519" s="166"/>
      <c r="AF519" s="166"/>
      <c r="AG519" s="165"/>
      <c r="AH519" s="165"/>
      <c r="AI519" s="166"/>
      <c r="AJ519" s="177" t="s">
        <v>2251</v>
      </c>
      <c r="AK519" s="177" t="s">
        <v>2362</v>
      </c>
      <c r="AL519" s="166"/>
      <c r="AM519" s="177" t="s">
        <v>2362</v>
      </c>
      <c r="AN519" s="166" t="str">
        <f>F519 &amp;"["&amp;G519&amp;"]의 "&amp; I519 &amp;"["&amp; J519 &amp;"]는 "&amp;AJ519&amp;" 테이블의 ["&amp;AM519&amp;"] 보다 빠른 날짜여야 한다."</f>
        <v>처치재료[DEVICE_EXPOSURE]의 처치재료 시작일자[DEVICE_EXPOSURE_START_DATE]는 DEVICE_EXPOSURE 테이블의 [DEVICE_EXPOSURE_END_DATE] 보다 빠른 날짜여야 한다.</v>
      </c>
      <c r="AO519" s="166"/>
      <c r="AP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19" s="164" t="s">
        <v>1860</v>
      </c>
      <c r="AR519" s="164" t="str">
        <f t="shared" si="400"/>
        <v xml:space="preserve">WITH query_result AS (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519" s="164" t="s">
        <v>1860</v>
      </c>
      <c r="AU519" s="164" t="str">
        <f t="shared" si="401"/>
        <v xml:space="preserve">    WITH query_result AS (
        -- 쿼리 결과를 변수에 저장
    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519" s="164" t="s">
        <v>1860</v>
      </c>
      <c r="AX519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519" s="164" t="s">
        <v>1860</v>
      </c>
      <c r="BA519" s="164" t="str">
        <f t="shared" si="403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519" s="164" t="s">
        <v>1860</v>
      </c>
      <c r="BD519" s="164" t="str">
        <f t="shared" si="404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519" s="164" t="s">
        <v>1860</v>
      </c>
      <c r="BG519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9" s="166" t="str">
        <f>"SELECT 'ID"&amp; $U519 &amp;"' AS RULE_ID,  
   '"&amp; $G519 &amp;"' AS TB_NM,    
   '"&amp; $J519 &amp;"' AS COL_NM, 
   COUNT(*) AS TOT_CNT   
   FROM "&amp;$C519&amp;"."&amp; $G519 &amp;"
WHERE "&amp; $J519 &amp;" IS NOT NULL AND LENGTH(CAST("&amp; $J519 &amp;" AS VARCHAR))&gt;0 "</f>
        <v xml:space="preserve">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519" s="164" t="s">
        <v>1860</v>
      </c>
      <c r="BJ519" s="166" t="str">
        <f t="shared" si="406"/>
        <v xml:space="preserve">BEGIN
    -- 쿼리 결과를 변수에 저장
    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519" s="164" t="s">
        <v>1860</v>
      </c>
      <c r="BM519" s="166" t="str">
        <f t="shared" si="407"/>
        <v xml:space="preserve">BEGIN
    -- 쿼리 결과를 변수에 저장
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519" s="164" t="s">
        <v>1860</v>
      </c>
      <c r="BP519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BR519" s="164" t="s">
        <v>1860</v>
      </c>
      <c r="BS519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9" s="166" t="str">
        <f>"SELECT 'ID"&amp; $U519 &amp;"' AS RULE_ID,  
   '"&amp; $G519 &amp;"' AS TB_NM,    
   '"&amp; $J519 &amp;"' AS COL_NM, 
	COUNT(*) AS ERR_CNT   
FROM "&amp;$C519&amp;"."&amp; $G519 &amp;" A
WHERE "&amp; $J519 &amp;" IS NOT NULL AND LENGTH("&amp; $J519 &amp;")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519" s="164" t="s">
        <v>1860</v>
      </c>
      <c r="BV519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519" s="166" t="str">
        <f>"SELECT ERR_VALUE, RULE_ID, TB_NM, COL_NM FROM (
 SELECT DISTINCT SUBSTRING(CAST("&amp; $J519 &amp;" AS VARCHAR(50)),1,30) AS ERR_VALUE, 'ID"&amp; $U519 &amp;"' AS RULE_ID,  
   '"&amp; $G519 &amp;"' AS TB_NM,    
   '"&amp; $J519 &amp;"' AS COL_NM 
FROM "&amp;$C519&amp;"."&amp; $G519 &amp;" A
WHERE  "&amp; $J519 &amp;" IS NOT NULL AND LENGTH("&amp; $J519 &amp;") &gt; 0 
AND "&amp;$J519&amp;" &gt; "&amp;$AM519&amp;"
LIMIT 3
) XX
"</f>
        <v xml:space="preserve">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519" s="164" t="s">
        <v>1860</v>
      </c>
      <c r="BY519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CA519" s="164" t="s">
        <v>1860</v>
      </c>
      <c r="CB519" s="164" t="str">
        <f t="shared" si="412"/>
        <v xml:space="preserve">    -- 프로시저 본문
    BEGIN
        WITH query_result AS (
            -- 쿼리 결과를 변수에 저장
            SELECT 'ID3186'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9" s="166" t="str">
        <f>"SELECT 'ID"&amp; $U519 &amp;"' AS RULE_ID,  
   '"&amp; $G519 &amp;"' AS TB_NM,    
   '"&amp; $J519 &amp;"' AS COL_NM, 
	COUNT(*) AS ERR_CNT   
FROM "&amp;$C519&amp;"."&amp; $G519 &amp;" A
WHERE "&amp; $J519 &amp;" IS NOT NULL AND LENGTH(TO_CHAR("&amp; $J519 &amp;"))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519" s="164" t="s">
        <v>1860</v>
      </c>
      <c r="CE519" s="164" t="str">
        <f t="shared" si="413"/>
        <v xml:space="preserve">    -- 프로시저 본문
    BEGIN
        WITH query_result AS (
            -- 쿼리 결과를 변수에 저장
         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9" s="166" t="str">
        <f>"SELECT ERR_VALUE, RULE_ID, TB_NM, COL_NM FROM (
 SELECT DISTINCT SUBSTR(TO_CHAR("&amp; $J519 &amp;"),1,30) AS ERR_VALUE, 'ID"&amp; $U519 &amp;"' AS RULE_ID,  
   '"&amp; $G519 &amp;"' AS TB_NM,    
   '"&amp; $J519 &amp;"' AS COL_NM 
FROM "&amp;$C519&amp;"."&amp; $G519 &amp;" A
WHERE  "&amp; $J519 &amp;" IS NOT NULL AND LENGTH(TO_CHAR("&amp; $J519 &amp;")) &gt; 0 
AND "&amp;$J519&amp;" &gt; "&amp;$AM519&amp;"
AND ROWNUM &lt; 4
) XX
"</f>
        <v xml:space="preserve">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519" s="164" t="s">
        <v>1860</v>
      </c>
      <c r="CH519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519" s="164" t="s">
        <v>1860</v>
      </c>
      <c r="CK519" s="164" t="str">
        <f t="shared" si="415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519" s="164" t="s">
        <v>1860</v>
      </c>
      <c r="CN519" s="164" t="str">
        <f t="shared" si="416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519" s="164" t="s">
        <v>1860</v>
      </c>
      <c r="CQ519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9" s="216">
        <f>IFERROR(VLOOKUP("ID"&amp;U519,V.진단결과!$A$2:$E$99558,4,0),0)</f>
        <v>0</v>
      </c>
      <c r="CS519" s="217">
        <f>IFERROR(VLOOKUP("ID"&amp;U519,V.진단결과!$A$2:$E$99558,5,0),0)</f>
        <v>0</v>
      </c>
      <c r="CT519" s="218">
        <f t="shared" si="372"/>
        <v>0</v>
      </c>
      <c r="CU519" s="219" t="str">
        <f>SUBSTITUTE(IFERROR(VLOOKUP("ID"&amp;U519,V.진단결과!$A$2:$F$99558,6,0),""),$AO519,"")</f>
        <v/>
      </c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</row>
    <row r="520" spans="1:120" s="220" customFormat="1" ht="16.5" customHeight="1">
      <c r="A520" s="164">
        <v>5.4</v>
      </c>
      <c r="B520" s="164" t="s">
        <v>2240</v>
      </c>
      <c r="C520" s="164" t="s">
        <v>2886</v>
      </c>
      <c r="D520" s="164">
        <v>8</v>
      </c>
      <c r="E520" s="175" t="s">
        <v>2243</v>
      </c>
      <c r="F520" s="177" t="s">
        <v>2694</v>
      </c>
      <c r="G520" s="177" t="s">
        <v>2251</v>
      </c>
      <c r="H520" s="177">
        <v>4</v>
      </c>
      <c r="I520" s="221" t="s">
        <v>2679</v>
      </c>
      <c r="J520" s="177" t="s">
        <v>2360</v>
      </c>
      <c r="K520" s="177" t="s">
        <v>2438</v>
      </c>
      <c r="L520" s="175"/>
      <c r="M520" s="165"/>
      <c r="N520" s="221" t="s">
        <v>2679</v>
      </c>
      <c r="O520" s="165"/>
      <c r="P520" s="222"/>
      <c r="Q520" s="175" t="s">
        <v>116</v>
      </c>
      <c r="R520" s="175" t="s">
        <v>2448</v>
      </c>
      <c r="S520" s="166"/>
      <c r="T520" s="166"/>
      <c r="U520" s="166">
        <v>3187</v>
      </c>
      <c r="V520" s="164" t="s">
        <v>1869</v>
      </c>
      <c r="W520" s="166"/>
      <c r="X520" s="166"/>
      <c r="Y520" s="166"/>
      <c r="Z520" s="168" t="s">
        <v>2892</v>
      </c>
      <c r="AA520" s="168" t="s">
        <v>2891</v>
      </c>
      <c r="AB520" s="166"/>
      <c r="AC520" s="166"/>
      <c r="AD520" s="165"/>
      <c r="AE520" s="166"/>
      <c r="AF520" s="166"/>
      <c r="AG520" s="166"/>
      <c r="AH520" s="165"/>
      <c r="AI520" s="166"/>
      <c r="AJ520" s="166"/>
      <c r="AK520" s="166"/>
      <c r="AL520" s="166"/>
      <c r="AM520" s="166"/>
      <c r="AN520" s="166" t="str">
        <f>F520 &amp;"["&amp;G520&amp;"]의 "&amp; I520 &amp;"["&amp; J520 &amp;"]는 필수적으로 존재하여만 한다."</f>
        <v>처치재료[DEVICE_EXPOSURE]의 처치재료 시작일자[DEVICE_EXPOSURE_START_DATE]는 필수적으로 존재하여만 한다.</v>
      </c>
      <c r="AO520" s="166"/>
      <c r="AP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Q520" s="164" t="s">
        <v>1860</v>
      </c>
      <c r="AR520" s="164" t="str">
        <f t="shared" si="400"/>
        <v xml:space="preserve">WITH query_result AS (
    -- 쿼리 결과를 변수에 저장
    SELECT 'ID3187'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AT520" s="164" t="s">
        <v>1860</v>
      </c>
      <c r="AU520" s="164" t="str">
        <f t="shared" si="401"/>
        <v xml:space="preserve">    WITH query_result AS (
        -- 쿼리 결과를 변수에 저장
        SELECT 'ID3187'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AW520" s="164" t="s">
        <v>1860</v>
      </c>
      <c r="AX520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Z520" s="164" t="s">
        <v>1860</v>
      </c>
      <c r="BA520" s="164" t="str">
        <f t="shared" si="403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C520" s="164" t="s">
        <v>1860</v>
      </c>
      <c r="BD520" s="164" t="str">
        <f t="shared" si="404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BF520" s="164" t="s">
        <v>1860</v>
      </c>
      <c r="BG520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0" s="166" t="str">
        <f>"SELECT 'ID"&amp; $U520 &amp;"' AS RULE_ID,  
   '"&amp; $G520 &amp;"' AS TB_NM,    
   '"&amp; $J520 &amp;"' AS COL_NM, 
   COUNT(*) AS TOT_CNT   
   FROM "&amp;$C520&amp;"."&amp; $G520 &amp;"
"</f>
        <v xml:space="preserve">SELECT 'ID3187' AS RULE_ID,  
   'DEVICE_EXPOSURE' AS TB_NM,    
   'DEVICE_EXPOSURE_START_DATE' AS COL_NM, 
   COUNT(*) AS TOT_CNT   
   FROM YourSchemaName.DEVICE_EXPOSURE
</v>
      </c>
      <c r="BI520" s="164" t="s">
        <v>1860</v>
      </c>
      <c r="BJ520" s="166" t="str">
        <f t="shared" si="406"/>
        <v xml:space="preserve">BEGIN
    -- 쿼리 결과를 변수에 저장
    SELECT 'ID3187'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L520" s="164" t="s">
        <v>1860</v>
      </c>
      <c r="BM520" s="166" t="str">
        <f t="shared" si="407"/>
        <v xml:space="preserve">BEGIN
    -- 쿼리 결과를 변수에 저장
    SELECT 'ID3187'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BO520" s="164" t="s">
        <v>1860</v>
      </c>
      <c r="BP520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BR520" s="164" t="s">
        <v>1860</v>
      </c>
      <c r="BS520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U520" s="164" t="s">
        <v>1860</v>
      </c>
      <c r="BV520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520" s="166" t="str">
        <f>"SELECT ERR_VALUE, RULE_ID, TB_NM, COL_NM FROM (
 SELECT DISTINCT SUBSTRING(CAST("&amp; $J520 &amp;" AS VARCHAR(50)),1,30) AS ERR_VALUE, 'ID"&amp; $U520 &amp;"' AS RULE_ID,  
   '"&amp; $G520 &amp;"' AS TB_NM,    
   '"&amp; $J520 &amp;"' AS COL_NM 
    FROM "&amp;$C520&amp;"."&amp; $G520 &amp;" A
    WHERE  "&amp; $J520 &amp;" IS NULL 
LIMIT 3
) XX
"</f>
        <v xml:space="preserve">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</v>
      </c>
      <c r="BX520" s="164" t="s">
        <v>1860</v>
      </c>
      <c r="BY520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A520" s="164" t="s">
        <v>1860</v>
      </c>
      <c r="CB520" s="164" t="str">
        <f t="shared" si="412"/>
        <v xml:space="preserve">    -- 프로시저 본문
    BEGIN
        WITH query_result AS (
            -- 쿼리 결과를 변수에 저장
            SELECT 'ID3187'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D520" s="164" t="s">
        <v>1860</v>
      </c>
      <c r="CE520" s="164" t="str">
        <f t="shared" si="413"/>
        <v xml:space="preserve">    -- 프로시저 본문
    BEGIN
        WITH query_result AS (
            -- 쿼리 결과를 변수에 저장
         SELECT 'ID3187'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0" s="166" t="str">
        <f>"SELECT ERR_VALUE, RULE_ID, TB_NM, COL_NM FROM (
 SELECT DISTINCT SUBSTR(TO_CHAR("&amp; $J520 &amp;"),1,30) AS ERR_VALUE, 'ID"&amp; $U520 &amp;"' AS RULE_ID,  
   '"&amp; $G520 &amp;"' AS TB_NM,    
   '"&amp; $J520 &amp;"' AS COL_NM 
    FROM "&amp;$C520&amp;"."&amp; $G520 &amp;" A
    WHERE  "&amp; $J520 &amp;" IS NULL
AND ROWNUM &lt; 4
) XX
"</f>
        <v xml:space="preserve">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</v>
      </c>
      <c r="CG520" s="164" t="s">
        <v>1860</v>
      </c>
      <c r="CH520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J520" s="164" t="s">
        <v>1860</v>
      </c>
      <c r="CK520" s="164" t="str">
        <f t="shared" si="415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M520" s="164" t="s">
        <v>1860</v>
      </c>
      <c r="CN520" s="164" t="str">
        <f t="shared" si="416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CP520" s="164" t="s">
        <v>1860</v>
      </c>
      <c r="CQ520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0" s="216">
        <f>IFERROR(VLOOKUP("ID"&amp;U520,V.진단결과!$A$2:$E$99558,4,0),0)</f>
        <v>0</v>
      </c>
      <c r="CS520" s="217">
        <f>IFERROR(VLOOKUP("ID"&amp;U520,V.진단결과!$A$2:$E$99558,5,0),0)</f>
        <v>0</v>
      </c>
      <c r="CT520" s="218">
        <f t="shared" si="372"/>
        <v>0</v>
      </c>
      <c r="CU520" s="219" t="str">
        <f>SUBSTITUTE(IFERROR(VLOOKUP("ID"&amp;U520,V.진단결과!$A$2:$F$99558,6,0),""),$AO520,"")</f>
        <v/>
      </c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</row>
    <row r="521" spans="1:120" s="220" customFormat="1">
      <c r="A521" s="164">
        <v>5.4</v>
      </c>
      <c r="B521" s="164" t="s">
        <v>2240</v>
      </c>
      <c r="C521" s="164" t="s">
        <v>2886</v>
      </c>
      <c r="D521" s="164">
        <v>8</v>
      </c>
      <c r="E521" s="175" t="s">
        <v>2243</v>
      </c>
      <c r="F521" s="177" t="s">
        <v>2694</v>
      </c>
      <c r="G521" s="177" t="s">
        <v>2251</v>
      </c>
      <c r="H521" s="177">
        <v>4</v>
      </c>
      <c r="I521" s="221" t="s">
        <v>2679</v>
      </c>
      <c r="J521" s="177" t="s">
        <v>2360</v>
      </c>
      <c r="K521" s="177" t="s">
        <v>2438</v>
      </c>
      <c r="L521" s="175"/>
      <c r="M521" s="165"/>
      <c r="N521" s="221" t="s">
        <v>2679</v>
      </c>
      <c r="O521" s="165"/>
      <c r="P521" s="222"/>
      <c r="Q521" s="175" t="s">
        <v>116</v>
      </c>
      <c r="R521" s="175" t="s">
        <v>2448</v>
      </c>
      <c r="S521" s="166"/>
      <c r="T521" s="166"/>
      <c r="U521" s="166">
        <v>3188</v>
      </c>
      <c r="V521" s="164" t="s">
        <v>1869</v>
      </c>
      <c r="W521" s="166"/>
      <c r="X521" s="166"/>
      <c r="Y521" s="166"/>
      <c r="Z521" s="168" t="s">
        <v>2564</v>
      </c>
      <c r="AA521" s="168" t="s">
        <v>2565</v>
      </c>
      <c r="AB521" s="166"/>
      <c r="AC521" s="166"/>
      <c r="AD521" s="165"/>
      <c r="AE521" s="166"/>
      <c r="AF521" s="166"/>
      <c r="AG521" s="166"/>
      <c r="AH521" s="165"/>
      <c r="AI521" s="166"/>
      <c r="AJ521" s="166" t="s">
        <v>2254</v>
      </c>
      <c r="AK521" s="166" t="s">
        <v>2272</v>
      </c>
      <c r="AL521" s="166"/>
      <c r="AM521" s="166" t="s">
        <v>2394</v>
      </c>
      <c r="AN521" s="166" t="str">
        <f>F521 &amp;"["&amp;G521&amp;"]의 "&amp; I521 &amp;"["&amp; J521 &amp;"]는 사망["&amp;AJ521&amp;"]의 사망일자 이후 데이터가 존재할 수 없다."</f>
        <v>처치재료[DEVICE_EXPOSURE]의 처치재료 시작일자[DEVICE_EXPOSURE_START_DATE]는 사망[DEATH]의 사망일자 이후 데이터가 존재할 수 없다.</v>
      </c>
      <c r="AO521" s="166"/>
      <c r="AP521" s="166" t="str">
        <f t="shared" ref="AP521:AP527" si="418">"SELECT 'ID"&amp; $U521 &amp;"' AS RULE_ID,  
   '"&amp; $G521 &amp;"' AS TB_NM,    
   '"&amp; $J521 &amp;"' AS COL_NM, 
   COUNT(*) AS TOT_CNT   
   FROM "&amp;$C521&amp;"."&amp; $G521 &amp;"
WHERE "&amp; $J521 &amp;" IS NOT NULL AND LENGTH("&amp; $J521 &amp;")&gt;0 "</f>
        <v xml:space="preserve">SELECT 'ID3188'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1" s="164" t="s">
        <v>1860</v>
      </c>
      <c r="AR521" s="164" t="str">
        <f t="shared" si="400"/>
        <v xml:space="preserve">WITH query_result AS (
    -- 쿼리 결과를 변수에 저장
    SELECT 'ID3188'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 
AND A."&amp; $J521 &amp;" &lt; B."&amp;$AM521&amp;"
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521" s="164" t="s">
        <v>1860</v>
      </c>
      <c r="AU521" s="164" t="str">
        <f t="shared" si="401"/>
        <v xml:space="preserve">    WITH query_result AS (
        -- 쿼리 결과를 변수에 저장
    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TO_VARCHAR(B."&amp;$AM521&amp;", 'YYYY-MM-DD')
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521" s="164" t="s">
        <v>1860</v>
      </c>
      <c r="AX521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AZ521" s="164" t="s">
        <v>1860</v>
      </c>
      <c r="BA521" s="164" t="str">
        <f t="shared" si="403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521" s="164" t="s">
        <v>1860</v>
      </c>
      <c r="BD521" s="164" t="str">
        <f t="shared" si="404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521" s="164" t="s">
        <v>1860</v>
      </c>
      <c r="BG521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1" s="166" t="str">
        <f>"SELECT 'ID"&amp; $U521 &amp;"' AS RULE_ID,  
   '"&amp; $G521 &amp;"' AS TB_NM,    
   '"&amp; $J521 &amp;"' AS COL_NM, 
   COUNT(*) AS TOT_CNT   
   FROM "&amp;$C521&amp;"."&amp; $G521 &amp;"
"</f>
        <v xml:space="preserve">SELECT 'ID3188' AS RULE_ID,  
   'DEVICE_EXPOSURE' AS TB_NM,    
   'DEVICE_EXPOSURE_START_DATE' AS COL_NM, 
   COUNT(*) AS TOT_CNT   
   FROM YourSchemaName.DEVICE_EXPOSURE
</v>
      </c>
      <c r="BI521" s="164" t="s">
        <v>1860</v>
      </c>
      <c r="BJ521" s="166" t="str">
        <f t="shared" si="406"/>
        <v xml:space="preserve">BEGIN
    -- 쿼리 결과를 변수에 저장
    SELECT 'ID3188'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B."&amp;$AM490&amp;" 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</v>
      </c>
      <c r="BL521" s="164" t="s">
        <v>1860</v>
      </c>
      <c r="BM521" s="166" t="str">
        <f t="shared" si="407"/>
        <v xml:space="preserve">BEGIN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=A."&amp;$AK521&amp;" 
AND A."&amp; $J521 &amp;" &lt; B."&amp;$AM490&amp;" 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</v>
      </c>
      <c r="BO521" s="164" t="s">
        <v>1860</v>
      </c>
      <c r="BP521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BR521" s="164" t="s">
        <v>1860</v>
      </c>
      <c r="BS521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B."&amp;$AM490&amp;" )  
THEN 'Y' ELSE 'N' END = 'Y' 
AND ( "&amp; $J521 &amp;" IS NOT NULL AND LENGTH("&amp; $J521 &amp;")&gt;0 )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</v>
      </c>
      <c r="BU521" s="164" t="s">
        <v>1860</v>
      </c>
      <c r="BV521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1" s="166" t="str">
        <f>"SELECT ERR_VALUE, RULE_ID, TB_NM, COL_NM FROM (
 SELECT DISTINCT SUBSTRING(CAST("&amp; $J521 &amp;" AS VARCHAR(50)),1,30)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B."&amp;$AM490&amp;"
)  
THEN 'Y' ELSE 'N' END = 'Y' 
AND ( "&amp; $J521 &amp;" IS NOT NULL AND LENGTH("&amp; $J521 &amp;")&gt;0 ) 
LIMIT 3
) XX
"</f>
        <v xml:space="preserve">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</v>
      </c>
      <c r="BX521" s="164" t="s">
        <v>1860</v>
      </c>
      <c r="BY521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A521" s="164" t="s">
        <v>1860</v>
      </c>
      <c r="CB521" s="164" t="str">
        <f t="shared" si="412"/>
        <v xml:space="preserve">    -- 프로시저 본문
    BEGIN
        WITH query_result AS (
            -- 쿼리 결과를 변수에 저장
            SELECT 'ID3188'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B."&amp;$AM490&amp;"
 )  
THEN 'Y' ELSE 'N' END = 'Y' 
AND ( "&amp; $J521 &amp;" IS NOT NULL AND LENGTH(TO_CHAR("&amp; $J521 &amp;"))&gt;0 )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</v>
      </c>
      <c r="CD521" s="164" t="s">
        <v>1860</v>
      </c>
      <c r="CE521" s="164" t="str">
        <f t="shared" si="413"/>
        <v xml:space="preserve">    -- 프로시저 본문
    BEGIN
        WITH query_result AS (
            -- 쿼리 결과를 변수에 저장
 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1" s="166" t="str">
        <f>"SELECT ERR_VALUE, RULE_ID, TB_NM, COL_NM FROM (
 SELECT DISTINCT SUBSTR(TO_CHAR("&amp; $J521 &amp;"),1,30)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B."&amp;$AM490&amp;"
)  
THEN 'Y' ELSE 'N' END = 'Y' 
AND ( "&amp; $J521 &amp;" IS NOT NULL AND LENGTH(TO_CHAR("&amp; $J521 &amp;"))&gt;0 ) 
AND ROWNUM &lt; 4
) XX
"</f>
        <v xml:space="preserve">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</v>
      </c>
      <c r="CG521" s="164" t="s">
        <v>1860</v>
      </c>
      <c r="CH521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J521" s="164" t="s">
        <v>1860</v>
      </c>
      <c r="CK521" s="164" t="str">
        <f t="shared" si="415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521" s="164" t="s">
        <v>1860</v>
      </c>
      <c r="CN521" s="164" t="str">
        <f t="shared" si="416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521" s="164" t="s">
        <v>1860</v>
      </c>
      <c r="CQ521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1" s="216">
        <f>IFERROR(VLOOKUP("ID"&amp;U521,V.진단결과!$A$2:$E$99558,4,0),0)</f>
        <v>0</v>
      </c>
      <c r="CS521" s="217">
        <f>IFERROR(VLOOKUP("ID"&amp;U521,V.진단결과!$A$2:$E$99558,5,0),0)</f>
        <v>0</v>
      </c>
      <c r="CT521" s="218">
        <f t="shared" si="372"/>
        <v>0</v>
      </c>
      <c r="CU521" s="219" t="str">
        <f>SUBSTITUTE(IFERROR(VLOOKUP("ID"&amp;U521,V.진단결과!$A$2:$F$99558,6,0),""),$AO521,"")</f>
        <v/>
      </c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</row>
    <row r="522" spans="1:120" s="220" customFormat="1">
      <c r="A522" s="164">
        <v>5.4</v>
      </c>
      <c r="B522" s="164" t="s">
        <v>2240</v>
      </c>
      <c r="C522" s="164" t="s">
        <v>2886</v>
      </c>
      <c r="D522" s="164">
        <v>8</v>
      </c>
      <c r="E522" s="175" t="s">
        <v>2243</v>
      </c>
      <c r="F522" s="177" t="s">
        <v>2694</v>
      </c>
      <c r="G522" s="177" t="s">
        <v>2251</v>
      </c>
      <c r="H522" s="177">
        <v>4</v>
      </c>
      <c r="I522" s="221" t="s">
        <v>2679</v>
      </c>
      <c r="J522" s="177" t="s">
        <v>2360</v>
      </c>
      <c r="K522" s="177" t="s">
        <v>2438</v>
      </c>
      <c r="L522" s="175"/>
      <c r="M522" s="165"/>
      <c r="N522" s="221" t="s">
        <v>2679</v>
      </c>
      <c r="O522" s="165"/>
      <c r="P522" s="222"/>
      <c r="Q522" s="175" t="s">
        <v>116</v>
      </c>
      <c r="R522" s="175" t="s">
        <v>2448</v>
      </c>
      <c r="S522" s="166"/>
      <c r="T522" s="166"/>
      <c r="U522" s="166">
        <v>3189</v>
      </c>
      <c r="V522" s="164" t="s">
        <v>1869</v>
      </c>
      <c r="W522" s="166"/>
      <c r="X522" s="166"/>
      <c r="Y522" s="166"/>
      <c r="Z522" s="168" t="s">
        <v>2564</v>
      </c>
      <c r="AA522" s="168" t="s">
        <v>2565</v>
      </c>
      <c r="AB522" s="166"/>
      <c r="AC522" s="166"/>
      <c r="AD522" s="165"/>
      <c r="AE522" s="166"/>
      <c r="AF522" s="166"/>
      <c r="AG522" s="166"/>
      <c r="AH522" s="165"/>
      <c r="AI522" s="166"/>
      <c r="AJ522" s="166" t="s">
        <v>2246</v>
      </c>
      <c r="AK522" s="166" t="s">
        <v>2294</v>
      </c>
      <c r="AL522" s="166"/>
      <c r="AM522" s="166"/>
      <c r="AN522" s="166" t="str">
        <f>F522 &amp;"["&amp;G522&amp;"]의 "&amp; I522 &amp;"["&amp; J522 &amp;"]는 방문["&amp;AJ522&amp;"]의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522" s="166"/>
      <c r="AP522" s="166" t="str">
        <f t="shared" si="418"/>
        <v xml:space="preserve">SELECT 'ID3189'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2" s="164" t="s">
        <v>1860</v>
      </c>
      <c r="AR522" s="164" t="str">
        <f t="shared" si="400"/>
        <v xml:space="preserve">WITH query_result AS (
    -- 쿼리 결과를 변수에 저장
    SELECT 'ID3189'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 
AND A."&amp; $J522 &amp;" BETWEEN ADD_DAYS(B.VISIT_START_DATE, -7) 
                                  AND ADD_DAYS(B.VISIT_START_DATE, 7)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522" s="164" t="s">
        <v>1860</v>
      </c>
      <c r="AU522" s="164" t="str">
        <f t="shared" si="401"/>
        <v xml:space="preserve">    WITH query_result AS (
        -- 쿼리 결과를 변수에 저장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ADD_DAYS(B.VISIT_START_DATE, -7) 
                                  AND ADD_DAYS(B.VISIT_START_DATE, 7)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522" s="164" t="s">
        <v>1860</v>
      </c>
      <c r="AX522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AZ522" s="164" t="s">
        <v>1860</v>
      </c>
      <c r="BA522" s="164" t="str">
        <f t="shared" si="403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522" s="164" t="s">
        <v>1860</v>
      </c>
      <c r="BD522" s="164" t="str">
        <f t="shared" si="404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522" s="164" t="s">
        <v>1860</v>
      </c>
      <c r="BG522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2" s="166" t="str">
        <f>"SELECT 'ID"&amp; $U522 &amp;"' AS RULE_ID,  
   '"&amp; $G522 &amp;"' AS TB_NM,    
   '"&amp; $J522 &amp;"' AS COL_NM, 
   COUNT(*) AS TOT_CNT   
   FROM "&amp;$C522&amp;"."&amp; $G522 &amp;"
"</f>
        <v xml:space="preserve">SELECT 'ID3189' AS RULE_ID,  
   'DEVICE_EXPOSURE' AS TB_NM,    
   'DEVICE_EXPOSURE_START_DATE' AS COL_NM, 
   COUNT(*) AS TOT_CNT   
   FROM YourSchemaName.DEVICE_EXPOSURE
</v>
      </c>
      <c r="BI522" s="164" t="s">
        <v>1860</v>
      </c>
      <c r="BJ522" s="166" t="str">
        <f t="shared" si="406"/>
        <v xml:space="preserve">BEGIN
    -- 쿼리 결과를 변수에 저장
    SELECT 'ID3189'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(B.VISIT_START_DATE - INTERVAL '7 DAY') 
                                  AND (B.VISIT_START_DATE + INTERVAL '7 DAY') 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522" s="164" t="s">
        <v>1860</v>
      </c>
      <c r="BM522" s="166" t="str">
        <f t="shared" si="407"/>
        <v xml:space="preserve">BEGIN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=A."&amp;$AK522&amp;" 
AND A."&amp; $J522 &amp;" BETWEEN (B.VISIT_START_DATE - INTERVAL '7 DAY') 
                                  AND (B.VISIT_START_DATE + INTERVAL '7 DAY')  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522" s="164" t="s">
        <v>1860</v>
      </c>
      <c r="BP522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BR522" s="164" t="s">
        <v>1860</v>
      </c>
      <c r="BS522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DATE_SUB(B.VISIT_START_DATE, INTERVAL 7 DAY) 
                                  AND DATE_ADD(B.VISIT_START_DATE, INTERVAL 7 DAY)
 )  
THEN 'Y' ELSE 'N' END = 'Y' 
AND ( "&amp; $J522 &amp;" IS NOT NULL AND LENGTH("&amp; $J522 &amp;")&gt;0 )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522" s="164" t="s">
        <v>1860</v>
      </c>
      <c r="BV522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2" s="166" t="str">
        <f>"SELECT ERR_VALUE, RULE_ID, TB_NM, COL_NM FROM (
 SELECT DISTINCT SUBSTRING(CAST("&amp; $J522 &amp;" AS VARCHAR(50)),1,30)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DATE_SUB(B.VISIT_START_DATE, INTERVAL 7 DAY) 
                                  AND DATE_ADD(B.VISIT_START_DATE, INTERVAL 7 DAY)
)  
THEN 'Y' ELSE 'N' END = 'Y' 
AND ( "&amp; $J522 &amp;" IS NOT NULL AND LENGTH("&amp; $J522 &amp;")&gt;0 ) 
LIMIT 3
) XX
"</f>
        <v xml:space="preserve">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522" s="164" t="s">
        <v>1860</v>
      </c>
      <c r="BY522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A522" s="164" t="s">
        <v>1860</v>
      </c>
      <c r="CB522" s="164" t="str">
        <f t="shared" si="412"/>
        <v xml:space="preserve">    -- 프로시저 본문
    BEGIN
        WITH query_result AS (
            -- 쿼리 결과를 변수에 저장
            SELECT 'ID3189'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(B.VISIT_START_DATE - 7) 
                                  AND (B.VISIT_START_DATE + 7)
 )  
THEN 'Y' ELSE 'N' END = 'Y' 
AND ( "&amp; $J522 &amp;" IS NOT NULL AND LENGTH(TO_CHAR("&amp; $J522 &amp;"))&gt;0 )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522" s="164" t="s">
        <v>1860</v>
      </c>
      <c r="CE522" s="164" t="str">
        <f t="shared" si="413"/>
        <v xml:space="preserve">    -- 프로시저 본문
    BEGIN
        WITH query_result AS (
            -- 쿼리 결과를 변수에 저장
 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2" s="166" t="str">
        <f>"SELECT ERR_VALUE, RULE_ID, TB_NM, COL_NM FROM (
 SELECT DISTINCT SUBSTR(TO_CHAR("&amp; $J522 &amp;"),1,30)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(B.VISIT_START_DATE - 7) 
                                  AND (B.VISIT_START_DATE + 7)
)  
THEN 'Y' ELSE 'N' END = 'Y' 
AND ( "&amp; $J522 &amp;" IS NOT NULL AND LENGTH(TO_CHAR("&amp; $J522 &amp;"))&gt;0 ) 
AND ROWNUM &lt; 4
) XX
"</f>
        <v xml:space="preserve">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522" s="164" t="s">
        <v>1860</v>
      </c>
      <c r="CH522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J522" s="164" t="s">
        <v>1860</v>
      </c>
      <c r="CK522" s="164" t="str">
        <f t="shared" si="415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522" s="164" t="s">
        <v>1860</v>
      </c>
      <c r="CN522" s="164" t="str">
        <f t="shared" si="416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522" s="164" t="s">
        <v>1860</v>
      </c>
      <c r="CQ522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2" s="216">
        <f>IFERROR(VLOOKUP("ID"&amp;U522,V.진단결과!$A$2:$E$99558,4,0),0)</f>
        <v>0</v>
      </c>
      <c r="CS522" s="217">
        <f>IFERROR(VLOOKUP("ID"&amp;U522,V.진단결과!$A$2:$E$99558,5,0),0)</f>
        <v>0</v>
      </c>
      <c r="CT522" s="218">
        <f t="shared" ref="CT522" si="419">IFERROR(CS522/CR522,0)</f>
        <v>0</v>
      </c>
      <c r="CU522" s="219" t="str">
        <f>SUBSTITUTE(IFERROR(VLOOKUP("ID"&amp;U522,V.진단결과!$A$2:$F$99558,6,0),""),$AO522,"")</f>
        <v/>
      </c>
    </row>
    <row r="523" spans="1:120" s="220" customFormat="1" ht="16.5" customHeight="1">
      <c r="A523" s="164">
        <v>5.4</v>
      </c>
      <c r="B523" s="164" t="s">
        <v>2240</v>
      </c>
      <c r="C523" s="164" t="s">
        <v>2886</v>
      </c>
      <c r="D523" s="164">
        <v>8</v>
      </c>
      <c r="E523" s="175" t="s">
        <v>2243</v>
      </c>
      <c r="F523" s="177" t="s">
        <v>2694</v>
      </c>
      <c r="G523" s="177" t="s">
        <v>2251</v>
      </c>
      <c r="H523" s="177">
        <v>5</v>
      </c>
      <c r="I523" s="221" t="s">
        <v>2680</v>
      </c>
      <c r="J523" s="177" t="s">
        <v>2361</v>
      </c>
      <c r="K523" s="177" t="s">
        <v>2436</v>
      </c>
      <c r="L523" s="175"/>
      <c r="M523" s="165"/>
      <c r="N523" s="221" t="s">
        <v>2680</v>
      </c>
      <c r="O523" s="165"/>
      <c r="P523" s="222"/>
      <c r="Q523" s="175" t="s">
        <v>2449</v>
      </c>
      <c r="R523" s="175"/>
      <c r="S523" s="166"/>
      <c r="T523" s="166"/>
      <c r="U523" s="166">
        <v>3190</v>
      </c>
      <c r="V523" s="164" t="s">
        <v>1869</v>
      </c>
      <c r="W523" s="166"/>
      <c r="X523" s="166"/>
      <c r="Y523" s="166"/>
      <c r="Z523" s="168" t="s">
        <v>2800</v>
      </c>
      <c r="AA523" s="168" t="s">
        <v>2799</v>
      </c>
      <c r="AB523" s="164"/>
      <c r="AC523" s="166"/>
      <c r="AD523" s="165"/>
      <c r="AE523" s="166"/>
      <c r="AF523" s="166"/>
      <c r="AG523" s="165"/>
      <c r="AH523" s="165"/>
      <c r="AI523" s="166"/>
      <c r="AJ523" s="177" t="s">
        <v>2251</v>
      </c>
      <c r="AK523" s="177" t="s">
        <v>2360</v>
      </c>
      <c r="AL523" s="166"/>
      <c r="AM523" s="166"/>
      <c r="AN523" s="167" t="str">
        <f>F523 &amp;"["&amp;G523&amp;"]의 "&amp; I523 &amp;"["&amp; J523 &amp;"]는 "&amp;AJ523&amp;" 테이블의 "&amp;AK523&amp;"값을 포함해야 한다."</f>
        <v>처치재료[DEVICE_EXPOSURE]의 처치재료 시작시간[DEVICE_EXPOSURE_START_DATETIME]는 DEVICE_EXPOSURE 테이블의 DEVICE_EXPOSURE_START_DATE값을 포함해야 한다.</v>
      </c>
      <c r="AO523" s="166"/>
      <c r="AP523" s="166" t="str">
        <f t="shared" si="418"/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523" s="164" t="s">
        <v>1860</v>
      </c>
      <c r="AR523" s="164" t="str">
        <f t="shared" si="400"/>
        <v xml:space="preserve">WITH query_result AS (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3" s="166" t="str">
        <f>"SELECT 'ID"&amp; $U523 &amp;"' AS RULE_ID,  
   '"&amp; $G523 &amp;"' AS TB_NM,    
   '"&amp; $J523 &amp;"' AS COL_NM, 
	COUNT(*) AS ERR_CNT   
FROM "&amp;$C523&amp;"."&amp; $G523 &amp;"
WHERE CASE WHEN  "&amp; $J523 &amp;" NOT LIKE_REGEXPR "&amp; $AK523 &amp;"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523" s="164" t="s">
        <v>1860</v>
      </c>
      <c r="AU523" s="164" t="str">
        <f t="shared" si="401"/>
        <v xml:space="preserve">    WITH query_result AS (
        -- 쿼리 결과를 변수에 저장
        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"&amp; $J523 &amp;" NOT LIKE_REGEXPR "&amp; $AK523 &amp;"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523" s="164" t="s">
        <v>1860</v>
      </c>
      <c r="AX523" s="164" t="str">
        <f t="shared" si="402"/>
        <v xml:space="preserve">    WITH query_result AS (
        -- 쿼리 결과를 변수에 저장
    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523" s="164" t="s">
        <v>1860</v>
      </c>
      <c r="BA523" s="164" t="str">
        <f t="shared" si="403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523" s="164" t="s">
        <v>1860</v>
      </c>
      <c r="BD523" s="164" t="str">
        <f t="shared" si="404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523" s="164" t="s">
        <v>1860</v>
      </c>
      <c r="BG523" s="164" t="str">
        <f t="shared" si="405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3" s="166" t="str">
        <f>"SELECT 'ID"&amp; $U523 &amp;"' AS RULE_ID,  
   '"&amp; $G523 &amp;"' AS TB_NM,    
   '"&amp; $J523 &amp;"' AS COL_NM, 
   COUNT(*) AS TOT_CNT   
   FROM "&amp;$C523&amp;"."&amp; $G523 &amp;"
WHERE "&amp; $J523 &amp;" IS NOT NULL AND LENGTH(CAST("&amp; $J523 &amp;" AS VARCHAR))&gt;0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523" s="164" t="s">
        <v>1860</v>
      </c>
      <c r="BJ523" s="166" t="str">
        <f t="shared" si="406"/>
        <v xml:space="preserve">BEGIN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3" s="166" t="str">
        <f>"SELECT 'ID"&amp; $U523 &amp;"' AS RULE_ID,  
   '"&amp; $G523 &amp;"' AS TB_NM,    
   '"&amp; $J523 &amp;"' AS COL_NM, 
	COUNT(*) AS ERR_CNT   
FROM "&amp;$C523&amp;"."&amp; $G523 &amp;"
WHERE CASE WHEN REGEXP_MATCH(CAST("&amp; $J523 &amp;" AS VARCHAR), CAST("&amp; $AK523 &amp;" AS VARCHAR)) IS NULL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523" s="164" t="s">
        <v>1860</v>
      </c>
      <c r="BM523" s="166" t="str">
        <f t="shared" si="407"/>
        <v xml:space="preserve">BEGIN
    -- 쿼리 결과를 변수에 저장
    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REGEXP_MATCH(CAST("&amp; $J523 &amp;" AS VARCHAR), CAST("&amp; $AK523 &amp;" AS VARCHAR)) IS NULL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523" s="164" t="s">
        <v>1860</v>
      </c>
      <c r="BP523" s="166" t="str">
        <f t="shared" si="408"/>
        <v xml:space="preserve">BEGIN
    -- 쿼리 결과를 변수에 저장
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523" s="164" t="s">
        <v>1860</v>
      </c>
      <c r="BS523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3" s="166" t="str">
        <f>"SELECT 'ID"&amp; $U523 &amp;"' AS RULE_ID,  
   '"&amp; $G523 &amp;"' AS TB_NM,    
   '"&amp; $J523 &amp;"' AS COL_NM, 
	COUNT(*) AS ERR_CNT   
FROM "&amp;$C523&amp;"."&amp; $G523 &amp;"
WHERE CASE WHEN  "&amp; $J523 &amp;" NOT REGEXP "&amp; $AK523 &amp;"
THEN 'Y' ELSE 'N' END = 'Y' 
AND ( "&amp; $J523 &amp;" IS NOT NULL AND LENGTH("&amp; $J523 &amp;")&gt;0 )
"</f>
        <v xml:space="preserve">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523" s="164" t="s">
        <v>1860</v>
      </c>
      <c r="BV523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523" s="166" t="str">
        <f>"SELECT ERR_VALUE, RULE_ID, TB_NM, COL_NM FROM (
SELECT DISTINCT SUBSTRING(CAST("&amp; $J523 &amp;" AS VARCHAR(50)),1,30) AS ERR_VALUE, 'ID"&amp; $U523 &amp;"' AS RULE_ID,  
   '"&amp; $G523 &amp;"' AS TB_NM,    
   '"&amp; $J523 &amp;"' AS COL_NM 
FROM "&amp;$C523&amp;"."&amp; $G523 &amp;"
WHERE CASE WHEN "&amp; $J523 &amp;" NOT REGEXP "&amp; $AK523 &amp;"
 THEN 'Y' 
 ELSE 'N' 
 END = 'Y' 
AND ("&amp; $J523 &amp;" IS NOT NULL AND LENGTH("&amp; $J523 &amp;")&gt;0 )
limit 3
) XX
"</f>
        <v xml:space="preserve">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523" s="164" t="s">
        <v>1860</v>
      </c>
      <c r="BY523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523" s="164" t="s">
        <v>1860</v>
      </c>
      <c r="CB523" s="164" t="str">
        <f t="shared" si="412"/>
        <v xml:space="preserve">    -- 프로시저 본문
    BEGIN
        WITH query_result AS (
            -- 쿼리 결과를 변수에 저장
        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3" s="166" t="str">
        <f>"SELECT 'ID"&amp; $U523 &amp;"' AS RULE_ID,  
   '"&amp; $G523 &amp;"' AS TB_NM,    
   '"&amp; $J523 &amp;"' AS COL_NM, 
	COUNT(*) AS ERR_CNT   
FROM "&amp;$C523&amp;"."&amp; $G523 &amp;"
WHERE CASE WHEN NOT REGEXP_LIKE("&amp; $J523 &amp;", "&amp; $AK523 &amp;")
THEN 'Y' ELSE 'N' END = 'Y' 
AND ( "&amp; $J523 &amp;" IS NOT NULL AND LENGTH(TO_CHAR("&amp; $J523 &amp;"))&gt;0 )
"</f>
        <v xml:space="preserve">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523" s="164" t="s">
        <v>1860</v>
      </c>
      <c r="CE523" s="164" t="str">
        <f t="shared" si="413"/>
        <v xml:space="preserve">    -- 프로시저 본문
    BEGIN
        WITH query_result AS (
            -- 쿼리 결과를 변수에 저장
         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3" s="166" t="str">
        <f>"SELECT ERR_VALUE, RULE_ID, TB_NM, COL_NM FROM (
SELECT DISTINCT SUBSTR(TO_CHAR("&amp; $J523 &amp;"),1,30) AS ERR_VALUE, 'ID"&amp; $U523 &amp;"' AS RULE_ID,  
   '"&amp; $G523 &amp;"' AS TB_NM,    
   '"&amp; $J523 &amp;"' AS COL_NM 
FROM "&amp;$C523&amp;"."&amp; $G523 &amp;"
WHERE CASE WHEN NOT REGEXP_LIKE("&amp; $J523 &amp;", "&amp; $AK523 &amp;")
 THEN 'Y' 
 ELSE 'N' 
 END = 'Y' 
AND ("&amp; $J523 &amp;" IS NOT NULL AND LENGTH(TO_CHAR("&amp; $J523 &amp;"))&gt;0 )
AND ROWNUM &lt; 4
) XX
"</f>
        <v xml:space="preserve">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523" s="164" t="s">
        <v>1860</v>
      </c>
      <c r="CH523" s="164" t="str">
        <f t="shared" si="414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523" s="164" t="s">
        <v>1860</v>
      </c>
      <c r="CK523" s="164" t="str">
        <f t="shared" si="415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523" s="164" t="s">
        <v>1860</v>
      </c>
      <c r="CN523" s="164" t="str">
        <f t="shared" si="416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523" s="164" t="s">
        <v>1860</v>
      </c>
      <c r="CQ523" s="164" t="str">
        <f t="shared" si="417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3" s="216">
        <f>IFERROR(VLOOKUP("ID"&amp;U523,V.진단결과!$A$2:$E$99558,4,0),0)</f>
        <v>0</v>
      </c>
      <c r="CS523" s="217">
        <f>IFERROR(VLOOKUP("ID"&amp;U523,V.진단결과!$A$2:$E$99558,5,0),0)</f>
        <v>0</v>
      </c>
      <c r="CT523" s="218">
        <f t="shared" si="372"/>
        <v>0</v>
      </c>
      <c r="CU523" s="219" t="str">
        <f>SUBSTITUTE(IFERROR(VLOOKUP("ID"&amp;U523,V.진단결과!$A$2:$F$99558,6,0),""),$AO523,"")</f>
        <v/>
      </c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</row>
    <row r="524" spans="1:120" s="220" customFormat="1" ht="24" customHeight="1">
      <c r="A524" s="164">
        <v>5.4</v>
      </c>
      <c r="B524" s="164" t="s">
        <v>2240</v>
      </c>
      <c r="C524" s="164" t="s">
        <v>2886</v>
      </c>
      <c r="D524" s="164">
        <v>8</v>
      </c>
      <c r="E524" s="175" t="s">
        <v>2243</v>
      </c>
      <c r="F524" s="177" t="s">
        <v>2694</v>
      </c>
      <c r="G524" s="177" t="s">
        <v>2251</v>
      </c>
      <c r="H524" s="177">
        <v>6</v>
      </c>
      <c r="I524" s="221" t="s">
        <v>2681</v>
      </c>
      <c r="J524" s="177" t="s">
        <v>2362</v>
      </c>
      <c r="K524" s="177" t="s">
        <v>2438</v>
      </c>
      <c r="L524" s="175"/>
      <c r="M524" s="165"/>
      <c r="N524" s="221" t="s">
        <v>2681</v>
      </c>
      <c r="O524" s="166"/>
      <c r="P524" s="166"/>
      <c r="Q524" s="175" t="s">
        <v>2449</v>
      </c>
      <c r="R524" s="175"/>
      <c r="S524" s="166"/>
      <c r="T524" s="166"/>
      <c r="U524" s="166">
        <v>3191</v>
      </c>
      <c r="V524" s="164" t="s">
        <v>1869</v>
      </c>
      <c r="W524" s="166"/>
      <c r="X524" s="166"/>
      <c r="Y524" s="166"/>
      <c r="Z524" s="168" t="s">
        <v>2564</v>
      </c>
      <c r="AA524" s="168" t="s">
        <v>2565</v>
      </c>
      <c r="AB524" s="166"/>
      <c r="AC524" s="166"/>
      <c r="AD524" s="165"/>
      <c r="AE524" s="166"/>
      <c r="AF524" s="166"/>
      <c r="AG524" s="165"/>
      <c r="AH524" s="165"/>
      <c r="AI524" s="166"/>
      <c r="AJ524" s="177" t="s">
        <v>2251</v>
      </c>
      <c r="AK524" s="177" t="s">
        <v>2360</v>
      </c>
      <c r="AL524" s="177" t="s">
        <v>2360</v>
      </c>
      <c r="AM524" s="166"/>
      <c r="AN524" s="166" t="str">
        <f>F524 &amp;"["&amp;G524&amp;"]의 "&amp; I524 &amp;"["&amp; J524 &amp;"]는 "&amp;AJ524&amp;" 테이블의 ["&amp;AL524&amp;"] 보다 늦은 날짜여야 한다."</f>
        <v>처치재료[DEVICE_EXPOSURE]의 처치재료 종료일자[DEVICE_EXPOSURE_END_DATE]는 DEVICE_EXPOSURE 테이블의 [DEVICE_EXPOSURE_START_DATE] 보다 늦은 날짜여야 한다.</v>
      </c>
      <c r="AO524" s="166"/>
      <c r="AP524" s="166" t="str">
        <f t="shared" si="418"/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AQ524" s="164" t="s">
        <v>1860</v>
      </c>
      <c r="AR524" s="164" t="str">
        <f t="shared" si="400"/>
        <v xml:space="preserve">WITH query_result AS (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524" s="164" t="s">
        <v>1860</v>
      </c>
      <c r="AU524" s="164" t="str">
        <f t="shared" si="401"/>
        <v xml:space="preserve">    WITH query_result AS (
        -- 쿼리 결과를 변수에 저장
    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524" s="164" t="s">
        <v>1860</v>
      </c>
      <c r="AX524" s="164" t="str">
        <f t="shared" si="402"/>
        <v xml:space="preserve">    WITH query_result AS (
        -- 쿼리 결과를 변수에 저장
    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524" s="164" t="s">
        <v>1860</v>
      </c>
      <c r="BA524" s="164" t="str">
        <f t="shared" si="403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524" s="164" t="s">
        <v>1860</v>
      </c>
      <c r="BD524" s="164" t="str">
        <f t="shared" si="404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524" s="164" t="s">
        <v>1860</v>
      </c>
      <c r="BG524" s="164" t="str">
        <f t="shared" si="405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4" s="166" t="str">
        <f>"SELECT 'ID"&amp; $U524 &amp;"' AS RULE_ID,  
   '"&amp; $G524 &amp;"' AS TB_NM,    
   '"&amp; $J524 &amp;"' AS COL_NM, 
   COUNT(*) AS TOT_CNT   
   FROM "&amp;$C524&amp;"."&amp; $G524 &amp;"
WHERE "&amp; $J524 &amp;" IS NOT NULL AND LENGTH(CAST("&amp; $J524 &amp;" AS VARCHAR))&gt;0 "</f>
        <v xml:space="preserve">SELECT 'ID3191'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4" s="164" t="s">
        <v>1860</v>
      </c>
      <c r="BJ524" s="166" t="str">
        <f t="shared" si="406"/>
        <v xml:space="preserve">BEGIN
    -- 쿼리 결과를 변수에 저장
    SELECT 'ID3191'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524" s="164" t="s">
        <v>1860</v>
      </c>
      <c r="BM524" s="166" t="str">
        <f t="shared" si="407"/>
        <v xml:space="preserve">BEGIN
    -- 쿼리 결과를 변수에 저장
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524" s="164" t="s">
        <v>1860</v>
      </c>
      <c r="BP524" s="166" t="str">
        <f t="shared" si="408"/>
        <v xml:space="preserve">BEGIN
    -- 쿼리 결과를 변수에 저장
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BR524" s="164" t="s">
        <v>1860</v>
      </c>
      <c r="BS524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4" s="166" t="str">
        <f>"SELECT 'ID"&amp; $U524 &amp;"' AS RULE_ID,  
   '"&amp; $G524 &amp;"' AS TB_NM,    
   '"&amp; $J524 &amp;"' AS COL_NM, 
	COUNT(*) AS ERR_CNT   
FROM "&amp;$C524&amp;"."&amp; $G524 &amp;" A
WHERE "&amp; $J524 &amp;" IS NOT NULL AND LENGTH("&amp; $J524 &amp;")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524" s="164" t="s">
        <v>1860</v>
      </c>
      <c r="BV524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524" s="166" t="str">
        <f>"SELECT ERR_VALUE, RULE_ID, TB_NM, COL_NM FROM (
 SELECT DISTINCT SUBSTRING(CAST("&amp; $J524 &amp;" AS VARCHAR(50)),1,30) AS ERR_VALUE, 'ID"&amp; $U524 &amp;"' AS RULE_ID,  
   '"&amp; $G524 &amp;"' AS TB_NM,    
   '"&amp; $J524 &amp;"' AS COL_NM 
FROM "&amp;$C524&amp;"."&amp; $G524 &amp;" A
WHERE  "&amp; $J524 &amp;" IS NOT NULL AND LENGTH("&amp; $J524 &amp;") &gt; 0 
AND "&amp;$J524&amp;" &lt; "&amp;$AL524&amp;"
LIMIT 3
) XX
"</f>
        <v xml:space="preserve">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524" s="164" t="s">
        <v>1860</v>
      </c>
      <c r="BY524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CA524" s="164" t="s">
        <v>1860</v>
      </c>
      <c r="CB524" s="164" t="str">
        <f t="shared" si="412"/>
        <v xml:space="preserve">    -- 프로시저 본문
    BEGIN
        WITH query_result AS (
            -- 쿼리 결과를 변수에 저장
            SELECT 'ID3191'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4" s="166" t="str">
        <f>"SELECT 'ID"&amp; $U524 &amp;"' AS RULE_ID,  
   '"&amp; $G524 &amp;"' AS TB_NM,    
   '"&amp; $J524 &amp;"' AS COL_NM, 
	COUNT(*) AS ERR_CNT   
FROM "&amp;$C524&amp;"."&amp; $G524 &amp;" A
WHERE "&amp; $J524 &amp;" IS NOT NULL AND LENGTH(TO_CHAR("&amp; $J524 &amp;"))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524" s="164" t="s">
        <v>1860</v>
      </c>
      <c r="CE524" s="164" t="str">
        <f t="shared" si="413"/>
        <v xml:space="preserve">    -- 프로시저 본문
    BEGIN
        WITH query_result AS (
            -- 쿼리 결과를 변수에 저장
         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4" s="166" t="str">
        <f>"SELECT ERR_VALUE, RULE_ID, TB_NM, COL_NM FROM (
 SELECT DISTINCT SUBSTR(TO_CHAR("&amp; $J524 &amp;"),1,30) AS ERR_VALUE, 'ID"&amp; $U524 &amp;"' AS RULE_ID,  
   '"&amp; $G524 &amp;"' AS TB_NM,    
   '"&amp; $J524 &amp;"' AS COL_NM 
FROM "&amp;$C524&amp;"."&amp; $G524 &amp;" A
WHERE  "&amp; $J524 &amp;" IS NOT NULL AND LENGTH(TO_CHAR("&amp; $J524 &amp;")) &gt; 0 
AND "&amp;$J524&amp;" &lt; "&amp;$AL524&amp;"
AND ROWNUM &lt; 4
) XX
"</f>
        <v xml:space="preserve">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524" s="164" t="s">
        <v>1860</v>
      </c>
      <c r="CH524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524" s="164" t="s">
        <v>1860</v>
      </c>
      <c r="CK524" s="164" t="str">
        <f t="shared" si="415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524" s="164" t="s">
        <v>1860</v>
      </c>
      <c r="CN524" s="164" t="str">
        <f t="shared" si="416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524" s="164" t="s">
        <v>1860</v>
      </c>
      <c r="CQ524" s="164" t="str">
        <f t="shared" si="417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4" s="216">
        <f>IFERROR(VLOOKUP("ID"&amp;U524,V.진단결과!$A$2:$E$99558,4,0),0)</f>
        <v>0</v>
      </c>
      <c r="CS524" s="217">
        <f>IFERROR(VLOOKUP("ID"&amp;U524,V.진단결과!$A$2:$E$99558,5,0),0)</f>
        <v>0</v>
      </c>
      <c r="CT524" s="218">
        <f t="shared" si="372"/>
        <v>0</v>
      </c>
      <c r="CU524" s="219" t="str">
        <f>SUBSTITUTE(IFERROR(VLOOKUP("ID"&amp;U524,V.진단결과!$A$2:$F$99558,6,0),""),$AO524,"")</f>
        <v/>
      </c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</row>
    <row r="525" spans="1:120" s="220" customFormat="1" ht="24" customHeight="1">
      <c r="A525" s="164">
        <v>5.4</v>
      </c>
      <c r="B525" s="164" t="s">
        <v>2240</v>
      </c>
      <c r="C525" s="164" t="s">
        <v>2886</v>
      </c>
      <c r="D525" s="164">
        <v>8</v>
      </c>
      <c r="E525" s="175" t="s">
        <v>2243</v>
      </c>
      <c r="F525" s="177" t="s">
        <v>2694</v>
      </c>
      <c r="G525" s="177" t="s">
        <v>2251</v>
      </c>
      <c r="H525" s="177">
        <v>6</v>
      </c>
      <c r="I525" s="221" t="s">
        <v>2681</v>
      </c>
      <c r="J525" s="177" t="s">
        <v>2362</v>
      </c>
      <c r="K525" s="177" t="s">
        <v>2438</v>
      </c>
      <c r="L525" s="175"/>
      <c r="M525" s="165"/>
      <c r="N525" s="221" t="s">
        <v>2681</v>
      </c>
      <c r="O525" s="166"/>
      <c r="P525" s="166"/>
      <c r="Q525" s="175" t="s">
        <v>2449</v>
      </c>
      <c r="R525" s="175"/>
      <c r="S525" s="166"/>
      <c r="T525" s="166"/>
      <c r="U525" s="166">
        <v>3192</v>
      </c>
      <c r="V525" s="164" t="s">
        <v>1869</v>
      </c>
      <c r="W525" s="166"/>
      <c r="X525" s="166"/>
      <c r="Y525" s="166"/>
      <c r="Z525" s="168" t="s">
        <v>2564</v>
      </c>
      <c r="AA525" s="168" t="s">
        <v>2565</v>
      </c>
      <c r="AB525" s="166"/>
      <c r="AC525" s="166"/>
      <c r="AD525" s="165"/>
      <c r="AE525" s="166"/>
      <c r="AF525" s="166"/>
      <c r="AG525" s="165"/>
      <c r="AH525" s="165"/>
      <c r="AI525" s="166"/>
      <c r="AJ525" s="166" t="s">
        <v>2254</v>
      </c>
      <c r="AK525" s="166" t="s">
        <v>2272</v>
      </c>
      <c r="AL525" s="177"/>
      <c r="AM525" s="166" t="s">
        <v>2394</v>
      </c>
      <c r="AN525" s="166" t="str">
        <f>F525 &amp;"["&amp;G525&amp;"]의 "&amp; I525 &amp;"["&amp; J525 &amp;"]는 사망["&amp;AJ525&amp;"]의 사망일자 이후 데이터가 존재할 수 없다."</f>
        <v>처치재료[DEVICE_EXPOSURE]의 처치재료 종료일자[DEVICE_EXPOSURE_END_DATE]는 사망[DEATH]의 사망일자 이후 데이터가 존재할 수 없다.</v>
      </c>
      <c r="AO525" s="166"/>
      <c r="AP525" s="166" t="str">
        <f t="shared" si="418"/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AQ525" s="164" t="s">
        <v>1860</v>
      </c>
      <c r="AR525" s="164" t="str">
        <f t="shared" si="400"/>
        <v xml:space="preserve">WITH query_result AS (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 
AND A."&amp; $J525 &amp;" &lt; B."&amp;$AM525&amp;"
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525" s="164" t="s">
        <v>1860</v>
      </c>
      <c r="AU525" s="164" t="str">
        <f t="shared" si="401"/>
        <v xml:space="preserve">    WITH query_result AS (
        -- 쿼리 결과를 변수에 저장
    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TO_VARCHAR(B."&amp;$AM525&amp;", 'YYYY-MM-DD')
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525" s="164" t="s">
        <v>1860</v>
      </c>
      <c r="AX525" s="164" t="str">
        <f t="shared" si="402"/>
        <v xml:space="preserve">    WITH query_result AS (
        -- 쿼리 결과를 변수에 저장
    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AZ525" s="164" t="s">
        <v>1860</v>
      </c>
      <c r="BA525" s="164" t="str">
        <f t="shared" si="403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525" s="164" t="s">
        <v>1860</v>
      </c>
      <c r="BD525" s="164" t="str">
        <f t="shared" si="404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525" s="164" t="s">
        <v>1860</v>
      </c>
      <c r="BG525" s="164" t="str">
        <f t="shared" si="405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5" s="166" t="str">
        <f>"SELECT 'ID"&amp; $U525 &amp;"' AS RULE_ID,  
   '"&amp; $G525 &amp;"' AS TB_NM,    
   '"&amp; $J525 &amp;"' AS COL_NM, 
   COUNT(*) AS TOT_CNT   
   FROM "&amp;$C525&amp;"."&amp; $G525 &amp;"
WHERE "&amp; $J525 &amp;" IS NOT NULL AND LENGTH(CAST("&amp; $J525 &amp;" AS VARCHAR))&gt;0 "</f>
        <v xml:space="preserve">SELECT 'ID3192'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5" s="164" t="s">
        <v>1860</v>
      </c>
      <c r="BJ525" s="166" t="str">
        <f t="shared" si="406"/>
        <v xml:space="preserve">BEGIN
    -- 쿼리 결과를 변수에 저장
    SELECT 'ID3192'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B."&amp;$AM493&amp;" 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</v>
      </c>
      <c r="BL525" s="164" t="s">
        <v>1860</v>
      </c>
      <c r="BM525" s="166" t="str">
        <f t="shared" si="407"/>
        <v xml:space="preserve">BEGIN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=A."&amp;$AK525&amp;" 
AND A."&amp; $J525 &amp;" &lt; B."&amp;$AM493&amp;" 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</v>
      </c>
      <c r="BO525" s="164" t="s">
        <v>1860</v>
      </c>
      <c r="BP525" s="166" t="str">
        <f t="shared" si="408"/>
        <v xml:space="preserve">BEGIN
    -- 쿼리 결과를 변수에 저장
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BR525" s="164" t="s">
        <v>1860</v>
      </c>
      <c r="BS525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B."&amp;$AM493&amp;" )  
THEN 'Y' ELSE 'N' END = 'Y' 
AND ( "&amp; $J525 &amp;" IS NOT NULL AND LENGTH("&amp; $J525 &amp;")&gt;0 )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</v>
      </c>
      <c r="BU525" s="164" t="s">
        <v>1860</v>
      </c>
      <c r="BV525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525" s="166" t="str">
        <f>"SELECT ERR_VALUE, RULE_ID, TB_NM, COL_NM FROM (
 SELECT DISTINCT SUBSTRING(CAST("&amp; $J525 &amp;" AS VARCHAR(50)),1,30)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B."&amp;$AM493&amp;"
)  
THEN 'Y' ELSE 'N' END = 'Y' 
AND ( "&amp; $J525 &amp;" IS NOT NULL AND LENGTH("&amp; $J525 &amp;")&gt;0 ) 
LIMIT 3
) XX
"</f>
        <v xml:space="preserve">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</v>
      </c>
      <c r="BX525" s="164" t="s">
        <v>1860</v>
      </c>
      <c r="BY525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CA525" s="164" t="s">
        <v>1860</v>
      </c>
      <c r="CB525" s="164" t="str">
        <f t="shared" si="412"/>
        <v xml:space="preserve">    -- 프로시저 본문
    BEGIN
        WITH query_result AS (
            -- 쿼리 결과를 변수에 저장
            SELECT 'ID3192'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B."&amp;$AM493&amp;"
 )  
THEN 'Y' ELSE 'N' END = 'Y' 
AND ( "&amp; $J525 &amp;" IS NOT NULL AND LENGTH(TO_CHAR("&amp; $J525 &amp;"))&gt;0 )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</v>
      </c>
      <c r="CD525" s="164" t="s">
        <v>1860</v>
      </c>
      <c r="CE525" s="164" t="str">
        <f t="shared" si="413"/>
        <v xml:space="preserve">    -- 프로시저 본문
    BEGIN
        WITH query_result AS (
            -- 쿼리 결과를 변수에 저장
 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5" s="166" t="str">
        <f>"SELECT ERR_VALUE, RULE_ID, TB_NM, COL_NM FROM (
 SELECT DISTINCT SUBSTR(TO_CHAR("&amp; $J525 &amp;"),1,30)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B."&amp;$AM493&amp;"
)  
THEN 'Y' ELSE 'N' END = 'Y' 
AND ( "&amp; $J525 &amp;" IS NOT NULL AND LENGTH(TO_CHAR("&amp; $J525 &amp;"))&gt;0 ) 
AND ROWNUM &lt; 4
) XX
"</f>
        <v xml:space="preserve">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</v>
      </c>
      <c r="CG525" s="164" t="s">
        <v>1860</v>
      </c>
      <c r="CH525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CJ525" s="164" t="s">
        <v>1860</v>
      </c>
      <c r="CK525" s="164" t="str">
        <f t="shared" si="415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525" s="164" t="s">
        <v>1860</v>
      </c>
      <c r="CN525" s="164" t="str">
        <f t="shared" si="416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525" s="164" t="s">
        <v>1860</v>
      </c>
      <c r="CQ525" s="164" t="str">
        <f t="shared" si="417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5" s="216">
        <f>IFERROR(VLOOKUP("ID"&amp;U525,V.진단결과!$A$2:$E$99558,4,0),0)</f>
        <v>0</v>
      </c>
      <c r="CS525" s="217">
        <f>IFERROR(VLOOKUP("ID"&amp;U525,V.진단결과!$A$2:$E$99558,5,0),0)</f>
        <v>0</v>
      </c>
      <c r="CT525" s="218">
        <f t="shared" si="372"/>
        <v>0</v>
      </c>
      <c r="CU525" s="219" t="str">
        <f>SUBSTITUTE(IFERROR(VLOOKUP("ID"&amp;U525,V.진단결과!$A$2:$F$99558,6,0),""),$AO525,"")</f>
        <v/>
      </c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</row>
    <row r="526" spans="1:120" s="220" customFormat="1" ht="16.5" customHeight="1">
      <c r="A526" s="164">
        <v>5.4</v>
      </c>
      <c r="B526" s="164" t="s">
        <v>2240</v>
      </c>
      <c r="C526" s="164" t="s">
        <v>2886</v>
      </c>
      <c r="D526" s="164">
        <v>8</v>
      </c>
      <c r="E526" s="175" t="s">
        <v>2243</v>
      </c>
      <c r="F526" s="177" t="s">
        <v>2694</v>
      </c>
      <c r="G526" s="177" t="s">
        <v>2251</v>
      </c>
      <c r="H526" s="177">
        <v>7</v>
      </c>
      <c r="I526" s="221" t="s">
        <v>2682</v>
      </c>
      <c r="J526" s="177" t="s">
        <v>2363</v>
      </c>
      <c r="K526" s="177" t="s">
        <v>2436</v>
      </c>
      <c r="L526" s="175"/>
      <c r="M526" s="165"/>
      <c r="N526" s="221" t="s">
        <v>2682</v>
      </c>
      <c r="O526" s="166"/>
      <c r="P526" s="166"/>
      <c r="Q526" s="175" t="s">
        <v>2449</v>
      </c>
      <c r="R526" s="175"/>
      <c r="S526" s="166"/>
      <c r="T526" s="166"/>
      <c r="U526" s="166">
        <v>3193</v>
      </c>
      <c r="V526" s="164" t="s">
        <v>1869</v>
      </c>
      <c r="W526" s="166"/>
      <c r="X526" s="166"/>
      <c r="Y526" s="166"/>
      <c r="Z526" s="168" t="s">
        <v>2800</v>
      </c>
      <c r="AA526" s="168" t="s">
        <v>2799</v>
      </c>
      <c r="AB526" s="166"/>
      <c r="AC526" s="166"/>
      <c r="AD526" s="165"/>
      <c r="AE526" s="166"/>
      <c r="AF526" s="166"/>
      <c r="AG526" s="165"/>
      <c r="AH526" s="165"/>
      <c r="AI526" s="166"/>
      <c r="AJ526" s="177" t="s">
        <v>2251</v>
      </c>
      <c r="AK526" s="177" t="s">
        <v>2362</v>
      </c>
      <c r="AL526" s="166"/>
      <c r="AM526" s="166"/>
      <c r="AN526" s="167" t="str">
        <f>F526 &amp;"["&amp;G526&amp;"]의 "&amp; I526 &amp;"["&amp; J526 &amp;"]는 "&amp;AJ526&amp;" 테이블의 "&amp;AK526&amp;"값을 포함해야 한다."</f>
        <v>처치재료[DEVICE_EXPOSURE]의 처치재료 종료시간[DEVICE_EXPOSURE_END_DATETIME]는 DEVICE_EXPOSURE 테이블의 DEVICE_EXPOSURE_END_DATE값을 포함해야 한다.</v>
      </c>
      <c r="AO526" s="166"/>
      <c r="AP526" s="166" t="str">
        <f t="shared" si="418"/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526" s="164" t="s">
        <v>1860</v>
      </c>
      <c r="AR526" s="164" t="str">
        <f t="shared" si="400"/>
        <v xml:space="preserve">WITH query_result AS (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6" s="166" t="str">
        <f>"SELECT 'ID"&amp; $U526 &amp;"' AS RULE_ID,  
   '"&amp; $G526 &amp;"' AS TB_NM,    
   '"&amp; $J526 &amp;"' AS COL_NM, 
	COUNT(*) AS ERR_CNT   
FROM "&amp;$C526&amp;"."&amp; $G526 &amp;"
WHERE CASE WHEN  "&amp; $J526 &amp;" NOT LIKE_REGEXPR "&amp; $AK526 &amp;"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526" s="164" t="s">
        <v>1860</v>
      </c>
      <c r="AU526" s="164" t="str">
        <f t="shared" si="401"/>
        <v xml:space="preserve">    WITH query_result AS (
        -- 쿼리 결과를 변수에 저장
        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"&amp; $J526 &amp;" NOT LIKE_REGEXPR "&amp; $AK526 &amp;"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526" s="164" t="s">
        <v>1860</v>
      </c>
      <c r="AX526" s="164" t="str">
        <f t="shared" si="402"/>
        <v xml:space="preserve">    WITH query_result AS (
        -- 쿼리 결과를 변수에 저장
    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526" s="164" t="s">
        <v>1860</v>
      </c>
      <c r="BA526" s="164" t="str">
        <f t="shared" si="403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526" s="164" t="s">
        <v>1860</v>
      </c>
      <c r="BD526" s="164" t="str">
        <f t="shared" si="404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526" s="164" t="s">
        <v>1860</v>
      </c>
      <c r="BG526" s="164" t="str">
        <f t="shared" si="405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6" s="166" t="str">
        <f>"SELECT 'ID"&amp; $U526 &amp;"' AS RULE_ID,  
   '"&amp; $G526 &amp;"' AS TB_NM,    
   '"&amp; $J526 &amp;"' AS COL_NM, 
   COUNT(*) AS TOT_CNT   
   FROM "&amp;$C526&amp;"."&amp; $G526 &amp;"
WHERE "&amp; $J526 &amp;" IS NOT NULL AND LENGTH(CAST("&amp; $J526 &amp;" AS VARCHAR))&gt;0 "</f>
        <v xml:space="preserve">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526" s="164" t="s">
        <v>1860</v>
      </c>
      <c r="BJ526" s="166" t="str">
        <f t="shared" si="406"/>
        <v xml:space="preserve">BEGIN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6" s="166" t="str">
        <f>"SELECT 'ID"&amp; $U526 &amp;"' AS RULE_ID,  
   '"&amp; $G526 &amp;"' AS TB_NM,    
   '"&amp; $J526 &amp;"' AS COL_NM, 
	COUNT(*) AS ERR_CNT   
FROM "&amp;$C526&amp;"."&amp; $G526 &amp;"
WHERE CASE WHEN REGEXP_MATCH(CAST("&amp; $J526 &amp;" AS VARCHAR), CAST("&amp; $AK526 &amp;" AS VARCHAR)) IS NULL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526" s="164" t="s">
        <v>1860</v>
      </c>
      <c r="BM526" s="166" t="str">
        <f t="shared" si="407"/>
        <v xml:space="preserve">BEGIN
    -- 쿼리 결과를 변수에 저장
    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REGEXP_MATCH(CAST("&amp; $J526 &amp;" AS VARCHAR), CAST("&amp; $AK526 &amp;" AS VARCHAR)) IS NULL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526" s="164" t="s">
        <v>1860</v>
      </c>
      <c r="BP526" s="166" t="str">
        <f t="shared" si="408"/>
        <v xml:space="preserve">BEGIN
    -- 쿼리 결과를 변수에 저장
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526" s="164" t="s">
        <v>1860</v>
      </c>
      <c r="BS526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6" s="166" t="str">
        <f>"SELECT 'ID"&amp; $U526 &amp;"' AS RULE_ID,  
   '"&amp; $G526 &amp;"' AS TB_NM,    
   '"&amp; $J526 &amp;"' AS COL_NM, 
	COUNT(*) AS ERR_CNT   
FROM "&amp;$C526&amp;"."&amp; $G526 &amp;"
WHERE CASE WHEN  "&amp; $J526 &amp;" NOT REGEXP "&amp; $AK526 &amp;"
THEN 'Y' ELSE 'N' END = 'Y' 
AND ( "&amp; $J526 &amp;" IS NOT NULL AND LENGTH("&amp; $J526 &amp;")&gt;0 )
"</f>
        <v xml:space="preserve">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526" s="164" t="s">
        <v>1860</v>
      </c>
      <c r="BV526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526" s="166" t="str">
        <f>"SELECT ERR_VALUE, RULE_ID, TB_NM, COL_NM FROM (
SELECT DISTINCT SUBSTRING(CAST("&amp; $J526 &amp;" AS VARCHAR(50)),1,30) AS ERR_VALUE, 'ID"&amp; $U526 &amp;"' AS RULE_ID,  
   '"&amp; $G526 &amp;"' AS TB_NM,    
   '"&amp; $J526 &amp;"' AS COL_NM 
FROM "&amp;$C526&amp;"."&amp; $G526 &amp;"
WHERE CASE WHEN "&amp; $J526 &amp;" NOT REGEXP "&amp; $AK526 &amp;"
 THEN 'Y' 
 ELSE 'N' 
 END = 'Y' 
AND ("&amp; $J526 &amp;" IS NOT NULL AND LENGTH("&amp; $J526 &amp;")&gt;0 )
limit 3
) XX
"</f>
        <v xml:space="preserve">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526" s="164" t="s">
        <v>1860</v>
      </c>
      <c r="BY526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526" s="164" t="s">
        <v>1860</v>
      </c>
      <c r="CB526" s="164" t="str">
        <f t="shared" si="412"/>
        <v xml:space="preserve">    -- 프로시저 본문
    BEGIN
        WITH query_result AS (
            -- 쿼리 결과를 변수에 저장
            SELECT 'ID3193'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6" s="166" t="str">
        <f>"SELECT 'ID"&amp; $U526 &amp;"' AS RULE_ID,  
   '"&amp; $G526 &amp;"' AS TB_NM,    
   '"&amp; $J526 &amp;"' AS COL_NM, 
	COUNT(*) AS ERR_CNT   
FROM "&amp;$C526&amp;"."&amp; $G526 &amp;"
WHERE CASE WHEN NOT REGEXP_LIKE("&amp; $J526 &amp;", "&amp; $AK526 &amp;")
THEN 'Y' ELSE 'N' END = 'Y' 
AND ( "&amp; $J526 &amp;" IS NOT NULL AND LENGTH(TO_CHAR("&amp; $J526 &amp;"))&gt;0 )
"</f>
        <v xml:space="preserve">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526" s="164" t="s">
        <v>1860</v>
      </c>
      <c r="CE526" s="164" t="str">
        <f t="shared" si="413"/>
        <v xml:space="preserve">    -- 프로시저 본문
    BEGIN
        WITH query_result AS (
            -- 쿼리 결과를 변수에 저장
         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6" s="166" t="str">
        <f>"SELECT ERR_VALUE, RULE_ID, TB_NM, COL_NM FROM (
SELECT DISTINCT SUBSTR(TO_CHAR("&amp; $J526 &amp;"),1,30) AS ERR_VALUE, 'ID"&amp; $U526 &amp;"' AS RULE_ID,  
   '"&amp; $G526 &amp;"' AS TB_NM,    
   '"&amp; $J526 &amp;"' AS COL_NM 
FROM "&amp;$C526&amp;"."&amp; $G526 &amp;"
WHERE CASE WHEN NOT REGEXP_LIKE("&amp; $J526 &amp;", "&amp; $AK526 &amp;")
 THEN 'Y' 
 ELSE 'N' 
 END = 'Y' 
AND ("&amp; $J526 &amp;" IS NOT NULL AND LENGTH(TO_CHAR("&amp; $J526 &amp;"))&gt;0 )
AND ROWNUM &lt; 4
) XX
"</f>
        <v xml:space="preserve">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526" s="164" t="s">
        <v>1860</v>
      </c>
      <c r="CH526" s="164" t="str">
        <f t="shared" si="414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526" s="164" t="s">
        <v>1860</v>
      </c>
      <c r="CK526" s="164" t="str">
        <f t="shared" si="415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526" s="164" t="s">
        <v>1860</v>
      </c>
      <c r="CN526" s="164" t="str">
        <f t="shared" si="416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526" s="164" t="s">
        <v>1860</v>
      </c>
      <c r="CQ526" s="164" t="str">
        <f t="shared" si="417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6" s="216">
        <f>IFERROR(VLOOKUP("ID"&amp;U526,V.진단결과!$A$2:$E$99558,4,0),0)</f>
        <v>0</v>
      </c>
      <c r="CS526" s="217">
        <f>IFERROR(VLOOKUP("ID"&amp;U526,V.진단결과!$A$2:$E$99558,5,0),0)</f>
        <v>0</v>
      </c>
      <c r="CT526" s="218">
        <f t="shared" si="372"/>
        <v>0</v>
      </c>
      <c r="CU526" s="219" t="str">
        <f>SUBSTITUTE(IFERROR(VLOOKUP("ID"&amp;U526,V.진단결과!$A$2:$F$99558,6,0),""),$AO526,"")</f>
        <v/>
      </c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</row>
    <row r="527" spans="1:120" s="220" customFormat="1" ht="16.5" customHeight="1">
      <c r="A527" s="164">
        <v>5.4</v>
      </c>
      <c r="B527" s="164" t="s">
        <v>2240</v>
      </c>
      <c r="C527" s="164" t="s">
        <v>2886</v>
      </c>
      <c r="D527" s="164">
        <v>8</v>
      </c>
      <c r="E527" s="175" t="s">
        <v>2243</v>
      </c>
      <c r="F527" s="177" t="s">
        <v>2694</v>
      </c>
      <c r="G527" s="177" t="s">
        <v>2451</v>
      </c>
      <c r="H527" s="177">
        <v>8</v>
      </c>
      <c r="I527" s="221" t="s">
        <v>2683</v>
      </c>
      <c r="J527" s="177" t="s">
        <v>2364</v>
      </c>
      <c r="K527" s="177" t="s">
        <v>2435</v>
      </c>
      <c r="L527" s="175"/>
      <c r="M527" s="165"/>
      <c r="N527" s="221" t="s">
        <v>2683</v>
      </c>
      <c r="O527" s="166"/>
      <c r="P527" s="4"/>
      <c r="Q527" s="175" t="s">
        <v>116</v>
      </c>
      <c r="R527" s="175" t="s">
        <v>2448</v>
      </c>
      <c r="S527" s="166"/>
      <c r="T527" s="166"/>
      <c r="U527" s="166">
        <v>3194</v>
      </c>
      <c r="V527" s="164" t="s">
        <v>1869</v>
      </c>
      <c r="W527" s="166"/>
      <c r="X527" s="166"/>
      <c r="Y527" s="166"/>
      <c r="Z527" s="164" t="s">
        <v>1868</v>
      </c>
      <c r="AA527" s="164" t="s">
        <v>2466</v>
      </c>
      <c r="AB527" s="166"/>
      <c r="AC527" s="166"/>
      <c r="AD527" s="165"/>
      <c r="AE527" s="166"/>
      <c r="AF527" s="166" t="s">
        <v>2886</v>
      </c>
      <c r="AG527" s="165" t="s">
        <v>2258</v>
      </c>
      <c r="AH527" s="165" t="s">
        <v>2434</v>
      </c>
      <c r="AI527" s="166" t="s">
        <v>2825</v>
      </c>
      <c r="AJ527" s="166"/>
      <c r="AK527" s="166"/>
      <c r="AL527" s="166"/>
      <c r="AM527" s="166"/>
      <c r="AN527" s="166" t="str">
        <f>F527 &amp;"["&amp;G527&amp;"]의 "&amp; I527 &amp;"["&amp; J527 &amp;"]는 표준코드[CONCEPT]의 표준코드아이디[CONCEPT_ID]에 존재하며 해당 조건["&amp;AI527&amp;"]을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27" s="166"/>
      <c r="AP527" s="166" t="str">
        <f t="shared" si="418"/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AQ527" s="164" t="s">
        <v>1860</v>
      </c>
      <c r="AR527" s="164" t="str">
        <f t="shared" si="400"/>
        <v xml:space="preserve">WITH query_result AS (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527" s="164" t="s">
        <v>1860</v>
      </c>
      <c r="AU527" s="164" t="str">
        <f t="shared" si="401"/>
        <v xml:space="preserve">    WITH query_result AS (
        -- 쿼리 결과를 변수에 저장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527" s="164" t="s">
        <v>1860</v>
      </c>
      <c r="AX527" s="164" t="str">
        <f t="shared" si="402"/>
        <v xml:space="preserve">    WITH query_result AS (
        -- 쿼리 결과를 변수에 저장
    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AZ527" s="164" t="s">
        <v>1860</v>
      </c>
      <c r="BA527" s="164" t="str">
        <f t="shared" si="403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527" s="164" t="s">
        <v>1860</v>
      </c>
      <c r="BD527" s="164" t="str">
        <f t="shared" si="404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527" s="164" t="s">
        <v>1860</v>
      </c>
      <c r="BG527" s="164" t="str">
        <f t="shared" si="405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7" s="166" t="str">
        <f>"SELECT 'ID"&amp; $U527 &amp;"' AS RULE_ID,  
   '"&amp; $G527 &amp;"' AS TB_NM,    
   '"&amp; $J527 &amp;"' AS COL_NM, 
   COUNT(*) AS TOT_CNT   
   FROM "&amp;$C527&amp;"."&amp; $G527 &amp;"
WHERE "&amp; $J527 &amp;" IS NOT NULL AND LENGTH(CAST("&amp; $J527 &amp;" AS VARCHAR))&gt;0 "</f>
        <v xml:space="preserve">SELECT 'ID3194'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527" s="164" t="s">
        <v>1860</v>
      </c>
      <c r="BJ527" s="166" t="str">
        <f t="shared" si="406"/>
        <v xml:space="preserve">BEGIN
    -- 쿼리 결과를 변수에 저장
    SELECT 'ID3194'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527" s="164" t="s">
        <v>1860</v>
      </c>
      <c r="BM527" s="166" t="str">
        <f t="shared" si="407"/>
        <v xml:space="preserve">BEGIN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527" s="164" t="s">
        <v>1860</v>
      </c>
      <c r="BP527" s="166" t="str">
        <f t="shared" si="408"/>
        <v xml:space="preserve">BEGIN
    -- 쿼리 결과를 변수에 저장
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BR527" s="164" t="s">
        <v>1860</v>
      </c>
      <c r="BS527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LENGTH("&amp; $J527 &amp;")&gt;0 )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527" s="164" t="s">
        <v>1860</v>
      </c>
      <c r="BV527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527" s="166" t="str">
        <f>"SELECT ERR_VALUE, RULE_ID, TB_NM, COL_NM FROM (
 SELECT DISTINCT SUBSTRING(CAST("&amp; $J527 &amp;" AS VARCHAR(50)),1,30)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 $AI527 &amp;")  
THEN 'Y' ELSE 'N' END = 'Y' 
AND ( "&amp; $J527 &amp;" IS NOT NULL AND LENGTH("&amp; $J527 &amp;")&gt;0 ) 
LIMIT 3
) XX
"</f>
        <v xml:space="preserve">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527" s="164" t="s">
        <v>1860</v>
      </c>
      <c r="BY527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CA527" s="164" t="s">
        <v>1860</v>
      </c>
      <c r="CB527" s="164" t="str">
        <f t="shared" si="412"/>
        <v xml:space="preserve">    -- 프로시저 본문
    BEGIN
        WITH query_result AS (
            -- 쿼리 결과를 변수에 저장
            SELECT 'ID3194'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LENGTH(TO_CHAR("&amp; $J527 &amp;"))&gt;0 )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527" s="164" t="s">
        <v>1860</v>
      </c>
      <c r="CE527" s="164" t="str">
        <f t="shared" si="413"/>
        <v xml:space="preserve">    -- 프로시저 본문
    BEGIN
        WITH query_result AS (
            -- 쿼리 결과를 변수에 저장
 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7" s="166" t="str">
        <f>"SELECT ERR_VALUE, RULE_ID, TB_NM, COL_NM FROM (
 SELECT DISTINCT SUBSTR(TO_CHAR("&amp; $J527 &amp;"),1,30)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LENGTH(TO_CHAR("&amp; $J527 &amp;"))&gt;0 ) 
AND ROWNUM &lt; 4
) XX
"</f>
        <v xml:space="preserve">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527" s="164" t="s">
        <v>1860</v>
      </c>
      <c r="CH527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CJ527" s="164" t="s">
        <v>1860</v>
      </c>
      <c r="CK527" s="164" t="str">
        <f t="shared" si="415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527" s="164" t="s">
        <v>1860</v>
      </c>
      <c r="CN527" s="164" t="str">
        <f t="shared" si="416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527" s="164" t="s">
        <v>1860</v>
      </c>
      <c r="CQ527" s="164" t="str">
        <f t="shared" si="417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7" s="216">
        <f>IFERROR(VLOOKUP("ID"&amp;U527,V.진단결과!$A$2:$E$99558,4,0),0)</f>
        <v>0</v>
      </c>
      <c r="CS527" s="217">
        <f>IFERROR(VLOOKUP("ID"&amp;U527,V.진단결과!$A$2:$E$99558,5,0),0)</f>
        <v>0</v>
      </c>
      <c r="CT527" s="218">
        <f t="shared" si="372"/>
        <v>0</v>
      </c>
      <c r="CU527" s="219" t="str">
        <f>SUBSTITUTE(IFERROR(VLOOKUP("ID"&amp;U527,V.진단결과!$A$2:$F$99558,6,0),""),$AO527,"")</f>
        <v/>
      </c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</row>
    <row r="528" spans="1:120" s="220" customFormat="1" ht="16.5" customHeight="1">
      <c r="A528" s="164">
        <v>5.4</v>
      </c>
      <c r="B528" s="164" t="s">
        <v>2240</v>
      </c>
      <c r="C528" s="164" t="s">
        <v>2886</v>
      </c>
      <c r="D528" s="164">
        <v>8</v>
      </c>
      <c r="E528" s="175" t="s">
        <v>2243</v>
      </c>
      <c r="F528" s="177" t="s">
        <v>2694</v>
      </c>
      <c r="G528" s="177" t="s">
        <v>2451</v>
      </c>
      <c r="H528" s="177">
        <v>8</v>
      </c>
      <c r="I528" s="221" t="s">
        <v>2683</v>
      </c>
      <c r="J528" s="177" t="s">
        <v>2364</v>
      </c>
      <c r="K528" s="177" t="s">
        <v>2435</v>
      </c>
      <c r="L528" s="175"/>
      <c r="M528" s="165"/>
      <c r="N528" s="221" t="s">
        <v>2683</v>
      </c>
      <c r="O528" s="166"/>
      <c r="P528" s="4"/>
      <c r="Q528" s="175" t="s">
        <v>116</v>
      </c>
      <c r="R528" s="175" t="s">
        <v>2448</v>
      </c>
      <c r="S528" s="166"/>
      <c r="T528" s="166"/>
      <c r="U528" s="166">
        <v>3195</v>
      </c>
      <c r="V528" s="164" t="s">
        <v>1869</v>
      </c>
      <c r="W528" s="166"/>
      <c r="X528" s="166"/>
      <c r="Y528" s="166"/>
      <c r="Z528" s="168" t="s">
        <v>2892</v>
      </c>
      <c r="AA528" s="168" t="s">
        <v>2891</v>
      </c>
      <c r="AB528" s="166"/>
      <c r="AC528" s="166"/>
      <c r="AD528" s="165"/>
      <c r="AE528" s="166"/>
      <c r="AF528" s="166"/>
      <c r="AG528" s="166"/>
      <c r="AH528" s="165"/>
      <c r="AI528" s="166"/>
      <c r="AJ528" s="166"/>
      <c r="AK528" s="166"/>
      <c r="AL528" s="166"/>
      <c r="AM528" s="166"/>
      <c r="AN528" s="166" t="str">
        <f>F528 &amp;"["&amp;G528&amp;"]의 "&amp; I528 &amp;"["&amp; J528 &amp;"]는 필수적으로 존재하여만 한다."</f>
        <v>처치재료[DEVICE_EXPOSURE]의 처치재료 처방출처ID[DEVICE_TYPE_CONCEPT_ID]는 필수적으로 존재하여만 한다.</v>
      </c>
      <c r="AO528" s="166"/>
      <c r="AP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Q528" s="164" t="s">
        <v>1860</v>
      </c>
      <c r="AR528" s="164" t="str">
        <f t="shared" si="400"/>
        <v xml:space="preserve">WITH query_result AS (
    -- 쿼리 결과를 변수에 저장
    SELECT 'ID3195'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AT528" s="164" t="s">
        <v>1860</v>
      </c>
      <c r="AU528" s="164" t="str">
        <f t="shared" si="401"/>
        <v xml:space="preserve">    WITH query_result AS (
        -- 쿼리 결과를 변수에 저장
        SELECT 'ID3195'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AW528" s="164" t="s">
        <v>1860</v>
      </c>
      <c r="AX528" s="164" t="str">
        <f t="shared" si="402"/>
        <v xml:space="preserve">    WITH query_result AS (
        -- 쿼리 결과를 변수에 저장
    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Z528" s="164" t="s">
        <v>1860</v>
      </c>
      <c r="BA528" s="164" t="str">
        <f t="shared" si="403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C528" s="164" t="s">
        <v>1860</v>
      </c>
      <c r="BD528" s="164" t="str">
        <f t="shared" si="404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BF528" s="164" t="s">
        <v>1860</v>
      </c>
      <c r="BG528" s="164" t="str">
        <f t="shared" si="405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8" s="166" t="str">
        <f>"SELECT 'ID"&amp; $U528 &amp;"' AS RULE_ID,  
   '"&amp; $G528 &amp;"' AS TB_NM,    
   '"&amp; $J528 &amp;"' AS COL_NM, 
   COUNT(*) AS TOT_CNT   
   FROM "&amp;$C528&amp;"."&amp; $G528 &amp;"
"</f>
        <v xml:space="preserve">SELECT 'ID3195' AS RULE_ID,  
   'DEVICE_EXPOSURE' AS TB_NM,    
   'DEVICE_TYPE_CONCEPT_ID' AS COL_NM, 
   COUNT(*) AS TOT_CNT   
   FROM YourSchemaName.DEVICE_EXPOSURE
</v>
      </c>
      <c r="BI528" s="164" t="s">
        <v>1860</v>
      </c>
      <c r="BJ528" s="166" t="str">
        <f t="shared" si="406"/>
        <v xml:space="preserve">BEGIN
    -- 쿼리 결과를 변수에 저장
    SELECT 'ID3195'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L528" s="164" t="s">
        <v>1860</v>
      </c>
      <c r="BM528" s="166" t="str">
        <f t="shared" si="407"/>
        <v xml:space="preserve">BEGIN
    -- 쿼리 결과를 변수에 저장
    SELECT 'ID3195'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BO528" s="164" t="s">
        <v>1860</v>
      </c>
      <c r="BP528" s="166" t="str">
        <f t="shared" si="408"/>
        <v xml:space="preserve">BEGIN
    -- 쿼리 결과를 변수에 저장
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BR528" s="164" t="s">
        <v>1860</v>
      </c>
      <c r="BS528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U528" s="164" t="s">
        <v>1860</v>
      </c>
      <c r="BV528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528" s="166" t="str">
        <f>"SELECT ERR_VALUE, RULE_ID, TB_NM, COL_NM FROM (
 SELECT DISTINCT SUBSTRING(CAST("&amp; $J528 &amp;" AS VARCHAR(50)),1,30) AS ERR_VALUE, 'ID"&amp; $U528 &amp;"' AS RULE_ID,  
   '"&amp; $G528 &amp;"' AS TB_NM,    
   '"&amp; $J528 &amp;"' AS COL_NM 
    FROM "&amp;$C528&amp;"."&amp; $G528 &amp;" A
    WHERE  "&amp; $J528 &amp;" IS NULL 
LIMIT 3
) XX
"</f>
        <v xml:space="preserve">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</v>
      </c>
      <c r="BX528" s="164" t="s">
        <v>1860</v>
      </c>
      <c r="BY528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A528" s="164" t="s">
        <v>1860</v>
      </c>
      <c r="CB528" s="164" t="str">
        <f t="shared" si="412"/>
        <v xml:space="preserve">    -- 프로시저 본문
    BEGIN
        WITH query_result AS (
            -- 쿼리 결과를 변수에 저장
            SELECT 'ID3195'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D528" s="164" t="s">
        <v>1860</v>
      </c>
      <c r="CE528" s="164" t="str">
        <f t="shared" si="413"/>
        <v xml:space="preserve">    -- 프로시저 본문
    BEGIN
        WITH query_result AS (
            -- 쿼리 결과를 변수에 저장
         SELECT 'ID3195'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8" s="166" t="str">
        <f>"SELECT ERR_VALUE, RULE_ID, TB_NM, COL_NM FROM (
 SELECT DISTINCT SUBSTR(TO_CHAR("&amp; $J528 &amp;"),1,30) AS ERR_VALUE, 'ID"&amp; $U528 &amp;"' AS RULE_ID,  
   '"&amp; $G528 &amp;"' AS TB_NM,    
   '"&amp; $J528 &amp;"' AS COL_NM 
    FROM "&amp;$C528&amp;"."&amp; $G528 &amp;" A
    WHERE  "&amp; $J528 &amp;" IS NULL
AND ROWNUM &lt; 4
) XX
"</f>
        <v xml:space="preserve">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</v>
      </c>
      <c r="CG528" s="164" t="s">
        <v>1860</v>
      </c>
      <c r="CH528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J528" s="164" t="s">
        <v>1860</v>
      </c>
      <c r="CK528" s="164" t="str">
        <f t="shared" si="415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M528" s="164" t="s">
        <v>1860</v>
      </c>
      <c r="CN528" s="164" t="str">
        <f t="shared" si="416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CP528" s="164" t="s">
        <v>1860</v>
      </c>
      <c r="CQ528" s="164" t="str">
        <f t="shared" si="417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8" s="216">
        <f>IFERROR(VLOOKUP("ID"&amp;U528,V.진단결과!$A$2:$E$99558,4,0),0)</f>
        <v>0</v>
      </c>
      <c r="CS528" s="217">
        <f>IFERROR(VLOOKUP("ID"&amp;U528,V.진단결과!$A$2:$E$99558,5,0),0)</f>
        <v>0</v>
      </c>
      <c r="CT528" s="218">
        <f t="shared" si="372"/>
        <v>0</v>
      </c>
      <c r="CU528" s="219" t="str">
        <f>SUBSTITUTE(IFERROR(VLOOKUP("ID"&amp;U528,V.진단결과!$A$2:$F$99558,6,0),""),$AO528,"")</f>
        <v/>
      </c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</row>
    <row r="529" spans="1:120" s="220" customFormat="1" ht="16.5" hidden="1" customHeight="1">
      <c r="A529" s="164">
        <v>5.4</v>
      </c>
      <c r="B529" s="164" t="s">
        <v>2240</v>
      </c>
      <c r="C529" s="164" t="s">
        <v>2886</v>
      </c>
      <c r="D529" s="164">
        <v>8</v>
      </c>
      <c r="E529" s="175" t="s">
        <v>2243</v>
      </c>
      <c r="F529" s="177" t="s">
        <v>2694</v>
      </c>
      <c r="G529" s="177" t="s">
        <v>2251</v>
      </c>
      <c r="H529" s="177">
        <v>9</v>
      </c>
      <c r="I529" s="221" t="s">
        <v>2684</v>
      </c>
      <c r="J529" s="177" t="s">
        <v>2365</v>
      </c>
      <c r="K529" s="177" t="s">
        <v>2447</v>
      </c>
      <c r="L529" s="175"/>
      <c r="M529" s="165"/>
      <c r="N529" s="221" t="s">
        <v>2684</v>
      </c>
      <c r="O529" s="165"/>
      <c r="P529" s="4"/>
      <c r="Q529" s="175" t="s">
        <v>2449</v>
      </c>
      <c r="R529" s="175"/>
      <c r="S529" s="166"/>
      <c r="T529" s="166"/>
      <c r="U529" s="166"/>
      <c r="V529" s="164" t="s">
        <v>1965</v>
      </c>
      <c r="W529" s="166" t="s">
        <v>1875</v>
      </c>
      <c r="X529" s="166"/>
      <c r="Y529" s="166"/>
      <c r="Z529" s="166"/>
      <c r="AA529" s="166"/>
      <c r="AB529" s="166"/>
      <c r="AC529" s="166"/>
      <c r="AD529" s="165"/>
      <c r="AE529" s="166"/>
      <c r="AF529" s="166"/>
      <c r="AG529" s="165"/>
      <c r="AH529" s="165"/>
      <c r="AI529" s="166"/>
      <c r="AJ529" s="166"/>
      <c r="AK529" s="166"/>
      <c r="AL529" s="166"/>
      <c r="AM529" s="166"/>
      <c r="AN529" s="166"/>
      <c r="AO529" s="166"/>
      <c r="AP529" s="166"/>
      <c r="AQ529" s="164"/>
      <c r="AR529" s="164"/>
      <c r="AS529" s="167"/>
      <c r="AT529" s="164"/>
      <c r="AU529" s="164"/>
      <c r="AV529" s="166"/>
      <c r="AW529" s="166"/>
      <c r="AX529" s="166"/>
      <c r="AY529" s="166"/>
      <c r="AZ529" s="164"/>
      <c r="BA529" s="164"/>
      <c r="BB529" s="167"/>
      <c r="BC529" s="164"/>
      <c r="BD529" s="164"/>
      <c r="BE529" s="166"/>
      <c r="BF529" s="166"/>
      <c r="BG529" s="166"/>
      <c r="BH529" s="166"/>
      <c r="BI529" s="164"/>
      <c r="BJ529" s="164"/>
      <c r="BK529" s="167"/>
      <c r="BL529" s="164"/>
      <c r="BM529" s="164"/>
      <c r="BN529" s="166"/>
      <c r="BO529" s="166"/>
      <c r="BP529" s="166"/>
      <c r="BQ529" s="166"/>
      <c r="BR529" s="164"/>
      <c r="BS529" s="164"/>
      <c r="BT529" s="167"/>
      <c r="BU529" s="164"/>
      <c r="BV529" s="164"/>
      <c r="BW529" s="166"/>
      <c r="BX529" s="166"/>
      <c r="BY529" s="166"/>
      <c r="BZ529" s="166"/>
      <c r="CA529" s="164"/>
      <c r="CB529" s="164"/>
      <c r="CC529" s="167"/>
      <c r="CD529" s="164"/>
      <c r="CE529" s="164"/>
      <c r="CF529" s="166"/>
      <c r="CG529" s="166"/>
      <c r="CH529" s="166"/>
      <c r="CI529" s="166"/>
      <c r="CJ529" s="164"/>
      <c r="CK529" s="164"/>
      <c r="CL529" s="167"/>
      <c r="CM529" s="164"/>
      <c r="CN529" s="164"/>
      <c r="CO529" s="166"/>
      <c r="CP529" s="166"/>
      <c r="CQ529" s="166"/>
      <c r="CR529" s="216">
        <f>IFERROR(VLOOKUP("ID"&amp;U529,V.진단결과!$A$2:$E$99558,4,0),0)</f>
        <v>0</v>
      </c>
      <c r="CS529" s="217">
        <f>IFERROR(VLOOKUP("ID"&amp;U529,V.진단결과!$A$2:$E$99558,5,0),0)</f>
        <v>0</v>
      </c>
      <c r="CT529" s="218">
        <f t="shared" si="372"/>
        <v>0</v>
      </c>
      <c r="CU529" s="219" t="str">
        <f>SUBSTITUTE(IFERROR(VLOOKUP("ID"&amp;U529,V.진단결과!$A$2:$F$99558,6,0),""),$AO529,"")</f>
        <v/>
      </c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</row>
    <row r="530" spans="1:120" s="220" customFormat="1" ht="16.5" hidden="1" customHeight="1">
      <c r="A530" s="164">
        <v>5.4</v>
      </c>
      <c r="B530" s="164" t="s">
        <v>2240</v>
      </c>
      <c r="C530" s="164" t="s">
        <v>2886</v>
      </c>
      <c r="D530" s="164">
        <v>8</v>
      </c>
      <c r="E530" s="175" t="s">
        <v>2243</v>
      </c>
      <c r="F530" s="177" t="s">
        <v>2694</v>
      </c>
      <c r="G530" s="177" t="s">
        <v>2251</v>
      </c>
      <c r="H530" s="177">
        <v>10</v>
      </c>
      <c r="I530" s="221" t="s">
        <v>2685</v>
      </c>
      <c r="J530" s="177" t="s">
        <v>2692</v>
      </c>
      <c r="K530" s="177" t="s">
        <v>2447</v>
      </c>
      <c r="L530" s="175"/>
      <c r="M530" s="165"/>
      <c r="N530" s="221" t="s">
        <v>2685</v>
      </c>
      <c r="O530" s="165"/>
      <c r="P530" s="4"/>
      <c r="Q530" s="175"/>
      <c r="R530" s="175"/>
      <c r="S530" s="166"/>
      <c r="T530" s="166"/>
      <c r="U530" s="166"/>
      <c r="V530" s="164" t="s">
        <v>1965</v>
      </c>
      <c r="W530" s="166" t="s">
        <v>1875</v>
      </c>
      <c r="X530" s="166"/>
      <c r="Y530" s="166"/>
      <c r="Z530" s="166"/>
      <c r="AA530" s="166"/>
      <c r="AB530" s="166"/>
      <c r="AC530" s="166"/>
      <c r="AD530" s="165"/>
      <c r="AE530" s="166"/>
      <c r="AF530" s="166"/>
      <c r="AG530" s="165"/>
      <c r="AH530" s="165"/>
      <c r="AI530" s="166"/>
      <c r="AJ530" s="166"/>
      <c r="AK530" s="166"/>
      <c r="AL530" s="166"/>
      <c r="AM530" s="166"/>
      <c r="AN530" s="166"/>
      <c r="AO530" s="166"/>
      <c r="AP530" s="166"/>
      <c r="AQ530" s="164"/>
      <c r="AR530" s="164"/>
      <c r="AS530" s="167"/>
      <c r="AT530" s="164"/>
      <c r="AU530" s="164"/>
      <c r="AV530" s="166"/>
      <c r="AW530" s="166"/>
      <c r="AX530" s="166"/>
      <c r="AY530" s="166"/>
      <c r="AZ530" s="164"/>
      <c r="BA530" s="164"/>
      <c r="BB530" s="167"/>
      <c r="BC530" s="164"/>
      <c r="BD530" s="164"/>
      <c r="BE530" s="166"/>
      <c r="BF530" s="166"/>
      <c r="BG530" s="166"/>
      <c r="BH530" s="166"/>
      <c r="BI530" s="164"/>
      <c r="BJ530" s="164"/>
      <c r="BK530" s="167"/>
      <c r="BL530" s="164"/>
      <c r="BM530" s="164"/>
      <c r="BN530" s="166"/>
      <c r="BO530" s="166"/>
      <c r="BP530" s="166"/>
      <c r="BQ530" s="166"/>
      <c r="BR530" s="164"/>
      <c r="BS530" s="164"/>
      <c r="BT530" s="167"/>
      <c r="BU530" s="164"/>
      <c r="BV530" s="164"/>
      <c r="BW530" s="166"/>
      <c r="BX530" s="166"/>
      <c r="BY530" s="166"/>
      <c r="BZ530" s="166"/>
      <c r="CA530" s="164"/>
      <c r="CB530" s="164"/>
      <c r="CC530" s="167"/>
      <c r="CD530" s="164"/>
      <c r="CE530" s="164"/>
      <c r="CF530" s="166"/>
      <c r="CG530" s="166"/>
      <c r="CH530" s="166"/>
      <c r="CI530" s="166"/>
      <c r="CJ530" s="164"/>
      <c r="CK530" s="164"/>
      <c r="CL530" s="167"/>
      <c r="CM530" s="164"/>
      <c r="CN530" s="164"/>
      <c r="CO530" s="166"/>
      <c r="CP530" s="166"/>
      <c r="CQ530" s="166"/>
      <c r="CR530" s="216">
        <f>IFERROR(VLOOKUP("ID"&amp;U530,V.진단결과!$A$2:$E$99558,4,0),0)</f>
        <v>0</v>
      </c>
      <c r="CS530" s="217">
        <f>IFERROR(VLOOKUP("ID"&amp;U530,V.진단결과!$A$2:$E$99558,5,0),0)</f>
        <v>0</v>
      </c>
      <c r="CT530" s="218">
        <f t="shared" si="372"/>
        <v>0</v>
      </c>
      <c r="CU530" s="219" t="str">
        <f>SUBSTITUTE(IFERROR(VLOOKUP("ID"&amp;U530,V.진단결과!$A$2:$F$99558,6,0),""),$AO530,"")</f>
        <v/>
      </c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</row>
    <row r="531" spans="1:120" s="220" customFormat="1" ht="16.5" customHeight="1">
      <c r="A531" s="164">
        <v>5.4</v>
      </c>
      <c r="B531" s="164" t="s">
        <v>2240</v>
      </c>
      <c r="C531" s="164" t="s">
        <v>2886</v>
      </c>
      <c r="D531" s="164">
        <v>8</v>
      </c>
      <c r="E531" s="175" t="s">
        <v>2243</v>
      </c>
      <c r="F531" s="177" t="s">
        <v>2694</v>
      </c>
      <c r="G531" s="177" t="s">
        <v>2251</v>
      </c>
      <c r="H531" s="177">
        <v>11</v>
      </c>
      <c r="I531" s="221" t="s">
        <v>2686</v>
      </c>
      <c r="J531" s="177" t="s">
        <v>2340</v>
      </c>
      <c r="K531" s="177" t="s">
        <v>2435</v>
      </c>
      <c r="L531" s="175"/>
      <c r="M531" s="165"/>
      <c r="N531" s="221" t="s">
        <v>2686</v>
      </c>
      <c r="O531" s="166"/>
      <c r="P531" s="166"/>
      <c r="Q531" s="175" t="s">
        <v>2449</v>
      </c>
      <c r="R531" s="175"/>
      <c r="S531" s="166"/>
      <c r="T531" s="166"/>
      <c r="U531" s="166">
        <v>3198</v>
      </c>
      <c r="V531" s="164" t="s">
        <v>1869</v>
      </c>
      <c r="W531" s="166"/>
      <c r="X531" s="166"/>
      <c r="Y531" s="166"/>
      <c r="Z531" s="164" t="s">
        <v>1968</v>
      </c>
      <c r="AA531" s="164" t="s">
        <v>2468</v>
      </c>
      <c r="AB531" s="166"/>
      <c r="AC531" s="166"/>
      <c r="AD531" s="165"/>
      <c r="AE531" s="166"/>
      <c r="AF531" s="166"/>
      <c r="AG531" s="165"/>
      <c r="AH531" s="165"/>
      <c r="AI531" s="166"/>
      <c r="AJ531" s="166"/>
      <c r="AK531" s="166"/>
      <c r="AL531" s="166"/>
      <c r="AM531" s="166"/>
      <c r="AN531" s="166" t="str">
        <f>F531 &amp;"["&amp;G531&amp;"]의 "&amp; I531 &amp;"["&amp; J531 &amp;"]는 정수 또는 소수점을 가진 숫자여야만 한다."</f>
        <v>처치재료[DEVICE_EXPOSURE]의 처방 량[QUANTITY]는 정수 또는 소수점을 가진 숫자여야만 한다.</v>
      </c>
      <c r="AO531" s="166"/>
      <c r="AP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AQ531" s="164" t="s">
        <v>1860</v>
      </c>
      <c r="AR531" s="164" t="str">
        <f>"WITH query_result AS (" &amp; CHAR(10) &amp;
"    -- 쿼리 결과를 변수에 저장" &amp; CHAR(10) &amp;
"    " &amp; AP531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'ID3198'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"&amp; $J531 &amp;" LIKE_REGEXPR '[^\d.-]+'
 "</f>
        <v xml:space="preserve">SELECT 'ID3198' AS RULE_ID,  
   'DEVICE_EXPOSURE' AS TB_NM,    
   'QUANTITY' AS COL_NM, 
	COUNT(*) AS ERR_CNT   
FROM YourSchemaName.DEVICE_EXPOSURE A
WHERE QUANTITY IS NOT NULL AND LENGTH(CAST(QUANTITY AS VARCHAR)) &gt; 0 
AND QUANTITY LIKE_REGEXPR '[^\d.-]+'
 </v>
      </c>
      <c r="AT531" s="164" t="s">
        <v>1860</v>
      </c>
      <c r="AU531" s="164" t="str">
        <f>"    WITH query_result AS (" &amp; CHAR(10) &amp;
"        -- 쿼리 결과를 변수에 저장" &amp; CHAR(10) &amp;
"        " &amp; AS531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'ID3198' AS RULE_ID,  
   'DEVICE_EXPOSURE' AS TB_NM,    
   'QUANTITY' AS COL_NM, 
	COUNT(*) AS ERR_CNT   
FROM YourSchemaName.DEVICE_EXPOSURE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"&amp; $J531 &amp;" LIKE_REGEXPR '[^\d.-]+'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LIKE_REGEXPR '[^\d.-]+'
LIMIT 3
) XX
</v>
      </c>
      <c r="AW531" s="164" t="s">
        <v>1860</v>
      </c>
      <c r="AX531" s="164" t="str">
        <f>"    WITH query_result AS (" &amp; CHAR(10) &amp;
"        -- 쿼리 결과를 변수에 저장" &amp; CHAR(10) &amp;
"        " &amp; AV531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AZ531" s="164" t="s">
        <v>1860</v>
      </c>
      <c r="BA531" s="164" t="str">
        <f>"BEGIN TRY" &amp; CHAR(10) &amp;
"    WITH query_result AS (" &amp; CHAR(10) &amp;
"        "&amp;AY531&amp;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531" s="164" t="s">
        <v>1860</v>
      </c>
      <c r="BD531" s="164" t="str">
        <f>"BEGIN TRY" &amp; CHAR(10) &amp;
"    WITH query_result AS (" &amp; CHAR(10) &amp;
"        "&amp;BB531&amp;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BF531" s="164" t="s">
        <v>1860</v>
      </c>
      <c r="BG531" s="164" t="str">
        <f>"BEGIN TRY" &amp; CHAR(10) &amp;
"    WITH query_result AS (" &amp; CHAR(10) &amp;
"        "&amp;BE531&amp;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1" s="166" t="str">
        <f>"SELECT 'ID"&amp; $U531 &amp;"' AS RULE_ID,  
   '"&amp; $G531 &amp;"' AS TB_NM,    
   '"&amp; $J531 &amp;"' AS COL_NM, 
   COUNT(*) AS TOT_CNT   
   FROM "&amp;$C531&amp;"."&amp; $G531 &amp;"
WHERE "&amp; $J531 &amp;" IS NOT NULL AND LENGTH(CAST("&amp; $J531 &amp;" AS VARCHAR))&gt;0 "</f>
        <v xml:space="preserve">SELECT 'ID3198' AS RULE_ID,  
   'DEVICE_EXPOSURE' AS TB_NM,    
   'QUANTITY' AS COL_NM, 
   COUNT(*) AS TOT_CNT   
   FROM YourSchemaName.DEVICE_EXPOSURE
WHERE QUANTITY IS NOT NULL AND LENGTH(CAST(QUANTITY AS VARCHAR))&gt;0 </v>
      </c>
      <c r="BI531" s="164" t="s">
        <v>1860</v>
      </c>
      <c r="BJ531" s="166" t="str">
        <f>"BEGIN" &amp; CHAR(10) &amp;
"    -- 쿼리 결과를 변수에 저장" &amp; CHAR(10) &amp;
"    " &amp; BH531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'ID3198'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REGEXP_MATCH(CAST("&amp; $J531 &amp;" AS VARCHAR), '[^\d.-]+') IS NOT NULL
 "</f>
        <v xml:space="preserve">SELECT 'ID3198'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</v>
      </c>
      <c r="BL531" s="164" t="s">
        <v>1860</v>
      </c>
      <c r="BM531" s="166" t="str">
        <f>"BEGIN" &amp; CHAR(10) &amp;
"    -- 쿼리 결과를 변수에 저장" &amp; CHAR(10) &amp;
"    " &amp; BK531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'ID3198'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REGEXP_MATCH(CAST("&amp; $J531 &amp;" AS VARCHAR), '[^\d.-]+') IS NOT NULL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'[^\d.-]+') IS NOT NULL
LIMIT 3
) XX
</v>
      </c>
      <c r="BO531" s="164" t="s">
        <v>1860</v>
      </c>
      <c r="BP531" s="166" t="str">
        <f>"BEGIN" &amp; CHAR(10) &amp;
"    -- 쿼리 결과를 변수에 저장" &amp; CHAR(10) &amp;
"    " &amp; BN531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BR531" s="164" t="s">
        <v>1860</v>
      </c>
      <c r="BS5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1" s="166" t="str">
        <f>"SELECT 'ID"&amp; $U531 &amp;"' AS RULE_ID,  
   '"&amp; $G531 &amp;"' AS TB_NM,    
   '"&amp; $J531 &amp;"' AS COL_NM, 
	COUNT(*) AS ERR_CNT   
FROM "&amp;$C531&amp;"."&amp; $G531 &amp;" A
WHERE "&amp; $J531 &amp;" IS NOT NULL AND LENGTH("&amp; $J531 &amp;") &gt; 0 
AND "&amp; $J531 &amp;" REGEXP '[^\d.-]+'
 "</f>
        <v xml:space="preserve">SELECT 'ID3198' AS RULE_ID,  
   'DEVICE_EXPOSURE' AS TB_NM,    
   'QUANTITY' AS COL_NM, 
	COUNT(*) AS ERR_CNT   
FROM YourSchemaName.DEVICE_EXPOSURE A
WHERE QUANTITY IS NOT NULL AND LENGTH(QUANTITY) &gt; 0 
AND QUANTITY REGEXP '[^\d.-]+'
 </v>
      </c>
      <c r="BU531" s="164" t="s">
        <v>1860</v>
      </c>
      <c r="BV5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	COUNT(*) AS ERR_CNT   
FROM YourSchemaName.DEVICE_EXPOSURE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531" s="166" t="str">
        <f>"SELECT ERR_VALUE, RULE_ID, TB_NM, COL_NM FROM (
 SELECT DISTINCT SUBSTRING(CAST("&amp; $J531 &amp;" AS VARCHAR(50)),1,30) AS ERR_VALUE, 'ID"&amp; $U531 &amp;"' AS RULE_ID,  
   '"&amp; $G531 &amp;"' AS TB_NM,    
   '"&amp; $J531 &amp;"' AS COL_NM 
FROM "&amp;$C531&amp;"."&amp; $G531 &amp;" A
WHERE  "&amp; $J531 &amp;" IS NOT NULL AND LENGTH("&amp; $J531 &amp;") &gt; 0 
AND "&amp; $J531 &amp;" REGEXP '[^\d.-]+'
LIMIT 3
) XX
"</f>
        <v xml:space="preserve">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REGEXP '[^\d.-]+'
LIMIT 3
) XX
</v>
      </c>
      <c r="BX531" s="164" t="s">
        <v>1860</v>
      </c>
      <c r="BY5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CA531" s="164" t="s">
        <v>1860</v>
      </c>
      <c r="CB531" s="164" t="str">
        <f>"    -- 프로시저 본문" &amp; CHAR(10) &amp;
"    BEGIN" &amp; CHAR(10) &amp;
"        WITH query_result AS (" &amp; CHAR(10) &amp;
"            -- 쿼리 결과를 변수에 저장" &amp; CHAR(10) &amp;
"            "&amp;BZ531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'ID3198'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1" s="166" t="str">
        <f>"SELECT 'ID"&amp; $U531 &amp;"' AS RULE_ID,  
   '"&amp; $G531 &amp;"' AS TB_NM,    
   '"&amp; $J531 &amp;"' AS COL_NM, 
	COUNT(*) AS ERR_CNT   
FROM "&amp;$C531&amp;"."&amp; $G531 &amp;" A
WHERE "&amp; $J531 &amp;" IS NOT NULL AND LENGTH(TO_CHAR("&amp; $J531 &amp;")) &gt; 0 
AND REGEXP_LIKE("&amp; $J531 &amp;", '[^\d.-]+')
 "</f>
        <v xml:space="preserve">SELECT 'ID3198' AS RULE_ID,  
   'DEVICE_EXPOSURE' AS TB_NM,    
   'QUANTITY' AS COL_NM, 
	COUNT(*) AS ERR_CNT   
FROM YourSchemaName.DEVICE_EXPOSURE A
WHERE QUANTITY IS NOT NULL AND LENGTH(TO_CHAR(QUANTITY)) &gt; 0 
AND REGEXP_LIKE(QUANTITY, '[^\d.-]+')
 </v>
      </c>
      <c r="CD531" s="164" t="s">
        <v>1860</v>
      </c>
      <c r="CE531" s="164" t="str">
        <f>"    -- 프로시저 본문" &amp; CHAR(10) &amp;
"    BEGIN" &amp; CHAR(10) &amp;
"        WITH query_result AS (" &amp; CHAR(10) &amp;
"            -- 쿼리 결과를 변수에 저장" &amp; CHAR(10) &amp;
"         "&amp;CC531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'ID3198' AS RULE_ID,  
   'DEVICE_EXPOSURE' AS TB_NM,    
   'QUANTITY' AS COL_NM, 
	COUNT(*) AS ERR_CNT   
FROM YourSchemaName.DEVICE_EXPOSURE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1" s="166" t="str">
        <f>"SELECT ERR_VALUE, RULE_ID, TB_NM, COL_NM FROM (
 SELECT DISTINCT SUBSTR(TO_CHAR("&amp; $J531 &amp;"),1,30) AS ERR_VALUE, 'ID"&amp; $U531 &amp;"' AS RULE_ID,  
   '"&amp; $G531 &amp;"' AS TB_NM,    
   '"&amp; $J531 &amp;"' AS COL_NM 
FROM "&amp;$C531&amp;"."&amp; $G531 &amp;" A
WHERE  "&amp; $J531 &amp;" IS NOT NULL AND LENGTH(TO_CHAR("&amp; $J531 &amp;")) &gt; 0 
AND REGEXP_LIKE("&amp; $J531 &amp;", '[^\d.-]+')
AND ROWNUM &lt; 4
) XX
"</f>
        <v xml:space="preserve">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REGEXP_LIKE(QUANTITY, '[^\d.-]+')
AND ROWNUM &lt; 4
) XX
</v>
      </c>
      <c r="CG531" s="164" t="s">
        <v>1860</v>
      </c>
      <c r="CH531" s="164" t="str">
        <f>"    -- 프로시저 본문" &amp; CHAR(10) &amp;
"    BEGIN" &amp; CHAR(10) &amp;
"        WITH query_result AS (" &amp; CHAR(10) &amp;
"            -- 쿼리 결과를 변수에 저장" &amp; CHAR(10) &amp;
"            "&amp;CF531&amp;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CJ531" s="164" t="s">
        <v>1860</v>
      </c>
      <c r="CK531" s="164" t="str">
        <f>"BEGIN TRY" &amp; CHAR(10) &amp;
"    WITH query_result AS (" &amp; CHAR(10) &amp;
"        "&amp;CI531&amp;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531" s="164" t="s">
        <v>1860</v>
      </c>
      <c r="CN531" s="164" t="str">
        <f>"BEGIN TRY" &amp; CHAR(10) &amp;
"    WITH query_result AS (" &amp; CHAR(10) &amp;
"        "&amp;CL531&amp;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CP531" s="164" t="s">
        <v>1860</v>
      </c>
      <c r="CQ531" s="164" t="str">
        <f>"BEGIN TRY" &amp; CHAR(10) &amp;
"    WITH query_result AS (" &amp; CHAR(10) &amp;
"        "&amp;CO531&amp;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1" s="216">
        <f>IFERROR(VLOOKUP("ID"&amp;U531,V.진단결과!$A$2:$E$99558,4,0),0)</f>
        <v>0</v>
      </c>
      <c r="CS531" s="217">
        <f>IFERROR(VLOOKUP("ID"&amp;U531,V.진단결과!$A$2:$E$99558,5,0),0)</f>
        <v>0</v>
      </c>
      <c r="CT531" s="218">
        <f t="shared" si="372"/>
        <v>0</v>
      </c>
      <c r="CU531" s="219" t="str">
        <f>SUBSTITUTE(IFERROR(VLOOKUP("ID"&amp;U531,V.진단결과!$A$2:$F$99558,6,0),""),$AO531,"")</f>
        <v/>
      </c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</row>
    <row r="532" spans="1:120" s="220" customFormat="1" ht="24" hidden="1" customHeight="1">
      <c r="A532" s="164">
        <v>5.4</v>
      </c>
      <c r="B532" s="164" t="s">
        <v>2240</v>
      </c>
      <c r="C532" s="164" t="s">
        <v>2886</v>
      </c>
      <c r="D532" s="164">
        <v>8</v>
      </c>
      <c r="E532" s="175" t="s">
        <v>2243</v>
      </c>
      <c r="F532" s="177" t="s">
        <v>2694</v>
      </c>
      <c r="G532" s="177" t="s">
        <v>2251</v>
      </c>
      <c r="H532" s="177">
        <v>12</v>
      </c>
      <c r="I532" s="221" t="s">
        <v>2549</v>
      </c>
      <c r="J532" s="177" t="s">
        <v>2281</v>
      </c>
      <c r="K532" s="177" t="s">
        <v>2435</v>
      </c>
      <c r="L532" s="175"/>
      <c r="M532" s="165"/>
      <c r="N532" s="221" t="s">
        <v>2549</v>
      </c>
      <c r="O532" s="166"/>
      <c r="P532" s="166"/>
      <c r="Q532" s="175" t="s">
        <v>2449</v>
      </c>
      <c r="R532" s="175"/>
      <c r="S532" s="166"/>
      <c r="T532" s="166"/>
      <c r="U532" s="166"/>
      <c r="V532" s="164" t="s">
        <v>1965</v>
      </c>
      <c r="W532" s="166" t="s">
        <v>2809</v>
      </c>
      <c r="X532" s="166"/>
      <c r="Y532" s="166"/>
      <c r="Z532" s="166"/>
      <c r="AA532" s="166"/>
      <c r="AB532" s="166"/>
      <c r="AC532" s="166"/>
      <c r="AD532" s="165"/>
      <c r="AE532" s="166"/>
      <c r="AF532" s="166"/>
      <c r="AG532" s="165"/>
      <c r="AH532" s="165"/>
      <c r="AI532" s="166"/>
      <c r="AJ532" s="166"/>
      <c r="AK532" s="166"/>
      <c r="AL532" s="166"/>
      <c r="AM532" s="166"/>
      <c r="AN532" s="166"/>
      <c r="AO532" s="166"/>
      <c r="AP532" s="166"/>
      <c r="AQ532" s="164"/>
      <c r="AR532" s="164"/>
      <c r="AS532" s="167"/>
      <c r="AT532" s="164"/>
      <c r="AU532" s="164"/>
      <c r="AV532" s="164"/>
      <c r="AW532" s="167"/>
      <c r="AX532" s="167"/>
      <c r="AY532" s="166"/>
      <c r="AZ532" s="164"/>
      <c r="BA532" s="164"/>
      <c r="BB532" s="167"/>
      <c r="BC532" s="164"/>
      <c r="BD532" s="164"/>
      <c r="BE532" s="164"/>
      <c r="BF532" s="167"/>
      <c r="BG532" s="167"/>
      <c r="BH532" s="166"/>
      <c r="BI532" s="164"/>
      <c r="BJ532" s="164"/>
      <c r="BK532" s="167"/>
      <c r="BL532" s="164"/>
      <c r="BM532" s="164"/>
      <c r="BN532" s="164"/>
      <c r="BO532" s="167"/>
      <c r="BP532" s="167"/>
      <c r="BQ532" s="166"/>
      <c r="BR532" s="164"/>
      <c r="BS532" s="164"/>
      <c r="BT532" s="167"/>
      <c r="BU532" s="164"/>
      <c r="BV532" s="164"/>
      <c r="BW532" s="164"/>
      <c r="BX532" s="167"/>
      <c r="BY532" s="167"/>
      <c r="BZ532" s="166"/>
      <c r="CA532" s="164"/>
      <c r="CB532" s="164"/>
      <c r="CC532" s="167"/>
      <c r="CD532" s="164"/>
      <c r="CE532" s="164"/>
      <c r="CF532" s="164"/>
      <c r="CG532" s="167"/>
      <c r="CH532" s="167"/>
      <c r="CI532" s="166"/>
      <c r="CJ532" s="164"/>
      <c r="CK532" s="164"/>
      <c r="CL532" s="167"/>
      <c r="CM532" s="164"/>
      <c r="CN532" s="164"/>
      <c r="CO532" s="164"/>
      <c r="CP532" s="167"/>
      <c r="CQ532" s="167"/>
      <c r="CR532" s="216">
        <f>IFERROR(VLOOKUP("ID"&amp;U532,V.진단결과!$A$2:$E$99558,4,0),0)</f>
        <v>0</v>
      </c>
      <c r="CS532" s="217">
        <f>IFERROR(VLOOKUP("ID"&amp;U532,V.진단결과!$A$2:$E$99558,5,0),0)</f>
        <v>0</v>
      </c>
      <c r="CT532" s="218">
        <f t="shared" si="372"/>
        <v>0</v>
      </c>
      <c r="CU532" s="219" t="str">
        <f>SUBSTITUTE(IFERROR(VLOOKUP("ID"&amp;U532,V.진단결과!$A$2:$F$99558,6,0),""),$AO532,"")</f>
        <v/>
      </c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</row>
    <row r="533" spans="1:120" s="220" customFormat="1" ht="24" customHeight="1">
      <c r="A533" s="164">
        <v>5.4</v>
      </c>
      <c r="B533" s="164" t="s">
        <v>2240</v>
      </c>
      <c r="C533" s="164" t="s">
        <v>2886</v>
      </c>
      <c r="D533" s="164">
        <v>8</v>
      </c>
      <c r="E533" s="175" t="s">
        <v>2243</v>
      </c>
      <c r="F533" s="177" t="s">
        <v>2694</v>
      </c>
      <c r="G533" s="177" t="s">
        <v>2251</v>
      </c>
      <c r="H533" s="177">
        <v>13</v>
      </c>
      <c r="I533" s="221" t="s">
        <v>2635</v>
      </c>
      <c r="J533" s="177" t="s">
        <v>2294</v>
      </c>
      <c r="K533" s="177" t="s">
        <v>2435</v>
      </c>
      <c r="L533" s="175"/>
      <c r="M533" s="165"/>
      <c r="N533" s="221" t="s">
        <v>2635</v>
      </c>
      <c r="O533" s="165"/>
      <c r="P533" s="166"/>
      <c r="Q533" s="175" t="s">
        <v>2449</v>
      </c>
      <c r="R533" s="175"/>
      <c r="S533" s="166"/>
      <c r="T533" s="166"/>
      <c r="U533" s="166">
        <v>3200</v>
      </c>
      <c r="V533" s="164" t="s">
        <v>1869</v>
      </c>
      <c r="W533" s="167"/>
      <c r="X533" s="166"/>
      <c r="Y533" s="166"/>
      <c r="Z533" s="164" t="s">
        <v>1871</v>
      </c>
      <c r="AA533" s="164" t="s">
        <v>2472</v>
      </c>
      <c r="AB533" s="166"/>
      <c r="AC533" s="166"/>
      <c r="AD533" s="165"/>
      <c r="AE533" s="166"/>
      <c r="AF533" s="166"/>
      <c r="AG533" s="166"/>
      <c r="AH533" s="165"/>
      <c r="AI533" s="166"/>
      <c r="AJ533" s="166" t="s">
        <v>2246</v>
      </c>
      <c r="AK533" s="166" t="s">
        <v>2294</v>
      </c>
      <c r="AL533" s="166"/>
      <c r="AM533" s="166"/>
      <c r="AN533" s="166" t="str">
        <f>F533 &amp;"["&amp;G533&amp;"]의 "&amp; I533 &amp;"["&amp; J533 &amp;"]는 환자["&amp;AJ533&amp;"]의 "&amp;I533&amp;"["&amp;AK533&amp;"]에 존재하여야 한다."</f>
        <v>처치재료[DEVICE_EXPOSURE]의 내원 기록번호[VISIT_OCCURRENCE_ID]는 환자[VISIT_OCCURRENCE]의 내원 기록번호[VISIT_OCCURRENCE_ID]에 존재하여야 한다.</v>
      </c>
      <c r="AO533" s="166"/>
      <c r="AP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AQ533" s="164" t="s">
        <v>1860</v>
      </c>
      <c r="AR533" s="164" t="str">
        <f>"WITH query_result AS (" &amp; CHAR(10) &amp;
"    -- 쿼리 결과를 변수에 저장" &amp; CHAR(10) &amp;
"    " &amp; AP533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33" s="164" t="s">
        <v>1860</v>
      </c>
      <c r="AU533" s="164" t="str">
        <f>"    WITH query_result AS (" &amp; CHAR(10) &amp;
"        -- 쿼리 결과를 변수에 저장" &amp; CHAR(10) &amp;
"        " &amp; AS533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33" s="164" t="s">
        <v>1860</v>
      </c>
      <c r="AX533" s="164" t="str">
        <f>"    WITH query_result AS (" &amp; CHAR(10) &amp;
"        -- 쿼리 결과를 변수에 저장" &amp; CHAR(10) &amp;
"        " &amp; AV533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AZ533" s="164" t="s">
        <v>1860</v>
      </c>
      <c r="BA533" s="164" t="str">
        <f>"BEGIN TRY" &amp; CHAR(10) &amp;
"    WITH query_result AS (" &amp; CHAR(10) &amp;
"        "&amp;AY533&amp;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33" s="164" t="s">
        <v>1860</v>
      </c>
      <c r="BD533" s="164" t="str">
        <f>"BEGIN TRY" &amp; CHAR(10) &amp;
"    WITH query_result AS (" &amp; CHAR(10) &amp;
"        "&amp;BB533&amp;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33" s="164" t="s">
        <v>1860</v>
      </c>
      <c r="BG533" s="164" t="str">
        <f>"BEGIN TRY" &amp; CHAR(10) &amp;
"    WITH query_result AS (" &amp; CHAR(10) &amp;
"        "&amp;BE533&amp;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3" s="166" t="str">
        <f>"SELECT 'ID"&amp; $U533 &amp;"' AS RULE_ID,  
   '"&amp; $G533 &amp;"' AS TB_NM,    
   '"&amp; $J533 &amp;"' AS COL_NM, 
   COUNT(*) AS TOT_CNT   
   FROM "&amp;$C533&amp;"."&amp; $G533 &amp;"
WHERE "&amp; $J533 &amp;" IS NOT NULL AND LENGTH(CAST("&amp; $J533 &amp;" AS VARCHAR))&gt;0 "</f>
        <v xml:space="preserve">SELECT 'ID3200' AS RULE_ID,  
   'DEVICE_EXPOSURE' AS TB_NM,    
   'VISIT_OCCURRENCE_ID' AS COL_NM, 
   COUNT(*) AS TOT_CNT   
   FROM YourSchemaName.DEVICE_EXPOSURE
WHERE VISIT_OCCURRENCE_ID IS NOT NULL AND LENGTH(CAST(VISIT_OCCURRENCE_ID AS VARCHAR))&gt;0 </v>
      </c>
      <c r="BI533" s="164" t="s">
        <v>1860</v>
      </c>
      <c r="BJ533" s="166" t="str">
        <f>"BEGIN" &amp; CHAR(10) &amp;
"    -- 쿼리 결과를 변수에 저장" &amp; CHAR(10) &amp;
"    " &amp; BH533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'ID3200'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33" s="164" t="s">
        <v>1860</v>
      </c>
      <c r="BM533" s="166" t="str">
        <f>"BEGIN" &amp; CHAR(10) &amp;
"    -- 쿼리 결과를 변수에 저장" &amp; CHAR(10) &amp;
"    " &amp; BK533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33" s="164" t="s">
        <v>1860</v>
      </c>
      <c r="BP533" s="166" t="str">
        <f>"BEGIN" &amp; CHAR(10) &amp;
"    -- 쿼리 결과를 변수에 저장" &amp; CHAR(10) &amp;
"    " &amp; BN533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BR533" s="164" t="s">
        <v>1860</v>
      </c>
      <c r="BS5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LENGTH("&amp; $J533 &amp;")&gt;0 )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533" s="164" t="s">
        <v>1860</v>
      </c>
      <c r="BV5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33" s="166" t="str">
        <f>"SELECT ERR_VALUE, RULE_ID, TB_NM, COL_NM FROM (
 SELECT DISTINCT SUBSTRING(CAST("&amp; $J533 &amp;" AS VARCHAR(50)),1,30)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LENGTH("&amp; $J533 &amp;")&gt;0 ) 
LIMIT 3
) XX
"</f>
        <v xml:space="preserve">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33" s="164" t="s">
        <v>1860</v>
      </c>
      <c r="BY5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CA533" s="164" t="s">
        <v>1860</v>
      </c>
      <c r="CB533" s="164" t="str">
        <f>"    -- 프로시저 본문" &amp; CHAR(10) &amp;
"    BEGIN" &amp; CHAR(10) &amp;
"        WITH query_result AS (" &amp; CHAR(10) &amp;
"            -- 쿼리 결과를 변수에 저장" &amp; CHAR(10) &amp;
"            "&amp;BZ533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'ID3200'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LENGTH(TO_CHAR("&amp; $J533 &amp;"))&gt;0 )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33" s="164" t="s">
        <v>1860</v>
      </c>
      <c r="CE533" s="164" t="str">
        <f>"    -- 프로시저 본문" &amp; CHAR(10) &amp;
"    BEGIN" &amp; CHAR(10) &amp;
"        WITH query_result AS (" &amp; CHAR(10) &amp;
"            -- 쿼리 결과를 변수에 저장" &amp; CHAR(10) &amp;
"         "&amp;CC533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3" s="166" t="str">
        <f>"SELECT ERR_VALUE, RULE_ID, TB_NM, COL_NM FROM (
 SELECT DISTINCT SUBSTR(TO_CHAR("&amp; $J533 &amp;"),1,30)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LENGTH(TO_CHAR("&amp; $J533 &amp;"))&gt;0 ) 
AND ROWNUM &lt; 4
) XX
"</f>
        <v xml:space="preserve">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33" s="164" t="s">
        <v>1860</v>
      </c>
      <c r="CH533" s="164" t="str">
        <f>"    -- 프로시저 본문" &amp; CHAR(10) &amp;
"    BEGIN" &amp; CHAR(10) &amp;
"        WITH query_result AS (" &amp; CHAR(10) &amp;
"            -- 쿼리 결과를 변수에 저장" &amp; CHAR(10) &amp;
"            "&amp;CF533&amp;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CJ533" s="164" t="s">
        <v>1860</v>
      </c>
      <c r="CK533" s="164" t="str">
        <f>"BEGIN TRY" &amp; CHAR(10) &amp;
"    WITH query_result AS (" &amp; CHAR(10) &amp;
"        "&amp;CI533&amp;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33" s="164" t="s">
        <v>1860</v>
      </c>
      <c r="CN533" s="164" t="str">
        <f>"BEGIN TRY" &amp; CHAR(10) &amp;
"    WITH query_result AS (" &amp; CHAR(10) &amp;
"        "&amp;CL533&amp;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33" s="164" t="s">
        <v>1860</v>
      </c>
      <c r="CQ533" s="164" t="str">
        <f>"BEGIN TRY" &amp; CHAR(10) &amp;
"    WITH query_result AS (" &amp; CHAR(10) &amp;
"        "&amp;CO533&amp;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3" s="216">
        <f>IFERROR(VLOOKUP("ID"&amp;U533,V.진단결과!$A$2:$E$99558,4,0),0)</f>
        <v>0</v>
      </c>
      <c r="CS533" s="217">
        <f>IFERROR(VLOOKUP("ID"&amp;U533,V.진단결과!$A$2:$E$99558,5,0),0)</f>
        <v>0</v>
      </c>
      <c r="CT533" s="218">
        <f t="shared" si="372"/>
        <v>0</v>
      </c>
      <c r="CU533" s="219" t="str">
        <f>SUBSTITUTE(IFERROR(VLOOKUP("ID"&amp;U533,V.진단결과!$A$2:$F$99558,6,0),""),$AO533,"")</f>
        <v/>
      </c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</row>
    <row r="534" spans="1:120" s="220" customFormat="1" ht="16.5" hidden="1" customHeight="1">
      <c r="A534" s="164">
        <v>5.4</v>
      </c>
      <c r="B534" s="164" t="s">
        <v>2240</v>
      </c>
      <c r="C534" s="164" t="s">
        <v>2886</v>
      </c>
      <c r="D534" s="164">
        <v>8</v>
      </c>
      <c r="E534" s="175" t="s">
        <v>2243</v>
      </c>
      <c r="F534" s="177" t="s">
        <v>2694</v>
      </c>
      <c r="G534" s="177" t="s">
        <v>2251</v>
      </c>
      <c r="H534" s="177">
        <v>14</v>
      </c>
      <c r="I534" s="221" t="s">
        <v>2687</v>
      </c>
      <c r="J534" s="177" t="s">
        <v>2307</v>
      </c>
      <c r="K534" s="177" t="s">
        <v>2435</v>
      </c>
      <c r="L534" s="175"/>
      <c r="M534" s="165"/>
      <c r="N534" s="221" t="s">
        <v>2687</v>
      </c>
      <c r="O534" s="165"/>
      <c r="P534" s="166"/>
      <c r="Q534" s="175" t="s">
        <v>2449</v>
      </c>
      <c r="R534" s="175"/>
      <c r="S534" s="166"/>
      <c r="T534" s="166"/>
      <c r="U534" s="166"/>
      <c r="V534" s="164" t="s">
        <v>1965</v>
      </c>
      <c r="W534" s="167" t="s">
        <v>2876</v>
      </c>
      <c r="X534" s="166"/>
      <c r="Y534" s="166"/>
      <c r="Z534" s="164"/>
      <c r="AA534" s="164"/>
      <c r="AB534" s="164"/>
      <c r="AC534" s="164"/>
      <c r="AD534" s="165"/>
      <c r="AE534" s="166"/>
      <c r="AF534" s="166"/>
      <c r="AG534" s="165"/>
      <c r="AH534" s="165"/>
      <c r="AI534" s="166"/>
      <c r="AJ534" s="166"/>
      <c r="AK534" s="166"/>
      <c r="AL534" s="166"/>
      <c r="AM534" s="166"/>
      <c r="AN534" s="166"/>
      <c r="AO534" s="166"/>
      <c r="AP534" s="166"/>
      <c r="AQ534" s="164"/>
      <c r="AR534" s="164"/>
      <c r="AS534" s="167"/>
      <c r="AT534" s="164"/>
      <c r="AU534" s="164"/>
      <c r="AV534" s="166"/>
      <c r="AW534" s="167"/>
      <c r="AX534" s="167"/>
      <c r="AY534" s="166"/>
      <c r="AZ534" s="164"/>
      <c r="BA534" s="164"/>
      <c r="BB534" s="167"/>
      <c r="BC534" s="164"/>
      <c r="BD534" s="164"/>
      <c r="BE534" s="166"/>
      <c r="BF534" s="167"/>
      <c r="BG534" s="167"/>
      <c r="BH534" s="166"/>
      <c r="BI534" s="164"/>
      <c r="BJ534" s="164"/>
      <c r="BK534" s="167"/>
      <c r="BL534" s="164"/>
      <c r="BM534" s="164"/>
      <c r="BN534" s="166"/>
      <c r="BO534" s="167"/>
      <c r="BP534" s="167"/>
      <c r="BQ534" s="166"/>
      <c r="BR534" s="164"/>
      <c r="BS534" s="164"/>
      <c r="BT534" s="167"/>
      <c r="BU534" s="164"/>
      <c r="BV534" s="164"/>
      <c r="BW534" s="166"/>
      <c r="BX534" s="167"/>
      <c r="BY534" s="167"/>
      <c r="BZ534" s="166"/>
      <c r="CA534" s="164"/>
      <c r="CB534" s="164"/>
      <c r="CC534" s="167"/>
      <c r="CD534" s="164"/>
      <c r="CE534" s="164"/>
      <c r="CF534" s="166"/>
      <c r="CG534" s="167"/>
      <c r="CH534" s="167"/>
      <c r="CI534" s="166"/>
      <c r="CJ534" s="164"/>
      <c r="CK534" s="164"/>
      <c r="CL534" s="167"/>
      <c r="CM534" s="164"/>
      <c r="CN534" s="164"/>
      <c r="CO534" s="166"/>
      <c r="CP534" s="167"/>
      <c r="CQ534" s="167"/>
      <c r="CR534" s="216">
        <f>IFERROR(VLOOKUP("ID"&amp;U534,V.진단결과!$A$2:$E$99558,4,0),0)</f>
        <v>0</v>
      </c>
      <c r="CS534" s="217">
        <f>IFERROR(VLOOKUP("ID"&amp;U534,V.진단결과!$A$2:$E$99558,5,0),0)</f>
        <v>0</v>
      </c>
      <c r="CT534" s="218">
        <f t="shared" si="372"/>
        <v>0</v>
      </c>
      <c r="CU534" s="219" t="str">
        <f>SUBSTITUTE(IFERROR(VLOOKUP("ID"&amp;U534,V.진단결과!$A$2:$F$99558,6,0),""),$AO534,"")</f>
        <v/>
      </c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</row>
    <row r="535" spans="1:120" s="220" customFormat="1" ht="16.5" hidden="1" customHeight="1">
      <c r="A535" s="164">
        <v>5.4</v>
      </c>
      <c r="B535" s="164" t="s">
        <v>2240</v>
      </c>
      <c r="C535" s="164" t="s">
        <v>2886</v>
      </c>
      <c r="D535" s="164">
        <v>8</v>
      </c>
      <c r="E535" s="175" t="s">
        <v>2243</v>
      </c>
      <c r="F535" s="177" t="s">
        <v>2694</v>
      </c>
      <c r="G535" s="177" t="s">
        <v>2251</v>
      </c>
      <c r="H535" s="177">
        <v>15</v>
      </c>
      <c r="I535" s="221" t="s">
        <v>2688</v>
      </c>
      <c r="J535" s="177" t="s">
        <v>2366</v>
      </c>
      <c r="K535" s="177" t="s">
        <v>2437</v>
      </c>
      <c r="L535" s="175"/>
      <c r="M535" s="165"/>
      <c r="N535" s="221" t="s">
        <v>2688</v>
      </c>
      <c r="O535" s="165"/>
      <c r="P535" s="166"/>
      <c r="Q535" s="175" t="s">
        <v>2449</v>
      </c>
      <c r="R535" s="175"/>
      <c r="S535" s="166"/>
      <c r="T535" s="166"/>
      <c r="U535" s="166"/>
      <c r="V535" s="164" t="s">
        <v>1965</v>
      </c>
      <c r="W535" s="166" t="s">
        <v>1875</v>
      </c>
      <c r="X535" s="167"/>
      <c r="Y535" s="167"/>
      <c r="Z535" s="166"/>
      <c r="AA535" s="166"/>
      <c r="AB535" s="166"/>
      <c r="AC535" s="166"/>
      <c r="AD535" s="165"/>
      <c r="AE535" s="166"/>
      <c r="AF535" s="166"/>
      <c r="AG535" s="166"/>
      <c r="AH535" s="165"/>
      <c r="AI535" s="166"/>
      <c r="AJ535" s="168"/>
      <c r="AK535" s="168"/>
      <c r="AL535" s="166"/>
      <c r="AM535" s="166"/>
      <c r="AN535" s="167"/>
      <c r="AO535" s="166"/>
      <c r="AP535" s="166"/>
      <c r="AQ535" s="164"/>
      <c r="AR535" s="164"/>
      <c r="AS535" s="167"/>
      <c r="AT535" s="164"/>
      <c r="AU535" s="164"/>
      <c r="AV535" s="166"/>
      <c r="AW535" s="167"/>
      <c r="AX535" s="167"/>
      <c r="AY535" s="166"/>
      <c r="AZ535" s="164"/>
      <c r="BA535" s="164"/>
      <c r="BB535" s="167"/>
      <c r="BC535" s="164"/>
      <c r="BD535" s="164"/>
      <c r="BE535" s="166"/>
      <c r="BF535" s="167"/>
      <c r="BG535" s="167"/>
      <c r="BH535" s="166"/>
      <c r="BI535" s="164"/>
      <c r="BJ535" s="164"/>
      <c r="BK535" s="167"/>
      <c r="BL535" s="164"/>
      <c r="BM535" s="164"/>
      <c r="BN535" s="166"/>
      <c r="BO535" s="167"/>
      <c r="BP535" s="167"/>
      <c r="BQ535" s="166"/>
      <c r="BR535" s="164"/>
      <c r="BS535" s="164"/>
      <c r="BT535" s="167"/>
      <c r="BU535" s="164"/>
      <c r="BV535" s="164"/>
      <c r="BW535" s="166"/>
      <c r="BX535" s="167"/>
      <c r="BY535" s="167"/>
      <c r="BZ535" s="166"/>
      <c r="CA535" s="164"/>
      <c r="CB535" s="164"/>
      <c r="CC535" s="167"/>
      <c r="CD535" s="164"/>
      <c r="CE535" s="164"/>
      <c r="CF535" s="166"/>
      <c r="CG535" s="167"/>
      <c r="CH535" s="167"/>
      <c r="CI535" s="166"/>
      <c r="CJ535" s="164"/>
      <c r="CK535" s="164"/>
      <c r="CL535" s="167"/>
      <c r="CM535" s="164"/>
      <c r="CN535" s="164"/>
      <c r="CO535" s="166"/>
      <c r="CP535" s="167"/>
      <c r="CQ535" s="167"/>
      <c r="CR535" s="216">
        <f>IFERROR(VLOOKUP("ID"&amp;U535,V.진단결과!$A$2:$E$99558,4,0),0)</f>
        <v>0</v>
      </c>
      <c r="CS535" s="217">
        <f>IFERROR(VLOOKUP("ID"&amp;U535,V.진단결과!$A$2:$E$99558,5,0),0)</f>
        <v>0</v>
      </c>
      <c r="CT535" s="218">
        <f t="shared" si="372"/>
        <v>0</v>
      </c>
      <c r="CU535" s="219" t="str">
        <f>SUBSTITUTE(IFERROR(VLOOKUP("ID"&amp;U535,V.진단결과!$A$2:$F$99558,6,0),""),$AO535,"")</f>
        <v/>
      </c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</row>
    <row r="536" spans="1:120" s="220" customFormat="1" ht="16.5" customHeight="1">
      <c r="A536" s="164">
        <v>5.4</v>
      </c>
      <c r="B536" s="164" t="s">
        <v>2240</v>
      </c>
      <c r="C536" s="164" t="s">
        <v>2886</v>
      </c>
      <c r="D536" s="164">
        <v>8</v>
      </c>
      <c r="E536" s="175" t="s">
        <v>2243</v>
      </c>
      <c r="F536" s="177" t="s">
        <v>2694</v>
      </c>
      <c r="G536" s="177" t="s">
        <v>2251</v>
      </c>
      <c r="H536" s="177">
        <v>16</v>
      </c>
      <c r="I536" s="221" t="s">
        <v>2689</v>
      </c>
      <c r="J536" s="177" t="s">
        <v>2367</v>
      </c>
      <c r="K536" s="177" t="s">
        <v>2435</v>
      </c>
      <c r="L536" s="175"/>
      <c r="M536" s="165"/>
      <c r="N536" s="221" t="s">
        <v>2689</v>
      </c>
      <c r="O536" s="169"/>
      <c r="P536" s="222"/>
      <c r="Q536" s="175" t="s">
        <v>2449</v>
      </c>
      <c r="R536" s="175"/>
      <c r="S536" s="166"/>
      <c r="T536" s="166"/>
      <c r="U536" s="166">
        <v>3203</v>
      </c>
      <c r="V536" s="164" t="s">
        <v>1869</v>
      </c>
      <c r="W536" s="166"/>
      <c r="X536" s="166"/>
      <c r="Y536" s="166"/>
      <c r="Z536" s="164" t="s">
        <v>1868</v>
      </c>
      <c r="AA536" s="164" t="s">
        <v>2568</v>
      </c>
      <c r="AB536" s="166"/>
      <c r="AC536" s="166"/>
      <c r="AD536" s="165"/>
      <c r="AE536" s="166"/>
      <c r="AF536" s="166" t="s">
        <v>2886</v>
      </c>
      <c r="AG536" s="165" t="s">
        <v>2258</v>
      </c>
      <c r="AH536" s="165" t="s">
        <v>2434</v>
      </c>
      <c r="AI536" s="166"/>
      <c r="AJ536" s="166"/>
      <c r="AK536" s="166"/>
      <c r="AL536" s="166"/>
      <c r="AM536" s="166"/>
      <c r="AN536" s="166" t="str">
        <f>F536 &amp;"["&amp;G536&amp;"]의 "&amp; I536 &amp;"["&amp; J536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536" s="166"/>
      <c r="AP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AQ536" s="164" t="s">
        <v>1860</v>
      </c>
      <c r="AR536" s="164" t="str">
        <f>"WITH query_result AS (" &amp; CHAR(10) &amp;
"    -- 쿼리 결과를 변수에 저장" &amp; CHAR(10) &amp;
"    " &amp; AP536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536" s="164" t="s">
        <v>1860</v>
      </c>
      <c r="AU536" s="164" t="str">
        <f>"    WITH query_result AS (" &amp; CHAR(10) &amp;
"        -- 쿼리 결과를 변수에 저장" &amp; CHAR(10) &amp;
"        " &amp; AS536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536" s="164" t="s">
        <v>1860</v>
      </c>
      <c r="AX536" s="164" t="str">
        <f>"    WITH query_result AS (" &amp; CHAR(10) &amp;
"        -- 쿼리 결과를 변수에 저장" &amp; CHAR(10) &amp;
"        " &amp; AV536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AZ536" s="164" t="s">
        <v>1860</v>
      </c>
      <c r="BA536" s="164" t="str">
        <f>"BEGIN TRY" &amp; CHAR(10) &amp;
"    WITH query_result AS (" &amp; CHAR(10) &amp;
"        "&amp;AY536&amp;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536" s="164" t="s">
        <v>1860</v>
      </c>
      <c r="BD536" s="164" t="str">
        <f>"BEGIN TRY" &amp; CHAR(10) &amp;
"    WITH query_result AS (" &amp; CHAR(10) &amp;
"        "&amp;BB536&amp;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536" s="164" t="s">
        <v>1860</v>
      </c>
      <c r="BG536" s="164" t="str">
        <f>"BEGIN TRY" &amp; CHAR(10) &amp;
"    WITH query_result AS (" &amp; CHAR(10) &amp;
"        "&amp;BE536&amp;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6" s="166" t="str">
        <f>"SELECT 'ID"&amp; $U536 &amp;"' AS RULE_ID,  
   '"&amp; $G536 &amp;"' AS TB_NM,    
   '"&amp; $J536 &amp;"' AS COL_NM, 
   COUNT(*) AS TOT_CNT   
   FROM "&amp;$C536&amp;"."&amp; $G536 &amp;"
WHERE "&amp; $J536 &amp;" IS NOT NULL AND LENGTH(CAST("&amp; $J536 &amp;" AS VARCHAR))&gt;0 "</f>
        <v xml:space="preserve">SELECT 'ID3203'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536" s="164" t="s">
        <v>1860</v>
      </c>
      <c r="BJ536" s="166" t="str">
        <f>"BEGIN" &amp; CHAR(10) &amp;
"    -- 쿼리 결과를 변수에 저장" &amp; CHAR(10) &amp;
"    " &amp; BH536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'ID3203'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536" s="164" t="s">
        <v>1860</v>
      </c>
      <c r="BM536" s="166" t="str">
        <f>"BEGIN" &amp; CHAR(10) &amp;
"    -- 쿼리 결과를 변수에 저장" &amp; CHAR(10) &amp;
"    " &amp; BK536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536" s="164" t="s">
        <v>1860</v>
      </c>
      <c r="BP536" s="166" t="str">
        <f>"BEGIN" &amp; CHAR(10) &amp;
"    -- 쿼리 결과를 변수에 저장" &amp; CHAR(10) &amp;
"    " &amp; BN536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BR536" s="164" t="s">
        <v>1860</v>
      </c>
      <c r="BS53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LENGTH("&amp; $J536 &amp;")&gt;0 )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536" s="164" t="s">
        <v>1860</v>
      </c>
      <c r="BV53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536" s="166" t="str">
        <f>"SELECT ERR_VALUE, RULE_ID, TB_NM, COL_NM FROM (
 SELECT DISTINCT SUBSTRING(CAST("&amp; $J536 &amp;" AS VARCHAR(50)),1,30)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LENGTH("&amp; $J536 &amp;")&gt;0 ) 
AND "&amp; $J536 &amp;" != 0
LIMIT 3
) XX
"</f>
        <v xml:space="preserve">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536" s="164" t="s">
        <v>1860</v>
      </c>
      <c r="BY53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CA536" s="164" t="s">
        <v>1860</v>
      </c>
      <c r="CB536" s="164" t="str">
        <f>"    -- 프로시저 본문" &amp; CHAR(10) &amp;
"    BEGIN" &amp; CHAR(10) &amp;
"        WITH query_result AS (" &amp; CHAR(10) &amp;
"            -- 쿼리 결과를 변수에 저장" &amp; CHAR(10) &amp;
"            "&amp;BZ536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'ID3203'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LENGTH(TO_CHAR("&amp; $J536 &amp;"))&gt;0 )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536" s="164" t="s">
        <v>1860</v>
      </c>
      <c r="CE536" s="164" t="str">
        <f>"    -- 프로시저 본문" &amp; CHAR(10) &amp;
"    BEGIN" &amp; CHAR(10) &amp;
"        WITH query_result AS (" &amp; CHAR(10) &amp;
"            -- 쿼리 결과를 변수에 저장" &amp; CHAR(10) &amp;
"         "&amp;CC536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6" s="166" t="str">
        <f>"SELECT ERR_VALUE, RULE_ID, TB_NM, COL_NM FROM (
 SELECT DISTINCT SUBSTR(TO_CHAR("&amp; $J536 &amp;"),1,30)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LENGTH(TO_CHAR("&amp; $J536 &amp;"))&gt;0 ) 
AND "&amp; $J536 &amp;" != 0
AND ROWNUM &lt; 4
) XX
"</f>
        <v xml:space="preserve">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536" s="164" t="s">
        <v>1860</v>
      </c>
      <c r="CH536" s="164" t="str">
        <f>"    -- 프로시저 본문" &amp; CHAR(10) &amp;
"    BEGIN" &amp; CHAR(10) &amp;
"        WITH query_result AS (" &amp; CHAR(10) &amp;
"            -- 쿼리 결과를 변수에 저장" &amp; CHAR(10) &amp;
"            "&amp;CF536&amp;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CJ536" s="164" t="s">
        <v>1860</v>
      </c>
      <c r="CK536" s="164" t="str">
        <f>"BEGIN TRY" &amp; CHAR(10) &amp;
"    WITH query_result AS (" &amp; CHAR(10) &amp;
"        "&amp;CI536&amp;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536" s="164" t="s">
        <v>1860</v>
      </c>
      <c r="CN536" s="164" t="str">
        <f>"BEGIN TRY" &amp; CHAR(10) &amp;
"    WITH query_result AS (" &amp; CHAR(10) &amp;
"        "&amp;CL536&amp;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536" s="164" t="s">
        <v>1860</v>
      </c>
      <c r="CQ536" s="164" t="str">
        <f>"BEGIN TRY" &amp; CHAR(10) &amp;
"    WITH query_result AS (" &amp; CHAR(10) &amp;
"        "&amp;CO536&amp;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6" s="216">
        <f>IFERROR(VLOOKUP("ID"&amp;U536,V.진단결과!$A$2:$E$99558,4,0),0)</f>
        <v>0</v>
      </c>
      <c r="CS536" s="217">
        <f>IFERROR(VLOOKUP("ID"&amp;U536,V.진단결과!$A$2:$E$99558,5,0),0)</f>
        <v>0</v>
      </c>
      <c r="CT536" s="218">
        <f t="shared" si="372"/>
        <v>0</v>
      </c>
      <c r="CU536" s="219" t="str">
        <f>SUBSTITUTE(IFERROR(VLOOKUP("ID"&amp;U536,V.진단결과!$A$2:$F$99558,6,0),""),$AO536,"")</f>
        <v/>
      </c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</row>
    <row r="537" spans="1:120" s="220" customFormat="1" ht="16.5" customHeight="1">
      <c r="A537" s="164">
        <v>5.4</v>
      </c>
      <c r="B537" s="164" t="s">
        <v>2240</v>
      </c>
      <c r="C537" s="164" t="s">
        <v>2886</v>
      </c>
      <c r="D537" s="164">
        <v>8</v>
      </c>
      <c r="E537" s="175" t="s">
        <v>2243</v>
      </c>
      <c r="F537" s="177" t="s">
        <v>2694</v>
      </c>
      <c r="G537" s="177" t="s">
        <v>2251</v>
      </c>
      <c r="H537" s="177">
        <v>17</v>
      </c>
      <c r="I537" s="221" t="s">
        <v>2495</v>
      </c>
      <c r="J537" s="177" t="s">
        <v>2377</v>
      </c>
      <c r="K537" s="177" t="s">
        <v>2435</v>
      </c>
      <c r="L537" s="175"/>
      <c r="M537" s="165"/>
      <c r="N537" s="221" t="s">
        <v>2495</v>
      </c>
      <c r="O537" s="169"/>
      <c r="P537" s="222"/>
      <c r="Q537" s="175"/>
      <c r="R537" s="175"/>
      <c r="S537" s="166"/>
      <c r="T537" s="166"/>
      <c r="U537" s="166">
        <v>3204</v>
      </c>
      <c r="V537" s="164" t="s">
        <v>1869</v>
      </c>
      <c r="W537" s="166"/>
      <c r="X537" s="166"/>
      <c r="Y537" s="166"/>
      <c r="Z537" s="164" t="s">
        <v>1868</v>
      </c>
      <c r="AA537" s="164" t="s">
        <v>2466</v>
      </c>
      <c r="AB537" s="166"/>
      <c r="AC537" s="166"/>
      <c r="AD537" s="165"/>
      <c r="AE537" s="166"/>
      <c r="AF537" s="166" t="s">
        <v>2886</v>
      </c>
      <c r="AG537" s="165" t="s">
        <v>2258</v>
      </c>
      <c r="AH537" s="165" t="s">
        <v>2434</v>
      </c>
      <c r="AI537" s="166" t="s">
        <v>2804</v>
      </c>
      <c r="AJ537" s="166"/>
      <c r="AK537" s="166"/>
      <c r="AL537" s="166"/>
      <c r="AM537" s="166"/>
      <c r="AN537" s="166" t="str">
        <f>F537 &amp;"["&amp;G537&amp;"]의 "&amp; I537 &amp;"["&amp; J537 &amp;"]는 표준코드[CONCEPT]의 표준코드아이디[CONCEPT_ID]에 존재하며 해당 조건["&amp;AI537&amp;"]을 만족해야 한다."</f>
        <v>처치재료[DEVICE_EXPOSURE]의 단위 ID[UNIT_CONCEPT_ID]는 표준코드[CONCEPT]의 표준코드아이디[CONCEPT_ID]에 존재하며 해당 조건[and lower(domain_id) = 'unit' and lower(standard_concept) = 'standard']을 만족해야 한다.</v>
      </c>
      <c r="AO537" s="166"/>
      <c r="AP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AQ537" s="164" t="s">
        <v>1860</v>
      </c>
      <c r="AR537" s="164" t="str">
        <f>"WITH query_result AS (" &amp; CHAR(10) &amp;
"    -- 쿼리 결과를 변수에 저장" &amp; CHAR(10) &amp;
"    " &amp; AP537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AT537" s="164" t="s">
        <v>1860</v>
      </c>
      <c r="AU537" s="164" t="str">
        <f>"    WITH query_result AS (" &amp; CHAR(10) &amp;
"        -- 쿼리 결과를 변수에 저장" &amp; CHAR(10) &amp;
"        " &amp; AS537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'ID3204' AS RULE_ID,  
   'DEVICE_EXPOSURE' AS TB_NM,    
   'UNIT_CONCEPT_ID' AS COL_NM, 
	0 AS ERR_CNT  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AW537" s="164" t="s">
        <v>1860</v>
      </c>
      <c r="AX537" s="164" t="str">
        <f>"    WITH query_result AS (" &amp; CHAR(10) &amp;
"        -- 쿼리 결과를 변수에 저장" &amp; CHAR(10) &amp;
"        " &amp; AV537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AZ537" s="164" t="s">
        <v>1860</v>
      </c>
      <c r="BA537" s="164" t="str">
        <f>"BEGIN TRY" &amp; CHAR(10) &amp;
"    WITH query_result AS (" &amp; CHAR(10) &amp;
"        "&amp;AY537&amp;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C537" s="164" t="s">
        <v>1860</v>
      </c>
      <c r="BD537" s="164" t="str">
        <f>"BEGIN TRY" &amp; CHAR(10) &amp;
"    WITH query_result AS (" &amp; CHAR(10) &amp;
"        "&amp;BB537&amp;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BF537" s="164" t="s">
        <v>1860</v>
      </c>
      <c r="BG537" s="164" t="str">
        <f>"BEGIN TRY" &amp; CHAR(10) &amp;
"    WITH query_result AS (" &amp; CHAR(10) &amp;
"        "&amp;BE537&amp;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7" s="166" t="str">
        <f>"SELECT 'ID"&amp; $U537 &amp;"' AS RULE_ID,  
   '"&amp; $G537 &amp;"' AS TB_NM,    
   '"&amp; $J537 &amp;"' AS COL_NM, 
   COUNT(*) AS TOT_CNT   
   FROM "&amp;$C537&amp;"."&amp; $G537 &amp;"
WHERE "&amp; $J537 &amp;" IS NOT NULL AND LENGTH(CAST("&amp; $J537 &amp;" AS VARCHAR))&gt;0 "</f>
        <v xml:space="preserve">SELECT 'ID3204' AS RULE_ID,  
   'DEVICE_EXPOSURE' AS TB_NM,    
   'UNIT_CONCEPT_ID' AS COL_NM, 
   COUNT(*) AS TOT_CNT   
   FROM YourSchemaName.DEVICE_EXPOSURE
WHERE UNIT_CONCEPT_ID IS NOT NULL AND LENGTH(CAST(UNIT_CONCEPT_ID AS VARCHAR))&gt;0 </v>
      </c>
      <c r="BI537" s="164" t="s">
        <v>1860</v>
      </c>
      <c r="BJ537" s="166" t="str">
        <f>"BEGIN" &amp; CHAR(10) &amp;
"    -- 쿼리 결과를 변수에 저장" &amp; CHAR(10) &amp;
"    " &amp; BH537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'ID3204' AS RULE_ID,  
   'DEVICE_EXPOSURE' AS TB_NM,    
   'UNIT_CONCEPT_ID' AS COL_NM, 
   COUNT(*) AS TOT_CNT   
   FROM YourSchemaName.DEVICE_EXPOSURE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L537" s="164" t="s">
        <v>1860</v>
      </c>
      <c r="BM537" s="166" t="str">
        <f>"BEGIN" &amp; CHAR(10) &amp;
"    -- 쿼리 결과를 변수에 저장" &amp; CHAR(10) &amp;
"    " &amp; BK537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'ID3204' AS RULE_ID,  
   'DEVICE_EXPOSURE' AS TB_NM,    
   'UNIT_CONCEPT_ID' AS COL_NM, 
	0 AS ERR_CNT  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BO537" s="164" t="s">
        <v>1860</v>
      </c>
      <c r="BP537" s="166" t="str">
        <f>"BEGIN" &amp; CHAR(10) &amp;
"    -- 쿼리 결과를 변수에 저장" &amp; CHAR(10) &amp;
"    " &amp; BN537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BR537" s="164" t="s">
        <v>1860</v>
      </c>
      <c r="BS53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LENGTH("&amp; $J537 &amp;")&gt;0 )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37" s="164" t="s">
        <v>1860</v>
      </c>
      <c r="BV53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37" s="166" t="str">
        <f>"SELECT ERR_VALUE, RULE_ID, TB_NM, COL_NM FROM (
 SELECT DISTINCT SUBSTRING(CAST("&amp; $J537 &amp;" AS VARCHAR(50)),1,30)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 $AI537 &amp;")  
THEN 'Y' ELSE 'N' END = 'Y' 
AND ( "&amp; $J537 &amp;" IS NOT NULL AND LENGTH("&amp; $J537 &amp;")&gt;0 ) 
LIMIT 3
) XX
"</f>
        <v xml:space="preserve">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37" s="164" t="s">
        <v>1860</v>
      </c>
      <c r="BY53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CA537" s="164" t="s">
        <v>1860</v>
      </c>
      <c r="CB537" s="164" t="str">
        <f>"    -- 프로시저 본문" &amp; CHAR(10) &amp;
"    BEGIN" &amp; CHAR(10) &amp;
"        WITH query_result AS (" &amp; CHAR(10) &amp;
"            -- 쿼리 결과를 변수에 저장" &amp; CHAR(10) &amp;
"            "&amp;BZ537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'ID3204' AS RULE_ID,  
   'DEVICE_EXPOSURE' AS TB_NM,    
   'UNIT_CONCEPT_ID' AS COL_NM, 
   COUNT(*) AS TOT_CNT   
   FROM YourSchemaName.DEVICE_EXPOSURE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D537" s="164" t="s">
        <v>1860</v>
      </c>
      <c r="CE537" s="164" t="str">
        <f>"    -- 프로시저 본문" &amp; CHAR(10) &amp;
"    BEGIN" &amp; CHAR(10) &amp;
"        WITH query_result AS (" &amp; CHAR(10) &amp;
"            -- 쿼리 결과를 변수에 저장" &amp; CHAR(10) &amp;
"         "&amp;CC537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'ID3204' AS RULE_ID,  
   'DEVICE_EXPOSURE' AS TB_NM,    
   'UNIT_CONCEPT_ID' AS COL_NM, 
	0 AS ERR_CNT  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CG537" s="164" t="s">
        <v>1860</v>
      </c>
      <c r="CH537" s="164" t="str">
        <f>"    -- 프로시저 본문" &amp; CHAR(10) &amp;
"    BEGIN" &amp; CHAR(10) &amp;
"        WITH query_result AS (" &amp; CHAR(10) &amp;
"            -- 쿼리 결과를 변수에 저장" &amp; CHAR(10) &amp;
"            "&amp;CF537&amp;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CJ537" s="164" t="s">
        <v>1860</v>
      </c>
      <c r="CK537" s="164" t="str">
        <f>"BEGIN TRY" &amp; CHAR(10) &amp;
"    WITH query_result AS (" &amp; CHAR(10) &amp;
"        "&amp;CI537&amp;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M537" s="164" t="s">
        <v>1860</v>
      </c>
      <c r="CN537" s="164" t="str">
        <f>"BEGIN TRY" &amp; CHAR(10) &amp;
"    WITH query_result AS (" &amp; CHAR(10) &amp;
"        "&amp;CL537&amp;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CP537" s="164" t="s">
        <v>1860</v>
      </c>
      <c r="CQ537" s="164" t="str">
        <f>"BEGIN TRY" &amp; CHAR(10) &amp;
"    WITH query_result AS (" &amp; CHAR(10) &amp;
"        "&amp;CO537&amp;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7" s="216">
        <f>IFERROR(VLOOKUP("ID"&amp;U537,V.진단결과!$A$2:$E$99558,4,0),0)</f>
        <v>0</v>
      </c>
      <c r="CS537" s="217">
        <f>IFERROR(VLOOKUP("ID"&amp;U537,V.진단결과!$A$2:$E$99558,5,0),0)</f>
        <v>0</v>
      </c>
      <c r="CT537" s="218">
        <f t="shared" ref="CT537:CT602" si="420">IFERROR(CS537/CR537,0)</f>
        <v>0</v>
      </c>
      <c r="CU537" s="219" t="str">
        <f>SUBSTITUTE(IFERROR(VLOOKUP("ID"&amp;U537,V.진단결과!$A$2:$F$99558,6,0),""),$AO537,"")</f>
        <v/>
      </c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</row>
    <row r="538" spans="1:120" s="220" customFormat="1" ht="24" hidden="1" customHeight="1">
      <c r="A538" s="164">
        <v>5.4</v>
      </c>
      <c r="B538" s="164" t="s">
        <v>2240</v>
      </c>
      <c r="C538" s="164" t="s">
        <v>2886</v>
      </c>
      <c r="D538" s="164">
        <v>8</v>
      </c>
      <c r="E538" s="175" t="s">
        <v>2243</v>
      </c>
      <c r="F538" s="177" t="s">
        <v>2694</v>
      </c>
      <c r="G538" s="177" t="s">
        <v>2251</v>
      </c>
      <c r="H538" s="177">
        <v>18</v>
      </c>
      <c r="I538" s="221" t="s">
        <v>2690</v>
      </c>
      <c r="J538" s="177" t="s">
        <v>2382</v>
      </c>
      <c r="K538" s="177" t="s">
        <v>2437</v>
      </c>
      <c r="L538" s="175"/>
      <c r="M538" s="165"/>
      <c r="N538" s="221" t="s">
        <v>2690</v>
      </c>
      <c r="O538" s="169"/>
      <c r="P538" s="222"/>
      <c r="Q538" s="175"/>
      <c r="R538" s="175"/>
      <c r="S538" s="166"/>
      <c r="T538" s="166"/>
      <c r="U538" s="166"/>
      <c r="V538" s="164" t="s">
        <v>1965</v>
      </c>
      <c r="W538" s="166" t="s">
        <v>1875</v>
      </c>
      <c r="X538" s="166"/>
      <c r="Y538" s="166"/>
      <c r="Z538" s="166"/>
      <c r="AA538" s="166"/>
      <c r="AB538" s="166"/>
      <c r="AC538" s="166"/>
      <c r="AD538" s="165"/>
      <c r="AE538" s="166"/>
      <c r="AF538" s="166"/>
      <c r="AG538" s="166"/>
      <c r="AH538" s="165"/>
      <c r="AI538" s="166"/>
      <c r="AJ538" s="166"/>
      <c r="AK538" s="166"/>
      <c r="AL538" s="166"/>
      <c r="AM538" s="166"/>
      <c r="AN538" s="166"/>
      <c r="AO538" s="166"/>
      <c r="AP538" s="166"/>
      <c r="AQ538" s="164"/>
      <c r="AR538" s="164"/>
      <c r="AS538" s="167"/>
      <c r="AT538" s="164"/>
      <c r="AU538" s="164"/>
      <c r="AV538" s="166"/>
      <c r="AW538" s="167"/>
      <c r="AX538" s="167"/>
      <c r="AY538" s="166"/>
      <c r="AZ538" s="164"/>
      <c r="BA538" s="164"/>
      <c r="BB538" s="167"/>
      <c r="BC538" s="164"/>
      <c r="BD538" s="164"/>
      <c r="BE538" s="166"/>
      <c r="BF538" s="167"/>
      <c r="BG538" s="167"/>
      <c r="BH538" s="166"/>
      <c r="BI538" s="164"/>
      <c r="BJ538" s="164"/>
      <c r="BK538" s="167"/>
      <c r="BL538" s="164"/>
      <c r="BM538" s="164"/>
      <c r="BN538" s="166"/>
      <c r="BO538" s="167"/>
      <c r="BP538" s="167"/>
      <c r="BQ538" s="166"/>
      <c r="BR538" s="164"/>
      <c r="BS538" s="164"/>
      <c r="BT538" s="167"/>
      <c r="BU538" s="164"/>
      <c r="BV538" s="164"/>
      <c r="BW538" s="166"/>
      <c r="BX538" s="167"/>
      <c r="BY538" s="167"/>
      <c r="BZ538" s="166"/>
      <c r="CA538" s="164"/>
      <c r="CB538" s="164"/>
      <c r="CC538" s="167"/>
      <c r="CD538" s="164"/>
      <c r="CE538" s="164"/>
      <c r="CF538" s="166"/>
      <c r="CG538" s="167"/>
      <c r="CH538" s="167"/>
      <c r="CI538" s="166"/>
      <c r="CJ538" s="164"/>
      <c r="CK538" s="164"/>
      <c r="CL538" s="167"/>
      <c r="CM538" s="164"/>
      <c r="CN538" s="164"/>
      <c r="CO538" s="166"/>
      <c r="CP538" s="167"/>
      <c r="CQ538" s="167"/>
      <c r="CR538" s="216">
        <f>IFERROR(VLOOKUP("ID"&amp;U538,V.진단결과!$A$2:$E$99558,4,0),0)</f>
        <v>0</v>
      </c>
      <c r="CS538" s="217">
        <f>IFERROR(VLOOKUP("ID"&amp;U538,V.진단결과!$A$2:$E$99558,5,0),0)</f>
        <v>0</v>
      </c>
      <c r="CT538" s="218">
        <f t="shared" si="420"/>
        <v>0</v>
      </c>
      <c r="CU538" s="219" t="str">
        <f>SUBSTITUTE(IFERROR(VLOOKUP("ID"&amp;U538,V.진단결과!$A$2:$F$99558,6,0),""),$AO538,"")</f>
        <v/>
      </c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</row>
    <row r="539" spans="1:120" s="220" customFormat="1" ht="24" customHeight="1">
      <c r="A539" s="164">
        <v>5.4</v>
      </c>
      <c r="B539" s="164" t="s">
        <v>2240</v>
      </c>
      <c r="C539" s="164" t="s">
        <v>2886</v>
      </c>
      <c r="D539" s="164">
        <v>8</v>
      </c>
      <c r="E539" s="175" t="s">
        <v>2243</v>
      </c>
      <c r="F539" s="177" t="s">
        <v>2694</v>
      </c>
      <c r="G539" s="177" t="s">
        <v>2251</v>
      </c>
      <c r="H539" s="177">
        <v>19</v>
      </c>
      <c r="I539" s="221" t="s">
        <v>2691</v>
      </c>
      <c r="J539" s="177" t="s">
        <v>2511</v>
      </c>
      <c r="K539" s="177" t="s">
        <v>2435</v>
      </c>
      <c r="L539" s="175"/>
      <c r="M539" s="165"/>
      <c r="N539" s="221" t="s">
        <v>2691</v>
      </c>
      <c r="O539" s="169"/>
      <c r="P539" s="222"/>
      <c r="Q539" s="175"/>
      <c r="R539" s="175"/>
      <c r="S539" s="166"/>
      <c r="T539" s="166"/>
      <c r="U539" s="166">
        <v>3206</v>
      </c>
      <c r="V539" s="164" t="s">
        <v>1869</v>
      </c>
      <c r="W539" s="166"/>
      <c r="X539" s="166"/>
      <c r="Y539" s="166"/>
      <c r="Z539" s="164" t="s">
        <v>1868</v>
      </c>
      <c r="AA539" s="164" t="s">
        <v>2568</v>
      </c>
      <c r="AB539" s="166"/>
      <c r="AC539" s="166"/>
      <c r="AD539" s="165"/>
      <c r="AE539" s="166"/>
      <c r="AF539" s="166" t="s">
        <v>2886</v>
      </c>
      <c r="AG539" s="165" t="s">
        <v>2258</v>
      </c>
      <c r="AH539" s="165" t="s">
        <v>2434</v>
      </c>
      <c r="AI539" s="166"/>
      <c r="AJ539" s="166"/>
      <c r="AK539" s="166"/>
      <c r="AL539" s="166"/>
      <c r="AM539" s="166"/>
      <c r="AN539" s="166" t="str">
        <f>F539 &amp;"["&amp;G539&amp;"]의 "&amp; I539 &amp;"["&amp; J539 &amp;"]는 표준코드[CONCEPT]의 표준코드아이디[CONCEPT_ID]에 존재하거나 0을 포함하여야 한다."</f>
        <v>처치재료[DEVICE_EXPOSURE]의 단위 소스 ID[UNIT_SOURCE_CONCEPT_ID]는 표준코드[CONCEPT]의 표준코드아이디[CONCEPT_ID]에 존재하거나 0을 포함하여야 한다.</v>
      </c>
      <c r="AO539" s="166"/>
      <c r="AP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AQ539" s="164" t="s">
        <v>1860</v>
      </c>
      <c r="AR539" s="164" t="str">
        <f>"WITH query_result AS (" &amp; CHAR(10) &amp;
"    -- 쿼리 결과를 변수에 저장" &amp; CHAR(10) &amp;
"    " &amp; AP539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39" s="164" t="s">
        <v>1860</v>
      </c>
      <c r="AU539" s="164" t="str">
        <f>"    WITH query_result AS (" &amp; CHAR(10) &amp;
"        -- 쿼리 결과를 변수에 저장" &amp; CHAR(10) &amp;
"        " &amp; AS539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39" s="164" t="s">
        <v>1860</v>
      </c>
      <c r="AX539" s="164" t="str">
        <f>"    WITH query_result AS (" &amp; CHAR(10) &amp;
"        -- 쿼리 결과를 변수에 저장" &amp; CHAR(10) &amp;
"        " &amp; AV539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AZ539" s="164" t="s">
        <v>1860</v>
      </c>
      <c r="BA539" s="164" t="str">
        <f>"BEGIN TRY" &amp; CHAR(10) &amp;
"    WITH query_result AS (" &amp; CHAR(10) &amp;
"        "&amp;AY539&amp;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39" s="164" t="s">
        <v>1860</v>
      </c>
      <c r="BD539" s="164" t="str">
        <f>"BEGIN TRY" &amp; CHAR(10) &amp;
"    WITH query_result AS (" &amp; CHAR(10) &amp;
"        "&amp;BB539&amp;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39" s="164" t="s">
        <v>1860</v>
      </c>
      <c r="BG539" s="164" t="str">
        <f>"BEGIN TRY" &amp; CHAR(10) &amp;
"    WITH query_result AS (" &amp; CHAR(10) &amp;
"        "&amp;BE539&amp;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9" s="166" t="str">
        <f>"SELECT 'ID"&amp; $U539 &amp;"' AS RULE_ID,  
   '"&amp; $G539 &amp;"' AS TB_NM,    
   '"&amp; $J539 &amp;"' AS COL_NM, 
   COUNT(*) AS TOT_CNT   
   FROM "&amp;$C539&amp;"."&amp; $G539 &amp;"
WHERE "&amp; $J539 &amp;" IS NOT NULL AND LENGTH(CAST("&amp; $J539 &amp;" AS VARCHAR))&gt;0 "</f>
        <v xml:space="preserve">SELECT 'ID3206' AS RULE_ID,  
   'DEVICE_EXPOSURE' AS TB_NM,    
   'UNIT_SOURCE_CONCEPT_ID' AS COL_NM, 
   COUNT(*) AS TOT_CNT   
   FROM YourSchemaName.DEVICE_EXPOSURE
WHERE UNIT_SOURCE_CONCEPT_ID IS NOT NULL AND LENGTH(CAST(UNIT_SOURCE_CONCEPT_ID AS VARCHAR))&gt;0 </v>
      </c>
      <c r="BI539" s="164" t="s">
        <v>1860</v>
      </c>
      <c r="BJ539" s="166" t="str">
        <f>"BEGIN" &amp; CHAR(10) &amp;
"    -- 쿼리 결과를 변수에 저장" &amp; CHAR(10) &amp;
"    " &amp; BH539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'ID3206' AS RULE_ID,  
   'DEVICE_EXPOSURE' AS TB_NM,    
   'UNIT_SOURCE_CONCEPT_ID' AS COL_NM, 
   COUNT(*) AS TOT_CNT   
   FROM YourSchemaName.DEVICE_EXPOSURE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39" s="164" t="s">
        <v>1860</v>
      </c>
      <c r="BM539" s="166" t="str">
        <f>"BEGIN" &amp; CHAR(10) &amp;
"    -- 쿼리 결과를 변수에 저장" &amp; CHAR(10) &amp;
"    " &amp; BK539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39" s="164" t="s">
        <v>1860</v>
      </c>
      <c r="BP539" s="166" t="str">
        <f>"BEGIN" &amp; CHAR(10) &amp;
"    -- 쿼리 결과를 변수에 저장" &amp; CHAR(10) &amp;
"    " &amp; BN539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BR539" s="164" t="s">
        <v>1860</v>
      </c>
      <c r="BS5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LENGTH("&amp; $J539 &amp;")&gt;0 )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39" s="164" t="s">
        <v>1860</v>
      </c>
      <c r="BV5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39" s="166" t="str">
        <f>"SELECT ERR_VALUE, RULE_ID, TB_NM, COL_NM FROM (
 SELECT DISTINCT SUBSTRING(CAST("&amp; $J539 &amp;" AS VARCHAR(50)),1,30)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LENGTH("&amp; $J539 &amp;")&gt;0 ) 
AND "&amp; $J539 &amp;" != 0
LIMIT 3
) XX
"</f>
        <v xml:space="preserve">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39" s="164" t="s">
        <v>1860</v>
      </c>
      <c r="BY5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CA539" s="164" t="s">
        <v>1860</v>
      </c>
      <c r="CB539" s="164" t="str">
        <f>"    -- 프로시저 본문" &amp; CHAR(10) &amp;
"    BEGIN" &amp; CHAR(10) &amp;
"        WITH query_result AS (" &amp; CHAR(10) &amp;
"            -- 쿼리 결과를 변수에 저장" &amp; CHAR(10) &amp;
"            "&amp;BZ539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'ID3206' AS RULE_ID,  
   'DEVICE_EXPOSURE' AS TB_NM,    
   'UNIT_SOURCE_CONCEPT_ID' AS COL_NM, 
   COUNT(*) AS TOT_CNT   
   FROM YourSchemaName.DEVICE_EXPOSURE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LENGTH(TO_CHAR("&amp; $J539 &amp;"))&gt;0 )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39" s="164" t="s">
        <v>1860</v>
      </c>
      <c r="CE539" s="164" t="str">
        <f>"    -- 프로시저 본문" &amp; CHAR(10) &amp;
"    BEGIN" &amp; CHAR(10) &amp;
"        WITH query_result AS (" &amp; CHAR(10) &amp;
"            -- 쿼리 결과를 변수에 저장" &amp; CHAR(10) &amp;
"         "&amp;CC539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9" s="166" t="str">
        <f>"SELECT ERR_VALUE, RULE_ID, TB_NM, COL_NM FROM (
 SELECT DISTINCT SUBSTR(TO_CHAR("&amp; $J539 &amp;"),1,30)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LENGTH(TO_CHAR("&amp; $J539 &amp;"))&gt;0 ) 
AND "&amp; $J539 &amp;" != 0
AND ROWNUM &lt; 4
) XX
"</f>
        <v xml:space="preserve">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39" s="164" t="s">
        <v>1860</v>
      </c>
      <c r="CH539" s="164" t="str">
        <f>"    -- 프로시저 본문" &amp; CHAR(10) &amp;
"    BEGIN" &amp; CHAR(10) &amp;
"        WITH query_result AS (" &amp; CHAR(10) &amp;
"            -- 쿼리 결과를 변수에 저장" &amp; CHAR(10) &amp;
"            "&amp;CF539&amp;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CJ539" s="164" t="s">
        <v>1860</v>
      </c>
      <c r="CK539" s="164" t="str">
        <f>"BEGIN TRY" &amp; CHAR(10) &amp;
"    WITH query_result AS (" &amp; CHAR(10) &amp;
"        "&amp;CI539&amp;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39" s="164" t="s">
        <v>1860</v>
      </c>
      <c r="CN539" s="164" t="str">
        <f>"BEGIN TRY" &amp; CHAR(10) &amp;
"    WITH query_result AS (" &amp; CHAR(10) &amp;
"        "&amp;CL539&amp;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39" s="164" t="s">
        <v>1860</v>
      </c>
      <c r="CQ539" s="164" t="str">
        <f>"BEGIN TRY" &amp; CHAR(10) &amp;
"    WITH query_result AS (" &amp; CHAR(10) &amp;
"        "&amp;CO539&amp;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9" s="216">
        <f>IFERROR(VLOOKUP("ID"&amp;U539,V.진단결과!$A$2:$E$99558,4,0),0)</f>
        <v>0</v>
      </c>
      <c r="CS539" s="217">
        <f>IFERROR(VLOOKUP("ID"&amp;U539,V.진단결과!$A$2:$E$99558,5,0),0)</f>
        <v>0</v>
      </c>
      <c r="CT539" s="218">
        <f t="shared" si="420"/>
        <v>0</v>
      </c>
      <c r="CU539" s="219" t="str">
        <f>SUBSTITUTE(IFERROR(VLOOKUP("ID"&amp;U539,V.진단결과!$A$2:$F$99558,6,0),""),$AO539,"")</f>
        <v/>
      </c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</row>
    <row r="540" spans="1:120" s="220" customFormat="1" ht="16.5" hidden="1" customHeight="1">
      <c r="A540" s="164">
        <v>5.4</v>
      </c>
      <c r="B540" s="164" t="s">
        <v>2240</v>
      </c>
      <c r="C540" s="164" t="s">
        <v>2886</v>
      </c>
      <c r="D540" s="164">
        <v>9</v>
      </c>
      <c r="E540" s="175" t="s">
        <v>2243</v>
      </c>
      <c r="F540" s="177" t="s">
        <v>2260</v>
      </c>
      <c r="G540" s="177" t="s">
        <v>2252</v>
      </c>
      <c r="H540" s="177">
        <v>1</v>
      </c>
      <c r="I540" s="221" t="s">
        <v>2486</v>
      </c>
      <c r="J540" s="177" t="s">
        <v>2368</v>
      </c>
      <c r="K540" s="177" t="s">
        <v>2435</v>
      </c>
      <c r="L540" s="175" t="s">
        <v>9</v>
      </c>
      <c r="M540" s="165"/>
      <c r="N540" s="221" t="s">
        <v>2486</v>
      </c>
      <c r="O540" s="183">
        <v>11833568</v>
      </c>
      <c r="P540" s="166"/>
      <c r="Q540" s="175" t="s">
        <v>116</v>
      </c>
      <c r="R540" s="175" t="s">
        <v>2448</v>
      </c>
      <c r="S540" s="166"/>
      <c r="T540" s="166"/>
      <c r="U540" s="166"/>
      <c r="V540" s="164" t="s">
        <v>1873</v>
      </c>
      <c r="W540" s="167" t="s">
        <v>1874</v>
      </c>
      <c r="X540" s="166"/>
      <c r="Y540" s="166"/>
      <c r="Z540" s="166"/>
      <c r="AA540" s="166"/>
      <c r="AB540" s="166"/>
      <c r="AC540" s="166"/>
      <c r="AD540" s="165"/>
      <c r="AE540" s="166"/>
      <c r="AF540" s="166"/>
      <c r="AG540" s="166"/>
      <c r="AH540" s="165"/>
      <c r="AI540" s="166"/>
      <c r="AJ540" s="166"/>
      <c r="AK540" s="166"/>
      <c r="AL540" s="166"/>
      <c r="AM540" s="166"/>
      <c r="AN540" s="166"/>
      <c r="AO540" s="166"/>
      <c r="AP540" s="166"/>
      <c r="AQ540" s="164"/>
      <c r="AR540" s="164"/>
      <c r="AS540" s="167"/>
      <c r="AT540" s="164"/>
      <c r="AU540" s="164"/>
      <c r="AV540" s="166"/>
      <c r="AW540" s="167"/>
      <c r="AX540" s="167"/>
      <c r="AY540" s="166"/>
      <c r="AZ540" s="164"/>
      <c r="BA540" s="164"/>
      <c r="BB540" s="167"/>
      <c r="BC540" s="164"/>
      <c r="BD540" s="164"/>
      <c r="BE540" s="166"/>
      <c r="BF540" s="167"/>
      <c r="BG540" s="167"/>
      <c r="BH540" s="166"/>
      <c r="BI540" s="164"/>
      <c r="BJ540" s="164"/>
      <c r="BK540" s="167"/>
      <c r="BL540" s="164"/>
      <c r="BM540" s="164"/>
      <c r="BN540" s="166"/>
      <c r="BO540" s="167"/>
      <c r="BP540" s="167"/>
      <c r="BQ540" s="166"/>
      <c r="BR540" s="164"/>
      <c r="BS540" s="164"/>
      <c r="BT540" s="167"/>
      <c r="BU540" s="164"/>
      <c r="BV540" s="164"/>
      <c r="BW540" s="166"/>
      <c r="BX540" s="167"/>
      <c r="BY540" s="167"/>
      <c r="BZ540" s="166"/>
      <c r="CA540" s="164"/>
      <c r="CB540" s="164"/>
      <c r="CC540" s="167"/>
      <c r="CD540" s="164"/>
      <c r="CE540" s="164"/>
      <c r="CF540" s="166"/>
      <c r="CG540" s="167"/>
      <c r="CH540" s="167"/>
      <c r="CI540" s="166"/>
      <c r="CJ540" s="164"/>
      <c r="CK540" s="164"/>
      <c r="CL540" s="167"/>
      <c r="CM540" s="164"/>
      <c r="CN540" s="164"/>
      <c r="CO540" s="166"/>
      <c r="CP540" s="167"/>
      <c r="CQ540" s="167"/>
      <c r="CR540" s="216">
        <f>IFERROR(VLOOKUP("ID"&amp;U540,V.진단결과!$A$2:$E$99558,4,0),0)</f>
        <v>0</v>
      </c>
      <c r="CS540" s="217">
        <f>IFERROR(VLOOKUP("ID"&amp;U540,V.진단결과!$A$2:$E$99558,5,0),0)</f>
        <v>0</v>
      </c>
      <c r="CT540" s="218">
        <f t="shared" si="420"/>
        <v>0</v>
      </c>
      <c r="CU540" s="219" t="str">
        <f>SUBSTITUTE(IFERROR(VLOOKUP("ID"&amp;U540,V.진단결과!$A$2:$F$99558,6,0),""),$AO540,"")</f>
        <v/>
      </c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</row>
    <row r="541" spans="1:120" s="220" customFormat="1" ht="16.5" customHeight="1">
      <c r="A541" s="164">
        <v>5.4</v>
      </c>
      <c r="B541" s="164" t="s">
        <v>2240</v>
      </c>
      <c r="C541" s="164" t="s">
        <v>2886</v>
      </c>
      <c r="D541" s="164">
        <v>9</v>
      </c>
      <c r="E541" s="175" t="s">
        <v>2243</v>
      </c>
      <c r="F541" s="177" t="s">
        <v>2260</v>
      </c>
      <c r="G541" s="177" t="s">
        <v>2252</v>
      </c>
      <c r="H541" s="177">
        <v>1</v>
      </c>
      <c r="I541" s="221" t="s">
        <v>2486</v>
      </c>
      <c r="J541" s="177" t="s">
        <v>2368</v>
      </c>
      <c r="K541" s="177" t="s">
        <v>2435</v>
      </c>
      <c r="L541" s="175" t="s">
        <v>9</v>
      </c>
      <c r="M541" s="165"/>
      <c r="N541" s="221" t="s">
        <v>2486</v>
      </c>
      <c r="O541" s="183">
        <v>11833568</v>
      </c>
      <c r="P541" s="166"/>
      <c r="Q541" s="175" t="s">
        <v>116</v>
      </c>
      <c r="R541" s="175" t="s">
        <v>2448</v>
      </c>
      <c r="S541" s="166"/>
      <c r="T541" s="166"/>
      <c r="U541" s="166">
        <v>3208</v>
      </c>
      <c r="V541" s="164" t="s">
        <v>1869</v>
      </c>
      <c r="W541" s="166"/>
      <c r="X541" s="166"/>
      <c r="Y541" s="166"/>
      <c r="Z541" s="168" t="s">
        <v>2892</v>
      </c>
      <c r="AA541" s="168" t="s">
        <v>2891</v>
      </c>
      <c r="AB541" s="166"/>
      <c r="AC541" s="166"/>
      <c r="AD541" s="165"/>
      <c r="AE541" s="166"/>
      <c r="AF541" s="166"/>
      <c r="AG541" s="166"/>
      <c r="AH541" s="165"/>
      <c r="AI541" s="166"/>
      <c r="AJ541" s="166"/>
      <c r="AK541" s="166"/>
      <c r="AL541" s="166"/>
      <c r="AM541" s="166"/>
      <c r="AN541" s="166" t="str">
        <f>F541 &amp;"["&amp;G541&amp;"]의 "&amp; I541 &amp;"["&amp; J541 &amp;"]는 필수적으로 존재하여만 한다."</f>
        <v>검사정보[MEASUREMENT]의 검사 및 측정 식별 ID[MEASUREMENT_ID]는 필수적으로 존재하여만 한다.</v>
      </c>
      <c r="AO541" s="166"/>
      <c r="AP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Q541" s="164" t="s">
        <v>1860</v>
      </c>
      <c r="AR541" s="164" t="str">
        <f t="shared" ref="AR541:AR551" si="421">"WITH query_result AS (" &amp; CHAR(10) &amp;
"    -- 쿼리 결과를 변수에 저장" &amp; CHAR(10) &amp;
"    " &amp; AP541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'ID3208'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AT541" s="164" t="s">
        <v>1860</v>
      </c>
      <c r="AU541" s="164" t="str">
        <f t="shared" ref="AU541:AU551" si="422">"    WITH query_result AS (" &amp; CHAR(10) &amp;
"        -- 쿼리 결과를 변수에 저장" &amp; CHAR(10) &amp;
"        " &amp; AS541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'ID3208'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AW541" s="164" t="s">
        <v>1860</v>
      </c>
      <c r="AX541" s="164" t="str">
        <f t="shared" ref="AX541:AX551" si="423">"    WITH query_result AS (" &amp; CHAR(10) &amp;
"        -- 쿼리 결과를 변수에 저장" &amp; CHAR(10) &amp;
"        " &amp; AV541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Z541" s="164" t="s">
        <v>1860</v>
      </c>
      <c r="BA541" s="164" t="str">
        <f t="shared" ref="BA541:BA551" si="424">"BEGIN TRY" &amp; CHAR(10) &amp;
"    WITH query_result AS (" &amp; CHAR(10) &amp;
"        "&amp;AY541&amp;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C541" s="164" t="s">
        <v>1860</v>
      </c>
      <c r="BD541" s="164" t="str">
        <f t="shared" ref="BD541:BD547" si="425">"BEGIN TRY" &amp; CHAR(10) &amp;
"    WITH query_result AS (" &amp; CHAR(10) &amp;
"        "&amp;BB541&amp;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BF541" s="164" t="s">
        <v>1860</v>
      </c>
      <c r="BG541" s="164" t="str">
        <f t="shared" ref="BG541:BG551" si="426">"BEGIN TRY" &amp; CHAR(10) &amp;
"    WITH query_result AS (" &amp; CHAR(10) &amp;
"        "&amp;BE541&amp;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1" s="166" t="str">
        <f>"SELECT 'ID"&amp; $U541 &amp;"' AS RULE_ID,  
   '"&amp; $G541 &amp;"' AS TB_NM,    
   '"&amp; $J541 &amp;"' AS COL_NM, 
   COUNT(*) AS TOT_CNT   
   FROM "&amp;$C541&amp;"."&amp; $G541 &amp;"
"</f>
        <v xml:space="preserve">SELECT 'ID3208' AS RULE_ID,  
   'MEASUREMENT' AS TB_NM,    
   'MEASUREMENT_ID' AS COL_NM, 
   COUNT(*) AS TOT_CNT   
   FROM YourSchemaName.MEASUREMENT
</v>
      </c>
      <c r="BI541" s="164" t="s">
        <v>1860</v>
      </c>
      <c r="BJ541" s="166" t="str">
        <f t="shared" ref="BJ541:BJ551" si="427">"BEGIN" &amp; CHAR(10) &amp;
"    -- 쿼리 결과를 변수에 저장" &amp; CHAR(10) &amp;
"    " &amp; BH541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'ID3208'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L541" s="164" t="s">
        <v>1860</v>
      </c>
      <c r="BM541" s="166" t="str">
        <f t="shared" ref="BM541:BM551" si="428">"BEGIN" &amp; CHAR(10) &amp;
"    -- 쿼리 결과를 변수에 저장" &amp; CHAR(10) &amp;
"    " &amp; BK541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'ID3208'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BO541" s="164" t="s">
        <v>1860</v>
      </c>
      <c r="BP541" s="166" t="str">
        <f t="shared" ref="BP541:BP551" si="429">"BEGIN" &amp; CHAR(10) &amp;
"    -- 쿼리 결과를 변수에 저장" &amp; CHAR(10) &amp;
"    " &amp; BN541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BR541" s="164" t="s">
        <v>1860</v>
      </c>
      <c r="BS541" s="164" t="str">
        <f t="shared" ref="BS541:BS551" si="43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U541" s="164" t="s">
        <v>1860</v>
      </c>
      <c r="BV541" s="164" t="str">
        <f t="shared" ref="BV541:BV551" si="43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541" s="166" t="str">
        <f>"SELECT ERR_VALUE, RULE_ID, TB_NM, COL_NM FROM (
 SELECT DISTINCT SUBSTRING(CAST("&amp; $J541 &amp;" AS VARCHAR(50)),1,30) AS ERR_VALUE, 'ID"&amp; $U541 &amp;"' AS RULE_ID,  
   '"&amp; $G541 &amp;"' AS TB_NM,    
   '"&amp; $J541 &amp;"' AS COL_NM 
    FROM "&amp;$C541&amp;"."&amp; $G541 &amp;" A
    WHERE  "&amp; $J541 &amp;" IS NULL 
LIMIT 3
) XX
"</f>
        <v xml:space="preserve">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</v>
      </c>
      <c r="BX541" s="164" t="s">
        <v>1860</v>
      </c>
      <c r="BY541" s="164" t="str">
        <f t="shared" ref="BY541:BY551" si="43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A541" s="164" t="s">
        <v>1860</v>
      </c>
      <c r="CB541" s="164" t="str">
        <f t="shared" ref="CB541:CB551" si="433">"    -- 프로시저 본문" &amp; CHAR(10) &amp;
"    BEGIN" &amp; CHAR(10) &amp;
"        WITH query_result AS (" &amp; CHAR(10) &amp;
"            -- 쿼리 결과를 변수에 저장" &amp; CHAR(10) &amp;
"            "&amp;BZ541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'ID3208'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D541" s="164" t="s">
        <v>1860</v>
      </c>
      <c r="CE541" s="164" t="str">
        <f t="shared" ref="CE541:CE551" si="434">"    -- 프로시저 본문" &amp; CHAR(10) &amp;
"    BEGIN" &amp; CHAR(10) &amp;
"        WITH query_result AS (" &amp; CHAR(10) &amp;
"            -- 쿼리 결과를 변수에 저장" &amp; CHAR(10) &amp;
"         "&amp;CC541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'ID3208'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1" s="166" t="str">
        <f>"SELECT ERR_VALUE, RULE_ID, TB_NM, COL_NM FROM (
 SELECT DISTINCT SUBSTR(TO_CHAR("&amp; $J541 &amp;"),1,30) AS ERR_VALUE, 'ID"&amp; $U541 &amp;"' AS RULE_ID,  
   '"&amp; $G541 &amp;"' AS TB_NM,    
   '"&amp; $J541 &amp;"' AS COL_NM 
    FROM "&amp;$C541&amp;"."&amp; $G541 &amp;" A
    WHERE  "&amp; $J541 &amp;" IS NULL
AND ROWNUM &lt; 4
) XX
"</f>
        <v xml:space="preserve">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</v>
      </c>
      <c r="CG541" s="164" t="s">
        <v>1860</v>
      </c>
      <c r="CH541" s="164" t="str">
        <f t="shared" ref="CH541:CH551" si="435">"    -- 프로시저 본문" &amp; CHAR(10) &amp;
"    BEGIN" &amp; CHAR(10) &amp;
"        WITH query_result AS (" &amp; CHAR(10) &amp;
"            -- 쿼리 결과를 변수에 저장" &amp; CHAR(10) &amp;
"            "&amp;CF541&amp;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J541" s="164" t="s">
        <v>1860</v>
      </c>
      <c r="CK541" s="164" t="str">
        <f t="shared" ref="CK541:CK551" si="436">"BEGIN TRY" &amp; CHAR(10) &amp;
"    WITH query_result AS (" &amp; CHAR(10) &amp;
"        "&amp;CI541&amp;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M541" s="164" t="s">
        <v>1860</v>
      </c>
      <c r="CN541" s="164" t="str">
        <f t="shared" ref="CN541:CN547" si="437">"BEGIN TRY" &amp; CHAR(10) &amp;
"    WITH query_result AS (" &amp; CHAR(10) &amp;
"        "&amp;CL541&amp;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CP541" s="164" t="s">
        <v>1860</v>
      </c>
      <c r="CQ541" s="164" t="str">
        <f t="shared" ref="CQ541:CQ551" si="438">"BEGIN TRY" &amp; CHAR(10) &amp;
"    WITH query_result AS (" &amp; CHAR(10) &amp;
"        "&amp;CO541&amp;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1" s="216">
        <f>IFERROR(VLOOKUP("ID"&amp;U541,V.진단결과!$A$2:$E$99558,4,0),0)</f>
        <v>0</v>
      </c>
      <c r="CS541" s="217">
        <f>IFERROR(VLOOKUP("ID"&amp;U541,V.진단결과!$A$2:$E$99558,5,0),0)</f>
        <v>0</v>
      </c>
      <c r="CT541" s="218">
        <f t="shared" si="420"/>
        <v>0</v>
      </c>
      <c r="CU541" s="219" t="str">
        <f>SUBSTITUTE(IFERROR(VLOOKUP("ID"&amp;U541,V.진단결과!$A$2:$F$99558,6,0),""),$AO541,"")</f>
        <v/>
      </c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</row>
    <row r="542" spans="1:120" s="220" customFormat="1" ht="16.5" customHeight="1">
      <c r="A542" s="164">
        <v>5.4</v>
      </c>
      <c r="B542" s="164" t="s">
        <v>2240</v>
      </c>
      <c r="C542" s="164" t="s">
        <v>2886</v>
      </c>
      <c r="D542" s="164">
        <v>9</v>
      </c>
      <c r="E542" s="175" t="s">
        <v>2243</v>
      </c>
      <c r="F542" s="177" t="s">
        <v>2260</v>
      </c>
      <c r="G542" s="177" t="s">
        <v>2252</v>
      </c>
      <c r="H542" s="177">
        <v>2</v>
      </c>
      <c r="I542" s="221" t="s">
        <v>2487</v>
      </c>
      <c r="J542" s="177" t="s">
        <v>2272</v>
      </c>
      <c r="K542" s="177" t="s">
        <v>2435</v>
      </c>
      <c r="L542" s="175"/>
      <c r="M542" s="165"/>
      <c r="N542" s="221" t="s">
        <v>2487</v>
      </c>
      <c r="O542" s="183">
        <v>100000001</v>
      </c>
      <c r="P542" s="4"/>
      <c r="Q542" s="175" t="s">
        <v>116</v>
      </c>
      <c r="R542" s="175" t="s">
        <v>2448</v>
      </c>
      <c r="S542" s="166"/>
      <c r="T542" s="166"/>
      <c r="U542" s="166">
        <v>3209</v>
      </c>
      <c r="V542" s="164" t="s">
        <v>1869</v>
      </c>
      <c r="W542" s="166"/>
      <c r="X542" s="166"/>
      <c r="Y542" s="166"/>
      <c r="Z542" s="164" t="s">
        <v>2482</v>
      </c>
      <c r="AA542" s="168" t="s">
        <v>2472</v>
      </c>
      <c r="AB542" s="164"/>
      <c r="AC542" s="166"/>
      <c r="AD542" s="165"/>
      <c r="AE542" s="166"/>
      <c r="AF542" s="166"/>
      <c r="AG542" s="165"/>
      <c r="AH542" s="165"/>
      <c r="AI542" s="166"/>
      <c r="AJ542" s="166" t="s">
        <v>2244</v>
      </c>
      <c r="AK542" s="166" t="s">
        <v>2272</v>
      </c>
      <c r="AL542" s="166"/>
      <c r="AM542" s="166"/>
      <c r="AN542" s="166" t="str">
        <f>F542 &amp;"["&amp;G542&amp;"]의 "&amp; I542 &amp;"["&amp; J542 &amp;"]는 환자["&amp;AJ542&amp;"]의 "&amp;I542&amp;"["&amp;AK542&amp;"]에 존재하여야 한다."</f>
        <v>검사정보[MEASUREMENT]의 CDM 환자ID[PERSON_ID]는 환자[PERSON]의 CDM 환자ID[PERSON_ID]에 존재하여야 한다.</v>
      </c>
      <c r="AO542" s="166"/>
      <c r="AP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AQ542" s="164" t="s">
        <v>1860</v>
      </c>
      <c r="AR542" s="164" t="str">
        <f t="shared" si="421"/>
        <v xml:space="preserve">WITH query_result AS (
    -- 쿼리 결과를 변수에 저장
    SELECT 'ID3209'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542" s="164" t="s">
        <v>1860</v>
      </c>
      <c r="AU542" s="164" t="str">
        <f t="shared" si="422"/>
        <v xml:space="preserve">    WITH query_result AS (
        -- 쿼리 결과를 변수에 저장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542" s="164" t="s">
        <v>1860</v>
      </c>
      <c r="AX542" s="164" t="str">
        <f t="shared" si="423"/>
        <v xml:space="preserve">    WITH query_result AS (
        -- 쿼리 결과를 변수에 저장
    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AZ542" s="164" t="s">
        <v>1860</v>
      </c>
      <c r="BA542" s="164" t="str">
        <f t="shared" si="424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542" s="164" t="s">
        <v>1860</v>
      </c>
      <c r="BD542" s="164" t="str">
        <f t="shared" si="425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542" s="164" t="s">
        <v>1860</v>
      </c>
      <c r="BG542" s="164" t="str">
        <f t="shared" si="426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2" s="166" t="str">
        <f>"SELECT 'ID"&amp; $U542 &amp;"' AS RULE_ID,  
   '"&amp; $G542 &amp;"' AS TB_NM,    
   '"&amp; $J542 &amp;"' AS COL_NM, 
   COUNT(*) AS TOT_CNT   
   FROM "&amp;$C542&amp;"."&amp; $G542 &amp;"
WHERE "&amp; $J542 &amp;" IS NOT NULL AND LENGTH(CAST("&amp; $J542 &amp;" AS VARCHAR))&gt;0 "</f>
        <v xml:space="preserve">SELECT 'ID3209' AS RULE_ID,  
   'MEASUREMENT' AS TB_NM,    
   'PERSON_ID' AS COL_NM, 
   COUNT(*) AS TOT_CNT   
   FROM YourSchemaName.MEASUREMENT
WHERE PERSON_ID IS NOT NULL AND LENGTH(CAST(PERSON_ID AS VARCHAR))&gt;0 </v>
      </c>
      <c r="BI542" s="164" t="s">
        <v>1860</v>
      </c>
      <c r="BJ542" s="166" t="str">
        <f t="shared" si="427"/>
        <v xml:space="preserve">BEGIN
    -- 쿼리 결과를 변수에 저장
    SELECT 'ID3209'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542" s="164" t="s">
        <v>1860</v>
      </c>
      <c r="BM542" s="166" t="str">
        <f t="shared" si="428"/>
        <v xml:space="preserve">BEGIN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542" s="164" t="s">
        <v>1860</v>
      </c>
      <c r="BP542" s="166" t="str">
        <f t="shared" si="429"/>
        <v xml:space="preserve">BEGIN
    -- 쿼리 결과를 변수에 저장
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BR542" s="164" t="s">
        <v>1860</v>
      </c>
      <c r="BS542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LENGTH("&amp; $J542 &amp;")&gt;0 )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542" s="164" t="s">
        <v>1860</v>
      </c>
      <c r="BV542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42" s="166" t="str">
        <f>"SELECT ERR_VALUE, RULE_ID, TB_NM, COL_NM FROM (
 SELECT DISTINCT SUBSTRING(CAST("&amp; $J542 &amp;" AS VARCHAR(50)),1,30)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LENGTH("&amp; $J542 &amp;")&gt;0 ) 
LIMIT 3
) XX
"</f>
        <v xml:space="preserve">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542" s="164" t="s">
        <v>1860</v>
      </c>
      <c r="BY542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CA542" s="164" t="s">
        <v>1860</v>
      </c>
      <c r="CB542" s="164" t="str">
        <f t="shared" si="433"/>
        <v xml:space="preserve">    -- 프로시저 본문
    BEGIN
        WITH query_result AS (
            -- 쿼리 결과를 변수에 저장
            SELECT 'ID3209'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LENGTH(TO_CHAR("&amp; $J542 &amp;"))&gt;0 )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542" s="164" t="s">
        <v>1860</v>
      </c>
      <c r="CE542" s="164" t="str">
        <f t="shared" si="434"/>
        <v xml:space="preserve">    -- 프로시저 본문
    BEGIN
        WITH query_result AS (
            -- 쿼리 결과를 변수에 저장
 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2" s="166" t="str">
        <f>"SELECT ERR_VALUE, RULE_ID, TB_NM, COL_NM FROM (
 SELECT DISTINCT SUBSTR(TO_CHAR("&amp; $J542 &amp;"),1,30)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LENGTH(TO_CHAR("&amp; $J542 &amp;"))&gt;0 ) 
AND ROWNUM &lt; 4
) XX
"</f>
        <v xml:space="preserve">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542" s="164" t="s">
        <v>1860</v>
      </c>
      <c r="CH542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CJ542" s="164" t="s">
        <v>1860</v>
      </c>
      <c r="CK542" s="164" t="str">
        <f t="shared" si="436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542" s="164" t="s">
        <v>1860</v>
      </c>
      <c r="CN542" s="164" t="str">
        <f t="shared" si="437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542" s="164" t="s">
        <v>1860</v>
      </c>
      <c r="CQ542" s="164" t="str">
        <f t="shared" si="438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2" s="216">
        <f>IFERROR(VLOOKUP("ID"&amp;U542,V.진단결과!$A$2:$E$99558,4,0),0)</f>
        <v>0</v>
      </c>
      <c r="CS542" s="217">
        <f>IFERROR(VLOOKUP("ID"&amp;U542,V.진단결과!$A$2:$E$99558,5,0),0)</f>
        <v>0</v>
      </c>
      <c r="CT542" s="218">
        <f t="shared" si="420"/>
        <v>0</v>
      </c>
      <c r="CU542" s="219" t="str">
        <f>SUBSTITUTE(IFERROR(VLOOKUP("ID"&amp;U542,V.진단결과!$A$2:$F$99558,6,0),""),$AO542,"")</f>
        <v/>
      </c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</row>
    <row r="543" spans="1:120" s="220" customFormat="1" ht="16.5" customHeight="1">
      <c r="A543" s="164">
        <v>5.4</v>
      </c>
      <c r="B543" s="164" t="s">
        <v>2240</v>
      </c>
      <c r="C543" s="164" t="s">
        <v>2886</v>
      </c>
      <c r="D543" s="164">
        <v>9</v>
      </c>
      <c r="E543" s="175" t="s">
        <v>2243</v>
      </c>
      <c r="F543" s="177" t="s">
        <v>2260</v>
      </c>
      <c r="G543" s="177" t="s">
        <v>2252</v>
      </c>
      <c r="H543" s="177">
        <v>2</v>
      </c>
      <c r="I543" s="221" t="s">
        <v>2487</v>
      </c>
      <c r="J543" s="177" t="s">
        <v>2272</v>
      </c>
      <c r="K543" s="177" t="s">
        <v>2435</v>
      </c>
      <c r="L543" s="175"/>
      <c r="M543" s="165"/>
      <c r="N543" s="221" t="s">
        <v>2487</v>
      </c>
      <c r="O543" s="183">
        <v>100000001</v>
      </c>
      <c r="P543" s="4"/>
      <c r="Q543" s="175" t="s">
        <v>116</v>
      </c>
      <c r="R543" s="175" t="s">
        <v>2448</v>
      </c>
      <c r="S543" s="166"/>
      <c r="T543" s="166"/>
      <c r="U543" s="166">
        <v>3210</v>
      </c>
      <c r="V543" s="164" t="s">
        <v>1869</v>
      </c>
      <c r="W543" s="166"/>
      <c r="X543" s="166"/>
      <c r="Y543" s="166"/>
      <c r="Z543" s="168" t="s">
        <v>2892</v>
      </c>
      <c r="AA543" s="168" t="s">
        <v>2891</v>
      </c>
      <c r="AB543" s="166"/>
      <c r="AC543" s="166"/>
      <c r="AD543" s="165"/>
      <c r="AE543" s="166"/>
      <c r="AF543" s="166"/>
      <c r="AG543" s="166"/>
      <c r="AH543" s="165"/>
      <c r="AI543" s="166"/>
      <c r="AJ543" s="166"/>
      <c r="AK543" s="166"/>
      <c r="AL543" s="166"/>
      <c r="AM543" s="166"/>
      <c r="AN543" s="166" t="str">
        <f>F543 &amp;"["&amp;G543&amp;"]의 "&amp; I543 &amp;"["&amp; J543 &amp;"]는 필수적으로 존재하여만 한다."</f>
        <v>검사정보[MEASUREMENT]의 CDM 환자ID[PERSON_ID]는 필수적으로 존재하여만 한다.</v>
      </c>
      <c r="AO543" s="166"/>
      <c r="AP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Q543" s="164" t="s">
        <v>1860</v>
      </c>
      <c r="AR543" s="164" t="str">
        <f t="shared" si="421"/>
        <v xml:space="preserve">WITH query_result AS (
    -- 쿼리 결과를 변수에 저장
    SELECT 'ID3210'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AT543" s="164" t="s">
        <v>1860</v>
      </c>
      <c r="AU543" s="164" t="str">
        <f t="shared" si="422"/>
        <v xml:space="preserve">    WITH query_result AS (
        -- 쿼리 결과를 변수에 저장
        SELECT 'ID3210'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AW543" s="164" t="s">
        <v>1860</v>
      </c>
      <c r="AX543" s="164" t="str">
        <f t="shared" si="423"/>
        <v xml:space="preserve">    WITH query_result AS (
        -- 쿼리 결과를 변수에 저장
    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Z543" s="164" t="s">
        <v>1860</v>
      </c>
      <c r="BA543" s="164" t="str">
        <f t="shared" si="424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C543" s="164" t="s">
        <v>1860</v>
      </c>
      <c r="BD543" s="164" t="str">
        <f t="shared" si="425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BF543" s="164" t="s">
        <v>1860</v>
      </c>
      <c r="BG543" s="164" t="str">
        <f t="shared" si="426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3" s="166" t="str">
        <f>"SELECT 'ID"&amp; $U543 &amp;"' AS RULE_ID,  
   '"&amp; $G543 &amp;"' AS TB_NM,    
   '"&amp; $J543 &amp;"' AS COL_NM, 
   COUNT(*) AS TOT_CNT   
   FROM "&amp;$C543&amp;"."&amp; $G543 &amp;"
"</f>
        <v xml:space="preserve">SELECT 'ID3210' AS RULE_ID,  
   'MEASUREMENT' AS TB_NM,    
   'PERSON_ID' AS COL_NM, 
   COUNT(*) AS TOT_CNT   
   FROM YourSchemaName.MEASUREMENT
</v>
      </c>
      <c r="BI543" s="164" t="s">
        <v>1860</v>
      </c>
      <c r="BJ543" s="166" t="str">
        <f t="shared" si="427"/>
        <v xml:space="preserve">BEGIN
    -- 쿼리 결과를 변수에 저장
    SELECT 'ID3210'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L543" s="164" t="s">
        <v>1860</v>
      </c>
      <c r="BM543" s="166" t="str">
        <f t="shared" si="428"/>
        <v xml:space="preserve">BEGIN
    -- 쿼리 결과를 변수에 저장
    SELECT 'ID3210'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BO543" s="164" t="s">
        <v>1860</v>
      </c>
      <c r="BP543" s="166" t="str">
        <f t="shared" si="429"/>
        <v xml:space="preserve">BEGIN
    -- 쿼리 결과를 변수에 저장
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BR543" s="164" t="s">
        <v>1860</v>
      </c>
      <c r="BS543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U543" s="164" t="s">
        <v>1860</v>
      </c>
      <c r="BV543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543" s="166" t="str">
        <f>"SELECT ERR_VALUE, RULE_ID, TB_NM, COL_NM FROM (
 SELECT DISTINCT SUBSTRING(CAST("&amp; $J543 &amp;" AS VARCHAR(50)),1,30) AS ERR_VALUE, 'ID"&amp; $U543 &amp;"' AS RULE_ID,  
   '"&amp; $G543 &amp;"' AS TB_NM,    
   '"&amp; $J543 &amp;"' AS COL_NM 
    FROM "&amp;$C543&amp;"."&amp; $G543 &amp;" A
    WHERE  "&amp; $J543 &amp;" IS NULL 
LIMIT 3
) XX
"</f>
        <v xml:space="preserve">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</v>
      </c>
      <c r="BX543" s="164" t="s">
        <v>1860</v>
      </c>
      <c r="BY543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A543" s="164" t="s">
        <v>1860</v>
      </c>
      <c r="CB543" s="164" t="str">
        <f t="shared" si="433"/>
        <v xml:space="preserve">    -- 프로시저 본문
    BEGIN
        WITH query_result AS (
            -- 쿼리 결과를 변수에 저장
            SELECT 'ID3210'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D543" s="164" t="s">
        <v>1860</v>
      </c>
      <c r="CE543" s="164" t="str">
        <f t="shared" si="434"/>
        <v xml:space="preserve">    -- 프로시저 본문
    BEGIN
        WITH query_result AS (
            -- 쿼리 결과를 변수에 저장
         SELECT 'ID3210'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3" s="166" t="str">
        <f>"SELECT ERR_VALUE, RULE_ID, TB_NM, COL_NM FROM (
 SELECT DISTINCT SUBSTR(TO_CHAR("&amp; $J543 &amp;"),1,30) AS ERR_VALUE, 'ID"&amp; $U543 &amp;"' AS RULE_ID,  
   '"&amp; $G543 &amp;"' AS TB_NM,    
   '"&amp; $J543 &amp;"' AS COL_NM 
    FROM "&amp;$C543&amp;"."&amp; $G543 &amp;" A
    WHERE  "&amp; $J543 &amp;" IS NULL
AND ROWNUM &lt; 4
) XX
"</f>
        <v xml:space="preserve">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</v>
      </c>
      <c r="CG543" s="164" t="s">
        <v>1860</v>
      </c>
      <c r="CH543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J543" s="164" t="s">
        <v>1860</v>
      </c>
      <c r="CK543" s="164" t="str">
        <f t="shared" si="436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M543" s="164" t="s">
        <v>1860</v>
      </c>
      <c r="CN543" s="164" t="str">
        <f t="shared" si="437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CP543" s="164" t="s">
        <v>1860</v>
      </c>
      <c r="CQ543" s="164" t="str">
        <f t="shared" si="438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3" s="216">
        <f>IFERROR(VLOOKUP("ID"&amp;U543,V.진단결과!$A$2:$E$99558,4,0),0)</f>
        <v>0</v>
      </c>
      <c r="CS543" s="217">
        <f>IFERROR(VLOOKUP("ID"&amp;U543,V.진단결과!$A$2:$E$99558,5,0),0)</f>
        <v>0</v>
      </c>
      <c r="CT543" s="218">
        <f t="shared" si="420"/>
        <v>0</v>
      </c>
      <c r="CU543" s="219" t="str">
        <f>SUBSTITUTE(IFERROR(VLOOKUP("ID"&amp;U543,V.진단결과!$A$2:$F$99558,6,0),""),$AO543,"")</f>
        <v/>
      </c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</row>
    <row r="544" spans="1:120" s="220" customFormat="1" ht="16.5" customHeight="1">
      <c r="A544" s="164">
        <v>5.4</v>
      </c>
      <c r="B544" s="164" t="s">
        <v>2240</v>
      </c>
      <c r="C544" s="164" t="s">
        <v>2886</v>
      </c>
      <c r="D544" s="164">
        <v>9</v>
      </c>
      <c r="E544" s="175" t="s">
        <v>2243</v>
      </c>
      <c r="F544" s="177" t="s">
        <v>2260</v>
      </c>
      <c r="G544" s="177" t="s">
        <v>2252</v>
      </c>
      <c r="H544" s="177">
        <v>3</v>
      </c>
      <c r="I544" s="221" t="s">
        <v>2514</v>
      </c>
      <c r="J544" s="177" t="s">
        <v>2369</v>
      </c>
      <c r="K544" s="177" t="s">
        <v>2435</v>
      </c>
      <c r="L544" s="175"/>
      <c r="M544" s="165"/>
      <c r="N544" s="221" t="s">
        <v>2488</v>
      </c>
      <c r="O544" s="183"/>
      <c r="P544" s="4"/>
      <c r="Q544" s="175" t="s">
        <v>116</v>
      </c>
      <c r="R544" s="175" t="s">
        <v>2448</v>
      </c>
      <c r="S544" s="166"/>
      <c r="T544" s="166"/>
      <c r="U544" s="166">
        <v>3211</v>
      </c>
      <c r="V544" s="164" t="s">
        <v>1869</v>
      </c>
      <c r="W544" s="166"/>
      <c r="X544" s="166"/>
      <c r="Y544" s="166"/>
      <c r="Z544" s="164" t="s">
        <v>1868</v>
      </c>
      <c r="AA544" s="164" t="s">
        <v>2466</v>
      </c>
      <c r="AB544" s="164"/>
      <c r="AC544" s="166"/>
      <c r="AD544" s="165"/>
      <c r="AE544" s="166"/>
      <c r="AF544" s="166" t="s">
        <v>2886</v>
      </c>
      <c r="AG544" s="165" t="s">
        <v>2258</v>
      </c>
      <c r="AH544" s="165" t="s">
        <v>2434</v>
      </c>
      <c r="AI544" s="166" t="s">
        <v>2833</v>
      </c>
      <c r="AJ544" s="166"/>
      <c r="AK544" s="166"/>
      <c r="AL544" s="166"/>
      <c r="AM544" s="166"/>
      <c r="AN544" s="166" t="str">
        <f>F544 &amp;"["&amp;G544&amp;"]의 "&amp; I544 &amp;"["&amp; J544 &amp;"]는 표준코드[CONCEPT]의 표준코드아이디[CONCEPT_ID]에 존재하며 해당 조건["&amp;AI544&amp;"]을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544" s="166"/>
      <c r="AP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AQ544" s="164" t="s">
        <v>1860</v>
      </c>
      <c r="AR544" s="164" t="str">
        <f t="shared" si="421"/>
        <v xml:space="preserve">WITH query_result AS (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544" s="164" t="s">
        <v>1860</v>
      </c>
      <c r="AU544" s="164" t="str">
        <f t="shared" si="422"/>
        <v xml:space="preserve">    WITH query_result AS (
        -- 쿼리 결과를 변수에 저장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544" s="164" t="s">
        <v>1860</v>
      </c>
      <c r="AX544" s="164" t="str">
        <f t="shared" si="423"/>
        <v xml:space="preserve">    WITH query_result AS (
        -- 쿼리 결과를 변수에 저장
    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AZ544" s="164" t="s">
        <v>1860</v>
      </c>
      <c r="BA544" s="164" t="str">
        <f t="shared" si="424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544" s="164" t="s">
        <v>1860</v>
      </c>
      <c r="BD544" s="164" t="str">
        <f t="shared" si="425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544" s="164" t="s">
        <v>1860</v>
      </c>
      <c r="BG544" s="164" t="str">
        <f t="shared" si="426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4" s="166" t="str">
        <f>"SELECT 'ID"&amp; $U544 &amp;"' AS RULE_ID,  
   '"&amp; $G544 &amp;"' AS TB_NM,    
   '"&amp; $J544 &amp;"' AS COL_NM, 
   COUNT(*) AS TOT_CNT   
   FROM "&amp;$C544&amp;"."&amp; $G544 &amp;"
WHERE "&amp; $J544 &amp;" IS NOT NULL AND LENGTH(CAST("&amp; $J544 &amp;" AS VARCHAR))&gt;0 "</f>
        <v xml:space="preserve">SELECT 'ID3211' AS RULE_ID,  
   'MEASUREMENT' AS TB_NM,    
   'MEASUREMENT_CONCEPT_ID' AS COL_NM, 
   COUNT(*) AS TOT_CNT   
   FROM YourSchemaName.MEASUREMENT
WHERE MEASUREMENT_CONCEPT_ID IS NOT NULL AND LENGTH(CAST(MEASUREMENT_CONCEPT_ID AS VARCHAR))&gt;0 </v>
      </c>
      <c r="BI544" s="164" t="s">
        <v>1860</v>
      </c>
      <c r="BJ544" s="166" t="str">
        <f t="shared" si="427"/>
        <v xml:space="preserve">BEGIN
    -- 쿼리 결과를 변수에 저장
    SELECT 'ID3211'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544" s="164" t="s">
        <v>1860</v>
      </c>
      <c r="BM544" s="166" t="str">
        <f t="shared" si="428"/>
        <v xml:space="preserve">BEGIN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544" s="164" t="s">
        <v>1860</v>
      </c>
      <c r="BP544" s="166" t="str">
        <f t="shared" si="429"/>
        <v xml:space="preserve">BEGIN
    -- 쿼리 결과를 변수에 저장
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BR544" s="164" t="s">
        <v>1860</v>
      </c>
      <c r="BS544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LENGTH("&amp; $J544 &amp;")&gt;0 )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544" s="164" t="s">
        <v>1860</v>
      </c>
      <c r="BV544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544" s="166" t="str">
        <f>"SELECT ERR_VALUE, RULE_ID, TB_NM, COL_NM FROM (
 SELECT DISTINCT SUBSTRING(CAST("&amp; $J544 &amp;" AS VARCHAR(50)),1,30)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 $AI544 &amp;")  
THEN 'Y' ELSE 'N' END = 'Y' 
AND ( "&amp; $J544 &amp;" IS NOT NULL AND LENGTH("&amp; $J544 &amp;")&gt;0 ) 
LIMIT 3
) XX
"</f>
        <v xml:space="preserve">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544" s="164" t="s">
        <v>1860</v>
      </c>
      <c r="BY544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CA544" s="164" t="s">
        <v>1860</v>
      </c>
      <c r="CB544" s="164" t="str">
        <f t="shared" si="433"/>
        <v xml:space="preserve">    -- 프로시저 본문
    BEGIN
        WITH query_result AS (
            -- 쿼리 결과를 변수에 저장
            SELECT 'ID3211'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LENGTH(TO_CHAR("&amp; $J544 &amp;"))&gt;0 )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544" s="164" t="s">
        <v>1860</v>
      </c>
      <c r="CE544" s="164" t="str">
        <f t="shared" si="434"/>
        <v xml:space="preserve">    -- 프로시저 본문
    BEGIN
        WITH query_result AS (
            -- 쿼리 결과를 변수에 저장
 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4" s="166" t="str">
        <f>"SELECT ERR_VALUE, RULE_ID, TB_NM, COL_NM FROM (
 SELECT DISTINCT SUBSTR(TO_CHAR("&amp; $J544 &amp;"),1,30)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LENGTH(TO_CHAR("&amp; $J544 &amp;"))&gt;0 ) 
AND ROWNUM &lt; 4
) XX
"</f>
        <v xml:space="preserve">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544" s="164" t="s">
        <v>1860</v>
      </c>
      <c r="CH544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CJ544" s="164" t="s">
        <v>1860</v>
      </c>
      <c r="CK544" s="164" t="str">
        <f t="shared" si="436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544" s="164" t="s">
        <v>1860</v>
      </c>
      <c r="CN544" s="164" t="str">
        <f t="shared" si="437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544" s="164" t="s">
        <v>1860</v>
      </c>
      <c r="CQ544" s="164" t="str">
        <f t="shared" si="438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4" s="216">
        <f>IFERROR(VLOOKUP("ID"&amp;U544,V.진단결과!$A$2:$E$99558,4,0),0)</f>
        <v>0</v>
      </c>
      <c r="CS544" s="217">
        <f>IFERROR(VLOOKUP("ID"&amp;U544,V.진단결과!$A$2:$E$99558,5,0),0)</f>
        <v>0</v>
      </c>
      <c r="CT544" s="218">
        <f t="shared" si="420"/>
        <v>0</v>
      </c>
      <c r="CU544" s="219" t="str">
        <f>SUBSTITUTE(IFERROR(VLOOKUP("ID"&amp;U544,V.진단결과!$A$2:$F$99558,6,0),""),$AO544,"")</f>
        <v/>
      </c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</row>
    <row r="545" spans="1:120" s="220" customFormat="1" ht="16.5" customHeight="1">
      <c r="A545" s="164">
        <v>5.4</v>
      </c>
      <c r="B545" s="164" t="s">
        <v>2240</v>
      </c>
      <c r="C545" s="164" t="s">
        <v>2886</v>
      </c>
      <c r="D545" s="164">
        <v>9</v>
      </c>
      <c r="E545" s="175" t="s">
        <v>2243</v>
      </c>
      <c r="F545" s="177" t="s">
        <v>2260</v>
      </c>
      <c r="G545" s="177" t="s">
        <v>2252</v>
      </c>
      <c r="H545" s="177">
        <v>3</v>
      </c>
      <c r="I545" s="221" t="s">
        <v>2514</v>
      </c>
      <c r="J545" s="177" t="s">
        <v>2369</v>
      </c>
      <c r="K545" s="177" t="s">
        <v>2435</v>
      </c>
      <c r="L545" s="175"/>
      <c r="M545" s="165"/>
      <c r="N545" s="221" t="s">
        <v>2488</v>
      </c>
      <c r="O545" s="183"/>
      <c r="P545" s="4"/>
      <c r="Q545" s="175" t="s">
        <v>116</v>
      </c>
      <c r="R545" s="175" t="s">
        <v>2448</v>
      </c>
      <c r="S545" s="166"/>
      <c r="T545" s="166"/>
      <c r="U545" s="166">
        <v>3212</v>
      </c>
      <c r="V545" s="164" t="s">
        <v>1869</v>
      </c>
      <c r="W545" s="166"/>
      <c r="X545" s="166"/>
      <c r="Y545" s="166"/>
      <c r="Z545" s="168" t="s">
        <v>2892</v>
      </c>
      <c r="AA545" s="168" t="s">
        <v>2891</v>
      </c>
      <c r="AB545" s="166"/>
      <c r="AC545" s="166"/>
      <c r="AD545" s="165"/>
      <c r="AE545" s="166"/>
      <c r="AF545" s="166"/>
      <c r="AG545" s="166"/>
      <c r="AH545" s="165"/>
      <c r="AI545" s="166"/>
      <c r="AJ545" s="166"/>
      <c r="AK545" s="166"/>
      <c r="AL545" s="166"/>
      <c r="AM545" s="166"/>
      <c r="AN545" s="166" t="str">
        <f>F545 &amp;"["&amp;G545&amp;"]의 "&amp; I545 &amp;"["&amp; J545 &amp;"]는 필수적으로 존재하여만 한다."</f>
        <v>검사정보[MEASUREMENT]의 검사 및 측정 concept ID[MEASUREMENT_CONCEPT_ID]는 필수적으로 존재하여만 한다.</v>
      </c>
      <c r="AO545" s="166"/>
      <c r="AP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Q545" s="164" t="s">
        <v>1860</v>
      </c>
      <c r="AR545" s="164" t="str">
        <f t="shared" si="421"/>
        <v xml:space="preserve">WITH query_result AS (
    -- 쿼리 결과를 변수에 저장
    SELECT 'ID3212'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AT545" s="164" t="s">
        <v>1860</v>
      </c>
      <c r="AU545" s="164" t="str">
        <f t="shared" si="422"/>
        <v xml:space="preserve">    WITH query_result AS (
        -- 쿼리 결과를 변수에 저장
        SELECT 'ID3212'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AW545" s="164" t="s">
        <v>1860</v>
      </c>
      <c r="AX545" s="164" t="str">
        <f t="shared" si="423"/>
        <v xml:space="preserve">    WITH query_result AS (
        -- 쿼리 결과를 변수에 저장
    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Z545" s="164" t="s">
        <v>1860</v>
      </c>
      <c r="BA545" s="164" t="str">
        <f t="shared" si="424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C545" s="164" t="s">
        <v>1860</v>
      </c>
      <c r="BD545" s="164" t="str">
        <f t="shared" si="425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BF545" s="164" t="s">
        <v>1860</v>
      </c>
      <c r="BG545" s="164" t="str">
        <f t="shared" si="426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5" s="166" t="str">
        <f>"SELECT 'ID"&amp; $U545 &amp;"' AS RULE_ID,  
   '"&amp; $G545 &amp;"' AS TB_NM,    
   '"&amp; $J545 &amp;"' AS COL_NM, 
   COUNT(*) AS TOT_CNT   
   FROM "&amp;$C545&amp;"."&amp; $G545 &amp;"
"</f>
        <v xml:space="preserve">SELECT 'ID3212' AS RULE_ID,  
   'MEASUREMENT' AS TB_NM,    
   'MEASUREMENT_CONCEPT_ID' AS COL_NM, 
   COUNT(*) AS TOT_CNT   
   FROM YourSchemaName.MEASUREMENT
</v>
      </c>
      <c r="BI545" s="164" t="s">
        <v>1860</v>
      </c>
      <c r="BJ545" s="166" t="str">
        <f t="shared" si="427"/>
        <v xml:space="preserve">BEGIN
    -- 쿼리 결과를 변수에 저장
    SELECT 'ID3212'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L545" s="164" t="s">
        <v>1860</v>
      </c>
      <c r="BM545" s="166" t="str">
        <f t="shared" si="428"/>
        <v xml:space="preserve">BEGIN
    -- 쿼리 결과를 변수에 저장
    SELECT 'ID3212'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BO545" s="164" t="s">
        <v>1860</v>
      </c>
      <c r="BP545" s="166" t="str">
        <f t="shared" si="429"/>
        <v xml:space="preserve">BEGIN
    -- 쿼리 결과를 변수에 저장
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BR545" s="164" t="s">
        <v>1860</v>
      </c>
      <c r="BS545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U545" s="164" t="s">
        <v>1860</v>
      </c>
      <c r="BV545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545" s="166" t="str">
        <f>"SELECT ERR_VALUE, RULE_ID, TB_NM, COL_NM FROM (
 SELECT DISTINCT SUBSTRING(CAST("&amp; $J545 &amp;" AS VARCHAR(50)),1,30) AS ERR_VALUE, 'ID"&amp; $U545 &amp;"' AS RULE_ID,  
   '"&amp; $G545 &amp;"' AS TB_NM,    
   '"&amp; $J545 &amp;"' AS COL_NM 
    FROM "&amp;$C545&amp;"."&amp; $G545 &amp;" A
    WHERE  "&amp; $J545 &amp;" IS NULL 
LIMIT 3
) XX
"</f>
        <v xml:space="preserve">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</v>
      </c>
      <c r="BX545" s="164" t="s">
        <v>1860</v>
      </c>
      <c r="BY545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A545" s="164" t="s">
        <v>1860</v>
      </c>
      <c r="CB545" s="164" t="str">
        <f t="shared" si="433"/>
        <v xml:space="preserve">    -- 프로시저 본문
    BEGIN
        WITH query_result AS (
            -- 쿼리 결과를 변수에 저장
            SELECT 'ID3212'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D545" s="164" t="s">
        <v>1860</v>
      </c>
      <c r="CE545" s="164" t="str">
        <f t="shared" si="434"/>
        <v xml:space="preserve">    -- 프로시저 본문
    BEGIN
        WITH query_result AS (
            -- 쿼리 결과를 변수에 저장
         SELECT 'ID3212'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5" s="166" t="str">
        <f>"SELECT ERR_VALUE, RULE_ID, TB_NM, COL_NM FROM (
 SELECT DISTINCT SUBSTR(TO_CHAR("&amp; $J545 &amp;"),1,30) AS ERR_VALUE, 'ID"&amp; $U545 &amp;"' AS RULE_ID,  
   '"&amp; $G545 &amp;"' AS TB_NM,    
   '"&amp; $J545 &amp;"' AS COL_NM 
    FROM "&amp;$C545&amp;"."&amp; $G545 &amp;" A
    WHERE  "&amp; $J545 &amp;" IS NULL
AND ROWNUM &lt; 4
) XX
"</f>
        <v xml:space="preserve">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</v>
      </c>
      <c r="CG545" s="164" t="s">
        <v>1860</v>
      </c>
      <c r="CH545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J545" s="164" t="s">
        <v>1860</v>
      </c>
      <c r="CK545" s="164" t="str">
        <f t="shared" si="436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M545" s="164" t="s">
        <v>1860</v>
      </c>
      <c r="CN545" s="164" t="str">
        <f t="shared" si="437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CP545" s="164" t="s">
        <v>1860</v>
      </c>
      <c r="CQ545" s="164" t="str">
        <f t="shared" si="438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5" s="216">
        <f>IFERROR(VLOOKUP("ID"&amp;U545,V.진단결과!$A$2:$E$99558,4,0),0)</f>
        <v>0</v>
      </c>
      <c r="CS545" s="217">
        <f>IFERROR(VLOOKUP("ID"&amp;U545,V.진단결과!$A$2:$E$99558,5,0),0)</f>
        <v>0</v>
      </c>
      <c r="CT545" s="218">
        <f t="shared" si="420"/>
        <v>0</v>
      </c>
      <c r="CU545" s="219" t="str">
        <f>SUBSTITUTE(IFERROR(VLOOKUP("ID"&amp;U545,V.진단결과!$A$2:$F$99558,6,0),""),$AO545,"")</f>
        <v/>
      </c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</row>
    <row r="546" spans="1:120" s="220" customFormat="1">
      <c r="A546" s="164">
        <v>5.4</v>
      </c>
      <c r="B546" s="164" t="s">
        <v>2240</v>
      </c>
      <c r="C546" s="164" t="s">
        <v>2886</v>
      </c>
      <c r="D546" s="164">
        <v>9</v>
      </c>
      <c r="E546" s="175" t="s">
        <v>2243</v>
      </c>
      <c r="F546" s="177" t="s">
        <v>2260</v>
      </c>
      <c r="G546" s="177" t="s">
        <v>2252</v>
      </c>
      <c r="H546" s="177">
        <v>4</v>
      </c>
      <c r="I546" s="221" t="s">
        <v>2489</v>
      </c>
      <c r="J546" s="177" t="s">
        <v>2370</v>
      </c>
      <c r="K546" s="177" t="s">
        <v>2438</v>
      </c>
      <c r="L546" s="175"/>
      <c r="M546" s="165"/>
      <c r="N546" s="221" t="s">
        <v>2489</v>
      </c>
      <c r="O546" s="184">
        <v>44743</v>
      </c>
      <c r="P546" s="4"/>
      <c r="Q546" s="175" t="s">
        <v>116</v>
      </c>
      <c r="R546" s="175" t="s">
        <v>2448</v>
      </c>
      <c r="S546" s="166"/>
      <c r="T546" s="166"/>
      <c r="U546" s="166">
        <v>3213</v>
      </c>
      <c r="V546" s="164" t="s">
        <v>1869</v>
      </c>
      <c r="W546" s="167"/>
      <c r="X546" s="166"/>
      <c r="Y546" s="166"/>
      <c r="Z546" s="168" t="s">
        <v>1966</v>
      </c>
      <c r="AA546" s="168" t="s">
        <v>1967</v>
      </c>
      <c r="AB546" s="166"/>
      <c r="AC546" s="166"/>
      <c r="AD546" s="165"/>
      <c r="AE546" s="166"/>
      <c r="AF546" s="166"/>
      <c r="AG546" s="166"/>
      <c r="AH546" s="165"/>
      <c r="AI546" s="166"/>
      <c r="AJ546" s="166"/>
      <c r="AK546" s="166"/>
      <c r="AL546" s="166"/>
      <c r="AM546" s="166"/>
      <c r="AN546" s="167" t="str">
        <f>F546 &amp;"["&amp;G546&amp;"]의 "&amp; I546 &amp;"["&amp; J546 &amp;"]는 'YYYY-MM-DD'의 날짜 형식을 준수해야 한다."</f>
        <v>검사정보[MEASUREMENT]의 검사 및 측정 일자[MEASUREMENT_DATE]는 'YYYY-MM-DD'의 날짜 형식을 준수해야 한다.</v>
      </c>
      <c r="AO546" s="166"/>
      <c r="AP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AQ546" s="164" t="s">
        <v>1860</v>
      </c>
      <c r="AR546" s="164" t="str">
        <f t="shared" si="421"/>
        <v xml:space="preserve">WITH query_result AS (
    -- 쿼리 결과를 변수에 저장
    SELECT 'ID3213'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6" s="166" t="str">
        <f>"SELECT 'ID"&amp; $U546 &amp;"' AS RULE_ID,  
   '"&amp; $G546 &amp;"' AS TB_NM,    
   '"&amp; $J546 &amp;"' AS COL_NM, 
	COUNT(*) AS ERR_CNT   
FROM "&amp;$C546&amp;"."&amp; $G546 &amp;"
WHERE CASE WHEN "&amp; $J546 &amp;" LIKE_REGEXPR '^[0-9]{4}-[0-9]{2}-[0-9]{2}$'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546" s="164" t="s">
        <v>1860</v>
      </c>
      <c r="AU546" s="164" t="str">
        <f t="shared" si="422"/>
        <v xml:space="preserve">    WITH query_result AS (
        -- 쿼리 결과를 변수에 저장
        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LIKE_REGEXPR '^[0-9]{4}-[0-9]{2}-[0-9]{2}$'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546" s="164" t="s">
        <v>1860</v>
      </c>
      <c r="AX546" s="164" t="str">
        <f t="shared" si="423"/>
        <v xml:space="preserve">    WITH query_result AS (
        -- 쿼리 결과를 변수에 저장
        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AZ546" s="164" t="s">
        <v>1860</v>
      </c>
      <c r="BA546" s="164" t="str">
        <f t="shared" si="424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546" s="164" t="s">
        <v>1860</v>
      </c>
      <c r="BD546" s="164" t="str">
        <f t="shared" si="425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546" s="164" t="s">
        <v>1860</v>
      </c>
      <c r="BG546" s="164" t="str">
        <f t="shared" si="426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6" s="166" t="str">
        <f>"SELECT 'ID"&amp; $U546 &amp;"' AS RULE_ID,  
   '"&amp; $G546 &amp;"' AS TB_NM,    
   '"&amp; $J546 &amp;"' AS COL_NM, 
   COUNT(*) AS TOT_CNT   
   FROM "&amp;$C546&amp;"."&amp; $G546 &amp;"
WHERE "&amp; $J546 &amp;" IS NOT NULL AND LENGTH(CAST("&amp; $J546 &amp;" AS VARCHAR))&gt;0 "</f>
        <v xml:space="preserve">SELECT 'ID3213' AS RULE_ID,  
   'MEASUREMENT' AS TB_NM,    
   'MEASUREMENT_DATE' AS COL_NM, 
   COUNT(*) AS TOT_CNT   
   FROM YourSchemaName.MEASUREMENT
WHERE MEASUREMENT_DATE IS NOT NULL AND LENGTH(CAST(MEASUREMENT_DATE AS VARCHAR))&gt;0 </v>
      </c>
      <c r="BI546" s="164" t="s">
        <v>1860</v>
      </c>
      <c r="BJ546" s="166" t="str">
        <f t="shared" si="427"/>
        <v xml:space="preserve">BEGIN
    -- 쿼리 결과를 변수에 저장
    SELECT 'ID3213'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6" s="166" t="str">
        <f>"SELECT 'ID"&amp; $U546 &amp;"' AS RULE_ID,  
   '"&amp; $G546 &amp;"' AS TB_NM,    
   '"&amp; $J546 &amp;"' AS COL_NM, 
	COUNT(*) AS ERR_CNT   
FROM "&amp;$C546&amp;"."&amp; $G546 &amp;"
WHERE CASE WHEN REGEXP_MATCH(CAST("&amp; $J546 &amp;" AS VARCHAR), '^[0-9]{4}-[0-9]{2}-[0-9]{2}$') IS NULL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546" s="164" t="s">
        <v>1860</v>
      </c>
      <c r="BM546" s="166" t="str">
        <f t="shared" si="428"/>
        <v xml:space="preserve">BEGIN
    -- 쿼리 결과를 변수에 저장
    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REGEXP_MATCH(CAST("&amp; $J546 &amp;" AS VARCHAR), '^[0-9]{4}-[0-9]{2}-[0-9]{2}$') IS NULL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546" s="164" t="s">
        <v>1860</v>
      </c>
      <c r="BP546" s="166" t="str">
        <f t="shared" si="429"/>
        <v xml:space="preserve">BEGIN
    -- 쿼리 결과를 변수에 저장
    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BR546" s="164" t="s">
        <v>1860</v>
      </c>
      <c r="BS546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6" s="166" t="str">
        <f>"SELECT 'ID"&amp; $U546 &amp;"' AS RULE_ID,  
   '"&amp; $G546 &amp;"' AS TB_NM,    
   '"&amp; $J546 &amp;"' AS COL_NM, 
	COUNT(*) AS ERR_CNT   
FROM "&amp;$C546&amp;"."&amp; $G546 &amp;"
WHERE CASE WHEN "&amp; $J546 &amp;" REGEXP '^[0-9]{4}-[0-9]{2}-[0-9]{2}$'
THEN 'Y' ELSE 'N' END = 'Y' 
AND ( "&amp; $J546 &amp;" IS NOT NULL AND LENGTH("&amp; $J546 &amp;")&gt;0 )
"</f>
        <v xml:space="preserve">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546" s="164" t="s">
        <v>1860</v>
      </c>
      <c r="BV546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546" s="166" t="str">
        <f>"SELECT ERR_VALUE, RULE_ID, TB_NM, COL_NM FROM (
SELECT DISTINCT SUBSTRING(CAST("&amp; $J546 &amp;" AS VARCHAR(50)),1,30) AS ERR_VALUE, 'ID"&amp; $U546 &amp;"' AS RULE_ID,  
   '"&amp; $G546 &amp;"' AS TB_NM,    
   '"&amp; $J546 &amp;"' AS COL_NM 
FROM "&amp;$C546&amp;"."&amp; $G546 &amp;"
WHERE CASE WHEN "&amp; $J546 &amp;" REGEXP '^[0-9]{4}-[0-9]{2}-[0-9]{2}$'
 THEN 'Y' 
 ELSE 'N' 
 END = 'Y' 
AND ("&amp; $J546 &amp;" IS NOT NULL AND LENGTH("&amp; $J546 &amp;")&gt;0 )
limit 3
) XX
"</f>
        <v xml:space="preserve">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546" s="164" t="s">
        <v>1860</v>
      </c>
      <c r="BY546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CA546" s="164" t="s">
        <v>1860</v>
      </c>
      <c r="CB546" s="164" t="str">
        <f t="shared" si="433"/>
        <v xml:space="preserve">    -- 프로시저 본문
    BEGIN
        WITH query_result AS (
            -- 쿼리 결과를 변수에 저장
            SELECT 'ID3213'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6" s="166" t="str">
        <f>"SELECT 'ID"&amp; $U546 &amp;"' AS RULE_ID,  
   '"&amp; $G546 &amp;"' AS TB_NM,    
   '"&amp; $J546 &amp;"' AS COL_NM, 
	COUNT(*) AS ERR_CNT   
FROM "&amp;$C546&amp;"."&amp; $G546 &amp;"
WHERE CASE WHEN REGEXP_LIKE("&amp; $J546 &amp;", '^[0-9]{4}-[0-9]{2}-[0-9]{2}$')
THEN 'Y' ELSE 'N' END = 'Y' 
AND ( "&amp; $J546 &amp;" IS NOT NULL AND LENGTH(TO_CHAR("&amp; $J546 &amp;"))&gt;0 )
"</f>
        <v xml:space="preserve">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546" s="164" t="s">
        <v>1860</v>
      </c>
      <c r="CE546" s="164" t="str">
        <f t="shared" si="434"/>
        <v xml:space="preserve">    -- 프로시저 본문
    BEGIN
        WITH query_result AS (
            -- 쿼리 결과를 변수에 저장
         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6" s="166" t="str">
        <f>"SELECT ERR_VALUE, RULE_ID, TB_NM, COL_NM FROM (
SELECT DISTINCT SUBSTR(TO_CHAR("&amp; $J546 &amp;"),1,30) AS ERR_VALUE, 'ID"&amp; $U546 &amp;"' AS RULE_ID,  
   '"&amp; $G546 &amp;"' AS TB_NM,    
   '"&amp; $J546 &amp;"' AS COL_NM 
FROM "&amp;$C546&amp;"."&amp; $G546 &amp;"
WHERE CASE WHEN REGEXP_LIKE("&amp; $J546 &amp;", '^[0-9]{4}-[0-9]{2}-[0-9]{2}$')
 THEN 'Y' 
 ELSE 'N' 
 END = 'Y' 
AND ("&amp; $J546 &amp;" IS NOT NULL AND LENGTH(TO_CHAR("&amp; $J546 &amp;"))&gt;0 )
AND ROWNUM &lt; 4
) XX
"</f>
        <v xml:space="preserve">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546" s="164" t="s">
        <v>1860</v>
      </c>
      <c r="CH546" s="164" t="str">
        <f t="shared" si="435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CJ546" s="164" t="s">
        <v>1860</v>
      </c>
      <c r="CK546" s="164" t="str">
        <f t="shared" si="436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546" s="164" t="s">
        <v>1860</v>
      </c>
      <c r="CN546" s="164" t="str">
        <f t="shared" si="437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546" s="164" t="s">
        <v>1860</v>
      </c>
      <c r="CQ546" s="164" t="str">
        <f t="shared" si="438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6" s="216">
        <f>IFERROR(VLOOKUP("ID"&amp;U546,V.진단결과!$A$2:$E$99558,4,0),0)</f>
        <v>0</v>
      </c>
      <c r="CS546" s="217">
        <f>IFERROR(VLOOKUP("ID"&amp;U546,V.진단결과!$A$2:$E$99558,5,0),0)</f>
        <v>0</v>
      </c>
      <c r="CT546" s="218">
        <f t="shared" si="420"/>
        <v>0</v>
      </c>
      <c r="CU546" s="219" t="str">
        <f>SUBSTITUTE(IFERROR(VLOOKUP("ID"&amp;U546,V.진단결과!$A$2:$F$99558,6,0),""),$AO546,"")</f>
        <v/>
      </c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</row>
    <row r="547" spans="1:120" s="220" customFormat="1" ht="16.5" customHeight="1">
      <c r="A547" s="164">
        <v>5.4</v>
      </c>
      <c r="B547" s="164" t="s">
        <v>2240</v>
      </c>
      <c r="C547" s="164" t="s">
        <v>2886</v>
      </c>
      <c r="D547" s="164">
        <v>9</v>
      </c>
      <c r="E547" s="175" t="s">
        <v>2243</v>
      </c>
      <c r="F547" s="177" t="s">
        <v>2260</v>
      </c>
      <c r="G547" s="177" t="s">
        <v>2252</v>
      </c>
      <c r="H547" s="177">
        <v>4</v>
      </c>
      <c r="I547" s="221" t="s">
        <v>2489</v>
      </c>
      <c r="J547" s="177" t="s">
        <v>2370</v>
      </c>
      <c r="K547" s="177" t="s">
        <v>2438</v>
      </c>
      <c r="L547" s="175"/>
      <c r="M547" s="165"/>
      <c r="N547" s="221" t="s">
        <v>2489</v>
      </c>
      <c r="O547" s="184">
        <v>44743</v>
      </c>
      <c r="P547" s="4"/>
      <c r="Q547" s="175" t="s">
        <v>116</v>
      </c>
      <c r="R547" s="175" t="s">
        <v>2448</v>
      </c>
      <c r="S547" s="166"/>
      <c r="T547" s="166"/>
      <c r="U547" s="166">
        <v>3214</v>
      </c>
      <c r="V547" s="164" t="s">
        <v>1869</v>
      </c>
      <c r="W547" s="166"/>
      <c r="X547" s="166"/>
      <c r="Y547" s="166"/>
      <c r="Z547" s="168" t="s">
        <v>2892</v>
      </c>
      <c r="AA547" s="168" t="s">
        <v>2891</v>
      </c>
      <c r="AB547" s="166"/>
      <c r="AC547" s="166"/>
      <c r="AD547" s="165"/>
      <c r="AE547" s="166"/>
      <c r="AF547" s="166"/>
      <c r="AG547" s="166"/>
      <c r="AH547" s="165"/>
      <c r="AI547" s="166"/>
      <c r="AJ547" s="166"/>
      <c r="AK547" s="166"/>
      <c r="AL547" s="166"/>
      <c r="AM547" s="166"/>
      <c r="AN547" s="166" t="str">
        <f>F547 &amp;"["&amp;G547&amp;"]의 "&amp; I547 &amp;"["&amp; J547 &amp;"]는 필수적으로 존재하여만 한다."</f>
        <v>검사정보[MEASUREMENT]의 검사 및 측정 일자[MEASUREMENT_DATE]는 필수적으로 존재하여만 한다.</v>
      </c>
      <c r="AO547" s="166"/>
      <c r="AP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Q547" s="164" t="s">
        <v>1860</v>
      </c>
      <c r="AR547" s="164" t="str">
        <f t="shared" si="421"/>
        <v xml:space="preserve">WITH query_result AS (
    -- 쿼리 결과를 변수에 저장
    SELECT 'ID3214'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AT547" s="164" t="s">
        <v>1860</v>
      </c>
      <c r="AU547" s="164" t="str">
        <f t="shared" si="422"/>
        <v xml:space="preserve">    WITH query_result AS (
        -- 쿼리 결과를 변수에 저장
        SELECT 'ID3214'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AW547" s="164" t="s">
        <v>1860</v>
      </c>
      <c r="AX547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Z547" s="164" t="s">
        <v>1860</v>
      </c>
      <c r="BA547" s="164" t="str">
        <f t="shared" si="424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C547" s="164" t="s">
        <v>1860</v>
      </c>
      <c r="BD547" s="164" t="str">
        <f t="shared" si="425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BF547" s="164" t="s">
        <v>1860</v>
      </c>
      <c r="BG547" s="164" t="str">
        <f t="shared" si="426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7" s="166" t="str">
        <f>"SELECT 'ID"&amp; $U547 &amp;"' AS RULE_ID,  
   '"&amp; $G547 &amp;"' AS TB_NM,    
   '"&amp; $J547 &amp;"' AS COL_NM, 
   COUNT(*) AS TOT_CNT   
   FROM "&amp;$C547&amp;"."&amp; $G547 &amp;"
"</f>
        <v xml:space="preserve">SELECT 'ID3214' AS RULE_ID,  
   'MEASUREMENT' AS TB_NM,    
   'MEASUREMENT_DATE' AS COL_NM, 
   COUNT(*) AS TOT_CNT   
   FROM YourSchemaName.MEASUREMENT
</v>
      </c>
      <c r="BI547" s="164" t="s">
        <v>1860</v>
      </c>
      <c r="BJ547" s="166" t="str">
        <f t="shared" si="427"/>
        <v xml:space="preserve">BEGIN
    -- 쿼리 결과를 변수에 저장
    SELECT 'ID3214'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L547" s="164" t="s">
        <v>1860</v>
      </c>
      <c r="BM547" s="166" t="str">
        <f t="shared" si="428"/>
        <v xml:space="preserve">BEGIN
    -- 쿼리 결과를 변수에 저장
    SELECT 'ID3214'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BO547" s="164" t="s">
        <v>1860</v>
      </c>
      <c r="BP547" s="166" t="str">
        <f t="shared" si="429"/>
        <v xml:space="preserve">BEGIN
    -- 쿼리 결과를 변수에 저장
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BR547" s="164" t="s">
        <v>1860</v>
      </c>
      <c r="BS547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U547" s="164" t="s">
        <v>1860</v>
      </c>
      <c r="BV547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547" s="166" t="str">
        <f>"SELECT ERR_VALUE, RULE_ID, TB_NM, COL_NM FROM (
 SELECT DISTINCT SUBSTRING(CAST("&amp; $J547 &amp;" AS VARCHAR(50)),1,30) AS ERR_VALUE, 'ID"&amp; $U547 &amp;"' AS RULE_ID,  
   '"&amp; $G547 &amp;"' AS TB_NM,    
   '"&amp; $J547 &amp;"' AS COL_NM 
    FROM "&amp;$C547&amp;"."&amp; $G547 &amp;" A
    WHERE  "&amp; $J547 &amp;" IS NULL 
LIMIT 3
) XX
"</f>
        <v xml:space="preserve">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</v>
      </c>
      <c r="BX547" s="164" t="s">
        <v>1860</v>
      </c>
      <c r="BY547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A547" s="164" t="s">
        <v>1860</v>
      </c>
      <c r="CB547" s="164" t="str">
        <f t="shared" si="433"/>
        <v xml:space="preserve">    -- 프로시저 본문
    BEGIN
        WITH query_result AS (
            -- 쿼리 결과를 변수에 저장
            SELECT 'ID3214'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D547" s="164" t="s">
        <v>1860</v>
      </c>
      <c r="CE547" s="164" t="str">
        <f t="shared" si="434"/>
        <v xml:space="preserve">    -- 프로시저 본문
    BEGIN
        WITH query_result AS (
            -- 쿼리 결과를 변수에 저장
         SELECT 'ID3214'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7" s="166" t="str">
        <f>"SELECT ERR_VALUE, RULE_ID, TB_NM, COL_NM FROM (
 SELECT DISTINCT SUBSTR(TO_CHAR("&amp; $J547 &amp;"),1,30) AS ERR_VALUE, 'ID"&amp; $U547 &amp;"' AS RULE_ID,  
   '"&amp; $G547 &amp;"' AS TB_NM,    
   '"&amp; $J547 &amp;"' AS COL_NM 
    FROM "&amp;$C547&amp;"."&amp; $G547 &amp;" A
    WHERE  "&amp; $J547 &amp;" IS NULL
AND ROWNUM &lt; 4
) XX
"</f>
        <v xml:space="preserve">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</v>
      </c>
      <c r="CG547" s="164" t="s">
        <v>1860</v>
      </c>
      <c r="CH547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J547" s="164" t="s">
        <v>1860</v>
      </c>
      <c r="CK547" s="164" t="str">
        <f t="shared" si="436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M547" s="164" t="s">
        <v>1860</v>
      </c>
      <c r="CN547" s="164" t="str">
        <f t="shared" si="437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CP547" s="164" t="s">
        <v>1860</v>
      </c>
      <c r="CQ547" s="164" t="str">
        <f t="shared" si="438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7" s="216">
        <f>IFERROR(VLOOKUP("ID"&amp;U547,V.진단결과!$A$2:$E$99558,4,0),0)</f>
        <v>0</v>
      </c>
      <c r="CS547" s="217">
        <f>IFERROR(VLOOKUP("ID"&amp;U547,V.진단결과!$A$2:$E$99558,5,0),0)</f>
        <v>0</v>
      </c>
      <c r="CT547" s="218">
        <f t="shared" si="420"/>
        <v>0</v>
      </c>
      <c r="CU547" s="219" t="str">
        <f>SUBSTITUTE(IFERROR(VLOOKUP("ID"&amp;U547,V.진단결과!$A$2:$F$99558,6,0),""),$AO547,"")</f>
        <v/>
      </c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</row>
    <row r="548" spans="1:120" s="220" customFormat="1" ht="16.5" customHeight="1">
      <c r="A548" s="164">
        <v>5.4</v>
      </c>
      <c r="B548" s="164" t="s">
        <v>2240</v>
      </c>
      <c r="C548" s="164" t="s">
        <v>2886</v>
      </c>
      <c r="D548" s="164">
        <v>9</v>
      </c>
      <c r="E548" s="175" t="s">
        <v>2243</v>
      </c>
      <c r="F548" s="177" t="s">
        <v>2260</v>
      </c>
      <c r="G548" s="177" t="s">
        <v>2252</v>
      </c>
      <c r="H548" s="177">
        <v>4</v>
      </c>
      <c r="I548" s="221" t="s">
        <v>2489</v>
      </c>
      <c r="J548" s="177" t="s">
        <v>2370</v>
      </c>
      <c r="K548" s="177" t="s">
        <v>2438</v>
      </c>
      <c r="L548" s="175"/>
      <c r="M548" s="165"/>
      <c r="N548" s="221" t="s">
        <v>2489</v>
      </c>
      <c r="O548" s="184">
        <v>44743</v>
      </c>
      <c r="P548" s="4"/>
      <c r="Q548" s="175" t="s">
        <v>116</v>
      </c>
      <c r="R548" s="175" t="s">
        <v>2448</v>
      </c>
      <c r="S548" s="166"/>
      <c r="T548" s="166"/>
      <c r="U548" s="166">
        <v>3215</v>
      </c>
      <c r="V548" s="164" t="s">
        <v>1869</v>
      </c>
      <c r="W548" s="166"/>
      <c r="X548" s="166"/>
      <c r="Y548" s="166"/>
      <c r="Z548" s="168" t="s">
        <v>2801</v>
      </c>
      <c r="AA548" s="168" t="s">
        <v>2799</v>
      </c>
      <c r="AB548" s="166"/>
      <c r="AC548" s="166"/>
      <c r="AD548" s="165"/>
      <c r="AE548" s="166"/>
      <c r="AF548" s="166"/>
      <c r="AG548" s="166"/>
      <c r="AH548" s="165"/>
      <c r="AI548" s="166"/>
      <c r="AJ548" s="166"/>
      <c r="AK548" s="166"/>
      <c r="AL548" s="223" t="s">
        <v>2897</v>
      </c>
      <c r="AM548" s="166" t="s">
        <v>2893</v>
      </c>
      <c r="AN548" s="166" t="str">
        <f>F548 &amp;"["&amp;G548&amp;"]의 "&amp; I548 &amp;"["&amp; J548 &amp;"]는 "&amp;AL548&amp;"와 "&amp;AM548&amp;" 사이에 존재해야만 한다."</f>
        <v>검사정보[MEASUREMENT]의 검사 및 측정 일자[MEASUREMENT_DATE]는 '1950-01-01'와 현재날짜 사이에 존재해야만 한다.</v>
      </c>
      <c r="AO548" s="166"/>
      <c r="AP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AQ548" s="164" t="s">
        <v>1860</v>
      </c>
      <c r="AR548" s="164" t="str">
        <f t="shared" si="421"/>
        <v xml:space="preserve">WITH query_result AS (
    -- 쿼리 결과를 변수에 저장
    SELECT 'ID3215'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TO_CHAR(CURRENT_DATE, 'YYYY-MM-DD')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548" s="164" t="s">
        <v>1860</v>
      </c>
      <c r="AU548" s="164" t="str">
        <f t="shared" si="422"/>
        <v xml:space="preserve">    WITH query_result AS (
        -- 쿼리 결과를 변수에 저장
    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TO_CHAR(CURRENT_DATE, 'YYYY-MM-DD')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548" s="164" t="s">
        <v>1860</v>
      </c>
      <c r="AX548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AZ548" s="164" t="s">
        <v>1860</v>
      </c>
      <c r="BA548" s="164" t="str">
        <f t="shared" si="424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548" s="164" t="s">
        <v>1860</v>
      </c>
      <c r="BD548" s="164" t="str">
        <f>"BEGIN TRY" &amp; CHAR(10) &amp;
"    WITH query_result AS (" &amp; CHAR(10) &amp;
"        "&amp;BB548&amp;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548" s="164" t="s">
        <v>1860</v>
      </c>
      <c r="BG548" s="164" t="str">
        <f t="shared" si="426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8" s="166" t="str">
        <f>"SELECT 'ID"&amp; $U548 &amp;"' AS RULE_ID,  
   '"&amp; $G548 &amp;"' AS TB_NM,    
   '"&amp; $J548 &amp;"' AS COL_NM, 
   COUNT(*) AS TOT_CNT   
   FROM "&amp;$C548&amp;"."&amp; $G548 &amp;"
WHERE "&amp; $J548 &amp;" IS NOT NULL AND LENGTH(CAST("&amp; $J548 &amp;" AS VARCHAR))&gt;0 "</f>
        <v xml:space="preserve">SELECT 'ID3215' AS RULE_ID,  
   'MEASUREMENT' AS TB_NM,    
   'MEASUREMENT_DATE' AS COL_NM, 
   COUNT(*) AS TOT_CNT   
   FROM YourSchemaName.MEASUREMENT
WHERE MEASUREMENT_DATE IS NOT NULL AND LENGTH(CAST(MEASUREMENT_DATE AS VARCHAR))&gt;0 </v>
      </c>
      <c r="BI548" s="164" t="s">
        <v>1860</v>
      </c>
      <c r="BJ548" s="166" t="str">
        <f t="shared" si="427"/>
        <v xml:space="preserve">BEGIN
    -- 쿼리 결과를 변수에 저장
    SELECT 'ID3215'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CURRENT_DATE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548" s="164" t="s">
        <v>1860</v>
      </c>
      <c r="BM548" s="166" t="str">
        <f t="shared" si="428"/>
        <v xml:space="preserve">BEGIN
    -- 쿼리 결과를 변수에 저장
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CURRENT_DATE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548" s="164" t="s">
        <v>1860</v>
      </c>
      <c r="BP548" s="166" t="str">
        <f t="shared" si="429"/>
        <v xml:space="preserve">BEGIN
    -- 쿼리 결과를 변수에 저장
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BR548" s="164" t="s">
        <v>1860</v>
      </c>
      <c r="BS548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8" s="166" t="str">
        <f>"SELECT 'ID"&amp; $U548 &amp;"' AS RULE_ID,  
   '"&amp; $G548 &amp;"' AS TB_NM,    
   '"&amp; $J548 &amp;"' AS COL_NM, 
	COUNT(*) AS ERR_CNT   
FROM "&amp;$C548&amp;"."&amp; $G548 &amp;" A
WHERE "&amp; $J548 &amp;" IS NOT NULL AND LENGTH("&amp; $J548 &amp;") &gt; 0 
AND "&amp;$J548&amp;" NOT BETWEEN "&amp;$AL548&amp;" AND CURDATE()
 "</f>
        <v xml:space="preserve">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548" s="164" t="s">
        <v>1860</v>
      </c>
      <c r="BV548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548" s="166" t="str">
        <f>"SELECT ERR_VALUE, RULE_ID, TB_NM, COL_NM FROM (
 SELECT DISTINCT SUBSTRING(CAST("&amp; $J548 &amp;" AS VARCHAR(50)),1,30) AS ERR_VALUE, 'ID"&amp; $U548 &amp;"' AS RULE_ID,  
   '"&amp; $G548 &amp;"' AS TB_NM,    
   '"&amp; $J548 &amp;"' AS COL_NM 
FROM "&amp;$C548&amp;"."&amp; $G548 &amp;" A
WHERE  "&amp; $J548 &amp;" IS NOT NULL AND LENGTH("&amp; $J548 &amp;") &gt; 0 
AND "&amp;$J548&amp;" NOT BETWEEN "&amp;$AL548&amp;" AND CURDATE()
LIMIT 3
) XX
"</f>
        <v xml:space="preserve">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548" s="164" t="s">
        <v>1860</v>
      </c>
      <c r="BY548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CA548" s="164" t="s">
        <v>1860</v>
      </c>
      <c r="CB548" s="164" t="str">
        <f t="shared" si="433"/>
        <v xml:space="preserve">    -- 프로시저 본문
    BEGIN
        WITH query_result AS (
            -- 쿼리 결과를 변수에 저장
            SELECT 'ID3215'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8" s="166" t="str">
        <f>"SELECT 'ID"&amp; $U548 &amp;"' AS RULE_ID,  
   '"&amp; $G548 &amp;"' AS TB_NM,    
   '"&amp; $J548 &amp;"' AS COL_NM, 
	COUNT(*) AS ERR_CNT   
FROM "&amp;$C548&amp;"."&amp; $G548 &amp;" A
WHERE "&amp; $J548 &amp;" IS NOT NULL AND LENGTH(TO_CHAR("&amp; $J548 &amp;")) &gt; 0 
AND "&amp;$J548&amp;" NOT BETWEEN "&amp;$AL548&amp;" AND TO_CHAR(SYSDATE, 'YYYY-MM-DD')
 "</f>
        <v xml:space="preserve">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548" s="164" t="s">
        <v>1860</v>
      </c>
      <c r="CE548" s="164" t="str">
        <f t="shared" si="434"/>
        <v xml:space="preserve">    -- 프로시저 본문
    BEGIN
        WITH query_result AS (
            -- 쿼리 결과를 변수에 저장
         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8" s="166" t="str">
        <f>"SELECT ERR_VALUE, RULE_ID, TB_NM, COL_NM FROM (
 SELECT DISTINCT SUBSTR(TO_CHAR("&amp; $J548 &amp;"),1,30) AS ERR_VALUE, 'ID"&amp; $U548 &amp;"' AS RULE_ID,  
   '"&amp; $G548 &amp;"' AS TB_NM,    
   '"&amp; $J548 &amp;"' AS COL_NM 
FROM "&amp;$C548&amp;"."&amp; $G548 &amp;" A
WHERE  "&amp; $J548 &amp;" IS NOT NULL AND LENGTH(TO_CHAR("&amp; $J548 &amp;")) &gt; 0 
AND "&amp;$J548&amp;" NOT BETWEEN "&amp;$AL548&amp;" AND TO_CHAR(SYSDATE, 'YYYY-MM-DD')
AND ROWNUM &lt; 4
) XX
"</f>
        <v xml:space="preserve">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548" s="164" t="s">
        <v>1860</v>
      </c>
      <c r="CH548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CJ548" s="164" t="s">
        <v>1860</v>
      </c>
      <c r="CK548" s="164" t="str">
        <f t="shared" si="436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548" s="164" t="s">
        <v>1860</v>
      </c>
      <c r="CN548" s="164" t="str">
        <f>"BEGIN TRY" &amp; CHAR(10) &amp;
"    WITH query_result AS (" &amp; CHAR(10) &amp;
"        "&amp;CL548&amp;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548" s="164" t="s">
        <v>1860</v>
      </c>
      <c r="CQ548" s="164" t="str">
        <f t="shared" si="438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8" s="216">
        <f>IFERROR(VLOOKUP("ID"&amp;U548,V.진단결과!$A$2:$E$99558,4,0),0)</f>
        <v>0</v>
      </c>
      <c r="CS548" s="217">
        <f>IFERROR(VLOOKUP("ID"&amp;U548,V.진단결과!$A$2:$E$99558,5,0),0)</f>
        <v>0</v>
      </c>
      <c r="CT548" s="218">
        <f t="shared" si="420"/>
        <v>0</v>
      </c>
      <c r="CU548" s="219" t="str">
        <f>SUBSTITUTE(IFERROR(VLOOKUP("ID"&amp;U548,V.진단결과!$A$2:$F$99558,6,0),""),$AO548,"")</f>
        <v/>
      </c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</row>
    <row r="549" spans="1:120" s="220" customFormat="1" ht="24" customHeight="1">
      <c r="A549" s="164">
        <v>5.4</v>
      </c>
      <c r="B549" s="164" t="s">
        <v>2240</v>
      </c>
      <c r="C549" s="164" t="s">
        <v>2886</v>
      </c>
      <c r="D549" s="164">
        <v>9</v>
      </c>
      <c r="E549" s="175" t="s">
        <v>2243</v>
      </c>
      <c r="F549" s="177" t="s">
        <v>2260</v>
      </c>
      <c r="G549" s="177" t="s">
        <v>2252</v>
      </c>
      <c r="H549" s="177">
        <v>4</v>
      </c>
      <c r="I549" s="221" t="s">
        <v>2489</v>
      </c>
      <c r="J549" s="177" t="s">
        <v>2370</v>
      </c>
      <c r="K549" s="177" t="s">
        <v>2438</v>
      </c>
      <c r="L549" s="175"/>
      <c r="M549" s="165"/>
      <c r="N549" s="221" t="s">
        <v>2489</v>
      </c>
      <c r="O549" s="184">
        <v>44743</v>
      </c>
      <c r="P549" s="4"/>
      <c r="Q549" s="175" t="s">
        <v>116</v>
      </c>
      <c r="R549" s="175" t="s">
        <v>2448</v>
      </c>
      <c r="S549" s="166"/>
      <c r="T549" s="166"/>
      <c r="U549" s="166">
        <v>3216</v>
      </c>
      <c r="V549" s="164" t="s">
        <v>1869</v>
      </c>
      <c r="W549" s="166"/>
      <c r="X549" s="166"/>
      <c r="Y549" s="166"/>
      <c r="Z549" s="168" t="s">
        <v>2564</v>
      </c>
      <c r="AA549" s="168" t="s">
        <v>2565</v>
      </c>
      <c r="AB549" s="166"/>
      <c r="AC549" s="166"/>
      <c r="AD549" s="165"/>
      <c r="AE549" s="166"/>
      <c r="AF549" s="166"/>
      <c r="AG549" s="166"/>
      <c r="AH549" s="165"/>
      <c r="AI549" s="166"/>
      <c r="AJ549" s="166" t="s">
        <v>2254</v>
      </c>
      <c r="AK549" s="166" t="s">
        <v>2272</v>
      </c>
      <c r="AL549" s="223"/>
      <c r="AM549" s="166" t="s">
        <v>2394</v>
      </c>
      <c r="AN549" s="166" t="str">
        <f>F549 &amp;"["&amp;G549&amp;"]의 "&amp; I549 &amp;"["&amp; J549 &amp;"]는 사망["&amp;AJ549&amp;"]의 사망일자 이후 데이터가 존재할 수 없다."</f>
        <v>검사정보[MEASUREMENT]의 검사 및 측정 일자[MEASUREMENT_DATE]는 사망[DEATH]의 사망일자 이후 데이터가 존재할 수 없다.</v>
      </c>
      <c r="AO549" s="166"/>
      <c r="AP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AQ549" s="164" t="s">
        <v>1860</v>
      </c>
      <c r="AR549" s="164" t="str">
        <f t="shared" si="421"/>
        <v xml:space="preserve">WITH query_result AS (
    -- 쿼리 결과를 변수에 저장
    SELECT 'ID3216'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 
AND A."&amp; $J549 &amp;" &lt; B."&amp;$AM549&amp;"
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549" s="164" t="s">
        <v>1860</v>
      </c>
      <c r="AU549" s="164" t="str">
        <f t="shared" si="422"/>
        <v xml:space="preserve">    WITH query_result AS (
        -- 쿼리 결과를 변수에 저장
    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TO_VARCHAR(B."&amp;$AM549&amp;", 'YYYY-MM-DD')
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549" s="164" t="s">
        <v>1860</v>
      </c>
      <c r="AX549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AZ549" s="164" t="s">
        <v>1860</v>
      </c>
      <c r="BA549" s="164" t="str">
        <f t="shared" si="424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549" s="164" t="s">
        <v>1860</v>
      </c>
      <c r="BD549" s="164" t="str">
        <f>"BEGIN TRY" &amp; CHAR(10) &amp;
"    WITH query_result AS (" &amp; CHAR(10) &amp;
"        "&amp;BB549&amp;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549" s="164" t="s">
        <v>1860</v>
      </c>
      <c r="BG549" s="164" t="str">
        <f t="shared" si="426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9" s="166" t="str">
        <f>"SELECT 'ID"&amp; $U549 &amp;"' AS RULE_ID,  
   '"&amp; $G549 &amp;"' AS TB_NM,    
   '"&amp; $J549 &amp;"' AS COL_NM, 
   COUNT(*) AS TOT_CNT   
   FROM "&amp;$C549&amp;"."&amp; $G549 &amp;"
WHERE "&amp; $J549 &amp;" IS NOT NULL AND LENGTH(CAST("&amp; $J549 &amp;" AS VARCHAR))&gt;0 "</f>
        <v xml:space="preserve">SELECT 'ID3216' AS RULE_ID,  
   'MEASUREMENT' AS TB_NM,    
   'MEASUREMENT_DATE' AS COL_NM, 
   COUNT(*) AS TOT_CNT   
   FROM YourSchemaName.MEASUREMENT
WHERE MEASUREMENT_DATE IS NOT NULL AND LENGTH(CAST(MEASUREMENT_DATE AS VARCHAR))&gt;0 </v>
      </c>
      <c r="BI549" s="164" t="s">
        <v>1860</v>
      </c>
      <c r="BJ549" s="166" t="str">
        <f t="shared" si="427"/>
        <v xml:space="preserve">BEGIN
    -- 쿼리 결과를 변수에 저장
    SELECT 'ID3216'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B."&amp;$AM518&amp;" 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</v>
      </c>
      <c r="BL549" s="164" t="s">
        <v>1860</v>
      </c>
      <c r="BM549" s="166" t="str">
        <f t="shared" si="428"/>
        <v xml:space="preserve">BEGIN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=A."&amp;$AK549&amp;" 
AND A."&amp; $J549 &amp;" &lt; B."&amp;$AM518&amp;" 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</v>
      </c>
      <c r="BO549" s="164" t="s">
        <v>1860</v>
      </c>
      <c r="BP549" s="166" t="str">
        <f t="shared" si="429"/>
        <v xml:space="preserve">BEGIN
    -- 쿼리 결과를 변수에 저장
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BR549" s="164" t="s">
        <v>1860</v>
      </c>
      <c r="BS549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B."&amp;$AM518&amp;" )  
THEN 'Y' ELSE 'N' END = 'Y' 
AND ( "&amp; $J549 &amp;" IS NOT NULL AND LENGTH("&amp; $J549 &amp;")&gt;0 )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</v>
      </c>
      <c r="BU549" s="164" t="s">
        <v>1860</v>
      </c>
      <c r="BV549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49" s="166" t="str">
        <f>"SELECT ERR_VALUE, RULE_ID, TB_NM, COL_NM FROM (
 SELECT DISTINCT SUBSTRING(CAST("&amp; $J549 &amp;" AS VARCHAR(50)),1,30)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B."&amp;$AM518&amp;"
)  
THEN 'Y' ELSE 'N' END = 'Y' 
AND ( "&amp; $J549 &amp;" IS NOT NULL AND LENGTH("&amp; $J549 &amp;")&gt;0 ) 
LIMIT 3
) XX
"</f>
        <v xml:space="preserve">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</v>
      </c>
      <c r="BX549" s="164" t="s">
        <v>1860</v>
      </c>
      <c r="BY549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CA549" s="164" t="s">
        <v>1860</v>
      </c>
      <c r="CB549" s="164" t="str">
        <f t="shared" si="433"/>
        <v xml:space="preserve">    -- 프로시저 본문
    BEGIN
        WITH query_result AS (
            -- 쿼리 결과를 변수에 저장
            SELECT 'ID3216'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B."&amp;$AM518&amp;"
 )  
THEN 'Y' ELSE 'N' END = 'Y' 
AND ( "&amp; $J549 &amp;" IS NOT NULL AND LENGTH(TO_CHAR("&amp; $J549 &amp;"))&gt;0 )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</v>
      </c>
      <c r="CD549" s="164" t="s">
        <v>1860</v>
      </c>
      <c r="CE549" s="164" t="str">
        <f t="shared" si="434"/>
        <v xml:space="preserve">    -- 프로시저 본문
    BEGIN
        WITH query_result AS (
            -- 쿼리 결과를 변수에 저장
 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9" s="166" t="str">
        <f>"SELECT ERR_VALUE, RULE_ID, TB_NM, COL_NM FROM (
 SELECT DISTINCT SUBSTR(TO_CHAR("&amp; $J549 &amp;"),1,30)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B."&amp;$AM518&amp;"
)  
THEN 'Y' ELSE 'N' END = 'Y' 
AND ( "&amp; $J549 &amp;" IS NOT NULL AND LENGTH(TO_CHAR("&amp; $J549 &amp;"))&gt;0 ) 
AND ROWNUM &lt; 4
) XX
"</f>
        <v xml:space="preserve">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</v>
      </c>
      <c r="CG549" s="164" t="s">
        <v>1860</v>
      </c>
      <c r="CH549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CJ549" s="164" t="s">
        <v>1860</v>
      </c>
      <c r="CK549" s="164" t="str">
        <f t="shared" si="436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549" s="164" t="s">
        <v>1860</v>
      </c>
      <c r="CN549" s="164" t="str">
        <f>"BEGIN TRY" &amp; CHAR(10) &amp;
"    WITH query_result AS (" &amp; CHAR(10) &amp;
"        "&amp;CL549&amp;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549" s="164" t="s">
        <v>1860</v>
      </c>
      <c r="CQ549" s="164" t="str">
        <f t="shared" si="438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9" s="216">
        <f>IFERROR(VLOOKUP("ID"&amp;U549,V.진단결과!$A$2:$E$99558,4,0),0)</f>
        <v>0</v>
      </c>
      <c r="CS549" s="217">
        <f>IFERROR(VLOOKUP("ID"&amp;U549,V.진단결과!$A$2:$E$99558,5,0),0)</f>
        <v>0</v>
      </c>
      <c r="CT549" s="218">
        <f t="shared" si="420"/>
        <v>0</v>
      </c>
      <c r="CU549" s="219" t="str">
        <f>SUBSTITUTE(IFERROR(VLOOKUP("ID"&amp;U549,V.진단결과!$A$2:$F$99558,6,0),""),$AO549,"")</f>
        <v/>
      </c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</row>
    <row r="550" spans="1:120" s="220" customFormat="1">
      <c r="A550" s="164">
        <v>5.4</v>
      </c>
      <c r="B550" s="164" t="s">
        <v>2240</v>
      </c>
      <c r="C550" s="164" t="s">
        <v>2886</v>
      </c>
      <c r="D550" s="164">
        <v>9</v>
      </c>
      <c r="E550" s="175" t="s">
        <v>2243</v>
      </c>
      <c r="F550" s="177" t="s">
        <v>2260</v>
      </c>
      <c r="G550" s="177" t="s">
        <v>2252</v>
      </c>
      <c r="H550" s="177">
        <v>4</v>
      </c>
      <c r="I550" s="221" t="s">
        <v>2489</v>
      </c>
      <c r="J550" s="177" t="s">
        <v>2370</v>
      </c>
      <c r="K550" s="177" t="s">
        <v>2438</v>
      </c>
      <c r="L550" s="175"/>
      <c r="M550" s="165"/>
      <c r="N550" s="221" t="s">
        <v>2489</v>
      </c>
      <c r="O550" s="184">
        <v>44743</v>
      </c>
      <c r="P550" s="4"/>
      <c r="Q550" s="175" t="s">
        <v>116</v>
      </c>
      <c r="R550" s="175" t="s">
        <v>2448</v>
      </c>
      <c r="S550" s="166"/>
      <c r="T550" s="166"/>
      <c r="U550" s="166">
        <v>3217</v>
      </c>
      <c r="V550" s="164" t="s">
        <v>1869</v>
      </c>
      <c r="W550" s="166"/>
      <c r="X550" s="166"/>
      <c r="Y550" s="166"/>
      <c r="Z550" s="168" t="s">
        <v>2564</v>
      </c>
      <c r="AA550" s="168" t="s">
        <v>2565</v>
      </c>
      <c r="AB550" s="166"/>
      <c r="AC550" s="166"/>
      <c r="AD550" s="165"/>
      <c r="AE550" s="166"/>
      <c r="AF550" s="166"/>
      <c r="AG550" s="166"/>
      <c r="AH550" s="165"/>
      <c r="AI550" s="166"/>
      <c r="AJ550" s="166" t="s">
        <v>2246</v>
      </c>
      <c r="AK550" s="166" t="s">
        <v>2294</v>
      </c>
      <c r="AL550" s="223"/>
      <c r="AM550" s="166"/>
      <c r="AN550" s="166" t="str">
        <f>F550 &amp;"["&amp;G550&amp;"]의 "&amp; I550 &amp;"["&amp; J550 &amp;"]는 방문["&amp;AJ550&amp;"]의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550" s="166"/>
      <c r="AP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AQ550" s="164" t="s">
        <v>1860</v>
      </c>
      <c r="AR550" s="164" t="str">
        <f t="shared" si="421"/>
        <v xml:space="preserve">WITH query_result AS (
    -- 쿼리 결과를 변수에 저장
    SELECT 'ID3217'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 
AND A."&amp; $J550 &amp;" BETWEEN ADD_DAYS(B.VISIT_START_DATE, -7) 
                                  AND ADD_DAYS(B.VISIT_START_DATE, 7)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550" s="164" t="s">
        <v>1860</v>
      </c>
      <c r="AU550" s="164" t="str">
        <f t="shared" si="422"/>
        <v xml:space="preserve">    WITH query_result AS (
        -- 쿼리 결과를 변수에 저장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ADD_DAYS(B.VISIT_START_DATE, -7) 
                                  AND ADD_DAYS(B.VISIT_START_DATE, 7)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550" s="164" t="s">
        <v>1860</v>
      </c>
      <c r="AX550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AZ550" s="164" t="s">
        <v>1860</v>
      </c>
      <c r="BA550" s="164" t="str">
        <f t="shared" si="424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550" s="164" t="s">
        <v>1860</v>
      </c>
      <c r="BD550" s="164" t="str">
        <f>"BEGIN TRY" &amp; CHAR(10) &amp;
"    WITH query_result AS (" &amp; CHAR(10) &amp;
"        "&amp;BB550&amp;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550" s="164" t="s">
        <v>1860</v>
      </c>
      <c r="BG550" s="164" t="str">
        <f t="shared" si="426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0" s="166" t="str">
        <f>"SELECT 'ID"&amp; $U550 &amp;"' AS RULE_ID,  
   '"&amp; $G550 &amp;"' AS TB_NM,    
   '"&amp; $J550 &amp;"' AS COL_NM, 
   COUNT(*) AS TOT_CNT   
   FROM "&amp;$C550&amp;"."&amp; $G550 &amp;"
WHERE "&amp; $J550 &amp;" IS NOT NULL AND LENGTH(CAST("&amp; $J550 &amp;" AS VARCHAR))&gt;0 "</f>
        <v xml:space="preserve">SELECT 'ID3217' AS RULE_ID,  
   'MEASUREMENT' AS TB_NM,    
   'MEASUREMENT_DATE' AS COL_NM, 
   COUNT(*) AS TOT_CNT   
   FROM YourSchemaName.MEASUREMENT
WHERE MEASUREMENT_DATE IS NOT NULL AND LENGTH(CAST(MEASUREMENT_DATE AS VARCHAR))&gt;0 </v>
      </c>
      <c r="BI550" s="164" t="s">
        <v>1860</v>
      </c>
      <c r="BJ550" s="166" t="str">
        <f t="shared" si="427"/>
        <v xml:space="preserve">BEGIN
    -- 쿼리 결과를 변수에 저장
    SELECT 'ID3217'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(B.VISIT_START_DATE - INTERVAL '7 DAY') 
                                  AND (B.VISIT_START_DATE + INTERVAL '7 DAY') 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550" s="164" t="s">
        <v>1860</v>
      </c>
      <c r="BM550" s="166" t="str">
        <f t="shared" si="428"/>
        <v xml:space="preserve">BEGIN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=A."&amp;$AK550&amp;" 
AND A."&amp; $J550 &amp;" BETWEEN (B.VISIT_START_DATE - INTERVAL '7 DAY') 
                                  AND (B.VISIT_START_DATE + INTERVAL '7 DAY')  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550" s="164" t="s">
        <v>1860</v>
      </c>
      <c r="BP550" s="166" t="str">
        <f t="shared" si="429"/>
        <v xml:space="preserve">BEGIN
    -- 쿼리 결과를 변수에 저장
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BR550" s="164" t="s">
        <v>1860</v>
      </c>
      <c r="BS550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DATE_SUB(B.VISIT_START_DATE, INTERVAL 7 DAY) 
                                  AND DATE_ADD(B.VISIT_START_DATE, INTERVAL 7 DAY)
 )  
THEN 'Y' ELSE 'N' END = 'Y' 
AND ( "&amp; $J550 &amp;" IS NOT NULL AND LENGTH("&amp; $J550 &amp;")&gt;0 )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550" s="164" t="s">
        <v>1860</v>
      </c>
      <c r="BV550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50" s="166" t="str">
        <f>"SELECT ERR_VALUE, RULE_ID, TB_NM, COL_NM FROM (
 SELECT DISTINCT SUBSTRING(CAST("&amp; $J550 &amp;" AS VARCHAR(50)),1,30)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DATE_SUB(B.VISIT_START_DATE, INTERVAL 7 DAY) 
                                  AND DATE_ADD(B.VISIT_START_DATE, INTERVAL 7 DAY)
)  
THEN 'Y' ELSE 'N' END = 'Y' 
AND ( "&amp; $J550 &amp;" IS NOT NULL AND LENGTH("&amp; $J550 &amp;")&gt;0 ) 
LIMIT 3
) XX
"</f>
        <v xml:space="preserve">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550" s="164" t="s">
        <v>1860</v>
      </c>
      <c r="BY550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CA550" s="164" t="s">
        <v>1860</v>
      </c>
      <c r="CB550" s="164" t="str">
        <f t="shared" si="433"/>
        <v xml:space="preserve">    -- 프로시저 본문
    BEGIN
        WITH query_result AS (
            -- 쿼리 결과를 변수에 저장
            SELECT 'ID3217'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(B.VISIT_START_DATE - 7) 
                                  AND (B.VISIT_START_DATE + 7)
 )  
THEN 'Y' ELSE 'N' END = 'Y' 
AND ( "&amp; $J550 &amp;" IS NOT NULL AND LENGTH(TO_CHAR("&amp; $J550 &amp;"))&gt;0 )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550" s="164" t="s">
        <v>1860</v>
      </c>
      <c r="CE550" s="164" t="str">
        <f t="shared" si="434"/>
        <v xml:space="preserve">    -- 프로시저 본문
    BEGIN
        WITH query_result AS (
            -- 쿼리 결과를 변수에 저장
 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0" s="166" t="str">
        <f>"SELECT ERR_VALUE, RULE_ID, TB_NM, COL_NM FROM (
 SELECT DISTINCT SUBSTR(TO_CHAR("&amp; $J550 &amp;"),1,30)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(B.VISIT_START_DATE - 7) 
                                  AND (B.VISIT_START_DATE + 7)
)  
THEN 'Y' ELSE 'N' END = 'Y' 
AND ( "&amp; $J550 &amp;" IS NOT NULL AND LENGTH(TO_CHAR("&amp; $J550 &amp;"))&gt;0 ) 
AND ROWNUM &lt; 4
) XX
"</f>
        <v xml:space="preserve">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550" s="164" t="s">
        <v>1860</v>
      </c>
      <c r="CH550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CJ550" s="164" t="s">
        <v>1860</v>
      </c>
      <c r="CK550" s="164" t="str">
        <f t="shared" si="436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550" s="164" t="s">
        <v>1860</v>
      </c>
      <c r="CN550" s="164" t="str">
        <f>"BEGIN TRY" &amp; CHAR(10) &amp;
"    WITH query_result AS (" &amp; CHAR(10) &amp;
"        "&amp;CL550&amp;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550" s="164" t="s">
        <v>1860</v>
      </c>
      <c r="CQ550" s="164" t="str">
        <f t="shared" si="438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0" s="216">
        <f>IFERROR(VLOOKUP("ID"&amp;U550,V.진단결과!$A$2:$E$99558,4,0),0)</f>
        <v>0</v>
      </c>
      <c r="CS550" s="217">
        <f>IFERROR(VLOOKUP("ID"&amp;U550,V.진단결과!$A$2:$E$99558,5,0),0)</f>
        <v>0</v>
      </c>
      <c r="CT550" s="218">
        <f t="shared" ref="CT550" si="439">IFERROR(CS550/CR550,0)</f>
        <v>0</v>
      </c>
      <c r="CU550" s="219" t="str">
        <f>SUBSTITUTE(IFERROR(VLOOKUP("ID"&amp;U550,V.진단결과!$A$2:$F$99558,6,0),""),$AO550,"")</f>
        <v/>
      </c>
    </row>
    <row r="551" spans="1:120" s="220" customFormat="1" ht="16.5" customHeight="1">
      <c r="A551" s="164">
        <v>5.4</v>
      </c>
      <c r="B551" s="164" t="s">
        <v>2240</v>
      </c>
      <c r="C551" s="164" t="s">
        <v>2886</v>
      </c>
      <c r="D551" s="164">
        <v>9</v>
      </c>
      <c r="E551" s="175" t="s">
        <v>2243</v>
      </c>
      <c r="F551" s="177" t="s">
        <v>2260</v>
      </c>
      <c r="G551" s="177" t="s">
        <v>2252</v>
      </c>
      <c r="H551" s="177">
        <v>5</v>
      </c>
      <c r="I551" s="221" t="s">
        <v>2490</v>
      </c>
      <c r="J551" s="177" t="s">
        <v>2371</v>
      </c>
      <c r="K551" s="177" t="s">
        <v>2436</v>
      </c>
      <c r="L551" s="175"/>
      <c r="M551" s="165"/>
      <c r="N551" s="221" t="s">
        <v>2490</v>
      </c>
      <c r="O551" s="185">
        <v>44743.407777777778</v>
      </c>
      <c r="P551" s="5"/>
      <c r="Q551" s="175" t="s">
        <v>2449</v>
      </c>
      <c r="R551" s="175"/>
      <c r="S551" s="166"/>
      <c r="T551" s="166"/>
      <c r="U551" s="166">
        <v>3218</v>
      </c>
      <c r="V551" s="164" t="s">
        <v>1869</v>
      </c>
      <c r="W551" s="166"/>
      <c r="X551" s="166"/>
      <c r="Y551" s="166"/>
      <c r="Z551" s="168" t="s">
        <v>2801</v>
      </c>
      <c r="AA551" s="168" t="s">
        <v>2799</v>
      </c>
      <c r="AB551" s="164"/>
      <c r="AC551" s="166"/>
      <c r="AD551" s="165"/>
      <c r="AE551" s="166"/>
      <c r="AF551" s="166"/>
      <c r="AG551" s="165"/>
      <c r="AH551" s="165"/>
      <c r="AI551" s="166"/>
      <c r="AJ551" s="177" t="s">
        <v>2252</v>
      </c>
      <c r="AK551" s="177" t="s">
        <v>2370</v>
      </c>
      <c r="AL551" s="166"/>
      <c r="AM551" s="166"/>
      <c r="AN551" s="167" t="str">
        <f>F551 &amp;"["&amp;G551&amp;"]의 "&amp; I551 &amp;"["&amp; J551 &amp;"]는 "&amp;AJ551&amp;" 테이블의 "&amp;AK551&amp;"값을 포함해야 한다."</f>
        <v>검사정보[MEASUREMENT]의 검사 및 측정 시간[MEASUREMENT_DATETIME]는 MEASUREMENT 테이블의 MEASUREMENT_DATE값을 포함해야 한다.</v>
      </c>
      <c r="AO551" s="166"/>
      <c r="AP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AQ551" s="164" t="s">
        <v>1860</v>
      </c>
      <c r="AR551" s="164" t="str">
        <f t="shared" si="421"/>
        <v xml:space="preserve">WITH query_result AS (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1" s="166" t="str">
        <f>"SELECT 'ID"&amp; $U551 &amp;"' AS RULE_ID,  
   '"&amp; $G551 &amp;"' AS TB_NM,    
   '"&amp; $J551 &amp;"' AS COL_NM, 
	COUNT(*) AS ERR_CNT   
FROM "&amp;$C551&amp;"."&amp; $G551 &amp;"
WHERE CASE WHEN  "&amp; $J551 &amp;" NOT LIKE_REGEXPR "&amp; $AK551 &amp;"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551" s="164" t="s">
        <v>1860</v>
      </c>
      <c r="AU551" s="164" t="str">
        <f t="shared" si="422"/>
        <v xml:space="preserve">    WITH query_result AS (
        -- 쿼리 결과를 변수에 저장
        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"&amp; $J551 &amp;" NOT LIKE_REGEXPR "&amp; $AK551 &amp;"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551" s="164" t="s">
        <v>1860</v>
      </c>
      <c r="AX551" s="164" t="str">
        <f t="shared" si="423"/>
        <v xml:space="preserve">    WITH query_result AS (
        -- 쿼리 결과를 변수에 저장
        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AZ551" s="164" t="s">
        <v>1860</v>
      </c>
      <c r="BA551" s="164" t="str">
        <f t="shared" si="424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551" s="164" t="s">
        <v>1860</v>
      </c>
      <c r="BD551" s="164" t="str">
        <f>"BEGIN TRY" &amp; CHAR(10) &amp;
"    WITH query_result AS (" &amp; CHAR(10) &amp;
"        "&amp;BB551&amp;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551" s="164" t="s">
        <v>1860</v>
      </c>
      <c r="BG551" s="164" t="str">
        <f t="shared" si="426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1" s="166" t="str">
        <f>"SELECT 'ID"&amp; $U551 &amp;"' AS RULE_ID,  
   '"&amp; $G551 &amp;"' AS TB_NM,    
   '"&amp; $J551 &amp;"' AS COL_NM, 
   COUNT(*) AS TOT_CNT   
   FROM "&amp;$C551&amp;"."&amp; $G551 &amp;"
WHERE "&amp; $J551 &amp;" IS NOT NULL AND LENGTH(CAST("&amp; $J551 &amp;" AS VARCHAR))&gt;0 "</f>
        <v xml:space="preserve">SELECT 'ID3218' AS RULE_ID,  
   'MEASUREMENT' AS TB_NM,    
   'MEASUREMENT_DATETIME' AS COL_NM, 
   COUNT(*) AS TOT_CNT   
   FROM YourSchemaName.MEASUREMENT
WHERE MEASUREMENT_DATETIME IS NOT NULL AND LENGTH(CAST(MEASUREMENT_DATETIME AS VARCHAR))&gt;0 </v>
      </c>
      <c r="BI551" s="164" t="s">
        <v>1860</v>
      </c>
      <c r="BJ551" s="166" t="str">
        <f t="shared" si="427"/>
        <v xml:space="preserve">BEGIN
    -- 쿼리 결과를 변수에 저장
    SELECT 'ID3218'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1" s="166" t="str">
        <f>"SELECT 'ID"&amp; $U551 &amp;"' AS RULE_ID,  
   '"&amp; $G551 &amp;"' AS TB_NM,    
   '"&amp; $J551 &amp;"' AS COL_NM, 
	COUNT(*) AS ERR_CNT   
FROM "&amp;$C551&amp;"."&amp; $G551 &amp;"
WHERE CASE WHEN REGEXP_MATCH(CAST("&amp; $J551 &amp;" AS VARCHAR), CAST("&amp; $AK551 &amp;" AS VARCHAR)) IS NULL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551" s="164" t="s">
        <v>1860</v>
      </c>
      <c r="BM551" s="166" t="str">
        <f t="shared" si="428"/>
        <v xml:space="preserve">BEGIN
    -- 쿼리 결과를 변수에 저장
    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REGEXP_MATCH(CAST("&amp; $J551 &amp;" AS VARCHAR), CAST("&amp; $AK551 &amp;" AS VARCHAR)) IS NULL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551" s="164" t="s">
        <v>1860</v>
      </c>
      <c r="BP551" s="166" t="str">
        <f t="shared" si="429"/>
        <v xml:space="preserve">BEGIN
    -- 쿼리 결과를 변수에 저장
    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BR551" s="164" t="s">
        <v>1860</v>
      </c>
      <c r="BS551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1" s="166" t="str">
        <f>"SELECT 'ID"&amp; $U551 &amp;"' AS RULE_ID,  
   '"&amp; $G551 &amp;"' AS TB_NM,    
   '"&amp; $J551 &amp;"' AS COL_NM, 
	COUNT(*) AS ERR_CNT   
FROM "&amp;$C551&amp;"."&amp; $G551 &amp;"
WHERE CASE WHEN  "&amp; $J551 &amp;" NOT REGEXP "&amp; $AK551 &amp;"
THEN 'Y' ELSE 'N' END = 'Y' 
AND ( "&amp; $J551 &amp;" IS NOT NULL AND LENGTH("&amp; $J551 &amp;")&gt;0 )
"</f>
        <v xml:space="preserve">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551" s="164" t="s">
        <v>1860</v>
      </c>
      <c r="BV551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551" s="166" t="str">
        <f>"SELECT ERR_VALUE, RULE_ID, TB_NM, COL_NM FROM (
SELECT DISTINCT SUBSTRING(CAST("&amp; $J551 &amp;" AS VARCHAR(50)),1,30) AS ERR_VALUE, 'ID"&amp; $U551 &amp;"' AS RULE_ID,  
   '"&amp; $G551 &amp;"' AS TB_NM,    
   '"&amp; $J551 &amp;"' AS COL_NM 
FROM "&amp;$C551&amp;"."&amp; $G551 &amp;"
WHERE CASE WHEN "&amp; $J551 &amp;" NOT REGEXP "&amp; $AK551 &amp;"
 THEN 'Y' 
 ELSE 'N' 
 END = 'Y' 
AND ("&amp; $J551 &amp;" IS NOT NULL AND LENGTH("&amp; $J551 &amp;")&gt;0 )
limit 3
) XX
"</f>
        <v xml:space="preserve">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551" s="164" t="s">
        <v>1860</v>
      </c>
      <c r="BY551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CA551" s="164" t="s">
        <v>1860</v>
      </c>
      <c r="CB551" s="164" t="str">
        <f t="shared" si="433"/>
        <v xml:space="preserve">    -- 프로시저 본문
    BEGIN
        WITH query_result AS (
            -- 쿼리 결과를 변수에 저장
            SELECT 'ID3218'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1" s="166" t="str">
        <f>"SELECT 'ID"&amp; $U551 &amp;"' AS RULE_ID,  
   '"&amp; $G551 &amp;"' AS TB_NM,    
   '"&amp; $J551 &amp;"' AS COL_NM, 
	COUNT(*) AS ERR_CNT   
FROM "&amp;$C551&amp;"."&amp; $G551 &amp;"
WHERE CASE WHEN NOT REGEXP_LIKE("&amp; $J551 &amp;", "&amp; $AK551 &amp;")
THEN 'Y' ELSE 'N' END = 'Y' 
AND ( "&amp; $J551 &amp;" IS NOT NULL AND LENGTH(TO_CHAR("&amp; $J551 &amp;"))&gt;0 )
"</f>
        <v xml:space="preserve">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551" s="164" t="s">
        <v>1860</v>
      </c>
      <c r="CE551" s="164" t="str">
        <f t="shared" si="434"/>
        <v xml:space="preserve">    -- 프로시저 본문
    BEGIN
        WITH query_result AS (
            -- 쿼리 결과를 변수에 저장
         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1" s="166" t="str">
        <f>"SELECT ERR_VALUE, RULE_ID, TB_NM, COL_NM FROM (
SELECT DISTINCT SUBSTR(TO_CHAR("&amp; $J551 &amp;"),1,30) AS ERR_VALUE, 'ID"&amp; $U551 &amp;"' AS RULE_ID,  
   '"&amp; $G551 &amp;"' AS TB_NM,    
   '"&amp; $J551 &amp;"' AS COL_NM 
FROM "&amp;$C551&amp;"."&amp; $G551 &amp;"
WHERE CASE WHEN NOT REGEXP_LIKE("&amp; $J551 &amp;", "&amp; $AK551 &amp;")
 THEN 'Y' 
 ELSE 'N' 
 END = 'Y' 
AND ("&amp; $J551 &amp;" IS NOT NULL AND LENGTH(TO_CHAR("&amp; $J551 &amp;"))&gt;0 )
AND ROWNUM &lt; 4
) XX
"</f>
        <v xml:space="preserve">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551" s="164" t="s">
        <v>1860</v>
      </c>
      <c r="CH551" s="164" t="str">
        <f t="shared" si="435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CJ551" s="164" t="s">
        <v>1860</v>
      </c>
      <c r="CK551" s="164" t="str">
        <f t="shared" si="436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551" s="164" t="s">
        <v>1860</v>
      </c>
      <c r="CN551" s="164" t="str">
        <f>"BEGIN TRY" &amp; CHAR(10) &amp;
"    WITH query_result AS (" &amp; CHAR(10) &amp;
"        "&amp;CL551&amp;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551" s="164" t="s">
        <v>1860</v>
      </c>
      <c r="CQ551" s="164" t="str">
        <f t="shared" si="438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1" s="216">
        <f>IFERROR(VLOOKUP("ID"&amp;U551,V.진단결과!$A$2:$E$99558,4,0),0)</f>
        <v>0</v>
      </c>
      <c r="CS551" s="217">
        <f>IFERROR(VLOOKUP("ID"&amp;U551,V.진단결과!$A$2:$E$99558,5,0),0)</f>
        <v>0</v>
      </c>
      <c r="CT551" s="218">
        <f t="shared" si="420"/>
        <v>0</v>
      </c>
      <c r="CU551" s="219" t="str">
        <f>SUBSTITUTE(IFERROR(VLOOKUP("ID"&amp;U551,V.진단결과!$A$2:$F$99558,6,0),""),$AO551,"")</f>
        <v/>
      </c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</row>
    <row r="552" spans="1:120" s="220" customFormat="1" ht="16.5" hidden="1" customHeight="1">
      <c r="A552" s="164">
        <v>5.4</v>
      </c>
      <c r="B552" s="164" t="s">
        <v>2240</v>
      </c>
      <c r="C552" s="164" t="s">
        <v>2886</v>
      </c>
      <c r="D552" s="164">
        <v>9</v>
      </c>
      <c r="E552" s="175" t="s">
        <v>2243</v>
      </c>
      <c r="F552" s="177" t="s">
        <v>2260</v>
      </c>
      <c r="G552" s="177" t="s">
        <v>2252</v>
      </c>
      <c r="H552" s="177">
        <v>6</v>
      </c>
      <c r="I552" s="221" t="s">
        <v>2490</v>
      </c>
      <c r="J552" s="177" t="s">
        <v>2372</v>
      </c>
      <c r="K552" s="226" t="s">
        <v>2524</v>
      </c>
      <c r="L552" s="175"/>
      <c r="M552" s="165"/>
      <c r="N552" s="221" t="s">
        <v>2490</v>
      </c>
      <c r="O552" s="169"/>
      <c r="P552" s="5"/>
      <c r="Q552" s="175" t="s">
        <v>2449</v>
      </c>
      <c r="R552" s="175"/>
      <c r="S552" s="166"/>
      <c r="T552" s="166"/>
      <c r="U552" s="166"/>
      <c r="V552" s="164" t="s">
        <v>1965</v>
      </c>
      <c r="W552" s="166" t="s">
        <v>2485</v>
      </c>
      <c r="X552" s="166"/>
      <c r="Y552" s="166"/>
      <c r="Z552" s="166"/>
      <c r="AA552" s="166"/>
      <c r="AB552" s="164"/>
      <c r="AC552" s="166"/>
      <c r="AD552" s="165"/>
      <c r="AE552" s="166"/>
      <c r="AF552" s="166"/>
      <c r="AG552" s="165"/>
      <c r="AH552" s="165"/>
      <c r="AI552" s="166"/>
      <c r="AJ552" s="166"/>
      <c r="AK552" s="166"/>
      <c r="AL552" s="166"/>
      <c r="AM552" s="166"/>
      <c r="AN552" s="167"/>
      <c r="AO552" s="166"/>
      <c r="AP552" s="166"/>
      <c r="AQ552" s="164"/>
      <c r="AR552" s="164"/>
      <c r="AS552" s="167"/>
      <c r="AT552" s="164"/>
      <c r="AU552" s="164"/>
      <c r="AV552" s="166"/>
      <c r="AW552" s="167"/>
      <c r="AX552" s="167"/>
      <c r="AY552" s="166"/>
      <c r="AZ552" s="164"/>
      <c r="BA552" s="164"/>
      <c r="BB552" s="167"/>
      <c r="BC552" s="164"/>
      <c r="BD552" s="164"/>
      <c r="BE552" s="166"/>
      <c r="BF552" s="167"/>
      <c r="BG552" s="167"/>
      <c r="BH552" s="166"/>
      <c r="BI552" s="164"/>
      <c r="BJ552" s="164"/>
      <c r="BK552" s="167"/>
      <c r="BL552" s="164"/>
      <c r="BM552" s="164"/>
      <c r="BN552" s="166"/>
      <c r="BO552" s="167"/>
      <c r="BP552" s="167"/>
      <c r="BQ552" s="166"/>
      <c r="BR552" s="164"/>
      <c r="BS552" s="164"/>
      <c r="BT552" s="167"/>
      <c r="BU552" s="164"/>
      <c r="BV552" s="164"/>
      <c r="BW552" s="166"/>
      <c r="BX552" s="167"/>
      <c r="BY552" s="167"/>
      <c r="BZ552" s="166"/>
      <c r="CA552" s="164"/>
      <c r="CB552" s="164"/>
      <c r="CC552" s="167"/>
      <c r="CD552" s="164"/>
      <c r="CE552" s="164"/>
      <c r="CF552" s="166"/>
      <c r="CG552" s="167"/>
      <c r="CH552" s="167"/>
      <c r="CI552" s="166"/>
      <c r="CJ552" s="164"/>
      <c r="CK552" s="164"/>
      <c r="CL552" s="167"/>
      <c r="CM552" s="164"/>
      <c r="CN552" s="164"/>
      <c r="CO552" s="166"/>
      <c r="CP552" s="167"/>
      <c r="CQ552" s="167"/>
      <c r="CR552" s="216">
        <f>IFERROR(VLOOKUP("ID"&amp;U552,V.진단결과!$A$2:$E$99558,4,0),0)</f>
        <v>0</v>
      </c>
      <c r="CS552" s="217">
        <f>IFERROR(VLOOKUP("ID"&amp;U552,V.진단결과!$A$2:$E$99558,5,0),0)</f>
        <v>0</v>
      </c>
      <c r="CT552" s="218">
        <f t="shared" si="420"/>
        <v>0</v>
      </c>
      <c r="CU552" s="219" t="str">
        <f>SUBSTITUTE(IFERROR(VLOOKUP("ID"&amp;U552,V.진단결과!$A$2:$F$99558,6,0),""),$AO552,"")</f>
        <v/>
      </c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</row>
    <row r="553" spans="1:120" s="220" customFormat="1" ht="16.5" customHeight="1">
      <c r="A553" s="164">
        <v>5.4</v>
      </c>
      <c r="B553" s="164" t="s">
        <v>2240</v>
      </c>
      <c r="C553" s="164" t="s">
        <v>2886</v>
      </c>
      <c r="D553" s="164">
        <v>9</v>
      </c>
      <c r="E553" s="175" t="s">
        <v>2243</v>
      </c>
      <c r="F553" s="177" t="s">
        <v>2260</v>
      </c>
      <c r="G553" s="177" t="s">
        <v>2252</v>
      </c>
      <c r="H553" s="177">
        <v>7</v>
      </c>
      <c r="I553" s="221" t="s">
        <v>2515</v>
      </c>
      <c r="J553" s="177" t="s">
        <v>2373</v>
      </c>
      <c r="K553" s="177" t="s">
        <v>2435</v>
      </c>
      <c r="L553" s="175"/>
      <c r="M553" s="165"/>
      <c r="N553" s="221" t="s">
        <v>2491</v>
      </c>
      <c r="O553" s="183">
        <v>44818702</v>
      </c>
      <c r="P553" s="222"/>
      <c r="Q553" s="175" t="s">
        <v>116</v>
      </c>
      <c r="R553" s="175" t="s">
        <v>2448</v>
      </c>
      <c r="S553" s="166"/>
      <c r="T553" s="166"/>
      <c r="U553" s="166">
        <v>3220</v>
      </c>
      <c r="V553" s="164" t="s">
        <v>1869</v>
      </c>
      <c r="W553" s="166"/>
      <c r="X553" s="166"/>
      <c r="Y553" s="166"/>
      <c r="Z553" s="164" t="s">
        <v>1868</v>
      </c>
      <c r="AA553" s="164" t="s">
        <v>2466</v>
      </c>
      <c r="AB553" s="164"/>
      <c r="AC553" s="166"/>
      <c r="AD553" s="165"/>
      <c r="AE553" s="166"/>
      <c r="AF553" s="166" t="s">
        <v>2886</v>
      </c>
      <c r="AG553" s="165" t="s">
        <v>2258</v>
      </c>
      <c r="AH553" s="165" t="s">
        <v>2434</v>
      </c>
      <c r="AI553" s="166" t="s">
        <v>2825</v>
      </c>
      <c r="AJ553" s="166"/>
      <c r="AK553" s="166"/>
      <c r="AL553" s="166"/>
      <c r="AM553" s="166"/>
      <c r="AN553" s="166" t="str">
        <f>F553 &amp;"["&amp;G553&amp;"]의 "&amp; I553 &amp;"["&amp; J553 &amp;"]는 표준코드[CONCEPT]의 표준코드아이디[CONCEPT_ID]에 존재하며 해당 조건["&amp;AI553&amp;"]을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53" s="166"/>
      <c r="AP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AQ553" s="164" t="s">
        <v>1860</v>
      </c>
      <c r="AR553" s="164" t="str">
        <f t="shared" ref="AR553:AR561" si="440">"WITH query_result AS (" &amp; CHAR(10) &amp;
"    -- 쿼리 결과를 변수에 저장" &amp; CHAR(10) &amp;
"    " &amp; AP553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553" s="164" t="s">
        <v>1860</v>
      </c>
      <c r="AU553" s="164" t="str">
        <f t="shared" ref="AU553:AU561" si="441">"    WITH query_result AS (" &amp; CHAR(10) &amp;
"        -- 쿼리 결과를 변수에 저장" &amp; CHAR(10) &amp;
"        " &amp; AS553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553" s="164" t="s">
        <v>1860</v>
      </c>
      <c r="AX553" s="164" t="str">
        <f t="shared" ref="AX553:AX561" si="442">"    WITH query_result AS (" &amp; CHAR(10) &amp;
"        -- 쿼리 결과를 변수에 저장" &amp; CHAR(10) &amp;
"        " &amp; AV553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AZ553" s="164" t="s">
        <v>1860</v>
      </c>
      <c r="BA553" s="164" t="str">
        <f t="shared" ref="BA553:BA561" si="443">"BEGIN TRY" &amp; CHAR(10) &amp;
"    WITH query_result AS (" &amp; CHAR(10) &amp;
"        "&amp;AY553&amp;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553" s="164" t="s">
        <v>1860</v>
      </c>
      <c r="BD553" s="164" t="str">
        <f t="shared" ref="BD553:BD561" si="444">"BEGIN TRY" &amp; CHAR(10) &amp;
"    WITH query_result AS (" &amp; CHAR(10) &amp;
"        "&amp;BB553&amp;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553" s="164" t="s">
        <v>1860</v>
      </c>
      <c r="BG553" s="164" t="str">
        <f t="shared" ref="BG553:BG561" si="445">"BEGIN TRY" &amp; CHAR(10) &amp;
"    WITH query_result AS (" &amp; CHAR(10) &amp;
"        "&amp;BE553&amp;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3" s="166" t="str">
        <f>"SELECT 'ID"&amp; $U553 &amp;"' AS RULE_ID,  
   '"&amp; $G553 &amp;"' AS TB_NM,    
   '"&amp; $J553 &amp;"' AS COL_NM, 
   COUNT(*) AS TOT_CNT   
   FROM "&amp;$C553&amp;"."&amp; $G553 &amp;"
WHERE "&amp; $J553 &amp;" IS NOT NULL AND LENGTH(CAST("&amp; $J553 &amp;" AS VARCHAR))&gt;0 "</f>
        <v xml:space="preserve">SELECT 'ID3220'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553" s="164" t="s">
        <v>1860</v>
      </c>
      <c r="BJ553" s="166" t="str">
        <f t="shared" ref="BJ553:BJ561" si="446">"BEGIN" &amp; CHAR(10) &amp;
"    -- 쿼리 결과를 변수에 저장" &amp; CHAR(10) &amp;
"    " &amp; BH553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'ID3220'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553" s="164" t="s">
        <v>1860</v>
      </c>
      <c r="BM553" s="166" t="str">
        <f t="shared" ref="BM553:BM561" si="447">"BEGIN" &amp; CHAR(10) &amp;
"    -- 쿼리 결과를 변수에 저장" &amp; CHAR(10) &amp;
"    " &amp; BK553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553" s="164" t="s">
        <v>1860</v>
      </c>
      <c r="BP553" s="166" t="str">
        <f t="shared" ref="BP553:BP561" si="448">"BEGIN" &amp; CHAR(10) &amp;
"    -- 쿼리 결과를 변수에 저장" &amp; CHAR(10) &amp;
"    " &amp; BN553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BR553" s="164" t="s">
        <v>1860</v>
      </c>
      <c r="BS553" s="164" t="str">
        <f t="shared" ref="BS553:BS561" si="4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"&amp;BQ553&amp;CHAR(10)&amp;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LENGTH("&amp; $J553 &amp;")&gt;0 )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553" s="164" t="s">
        <v>1860</v>
      </c>
      <c r="BV553" s="164" t="str">
        <f t="shared" ref="BV553:BV561" si="4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"&amp;BT553&amp;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553" s="166" t="str">
        <f>"SELECT ERR_VALUE, RULE_ID, TB_NM, COL_NM FROM (
 SELECT DISTINCT SUBSTRING(CAST("&amp; $J553 &amp;" AS VARCHAR(50)),1,30)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 $AI553 &amp;")  
THEN 'Y' ELSE 'N' END = 'Y' 
AND ( "&amp; $J553 &amp;" IS NOT NULL AND LENGTH("&amp; $J553 &amp;")&gt;0 ) 
LIMIT 3
) XX
"</f>
        <v xml:space="preserve">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553" s="164" t="s">
        <v>1860</v>
      </c>
      <c r="BY553" s="164" t="str">
        <f t="shared" ref="BY553:BY561" si="4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"&amp;BW553&amp;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CA553" s="164" t="s">
        <v>1860</v>
      </c>
      <c r="CB553" s="164" t="str">
        <f t="shared" ref="CB553:CB561" si="452">"    -- 프로시저 본문" &amp; CHAR(10) &amp;
"    BEGIN" &amp; CHAR(10) &amp;
"        WITH query_result AS (" &amp; CHAR(10) &amp;
"            -- 쿼리 결과를 변수에 저장" &amp; CHAR(10) &amp;
"            "&amp;BZ553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'ID3220'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LENGTH(TO_CHAR("&amp; $J553 &amp;"))&gt;0 )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553" s="164" t="s">
        <v>1860</v>
      </c>
      <c r="CE553" s="164" t="str">
        <f t="shared" ref="CE553:CE561" si="453">"    -- 프로시저 본문" &amp; CHAR(10) &amp;
"    BEGIN" &amp; CHAR(10) &amp;
"        WITH query_result AS (" &amp; CHAR(10) &amp;
"            -- 쿼리 결과를 변수에 저장" &amp; CHAR(10) &amp;
"         "&amp;CC553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3" s="166" t="str">
        <f>"SELECT ERR_VALUE, RULE_ID, TB_NM, COL_NM FROM (
 SELECT DISTINCT SUBSTR(TO_CHAR("&amp; $J553 &amp;"),1,30)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LENGTH(TO_CHAR("&amp; $J553 &amp;"))&gt;0 ) 
AND ROWNUM &lt; 4
) XX
"</f>
        <v xml:space="preserve">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553" s="164" t="s">
        <v>1860</v>
      </c>
      <c r="CH553" s="164" t="str">
        <f t="shared" ref="CH553:CH561" si="454">"    -- 프로시저 본문" &amp; CHAR(10) &amp;
"    BEGIN" &amp; CHAR(10) &amp;
"        WITH query_result AS (" &amp; CHAR(10) &amp;
"            -- 쿼리 결과를 변수에 저장" &amp; CHAR(10) &amp;
"            "&amp;CF553&amp;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CJ553" s="164" t="s">
        <v>1860</v>
      </c>
      <c r="CK553" s="164" t="str">
        <f t="shared" ref="CK553:CK561" si="455">"BEGIN TRY" &amp; CHAR(10) &amp;
"    WITH query_result AS (" &amp; CHAR(10) &amp;
"        "&amp;CI553&amp;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553" s="164" t="s">
        <v>1860</v>
      </c>
      <c r="CN553" s="164" t="str">
        <f t="shared" ref="CN553:CN561" si="456">"BEGIN TRY" &amp; CHAR(10) &amp;
"    WITH query_result AS (" &amp; CHAR(10) &amp;
"        "&amp;CL553&amp;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553" s="164" t="s">
        <v>1860</v>
      </c>
      <c r="CQ553" s="164" t="str">
        <f t="shared" ref="CQ553:CQ561" si="457">"BEGIN TRY" &amp; CHAR(10) &amp;
"    WITH query_result AS (" &amp; CHAR(10) &amp;
"        "&amp;CO553&amp;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3" s="216">
        <f>IFERROR(VLOOKUP("ID"&amp;U553,V.진단결과!$A$2:$E$99558,4,0),0)</f>
        <v>0</v>
      </c>
      <c r="CS553" s="217">
        <f>IFERROR(VLOOKUP("ID"&amp;U553,V.진단결과!$A$2:$E$99558,5,0),0)</f>
        <v>0</v>
      </c>
      <c r="CT553" s="218">
        <f t="shared" si="420"/>
        <v>0</v>
      </c>
      <c r="CU553" s="219" t="str">
        <f>SUBSTITUTE(IFERROR(VLOOKUP("ID"&amp;U553,V.진단결과!$A$2:$F$99558,6,0),""),$AO553,"")</f>
        <v/>
      </c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</row>
    <row r="554" spans="1:120" s="220" customFormat="1" ht="16.5" customHeight="1">
      <c r="A554" s="164">
        <v>5.4</v>
      </c>
      <c r="B554" s="164" t="s">
        <v>2240</v>
      </c>
      <c r="C554" s="164" t="s">
        <v>2886</v>
      </c>
      <c r="D554" s="164">
        <v>9</v>
      </c>
      <c r="E554" s="175" t="s">
        <v>2243</v>
      </c>
      <c r="F554" s="177" t="s">
        <v>2260</v>
      </c>
      <c r="G554" s="177" t="s">
        <v>2252</v>
      </c>
      <c r="H554" s="177">
        <v>7</v>
      </c>
      <c r="I554" s="221" t="s">
        <v>2515</v>
      </c>
      <c r="J554" s="177" t="s">
        <v>2373</v>
      </c>
      <c r="K554" s="177" t="s">
        <v>2435</v>
      </c>
      <c r="L554" s="175"/>
      <c r="M554" s="165"/>
      <c r="N554" s="221" t="s">
        <v>2491</v>
      </c>
      <c r="O554" s="183">
        <v>44818702</v>
      </c>
      <c r="P554" s="222"/>
      <c r="Q554" s="175" t="s">
        <v>116</v>
      </c>
      <c r="R554" s="175" t="s">
        <v>2448</v>
      </c>
      <c r="S554" s="166"/>
      <c r="T554" s="166"/>
      <c r="U554" s="166">
        <v>3221</v>
      </c>
      <c r="V554" s="164" t="s">
        <v>1869</v>
      </c>
      <c r="W554" s="166"/>
      <c r="X554" s="166"/>
      <c r="Y554" s="166"/>
      <c r="Z554" s="168" t="s">
        <v>2892</v>
      </c>
      <c r="AA554" s="168" t="s">
        <v>2891</v>
      </c>
      <c r="AB554" s="166"/>
      <c r="AC554" s="166"/>
      <c r="AD554" s="165"/>
      <c r="AE554" s="166"/>
      <c r="AF554" s="166"/>
      <c r="AG554" s="166"/>
      <c r="AH554" s="165"/>
      <c r="AI554" s="166"/>
      <c r="AJ554" s="166"/>
      <c r="AK554" s="166"/>
      <c r="AL554" s="166"/>
      <c r="AM554" s="166"/>
      <c r="AN554" s="166" t="str">
        <f>F554 &amp;"["&amp;G554&amp;"]의 "&amp; I554 &amp;"["&amp; J554 &amp;"]는 필수적으로 존재하여만 한다."</f>
        <v>검사정보[MEASUREMENT]의 검사 및 측정 정보 출처 concept ID[MEASUREMENT_TYPE_CONCEPT_ID]는 필수적으로 존재하여만 한다.</v>
      </c>
      <c r="AO554" s="166"/>
      <c r="AP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Q554" s="164" t="s">
        <v>1860</v>
      </c>
      <c r="AR554" s="164" t="str">
        <f t="shared" si="440"/>
        <v xml:space="preserve">WITH query_result AS (
    -- 쿼리 결과를 변수에 저장
    SELECT 'ID3221'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AT554" s="164" t="s">
        <v>1860</v>
      </c>
      <c r="AU554" s="164" t="str">
        <f t="shared" si="441"/>
        <v xml:space="preserve">    WITH query_result AS (
        -- 쿼리 결과를 변수에 저장
        SELECT 'ID3221'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AW554" s="164" t="s">
        <v>1860</v>
      </c>
      <c r="AX554" s="164" t="str">
        <f t="shared" si="442"/>
        <v xml:space="preserve">    WITH query_result AS (
        -- 쿼리 결과를 변수에 저장
    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Z554" s="164" t="s">
        <v>1860</v>
      </c>
      <c r="BA554" s="164" t="str">
        <f t="shared" si="443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C554" s="164" t="s">
        <v>1860</v>
      </c>
      <c r="BD554" s="164" t="str">
        <f t="shared" si="444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BF554" s="164" t="s">
        <v>1860</v>
      </c>
      <c r="BG554" s="164" t="str">
        <f t="shared" si="445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4" s="166" t="str">
        <f>"SELECT 'ID"&amp; $U554 &amp;"' AS RULE_ID,  
   '"&amp; $G554 &amp;"' AS TB_NM,    
   '"&amp; $J554 &amp;"' AS COL_NM, 
   COUNT(*) AS TOT_CNT   
   FROM "&amp;$C554&amp;"."&amp; $G554 &amp;"
"</f>
        <v xml:space="preserve">SELECT 'ID3221' AS RULE_ID,  
   'MEASUREMENT' AS TB_NM,    
   'MEASUREMENT_TYPE_CONCEPT_ID' AS COL_NM, 
   COUNT(*) AS TOT_CNT   
   FROM YourSchemaName.MEASUREMENT
</v>
      </c>
      <c r="BI554" s="164" t="s">
        <v>1860</v>
      </c>
      <c r="BJ554" s="166" t="str">
        <f t="shared" si="446"/>
        <v xml:space="preserve">BEGIN
    -- 쿼리 결과를 변수에 저장
    SELECT 'ID3221'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L554" s="164" t="s">
        <v>1860</v>
      </c>
      <c r="BM554" s="166" t="str">
        <f t="shared" si="447"/>
        <v xml:space="preserve">BEGIN
    -- 쿼리 결과를 변수에 저장
    SELECT 'ID3221'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BO554" s="164" t="s">
        <v>1860</v>
      </c>
      <c r="BP554" s="166" t="str">
        <f t="shared" si="448"/>
        <v xml:space="preserve">BEGIN
    -- 쿼리 결과를 변수에 저장
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BR554" s="164" t="s">
        <v>1860</v>
      </c>
      <c r="BS554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U554" s="164" t="s">
        <v>1860</v>
      </c>
      <c r="BV554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554" s="166" t="str">
        <f>"SELECT ERR_VALUE, RULE_ID, TB_NM, COL_NM FROM (
 SELECT DISTINCT SUBSTRING(CAST("&amp; $J554 &amp;" AS VARCHAR(50)),1,30) AS ERR_VALUE, 'ID"&amp; $U554 &amp;"' AS RULE_ID,  
   '"&amp; $G554 &amp;"' AS TB_NM,    
   '"&amp; $J554 &amp;"' AS COL_NM 
    FROM "&amp;$C554&amp;"."&amp; $G554 &amp;" A
    WHERE  "&amp; $J554 &amp;" IS NULL 
LIMIT 3
) XX
"</f>
        <v xml:space="preserve">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</v>
      </c>
      <c r="BX554" s="164" t="s">
        <v>1860</v>
      </c>
      <c r="BY554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A554" s="164" t="s">
        <v>1860</v>
      </c>
      <c r="CB554" s="164" t="str">
        <f t="shared" si="452"/>
        <v xml:space="preserve">    -- 프로시저 본문
    BEGIN
        WITH query_result AS (
            -- 쿼리 결과를 변수에 저장
            SELECT 'ID3221'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D554" s="164" t="s">
        <v>1860</v>
      </c>
      <c r="CE554" s="164" t="str">
        <f t="shared" si="453"/>
        <v xml:space="preserve">    -- 프로시저 본문
    BEGIN
        WITH query_result AS (
            -- 쿼리 결과를 변수에 저장
         SELECT 'ID3221'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4" s="166" t="str">
        <f>"SELECT ERR_VALUE, RULE_ID, TB_NM, COL_NM FROM (
 SELECT DISTINCT SUBSTR(TO_CHAR("&amp; $J554 &amp;"),1,30) AS ERR_VALUE, 'ID"&amp; $U554 &amp;"' AS RULE_ID,  
   '"&amp; $G554 &amp;"' AS TB_NM,    
   '"&amp; $J554 &amp;"' AS COL_NM 
    FROM "&amp;$C554&amp;"."&amp; $G554 &amp;" A
    WHERE  "&amp; $J554 &amp;" IS NULL
AND ROWNUM &lt; 4
) XX
"</f>
        <v xml:space="preserve">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</v>
      </c>
      <c r="CG554" s="164" t="s">
        <v>1860</v>
      </c>
      <c r="CH554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J554" s="164" t="s">
        <v>1860</v>
      </c>
      <c r="CK554" s="164" t="str">
        <f t="shared" si="455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M554" s="164" t="s">
        <v>1860</v>
      </c>
      <c r="CN554" s="164" t="str">
        <f t="shared" si="456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CP554" s="164" t="s">
        <v>1860</v>
      </c>
      <c r="CQ554" s="164" t="str">
        <f t="shared" si="457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4" s="216">
        <f>IFERROR(VLOOKUP("ID"&amp;U554,V.진단결과!$A$2:$E$99558,4,0),0)</f>
        <v>0</v>
      </c>
      <c r="CS554" s="217">
        <f>IFERROR(VLOOKUP("ID"&amp;U554,V.진단결과!$A$2:$E$99558,5,0),0)</f>
        <v>0</v>
      </c>
      <c r="CT554" s="218">
        <f t="shared" si="420"/>
        <v>0</v>
      </c>
      <c r="CU554" s="219" t="str">
        <f>SUBSTITUTE(IFERROR(VLOOKUP("ID"&amp;U554,V.진단결과!$A$2:$F$99558,6,0),""),$AO554,"")</f>
        <v/>
      </c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</row>
    <row r="555" spans="1:120" s="220" customFormat="1" ht="16.5" customHeight="1">
      <c r="A555" s="164">
        <v>5.4</v>
      </c>
      <c r="B555" s="164" t="s">
        <v>2240</v>
      </c>
      <c r="C555" s="164" t="s">
        <v>2886</v>
      </c>
      <c r="D555" s="164">
        <v>9</v>
      </c>
      <c r="E555" s="175" t="s">
        <v>2243</v>
      </c>
      <c r="F555" s="177" t="s">
        <v>2260</v>
      </c>
      <c r="G555" s="177" t="s">
        <v>2252</v>
      </c>
      <c r="H555" s="177">
        <v>8</v>
      </c>
      <c r="I555" s="221" t="s">
        <v>2492</v>
      </c>
      <c r="J555" s="177" t="s">
        <v>2374</v>
      </c>
      <c r="K555" s="177" t="s">
        <v>2435</v>
      </c>
      <c r="L555" s="175"/>
      <c r="M555" s="165"/>
      <c r="N555" s="221" t="s">
        <v>2492</v>
      </c>
      <c r="O555" s="183">
        <v>4172704</v>
      </c>
      <c r="P555" s="222"/>
      <c r="Q555" s="175" t="s">
        <v>2449</v>
      </c>
      <c r="R555" s="175"/>
      <c r="S555" s="166"/>
      <c r="T555" s="166"/>
      <c r="U555" s="166">
        <v>3222</v>
      </c>
      <c r="V555" s="164" t="s">
        <v>1869</v>
      </c>
      <c r="W555" s="166"/>
      <c r="X555" s="166"/>
      <c r="Y555" s="166"/>
      <c r="Z555" s="164" t="s">
        <v>1868</v>
      </c>
      <c r="AA555" s="164" t="s">
        <v>2466</v>
      </c>
      <c r="AB555" s="164"/>
      <c r="AC555" s="166"/>
      <c r="AD555" s="165"/>
      <c r="AE555" s="166"/>
      <c r="AF555" s="166" t="s">
        <v>2886</v>
      </c>
      <c r="AG555" s="165" t="s">
        <v>2258</v>
      </c>
      <c r="AH555" s="165" t="s">
        <v>2434</v>
      </c>
      <c r="AI555" s="166" t="s">
        <v>2834</v>
      </c>
      <c r="AJ555" s="166"/>
      <c r="AK555" s="166"/>
      <c r="AL555" s="166"/>
      <c r="AM555" s="166"/>
      <c r="AN555" s="166" t="str">
        <f>F555 &amp;"["&amp;G555&amp;"]의 "&amp; I555 &amp;"["&amp; J555 &amp;"]는 표준코드[CONCEPT]의 표준코드아이디[CONCEPT_ID]에 존재하며 해당 조건["&amp;AI555&amp;"]을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555" s="166"/>
      <c r="AP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AQ555" s="164" t="s">
        <v>1860</v>
      </c>
      <c r="AR555" s="164" t="str">
        <f t="shared" si="440"/>
        <v xml:space="preserve">WITH query_result AS (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555" s="164" t="s">
        <v>1860</v>
      </c>
      <c r="AU555" s="164" t="str">
        <f t="shared" si="441"/>
        <v xml:space="preserve">    WITH query_result AS (
        -- 쿼리 결과를 변수에 저장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555" s="164" t="s">
        <v>1860</v>
      </c>
      <c r="AX555" s="164" t="str">
        <f t="shared" si="442"/>
        <v xml:space="preserve">    WITH query_result AS (
        -- 쿼리 결과를 변수에 저장
    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AZ555" s="164" t="s">
        <v>1860</v>
      </c>
      <c r="BA555" s="164" t="str">
        <f t="shared" si="443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555" s="164" t="s">
        <v>1860</v>
      </c>
      <c r="BD555" s="164" t="str">
        <f t="shared" si="444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555" s="164" t="s">
        <v>1860</v>
      </c>
      <c r="BG555" s="164" t="str">
        <f t="shared" si="445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5" s="166" t="str">
        <f>"SELECT 'ID"&amp; $U555 &amp;"' AS RULE_ID,  
   '"&amp; $G555 &amp;"' AS TB_NM,    
   '"&amp; $J555 &amp;"' AS COL_NM, 
   COUNT(*) AS TOT_CNT   
   FROM "&amp;$C555&amp;"."&amp; $G555 &amp;"
WHERE "&amp; $J555 &amp;" IS NOT NULL AND LENGTH(CAST("&amp; $J555 &amp;" AS VARCHAR))&gt;0 "</f>
        <v xml:space="preserve">SELECT 'ID3222' AS RULE_ID,  
   'MEASUREMENT' AS TB_NM,    
   'OPERATOR_CONCEPT_ID' AS COL_NM, 
   COUNT(*) AS TOT_CNT   
   FROM YourSchemaName.MEASUREMENT
WHERE OPERATOR_CONCEPT_ID IS NOT NULL AND LENGTH(CAST(OPERATOR_CONCEPT_ID AS VARCHAR))&gt;0 </v>
      </c>
      <c r="BI555" s="164" t="s">
        <v>1860</v>
      </c>
      <c r="BJ555" s="166" t="str">
        <f t="shared" si="446"/>
        <v xml:space="preserve">BEGIN
    -- 쿼리 결과를 변수에 저장
    SELECT 'ID3222'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555" s="164" t="s">
        <v>1860</v>
      </c>
      <c r="BM555" s="166" t="str">
        <f t="shared" si="447"/>
        <v xml:space="preserve">BEGIN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555" s="164" t="s">
        <v>1860</v>
      </c>
      <c r="BP555" s="166" t="str">
        <f t="shared" si="448"/>
        <v xml:space="preserve">BEGIN
    -- 쿼리 결과를 변수에 저장
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BR555" s="164" t="s">
        <v>1860</v>
      </c>
      <c r="BS555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LENGTH("&amp; $J555 &amp;")&gt;0 )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555" s="164" t="s">
        <v>1860</v>
      </c>
      <c r="BV555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555" s="166" t="str">
        <f>"SELECT ERR_VALUE, RULE_ID, TB_NM, COL_NM FROM (
 SELECT DISTINCT SUBSTRING(CAST("&amp; $J555 &amp;" AS VARCHAR(50)),1,30)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 $AI555 &amp;")  
THEN 'Y' ELSE 'N' END = 'Y' 
AND ( "&amp; $J555 &amp;" IS NOT NULL AND LENGTH("&amp; $J555 &amp;")&gt;0 ) 
LIMIT 3
) XX
"</f>
        <v xml:space="preserve">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555" s="164" t="s">
        <v>1860</v>
      </c>
      <c r="BY555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CA555" s="164" t="s">
        <v>1860</v>
      </c>
      <c r="CB555" s="164" t="str">
        <f t="shared" si="452"/>
        <v xml:space="preserve">    -- 프로시저 본문
    BEGIN
        WITH query_result AS (
            -- 쿼리 결과를 변수에 저장
            SELECT 'ID3222'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LENGTH(TO_CHAR("&amp; $J555 &amp;"))&gt;0 )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555" s="164" t="s">
        <v>1860</v>
      </c>
      <c r="CE555" s="164" t="str">
        <f t="shared" si="453"/>
        <v xml:space="preserve">    -- 프로시저 본문
    BEGIN
        WITH query_result AS (
            -- 쿼리 결과를 변수에 저장
 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5" s="166" t="str">
        <f>"SELECT ERR_VALUE, RULE_ID, TB_NM, COL_NM FROM (
 SELECT DISTINCT SUBSTR(TO_CHAR("&amp; $J555 &amp;"),1,30)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LENGTH(TO_CHAR("&amp; $J555 &amp;"))&gt;0 ) 
AND ROWNUM &lt; 4
) XX
"</f>
        <v xml:space="preserve">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555" s="164" t="s">
        <v>1860</v>
      </c>
      <c r="CH555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CJ555" s="164" t="s">
        <v>1860</v>
      </c>
      <c r="CK555" s="164" t="str">
        <f t="shared" si="455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555" s="164" t="s">
        <v>1860</v>
      </c>
      <c r="CN555" s="164" t="str">
        <f t="shared" si="456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555" s="164" t="s">
        <v>1860</v>
      </c>
      <c r="CQ555" s="164" t="str">
        <f t="shared" si="457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5" s="216">
        <f>IFERROR(VLOOKUP("ID"&amp;U555,V.진단결과!$A$2:$E$99558,4,0),0)</f>
        <v>0</v>
      </c>
      <c r="CS555" s="217">
        <f>IFERROR(VLOOKUP("ID"&amp;U555,V.진단결과!$A$2:$E$99558,5,0),0)</f>
        <v>0</v>
      </c>
      <c r="CT555" s="218">
        <f t="shared" si="420"/>
        <v>0</v>
      </c>
      <c r="CU555" s="219" t="str">
        <f>SUBSTITUTE(IFERROR(VLOOKUP("ID"&amp;U555,V.진단결과!$A$2:$F$99558,6,0),""),$AO555,"")</f>
        <v/>
      </c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</row>
    <row r="556" spans="1:120" s="220" customFormat="1" ht="16.5" customHeight="1">
      <c r="A556" s="164">
        <v>5.4</v>
      </c>
      <c r="B556" s="164" t="s">
        <v>2240</v>
      </c>
      <c r="C556" s="164" t="s">
        <v>2886</v>
      </c>
      <c r="D556" s="164">
        <v>9</v>
      </c>
      <c r="E556" s="175" t="s">
        <v>2243</v>
      </c>
      <c r="F556" s="177" t="s">
        <v>2260</v>
      </c>
      <c r="G556" s="177" t="s">
        <v>2252</v>
      </c>
      <c r="H556" s="177">
        <v>9</v>
      </c>
      <c r="I556" s="221" t="s">
        <v>2493</v>
      </c>
      <c r="J556" s="177" t="s">
        <v>2375</v>
      </c>
      <c r="K556" s="177" t="s">
        <v>2439</v>
      </c>
      <c r="L556" s="175"/>
      <c r="M556" s="165"/>
      <c r="N556" s="221" t="s">
        <v>2493</v>
      </c>
      <c r="O556" s="183">
        <v>57</v>
      </c>
      <c r="P556" s="5"/>
      <c r="Q556" s="175" t="s">
        <v>2449</v>
      </c>
      <c r="R556" s="175"/>
      <c r="S556" s="166"/>
      <c r="T556" s="166"/>
      <c r="U556" s="166">
        <v>3223</v>
      </c>
      <c r="V556" s="164" t="s">
        <v>1869</v>
      </c>
      <c r="W556" s="167"/>
      <c r="X556" s="166"/>
      <c r="Y556" s="166"/>
      <c r="Z556" s="164" t="s">
        <v>2469</v>
      </c>
      <c r="AA556" s="168" t="s">
        <v>2471</v>
      </c>
      <c r="AB556" s="166"/>
      <c r="AC556" s="166"/>
      <c r="AD556" s="165"/>
      <c r="AE556" s="166"/>
      <c r="AF556" s="166"/>
      <c r="AG556" s="166"/>
      <c r="AH556" s="165"/>
      <c r="AI556" s="166"/>
      <c r="AJ556" s="166"/>
      <c r="AK556" s="166"/>
      <c r="AL556" s="166"/>
      <c r="AM556" s="166"/>
      <c r="AN556" s="166" t="str">
        <f>F556 &amp;"["&amp;G556&amp;"]의 "&amp; I556 &amp;"["&amp; J556 &amp;"]는 정수 또는 소수점을 가진 숫자여야만 한다."</f>
        <v>검사정보[MEASUREMENT]의 검사 및 측정 결과값[VALUE_AS_NUMBER]는 정수 또는 소수점을 가진 숫자여야만 한다.</v>
      </c>
      <c r="AO556" s="166"/>
      <c r="AP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AQ556" s="164" t="s">
        <v>1860</v>
      </c>
      <c r="AR556" s="164" t="str">
        <f t="shared" si="440"/>
        <v xml:space="preserve">WITH query_result AS (
    -- 쿼리 결과를 변수에 저장
    SELECT 'ID3223'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"&amp; $J556 &amp;" LIKE_REGEXPR '[^\d.-]+'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VALUE_AS_NUMBER LIKE_REGEXPR '[^\d.-]+'
 </v>
      </c>
      <c r="AT556" s="164" t="s">
        <v>1860</v>
      </c>
      <c r="AU556" s="164" t="str">
        <f t="shared" si="441"/>
        <v xml:space="preserve">    WITH query_result AS (
        -- 쿼리 결과를 변수에 저장
        SELECT 'ID3223' AS RULE_ID,  
   'MEASUREMENT' AS TB_NM,    
   'VALUE_AS_NUMBER' AS COL_NM, 
	COUNT(*) AS ERR_CNT   
FROM YourSchemaName.MEASUREMENT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"&amp; $J556 &amp;" LIKE_REGEXPR '[^\d.-]+'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LIKE_REGEXPR '[^\d.-]+'
LIMIT 3
) XX
</v>
      </c>
      <c r="AW556" s="164" t="s">
        <v>1860</v>
      </c>
      <c r="AX556" s="164" t="str">
        <f t="shared" si="442"/>
        <v xml:space="preserve">    WITH query_result AS (
        -- 쿼리 결과를 변수에 저장
    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AZ556" s="164" t="s">
        <v>1860</v>
      </c>
      <c r="BA556" s="164" t="str">
        <f t="shared" si="443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556" s="164" t="s">
        <v>1860</v>
      </c>
      <c r="BD556" s="164" t="str">
        <f t="shared" si="444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556" s="164" t="s">
        <v>1860</v>
      </c>
      <c r="BG556" s="164" t="str">
        <f t="shared" si="445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6" s="166" t="str">
        <f>"SELECT 'ID"&amp; $U556 &amp;"' AS RULE_ID,  
   '"&amp; $G556 &amp;"' AS TB_NM,    
   '"&amp; $J556 &amp;"' AS COL_NM, 
   COUNT(*) AS TOT_CNT   
   FROM "&amp;$C556&amp;"."&amp; $G556 &amp;"
WHERE "&amp; $J556 &amp;" IS NOT NULL AND LENGTH(CAST("&amp; $J556 &amp;" AS VARCHAR))&gt;0 "</f>
        <v xml:space="preserve">SELECT 'ID3223' AS RULE_ID,  
   'MEASUREMENT' AS TB_NM,    
   'VALUE_AS_NUMBER' AS COL_NM, 
   COUNT(*) AS TOT_CNT   
   FROM YourSchemaName.MEASUREMENT
WHERE VALUE_AS_NUMBER IS NOT NULL AND LENGTH(CAST(VALUE_AS_NUMBER AS VARCHAR))&gt;0 </v>
      </c>
      <c r="BI556" s="164" t="s">
        <v>1860</v>
      </c>
      <c r="BJ556" s="166" t="str">
        <f t="shared" si="446"/>
        <v xml:space="preserve">BEGIN
    -- 쿼리 결과를 변수에 저장
    SELECT 'ID3223'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REGEXP_MATCH(CAST("&amp; $J556 &amp;" AS VARCHAR), '[^\d.-]+') IS NOT NULL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</v>
      </c>
      <c r="BL556" s="164" t="s">
        <v>1860</v>
      </c>
      <c r="BM556" s="166" t="str">
        <f t="shared" si="447"/>
        <v xml:space="preserve">BEGIN
    -- 쿼리 결과를 변수에 저장
    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REGEXP_MATCH(CAST("&amp; $J556 &amp;" AS VARCHAR), '[^\d.-]+') IS NOT NULL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</v>
      </c>
      <c r="BO556" s="164" t="s">
        <v>1860</v>
      </c>
      <c r="BP556" s="166" t="str">
        <f t="shared" si="448"/>
        <v xml:space="preserve">BEGIN
    -- 쿼리 결과를 변수에 저장
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BR556" s="164" t="s">
        <v>1860</v>
      </c>
      <c r="BS556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6" s="166" t="str">
        <f>"SELECT 'ID"&amp; $U556 &amp;"' AS RULE_ID,  
   '"&amp; $G556 &amp;"' AS TB_NM,    
   '"&amp; $J556 &amp;"' AS COL_NM, 
	COUNT(*) AS ERR_CNT   
FROM "&amp;$C556&amp;"."&amp; $G556 &amp;" A
WHERE "&amp; $J556 &amp;" IS NOT NULL AND LENGTH("&amp; $J556 &amp;") &gt; 0 
AND "&amp; $J556 &amp;" REGEXP '[^\d.-]+'
 "</f>
        <v xml:space="preserve">SELECT 'ID3223' AS RULE_ID,  
   'MEASUREMENT' AS TB_NM,    
   'VALUE_AS_NUMBER' AS COL_NM, 
	COUNT(*) AS ERR_CNT   
FROM YourSchemaName.MEASUREMENT A
WHERE VALUE_AS_NUMBER IS NOT NULL AND LENGTH(VALUE_AS_NUMBER) &gt; 0 
AND VALUE_AS_NUMBER REGEXP '[^\d.-]+'
 </v>
      </c>
      <c r="BU556" s="164" t="s">
        <v>1860</v>
      </c>
      <c r="BV556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	COUNT(*) AS ERR_CNT   
FROM YourSchemaName.MEASUREMENT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556" s="166" t="str">
        <f>"SELECT ERR_VALUE, RULE_ID, TB_NM, COL_NM FROM (
 SELECT DISTINCT SUBSTRING(CAST("&amp; $J556 &amp;" AS VARCHAR(50)),1,30) AS ERR_VALUE, 'ID"&amp; $U556 &amp;"' AS RULE_ID,  
   '"&amp; $G556 &amp;"' AS TB_NM,    
   '"&amp; $J556 &amp;"' AS COL_NM 
FROM "&amp;$C556&amp;"."&amp; $G556 &amp;" A
WHERE  "&amp; $J556 &amp;" IS NOT NULL AND LENGTH("&amp; $J556 &amp;") &gt; 0 
AND "&amp; $J556 &amp;" REGEXP '[^\d.-]+'
LIMIT 3
) XX
"</f>
        <v xml:space="preserve">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REGEXP '[^\d.-]+'
LIMIT 3
) XX
</v>
      </c>
      <c r="BX556" s="164" t="s">
        <v>1860</v>
      </c>
      <c r="BY556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CA556" s="164" t="s">
        <v>1860</v>
      </c>
      <c r="CB556" s="164" t="str">
        <f t="shared" si="452"/>
        <v xml:space="preserve">    -- 프로시저 본문
    BEGIN
        WITH query_result AS (
            -- 쿼리 결과를 변수에 저장
            SELECT 'ID3223'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6" s="166" t="str">
        <f>"SELECT 'ID"&amp; $U556 &amp;"' AS RULE_ID,  
   '"&amp; $G556 &amp;"' AS TB_NM,    
   '"&amp; $J556 &amp;"' AS COL_NM, 
	COUNT(*) AS ERR_CNT   
FROM "&amp;$C556&amp;"."&amp; $G556 &amp;" A
WHERE "&amp; $J556 &amp;" IS NOT NULL AND LENGTH(TO_CHAR("&amp; $J556 &amp;")) &gt; 0 
AND REGEXP_LIKE("&amp; $J556 &amp;", '[^\d.-]+')
 "</f>
        <v xml:space="preserve">SELECT 'ID3223' AS RULE_ID,  
   'MEASUREMENT' AS TB_NM,    
   'VALUE_AS_NUMBER' AS COL_NM, 
	COUNT(*) AS ERR_CNT   
FROM YourSchemaName.MEASUREMENT A
WHERE VALUE_AS_NUMBER IS NOT NULL AND LENGTH(TO_CHAR(VALUE_AS_NUMBER)) &gt; 0 
AND REGEXP_LIKE(VALUE_AS_NUMBER, '[^\d.-]+')
 </v>
      </c>
      <c r="CD556" s="164" t="s">
        <v>1860</v>
      </c>
      <c r="CE556" s="164" t="str">
        <f t="shared" si="453"/>
        <v xml:space="preserve">    -- 프로시저 본문
    BEGIN
        WITH query_result AS (
            -- 쿼리 결과를 변수에 저장
         SELECT 'ID3223' AS RULE_ID,  
   'MEASUREMENT' AS TB_NM,    
   'VALUE_AS_NUMBER' AS COL_NM, 
	COUNT(*) AS ERR_CNT   
FROM YourSchemaName.MEASUREMENT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6" s="166" t="str">
        <f>"SELECT ERR_VALUE, RULE_ID, TB_NM, COL_NM FROM (
 SELECT DISTINCT SUBSTR(TO_CHAR("&amp; $J556 &amp;"),1,30) AS ERR_VALUE, 'ID"&amp; $U556 &amp;"' AS RULE_ID,  
   '"&amp; $G556 &amp;"' AS TB_NM,    
   '"&amp; $J556 &amp;"' AS COL_NM 
FROM "&amp;$C556&amp;"."&amp; $G556 &amp;" A
WHERE  "&amp; $J556 &amp;" IS NOT NULL AND LENGTH(TO_CHAR("&amp; $J556 &amp;")) &gt; 0 
AND REGEXP_LIKE("&amp; $J556 &amp;", '[^\d.-]+')
AND ROWNUM &lt; 4
) XX
"</f>
        <v xml:space="preserve">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REGEXP_LIKE(VALUE_AS_NUMBER, '[^\d.-]+')
AND ROWNUM &lt; 4
) XX
</v>
      </c>
      <c r="CG556" s="164" t="s">
        <v>1860</v>
      </c>
      <c r="CH556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CJ556" s="164" t="s">
        <v>1860</v>
      </c>
      <c r="CK556" s="164" t="str">
        <f t="shared" si="455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556" s="164" t="s">
        <v>1860</v>
      </c>
      <c r="CN556" s="164" t="str">
        <f t="shared" si="456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556" s="164" t="s">
        <v>1860</v>
      </c>
      <c r="CQ556" s="164" t="str">
        <f t="shared" si="457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6" s="216">
        <f>IFERROR(VLOOKUP("ID"&amp;U556,V.진단결과!$A$2:$E$99558,4,0),0)</f>
        <v>0</v>
      </c>
      <c r="CS556" s="217">
        <f>IFERROR(VLOOKUP("ID"&amp;U556,V.진단결과!$A$2:$E$99558,5,0),0)</f>
        <v>0</v>
      </c>
      <c r="CT556" s="218">
        <f t="shared" si="420"/>
        <v>0</v>
      </c>
      <c r="CU556" s="219" t="str">
        <f>SUBSTITUTE(IFERROR(VLOOKUP("ID"&amp;U556,V.진단결과!$A$2:$F$99558,6,0),""),$AO556,"")</f>
        <v/>
      </c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</row>
    <row r="557" spans="1:120" s="220" customFormat="1" ht="16.5" customHeight="1">
      <c r="A557" s="164">
        <v>5.4</v>
      </c>
      <c r="B557" s="164" t="s">
        <v>2240</v>
      </c>
      <c r="C557" s="164" t="s">
        <v>2886</v>
      </c>
      <c r="D557" s="164">
        <v>9</v>
      </c>
      <c r="E557" s="175" t="s">
        <v>2243</v>
      </c>
      <c r="F557" s="177" t="s">
        <v>2260</v>
      </c>
      <c r="G557" s="177" t="s">
        <v>2252</v>
      </c>
      <c r="H557" s="177">
        <v>9</v>
      </c>
      <c r="I557" s="221" t="s">
        <v>2493</v>
      </c>
      <c r="J557" s="177" t="s">
        <v>2375</v>
      </c>
      <c r="K557" s="177" t="s">
        <v>2439</v>
      </c>
      <c r="L557" s="175"/>
      <c r="M557" s="165"/>
      <c r="N557" s="221" t="s">
        <v>2493</v>
      </c>
      <c r="O557" s="183">
        <v>57</v>
      </c>
      <c r="P557" s="5"/>
      <c r="Q557" s="175" t="s">
        <v>2449</v>
      </c>
      <c r="R557" s="175"/>
      <c r="S557" s="166"/>
      <c r="T557" s="166"/>
      <c r="U557" s="166">
        <v>3224</v>
      </c>
      <c r="V557" s="164" t="s">
        <v>1869</v>
      </c>
      <c r="W557" s="167"/>
      <c r="X557" s="166"/>
      <c r="Y557" s="166"/>
      <c r="Z557" s="164" t="s">
        <v>2895</v>
      </c>
      <c r="AA557" s="168" t="s">
        <v>2896</v>
      </c>
      <c r="AB557" s="166"/>
      <c r="AC557" s="166"/>
      <c r="AD557" s="165"/>
      <c r="AE557" s="166"/>
      <c r="AF557" s="166"/>
      <c r="AG557" s="166"/>
      <c r="AH557" s="165"/>
      <c r="AI557" s="166"/>
      <c r="AJ557" s="177" t="s">
        <v>2252</v>
      </c>
      <c r="AK557" s="166" t="s">
        <v>2377</v>
      </c>
      <c r="AL557" s="166"/>
      <c r="AM557" s="166"/>
      <c r="AN557" s="166" t="str">
        <f>F557 &amp;"["&amp;G557&amp;"]의 "&amp; I557 &amp;"["&amp; J557 &amp;"]는 "&amp;AJ557&amp;" 테이블의 "&amp;AK557&amp;"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557" s="166"/>
      <c r="AP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Q557" s="164" t="s">
        <v>1860</v>
      </c>
      <c r="AR557" s="164" t="str">
        <f t="shared" si="440"/>
        <v xml:space="preserve">WITH query_result AS (
    -- 쿼리 결과를 변수에 저장
    SELECT 'ID3224'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
 "</f>
        <v xml:space="preserve">SELECT 'ID3224' AS RULE_ID,  
   'MEASUREMENT' AS TB_NM,    
   'VALUE_AS_NUMBER' AS COL_NM, 
	COUNT(*) AS ERR_CNT   
FROM YourSchemaName.MEASUREMENT A
WHERE VALUE_AS_NUMBER IS NULL
AND UNIT_CONCEPT_ID IS NOT NULL
AND UNIT_CONCEPT_ID != 0
 </v>
      </c>
      <c r="AT557" s="164" t="s">
        <v>1860</v>
      </c>
      <c r="AU557" s="164" t="str">
        <f t="shared" si="441"/>
        <v xml:space="preserve">    WITH query_result AS (
        -- 쿼리 결과를 변수에 저장
        SELECT 'ID3224'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AW557" s="164" t="s">
        <v>1860</v>
      </c>
      <c r="AX557" s="164" t="str">
        <f t="shared" si="442"/>
        <v xml:space="preserve">    WITH query_result AS (
        -- 쿼리 결과를 변수에 저장
    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Z557" s="164" t="s">
        <v>1860</v>
      </c>
      <c r="BA557" s="164" t="str">
        <f t="shared" si="443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C557" s="164" t="s">
        <v>1860</v>
      </c>
      <c r="BD557" s="164" t="str">
        <f t="shared" si="444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BF557" s="164" t="s">
        <v>1860</v>
      </c>
      <c r="BG557" s="164" t="str">
        <f t="shared" si="445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I557" s="164" t="s">
        <v>1860</v>
      </c>
      <c r="BJ557" s="166" t="str">
        <f t="shared" si="446"/>
        <v xml:space="preserve">BEGIN
    -- 쿼리 결과를 변수에 저장
    SELECT 'ID3224'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 "</f>
        <v xml:space="preserve">SELECT 'ID3224' AS RULE_ID,  
   'MEASUREMENT' AS TB_NM,    
   'VALUE_AS_NUMBER' AS COL_NM, 
	COUNT(*) AS ERR_CNT   
FROM YourSchemaName.MEASUREMENT A
WHERE VALUE_AS_NUMBER IS NULL
AND UNIT_CONCEPT_ID IS NOT NULL
AND UNIT_CONCEPT_ID != 0 
 </v>
      </c>
      <c r="BL557" s="164" t="s">
        <v>1860</v>
      </c>
      <c r="BM557" s="166" t="str">
        <f t="shared" si="447"/>
        <v xml:space="preserve">BEGIN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BO557" s="164" t="s">
        <v>1860</v>
      </c>
      <c r="BP557" s="166" t="str">
        <f t="shared" si="448"/>
        <v xml:space="preserve">BEGIN
    -- 쿼리 결과를 변수에 저장
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R557" s="164" t="s">
        <v>1860</v>
      </c>
      <c r="BS557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U557" s="164" t="s">
        <v>1860</v>
      </c>
      <c r="BV557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57" s="166" t="str">
        <f>"SELECT ERR_VALUE, RULE_ID, TB_NM, COL_NM FROM (
 SELECT DISTINCT SUBSTRING(CAST("&amp; $J557 &amp;" AS VARCHAR(50)),1,30)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</v>
      </c>
      <c r="BX557" s="164" t="s">
        <v>1860</v>
      </c>
      <c r="BY557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A557" s="164" t="s">
        <v>1860</v>
      </c>
      <c r="CB557" s="164" t="str">
        <f t="shared" si="452"/>
        <v xml:space="preserve">    -- 프로시저 본문
    BEGIN
        WITH query_result AS (
            -- 쿼리 결과를 변수에 저장
            SELECT 'ID3224'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D557" s="164" t="s">
        <v>1860</v>
      </c>
      <c r="CE557" s="164" t="str">
        <f t="shared" si="453"/>
        <v xml:space="preserve">    -- 프로시저 본문
    BEGIN
        WITH query_result AS (
            -- 쿼리 결과를 변수에 저장
         SELECT 'ID3224'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7" s="166" t="str">
        <f>"SELECT ERR_VALUE, RULE_ID, TB_NM, COL_NM FROM (
 SELECT DISTINCT SUBSTR(TO_CHAR("&amp; $J557 &amp;"),1,30) AS ERR_VALUE, 'ID"&amp; $U557 &amp;"' AS RULE_ID,  
   '"&amp; $G557 &amp;"' AS TB_NM,    
   '"&amp; $J557 &amp;"' AS COL_NM 
FROM "&amp;$C557&amp;"."&amp; $G557 &amp;" A
WHERE "&amp; $J557 &amp;" IS NULL
AND "&amp;$AK557&amp;" IS NOT NULL
AND "&amp;$AK557&amp;" != 0
AND ROWNUM &lt; 4
) XX
"</f>
        <v xml:space="preserve">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</v>
      </c>
      <c r="CG557" s="164" t="s">
        <v>1860</v>
      </c>
      <c r="CH557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J557" s="164" t="s">
        <v>1860</v>
      </c>
      <c r="CK557" s="164" t="str">
        <f t="shared" si="455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M557" s="164" t="s">
        <v>1860</v>
      </c>
      <c r="CN557" s="164" t="str">
        <f t="shared" si="456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CP557" s="164" t="s">
        <v>1860</v>
      </c>
      <c r="CQ557" s="164" t="str">
        <f t="shared" si="457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7" s="216">
        <f>IFERROR(VLOOKUP("ID"&amp;U557,V.진단결과!$A$2:$E$99558,4,0),0)</f>
        <v>0</v>
      </c>
      <c r="CS557" s="217">
        <f>IFERROR(VLOOKUP("ID"&amp;U557,V.진단결과!$A$2:$E$99558,5,0),0)</f>
        <v>0</v>
      </c>
      <c r="CT557" s="218">
        <f t="shared" si="420"/>
        <v>0</v>
      </c>
      <c r="CU557" s="219" t="str">
        <f>SUBSTITUTE(IFERROR(VLOOKUP("ID"&amp;U557,V.진단결과!$A$2:$F$99558,6,0),""),$AO557,"")</f>
        <v/>
      </c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</row>
    <row r="558" spans="1:120" s="220" customFormat="1" ht="24" customHeight="1">
      <c r="A558" s="164">
        <v>5.4</v>
      </c>
      <c r="B558" s="164" t="s">
        <v>2240</v>
      </c>
      <c r="C558" s="164" t="s">
        <v>2886</v>
      </c>
      <c r="D558" s="164">
        <v>9</v>
      </c>
      <c r="E558" s="175" t="s">
        <v>2243</v>
      </c>
      <c r="F558" s="177" t="s">
        <v>2260</v>
      </c>
      <c r="G558" s="177" t="s">
        <v>2252</v>
      </c>
      <c r="H558" s="177">
        <v>10</v>
      </c>
      <c r="I558" s="221" t="s">
        <v>2494</v>
      </c>
      <c r="J558" s="177" t="s">
        <v>2376</v>
      </c>
      <c r="K558" s="177" t="s">
        <v>2435</v>
      </c>
      <c r="L558" s="175"/>
      <c r="M558" s="165"/>
      <c r="N558" s="221" t="s">
        <v>2494</v>
      </c>
      <c r="O558" s="165"/>
      <c r="P558" s="166"/>
      <c r="Q558" s="175" t="s">
        <v>2449</v>
      </c>
      <c r="R558" s="175"/>
      <c r="S558" s="166"/>
      <c r="T558" s="166"/>
      <c r="U558" s="166">
        <v>3225</v>
      </c>
      <c r="V558" s="164" t="s">
        <v>1870</v>
      </c>
      <c r="W558" s="167"/>
      <c r="X558" s="166"/>
      <c r="Y558" s="166"/>
      <c r="Z558" s="164" t="s">
        <v>1868</v>
      </c>
      <c r="AA558" s="164" t="s">
        <v>2466</v>
      </c>
      <c r="AB558" s="166"/>
      <c r="AC558" s="166"/>
      <c r="AD558" s="165"/>
      <c r="AE558" s="166"/>
      <c r="AF558" s="166" t="s">
        <v>2886</v>
      </c>
      <c r="AG558" s="165" t="s">
        <v>2258</v>
      </c>
      <c r="AH558" s="165" t="s">
        <v>2434</v>
      </c>
      <c r="AI558" s="166"/>
      <c r="AJ558" s="166"/>
      <c r="AK558" s="166"/>
      <c r="AL558" s="166"/>
      <c r="AM558" s="166"/>
      <c r="AN558" s="166" t="str">
        <f>F558 &amp;"["&amp;G558&amp;"]의 "&amp; I558 &amp;"["&amp; J558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558" s="166"/>
      <c r="AP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AQ558" s="164" t="s">
        <v>1860</v>
      </c>
      <c r="AR558" s="164" t="str">
        <f t="shared" si="440"/>
        <v xml:space="preserve">WITH query_result AS (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58" s="164" t="s">
        <v>1860</v>
      </c>
      <c r="AU558" s="164" t="str">
        <f t="shared" si="441"/>
        <v xml:space="preserve">    WITH query_result AS (
        -- 쿼리 결과를 변수에 저장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58" s="164" t="s">
        <v>1860</v>
      </c>
      <c r="AX558" s="164" t="str">
        <f t="shared" si="442"/>
        <v xml:space="preserve">    WITH query_result AS (
        -- 쿼리 결과를 변수에 저장
    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AZ558" s="164" t="s">
        <v>1860</v>
      </c>
      <c r="BA558" s="164" t="str">
        <f t="shared" si="443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58" s="164" t="s">
        <v>1860</v>
      </c>
      <c r="BD558" s="164" t="str">
        <f t="shared" si="444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58" s="164" t="s">
        <v>1860</v>
      </c>
      <c r="BG558" s="164" t="str">
        <f t="shared" si="445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8" s="166" t="str">
        <f>"SELECT 'ID"&amp; $U558 &amp;"' AS RULE_ID,  
   '"&amp; $G558 &amp;"' AS TB_NM,    
   '"&amp; $J558 &amp;"' AS COL_NM, 
   COUNT(*) AS TOT_CNT   
   FROM "&amp;$C558&amp;"."&amp; $G558 &amp;"
WHERE "&amp; $J558 &amp;" IS NOT NULL AND LENGTH(CAST("&amp; $J558 &amp;" AS VARCHAR))&gt;0 "</f>
        <v xml:space="preserve">SELECT 'ID3225' AS RULE_ID,  
   'MEASUREMENT' AS TB_NM,    
   'VALUE_AS_CONCEPT_ID' AS COL_NM, 
   COUNT(*) AS TOT_CNT   
   FROM YourSchemaName.MEASUREMENT
WHERE VALUE_AS_CONCEPT_ID IS NOT NULL AND LENGTH(CAST(VALUE_AS_CONCEPT_ID AS VARCHAR))&gt;0 </v>
      </c>
      <c r="BI558" s="164" t="s">
        <v>1860</v>
      </c>
      <c r="BJ558" s="166" t="str">
        <f t="shared" si="446"/>
        <v xml:space="preserve">BEGIN
    -- 쿼리 결과를 변수에 저장
    SELECT 'ID3225'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58" s="164" t="s">
        <v>1860</v>
      </c>
      <c r="BM558" s="166" t="str">
        <f t="shared" si="447"/>
        <v xml:space="preserve">BEGIN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58" s="164" t="s">
        <v>1860</v>
      </c>
      <c r="BP558" s="166" t="str">
        <f t="shared" si="448"/>
        <v xml:space="preserve">BEGIN
    -- 쿼리 결과를 변수에 저장
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BR558" s="164" t="s">
        <v>1860</v>
      </c>
      <c r="BS558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LENGTH("&amp; $J558 &amp;")&gt;0 )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58" s="164" t="s">
        <v>1860</v>
      </c>
      <c r="BV558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58" s="166" t="str">
        <f>"SELECT ERR_VALUE, RULE_ID, TB_NM, COL_NM FROM (
 SELECT DISTINCT SUBSTRING(CAST("&amp; $J558 &amp;" AS VARCHAR(50)),1,30)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LENGTH("&amp; $J558 &amp;")&gt;0 ) 
AND "&amp; $J558 &amp;" != 0
LIMIT 3
) XX
"</f>
        <v xml:space="preserve">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58" s="164" t="s">
        <v>1860</v>
      </c>
      <c r="BY558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CA558" s="164" t="s">
        <v>1860</v>
      </c>
      <c r="CB558" s="164" t="str">
        <f t="shared" si="452"/>
        <v xml:space="preserve">    -- 프로시저 본문
    BEGIN
        WITH query_result AS (
            -- 쿼리 결과를 변수에 저장
            SELECT 'ID3225'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LENGTH(TO_CHAR("&amp; $J558 &amp;"))&gt;0 )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58" s="164" t="s">
        <v>1860</v>
      </c>
      <c r="CE558" s="164" t="str">
        <f t="shared" si="453"/>
        <v xml:space="preserve">    -- 프로시저 본문
    BEGIN
        WITH query_result AS (
            -- 쿼리 결과를 변수에 저장
 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8" s="166" t="str">
        <f>"SELECT ERR_VALUE, RULE_ID, TB_NM, COL_NM FROM (
 SELECT DISTINCT SUBSTR(TO_CHAR("&amp; $J558 &amp;"),1,30)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LENGTH(TO_CHAR("&amp; $J558 &amp;"))&gt;0 ) 
AND "&amp; $J558 &amp;" != 0
AND ROWNUM &lt; 4
) XX
"</f>
        <v xml:space="preserve">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58" s="164" t="s">
        <v>1860</v>
      </c>
      <c r="CH558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CJ558" s="164" t="s">
        <v>1860</v>
      </c>
      <c r="CK558" s="164" t="str">
        <f t="shared" si="455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58" s="164" t="s">
        <v>1860</v>
      </c>
      <c r="CN558" s="164" t="str">
        <f t="shared" si="456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58" s="164" t="s">
        <v>1860</v>
      </c>
      <c r="CQ558" s="164" t="str">
        <f t="shared" si="457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8" s="216">
        <f>IFERROR(VLOOKUP("ID"&amp;U558,V.진단결과!$A$2:$E$99558,4,0),0)</f>
        <v>0</v>
      </c>
      <c r="CS558" s="217">
        <f>IFERROR(VLOOKUP("ID"&amp;U558,V.진단결과!$A$2:$E$99558,5,0),0)</f>
        <v>0</v>
      </c>
      <c r="CT558" s="218">
        <f t="shared" si="420"/>
        <v>0</v>
      </c>
      <c r="CU558" s="219" t="str">
        <f>SUBSTITUTE(IFERROR(VLOOKUP("ID"&amp;U558,V.진단결과!$A$2:$F$99558,6,0),""),$AO558,"")</f>
        <v/>
      </c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</row>
    <row r="559" spans="1:120" s="220" customFormat="1" ht="16.5" customHeight="1">
      <c r="A559" s="164">
        <v>5.4</v>
      </c>
      <c r="B559" s="164" t="s">
        <v>2240</v>
      </c>
      <c r="C559" s="164" t="s">
        <v>2886</v>
      </c>
      <c r="D559" s="164">
        <v>9</v>
      </c>
      <c r="E559" s="175" t="s">
        <v>2243</v>
      </c>
      <c r="F559" s="177" t="s">
        <v>2260</v>
      </c>
      <c r="G559" s="177" t="s">
        <v>2252</v>
      </c>
      <c r="H559" s="177">
        <v>11</v>
      </c>
      <c r="I559" s="221" t="s">
        <v>2495</v>
      </c>
      <c r="J559" s="177" t="s">
        <v>2377</v>
      </c>
      <c r="K559" s="177" t="s">
        <v>2435</v>
      </c>
      <c r="L559" s="175"/>
      <c r="M559" s="165"/>
      <c r="N559" s="221" t="s">
        <v>2495</v>
      </c>
      <c r="O559" s="165"/>
      <c r="P559" s="166"/>
      <c r="Q559" s="175" t="s">
        <v>2449</v>
      </c>
      <c r="R559" s="175"/>
      <c r="S559" s="166"/>
      <c r="T559" s="166"/>
      <c r="U559" s="166">
        <v>3226</v>
      </c>
      <c r="V559" s="164" t="s">
        <v>1869</v>
      </c>
      <c r="W559" s="166"/>
      <c r="X559" s="166"/>
      <c r="Y559" s="166"/>
      <c r="Z559" s="164" t="s">
        <v>1868</v>
      </c>
      <c r="AA559" s="164" t="s">
        <v>2466</v>
      </c>
      <c r="AB559" s="164"/>
      <c r="AC559" s="164"/>
      <c r="AD559" s="165"/>
      <c r="AE559" s="166"/>
      <c r="AF559" s="166" t="s">
        <v>2886</v>
      </c>
      <c r="AG559" s="165" t="s">
        <v>2258</v>
      </c>
      <c r="AH559" s="165" t="s">
        <v>2434</v>
      </c>
      <c r="AI559" s="166" t="s">
        <v>2804</v>
      </c>
      <c r="AJ559" s="166"/>
      <c r="AK559" s="166"/>
      <c r="AL559" s="166"/>
      <c r="AM559" s="166"/>
      <c r="AN559" s="166" t="str">
        <f>F559 &amp;"["&amp;G559&amp;"]의 "&amp; I559 &amp;"["&amp; J559 &amp;"]는 표준코드[CONCEPT]의 표준코드아이디[CONCEPT_ID]에 존재하며 해당 조건["&amp;AI559&amp;"]을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559" s="166"/>
      <c r="AP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AQ559" s="164" t="s">
        <v>1860</v>
      </c>
      <c r="AR559" s="164" t="str">
        <f t="shared" si="440"/>
        <v xml:space="preserve">WITH query_result AS (
    -- 쿼리 결과를 변수에 저장
    SELECT 'ID3226'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559" s="164" t="s">
        <v>1860</v>
      </c>
      <c r="AU559" s="164" t="str">
        <f t="shared" si="441"/>
        <v xml:space="preserve">    WITH query_result AS (
        -- 쿼리 결과를 변수에 저장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559" s="164" t="s">
        <v>1860</v>
      </c>
      <c r="AX559" s="164" t="str">
        <f t="shared" si="442"/>
        <v xml:space="preserve">    WITH query_result AS (
        -- 쿼리 결과를 변수에 저장
    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AZ559" s="164" t="s">
        <v>1860</v>
      </c>
      <c r="BA559" s="164" t="str">
        <f t="shared" si="443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559" s="164" t="s">
        <v>1860</v>
      </c>
      <c r="BD559" s="164" t="str">
        <f t="shared" si="444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559" s="164" t="s">
        <v>1860</v>
      </c>
      <c r="BG559" s="164" t="str">
        <f t="shared" si="445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9" s="166" t="str">
        <f>"SELECT 'ID"&amp; $U559 &amp;"' AS RULE_ID,  
   '"&amp; $G559 &amp;"' AS TB_NM,    
   '"&amp; $J559 &amp;"' AS COL_NM, 
   COUNT(*) AS TOT_CNT   
   FROM "&amp;$C559&amp;"."&amp; $G559 &amp;"
WHERE "&amp; $J559 &amp;" IS NOT NULL AND LENGTH(CAST("&amp; $J559 &amp;" AS VARCHAR))&gt;0 "</f>
        <v xml:space="preserve">SELECT 'ID3226' AS RULE_ID,  
   'MEASUREMENT' AS TB_NM,    
   'UNIT_CONCEPT_ID' AS COL_NM, 
   COUNT(*) AS TOT_CNT   
   FROM YourSchemaName.MEASUREMENT
WHERE UNIT_CONCEPT_ID IS NOT NULL AND LENGTH(CAST(UNIT_CONCEPT_ID AS VARCHAR))&gt;0 </v>
      </c>
      <c r="BI559" s="164" t="s">
        <v>1860</v>
      </c>
      <c r="BJ559" s="166" t="str">
        <f t="shared" si="446"/>
        <v xml:space="preserve">BEGIN
    -- 쿼리 결과를 변수에 저장
    SELECT 'ID3226'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559" s="164" t="s">
        <v>1860</v>
      </c>
      <c r="BM559" s="166" t="str">
        <f t="shared" si="447"/>
        <v xml:space="preserve">BEGIN
    -- 쿼리 결과를 변수에 저장
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559" s="164" t="s">
        <v>1860</v>
      </c>
      <c r="BP559" s="166" t="str">
        <f t="shared" si="448"/>
        <v xml:space="preserve">BEGIN
    -- 쿼리 결과를 변수에 저장
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BR559" s="164" t="s">
        <v>1860</v>
      </c>
      <c r="BS559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9" s="167" t="str">
        <f>"SELECT 'ID"&amp; $U559 &amp;"' AS RULE_ID,  
   '"&amp; $G559 &amp;"' AS TB_NM,    
   '"&amp; $J559 &amp;"' AS COL_NM, 
	COUNT(*) AS ERR_CNT   
FROM "&amp;$C559&amp;"."&amp; $G559 &amp;" A
WHERE CASE WHEN NOT EXISTS 
(SELECT 1 FROM "&amp;$AF559&amp;"."&amp; $AG559 &amp;" B 
WHERE 1=1 "&amp;$AI559&amp;")  
THEN 'Y' ELSE 'N' END = 'Y' 
AND ( "&amp; $J559 &amp;" IS NOT NULL AND LENGTH("&amp; $J559 &amp;")&gt;0 ) "</f>
        <v xml:space="preserve">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59" s="164" t="s">
        <v>1860</v>
      </c>
      <c r="BV559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59" s="166" t="str">
        <f>"SELECT ERR_VALUE, RULE_ID, TB_NM, COL_NM FROM (
 SELECT DISTINCT SUBSTRING(CAST("&amp; $J559 &amp;" AS VARCHAR(50)),1,30) AS ERR_VALUE, 'ID"&amp; $U559 &amp;"' AS RULE_ID,  
   '"&amp; $G559 &amp;"' AS TB_NM,    
   '"&amp; $J559 &amp;"' AS COL_NM 
FROM "&amp;$C559&amp;"."&amp; $G559 &amp;" A
WHERE CASE WHEN NOT EXISTS 
(SELECT 1 FROM "&amp;$C559&amp;"."&amp; $AG559 &amp;" B WHERE 1=1 "&amp; $AI559 &amp;")  
THEN 'Y' ELSE 'N' END = 'Y' 
AND ( "&amp; $J559 &amp;" IS NOT NULL AND LENGTH("&amp; $J559 &amp;")&gt;0 ) 
LIMIT 3
) XX
"</f>
        <v xml:space="preserve">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59" s="164" t="s">
        <v>1860</v>
      </c>
      <c r="BY559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CA559" s="164" t="s">
        <v>1860</v>
      </c>
      <c r="CB559" s="164" t="str">
        <f t="shared" si="452"/>
        <v xml:space="preserve">    -- 프로시저 본문
    BEGIN
        WITH query_result AS (
            -- 쿼리 결과를 변수에 저장
            SELECT 'ID3226'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LENGTH(TO_CHAR("&amp; $J559 &amp;"))&gt;0 )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559" s="164" t="s">
        <v>1860</v>
      </c>
      <c r="CE559" s="164" t="str">
        <f t="shared" si="453"/>
        <v xml:space="preserve">    -- 프로시저 본문
    BEGIN
        WITH query_result AS (
            -- 쿼리 결과를 변수에 저장
 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9" s="166" t="str">
        <f>"SELECT ERR_VALUE, RULE_ID, TB_NM, COL_NM FROM (
 SELECT DISTINCT SUBSTR(TO_CHAR("&amp; $J559 &amp;"),1,30)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LENGTH(TO_CHAR("&amp; $J559 &amp;"))&gt;0 ) 
AND ROWNUM &lt; 4
) XX
"</f>
        <v xml:space="preserve">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559" s="164" t="s">
        <v>1860</v>
      </c>
      <c r="CH559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CJ559" s="164" t="s">
        <v>1860</v>
      </c>
      <c r="CK559" s="164" t="str">
        <f t="shared" si="455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559" s="164" t="s">
        <v>1860</v>
      </c>
      <c r="CN559" s="164" t="str">
        <f t="shared" si="456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559" s="164" t="s">
        <v>1860</v>
      </c>
      <c r="CQ559" s="164" t="str">
        <f t="shared" si="457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9" s="216">
        <f>IFERROR(VLOOKUP("ID"&amp;U559,V.진단결과!$A$2:$E$99558,4,0),0)</f>
        <v>0</v>
      </c>
      <c r="CS559" s="217">
        <f>IFERROR(VLOOKUP("ID"&amp;U559,V.진단결과!$A$2:$E$99558,5,0),0)</f>
        <v>0</v>
      </c>
      <c r="CT559" s="218">
        <f t="shared" si="420"/>
        <v>0</v>
      </c>
      <c r="CU559" s="219" t="str">
        <f>SUBSTITUTE(IFERROR(VLOOKUP("ID"&amp;U559,V.진단결과!$A$2:$F$99558,6,0),""),$AO559,"")</f>
        <v/>
      </c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</row>
    <row r="560" spans="1:120" s="220" customFormat="1" ht="16.5" customHeight="1">
      <c r="A560" s="164">
        <v>5.4</v>
      </c>
      <c r="B560" s="164" t="s">
        <v>2240</v>
      </c>
      <c r="C560" s="164" t="s">
        <v>2886</v>
      </c>
      <c r="D560" s="164">
        <v>9</v>
      </c>
      <c r="E560" s="175" t="s">
        <v>2243</v>
      </c>
      <c r="F560" s="177" t="s">
        <v>2260</v>
      </c>
      <c r="G560" s="177" t="s">
        <v>2252</v>
      </c>
      <c r="H560" s="177">
        <v>12</v>
      </c>
      <c r="I560" s="221" t="s">
        <v>2516</v>
      </c>
      <c r="J560" s="177" t="s">
        <v>2378</v>
      </c>
      <c r="K560" s="227" t="s">
        <v>2525</v>
      </c>
      <c r="L560" s="175"/>
      <c r="M560" s="165"/>
      <c r="N560" s="221" t="s">
        <v>2496</v>
      </c>
      <c r="O560" s="183">
        <v>80</v>
      </c>
      <c r="P560" s="166"/>
      <c r="Q560" s="175" t="s">
        <v>2449</v>
      </c>
      <c r="R560" s="175"/>
      <c r="S560" s="166"/>
      <c r="T560" s="166"/>
      <c r="U560" s="166">
        <v>3227</v>
      </c>
      <c r="V560" s="164" t="s">
        <v>1869</v>
      </c>
      <c r="W560" s="167"/>
      <c r="X560" s="167"/>
      <c r="Y560" s="167"/>
      <c r="Z560" s="164" t="s">
        <v>2469</v>
      </c>
      <c r="AA560" s="168" t="s">
        <v>2470</v>
      </c>
      <c r="AB560" s="166"/>
      <c r="AC560" s="166"/>
      <c r="AD560" s="165"/>
      <c r="AE560" s="166"/>
      <c r="AF560" s="166"/>
      <c r="AG560" s="166"/>
      <c r="AH560" s="165"/>
      <c r="AI560" s="166"/>
      <c r="AJ560" s="168"/>
      <c r="AK560" s="168"/>
      <c r="AL560" s="166"/>
      <c r="AM560" s="166"/>
      <c r="AN560" s="166" t="str">
        <f>F560 &amp;"["&amp;G560&amp;"]의 "&amp; I560 &amp;"["&amp; J560 &amp;"]는 정수 또는 소수점을 가진 숫자여야만 한다."</f>
        <v>검사정보[MEASUREMENT]의 정상 범위 중 하한값[RANGE_LOW]는 정수 또는 소수점을 가진 숫자여야만 한다.</v>
      </c>
      <c r="AO560" s="166"/>
      <c r="AP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AQ560" s="164" t="s">
        <v>1860</v>
      </c>
      <c r="AR560" s="164" t="str">
        <f t="shared" si="440"/>
        <v xml:space="preserve">WITH query_result AS (
    -- 쿼리 결과를 변수에 저장
    SELECT 'ID3227'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"&amp; $J560 &amp;" LIKE_REGEXPR '[^\d.-]+'
 "</f>
        <v xml:space="preserve">SELECT 'ID3227' AS RULE_ID,  
   'MEASUREMENT' AS TB_NM,    
   'RANGE_LOW' AS COL_NM, 
	COUNT(*) AS ERR_CNT   
FROM YourSchemaName.MEASUREMENT A
WHERE RANGE_LOW IS NOT NULL AND LENGTH(CAST(RANGE_LOW AS VARCHAR)) &gt; 0 
AND RANGE_LOW LIKE_REGEXPR '[^\d.-]+'
 </v>
      </c>
      <c r="AT560" s="164" t="s">
        <v>1860</v>
      </c>
      <c r="AU560" s="164" t="str">
        <f t="shared" si="441"/>
        <v xml:space="preserve">    WITH query_result AS (
        -- 쿼리 결과를 변수에 저장
        SELECT 'ID3227' AS RULE_ID,  
   'MEASUREMENT' AS TB_NM,    
   'RANGE_LOW' AS COL_NM, 
	COUNT(*) AS ERR_CNT   
FROM YourSchemaName.MEASUREMENT A
WHERE RANGE_LOW IS NOT NULL AND LENGTH(CAST(RANGE_LOW AS VARCHAR)) &gt; 0 
AND RANGE_LOW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"&amp; $J560 &amp;" LIKE_REGEXPR '[^\d.-]+'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LIKE_REGEXPR '[^\d.-]+'
LIMIT 3
) XX
</v>
      </c>
      <c r="AW560" s="164" t="s">
        <v>1860</v>
      </c>
      <c r="AX560" s="164" t="str">
        <f t="shared" si="442"/>
        <v xml:space="preserve">    WITH query_result AS (
        -- 쿼리 결과를 변수에 저장
    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AZ560" s="164" t="s">
        <v>1860</v>
      </c>
      <c r="BA560" s="164" t="str">
        <f t="shared" si="443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560" s="164" t="s">
        <v>1860</v>
      </c>
      <c r="BD560" s="164" t="str">
        <f t="shared" si="444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BF560" s="164" t="s">
        <v>1860</v>
      </c>
      <c r="BG560" s="164" t="str">
        <f t="shared" si="445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0" s="166" t="str">
        <f>"SELECT 'ID"&amp; $U560 &amp;"' AS RULE_ID,  
   '"&amp; $G560 &amp;"' AS TB_NM,    
   '"&amp; $J560 &amp;"' AS COL_NM, 
   COUNT(*) AS TOT_CNT   
   FROM "&amp;$C560&amp;"."&amp; $G560 &amp;"
WHERE "&amp; $J560 &amp;" IS NOT NULL AND LENGTH(CAST("&amp; $J560 &amp;" AS VARCHAR))&gt;0 "</f>
        <v xml:space="preserve">SELECT 'ID3227' AS RULE_ID,  
   'MEASUREMENT' AS TB_NM,    
   'RANGE_LOW' AS COL_NM, 
   COUNT(*) AS TOT_CNT   
   FROM YourSchemaName.MEASUREMENT
WHERE RANGE_LOW IS NOT NULL AND LENGTH(CAST(RANGE_LOW AS VARCHAR))&gt;0 </v>
      </c>
      <c r="BI560" s="164" t="s">
        <v>1860</v>
      </c>
      <c r="BJ560" s="166" t="str">
        <f t="shared" si="446"/>
        <v xml:space="preserve">BEGIN
    -- 쿼리 결과를 변수에 저장
    SELECT 'ID3227'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REGEXP_MATCH(CAST("&amp; $J560 &amp;" AS VARCHAR), '[^\d.-]+') IS NOT NULL
 "</f>
        <v xml:space="preserve">SELECT 'ID3227' AS RULE_ID,  
   'MEASUREMENT' AS TB_NM,    
   'RANGE_LOW' AS COL_NM, 
	COUNT(*) AS ERR_CNT   
FROM YourSchemaName.MEASUREMENT A
WHERE RANGE_LOW IS NOT NULL AND LENGTH(CAST(RANGE_LOW AS VARCHAR)) &gt; 0 
AND REGEXP_MATCH(CAST(RANGE_LOW AS VARCHAR), '[^\d.-]+') IS NOT NULL
 </v>
      </c>
      <c r="BL560" s="164" t="s">
        <v>1860</v>
      </c>
      <c r="BM560" s="166" t="str">
        <f t="shared" si="447"/>
        <v xml:space="preserve">BEGIN
    -- 쿼리 결과를 변수에 저장
    SELECT 'ID3227' AS RULE_ID,  
   'MEASUREMENT' AS TB_NM,    
   'RANGE_LOW' AS COL_NM, 
	COUNT(*) AS ERR_CNT   
FROM YourSchemaName.MEASUREMENT A
WHERE RANGE_LOW IS NOT NULL AND LENGTH(CAST(RANGE_LOW AS VARCHAR)) &gt; 0 
AND REGEXP_MATCH(CAST(RANGE_LOW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REGEXP_MATCH(CAST("&amp; $J560 &amp;" AS VARCHAR), '[^\d.-]+') IS NOT NULL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'[^\d.-]+') IS NOT NULL
LIMIT 3
) XX
</v>
      </c>
      <c r="BO560" s="164" t="s">
        <v>1860</v>
      </c>
      <c r="BP560" s="166" t="str">
        <f t="shared" si="448"/>
        <v xml:space="preserve">BEGIN
    -- 쿼리 결과를 변수에 저장
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BR560" s="164" t="s">
        <v>1860</v>
      </c>
      <c r="BS560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0" s="166" t="str">
        <f>"SELECT 'ID"&amp; $U560 &amp;"' AS RULE_ID,  
   '"&amp; $G560 &amp;"' AS TB_NM,    
   '"&amp; $J560 &amp;"' AS COL_NM, 
	COUNT(*) AS ERR_CNT   
FROM "&amp;$C560&amp;"."&amp; $G560 &amp;" A
WHERE "&amp; $J560 &amp;" IS NOT NULL AND LENGTH("&amp; $J560 &amp;") &gt; 0 
AND "&amp; $J560 &amp;" REGEXP '[^\d.-]+'
 "</f>
        <v xml:space="preserve">SELECT 'ID3227' AS RULE_ID,  
   'MEASUREMENT' AS TB_NM,    
   'RANGE_LOW' AS COL_NM, 
	COUNT(*) AS ERR_CNT   
FROM YourSchemaName.MEASUREMENT A
WHERE RANGE_LOW IS NOT NULL AND LENGTH(RANGE_LOW) &gt; 0 
AND RANGE_LOW REGEXP '[^\d.-]+'
 </v>
      </c>
      <c r="BU560" s="164" t="s">
        <v>1860</v>
      </c>
      <c r="BV560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	COUNT(*) AS ERR_CNT   
FROM YourSchemaName.MEASUREMENT A
WHERE RANGE_LOW IS NOT NULL AND LENGTH(RANGE_LOW) &gt; 0 
AND RANGE_LOW REGEXP '[^\d.-]+'
    INTO RULE_ID_VAL, TB_NM_VAL, COL_NM_VAL, ERR_CNT_VAL;
    -- 결과를 테이블에 삽입
    update result_quality_check set ERR_CNT = ERR_CNT_VAL where RULE_ID = RULE_ID_VAL;
END;
COMMIT;
</v>
      </c>
      <c r="BW560" s="166" t="str">
        <f>"SELECT ERR_VALUE, RULE_ID, TB_NM, COL_NM FROM (
 SELECT DISTINCT SUBSTRING(CAST("&amp; $J560 &amp;" AS VARCHAR(50)),1,30) AS ERR_VALUE, 'ID"&amp; $U560 &amp;"' AS RULE_ID,  
   '"&amp; $G560 &amp;"' AS TB_NM,    
   '"&amp; $J560 &amp;"' AS COL_NM 
FROM "&amp;$C560&amp;"."&amp; $G560 &amp;" A
WHERE  "&amp; $J560 &amp;" IS NOT NULL AND LENGTH("&amp; $J560 &amp;") &gt; 0 
AND "&amp; $J560 &amp;" REGEXP '[^\d.-]+'
LIMIT 3
) XX
"</f>
        <v xml:space="preserve">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REGEXP '[^\d.-]+'
LIMIT 3
) XX
</v>
      </c>
      <c r="BX560" s="164" t="s">
        <v>1860</v>
      </c>
      <c r="BY560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CA560" s="164" t="s">
        <v>1860</v>
      </c>
      <c r="CB560" s="164" t="str">
        <f t="shared" si="452"/>
        <v xml:space="preserve">    -- 프로시저 본문
    BEGIN
        WITH query_result AS (
            -- 쿼리 결과를 변수에 저장
            SELECT 'ID3227'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0" s="166" t="str">
        <f>"SELECT 'ID"&amp; $U560 &amp;"' AS RULE_ID,  
   '"&amp; $G560 &amp;"' AS TB_NM,    
   '"&amp; $J560 &amp;"' AS COL_NM, 
	COUNT(*) AS ERR_CNT   
FROM "&amp;$C560&amp;"."&amp; $G560 &amp;" A
WHERE "&amp; $J560 &amp;" IS NOT NULL AND LENGTH(TO_CHAR("&amp; $J560 &amp;")) &gt; 0 
AND REGEXP_LIKE("&amp; $J560 &amp;", '[^\d.-]+')
 "</f>
        <v xml:space="preserve">SELECT 'ID3227' AS RULE_ID,  
   'MEASUREMENT' AS TB_NM,    
   'RANGE_LOW' AS COL_NM, 
	COUNT(*) AS ERR_CNT   
FROM YourSchemaName.MEASUREMENT A
WHERE RANGE_LOW IS NOT NULL AND LENGTH(TO_CHAR(RANGE_LOW)) &gt; 0 
AND REGEXP_LIKE(RANGE_LOW, '[^\d.-]+')
 </v>
      </c>
      <c r="CD560" s="164" t="s">
        <v>1860</v>
      </c>
      <c r="CE560" s="164" t="str">
        <f t="shared" si="453"/>
        <v xml:space="preserve">    -- 프로시저 본문
    BEGIN
        WITH query_result AS (
            -- 쿼리 결과를 변수에 저장
         SELECT 'ID3227' AS RULE_ID,  
   'MEASUREMENT' AS TB_NM,    
   'RANGE_LOW' AS COL_NM, 
	COUNT(*) AS ERR_CNT   
FROM YourSchemaName.MEASUREMENT A
WHERE RANGE_LOW IS NOT NULL AND LENGTH(TO_CHAR(RANGE_LOW)) &gt; 0 
AND REGEXP_LIKE(RANGE_LOW,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0" s="166" t="str">
        <f>"SELECT ERR_VALUE, RULE_ID, TB_NM, COL_NM FROM (
 SELECT DISTINCT SUBSTR(TO_CHAR("&amp; $J560 &amp;"),1,30) AS ERR_VALUE, 'ID"&amp; $U560 &amp;"' AS RULE_ID,  
   '"&amp; $G560 &amp;"' AS TB_NM,    
   '"&amp; $J560 &amp;"' AS COL_NM 
FROM "&amp;$C560&amp;"."&amp; $G560 &amp;" A
WHERE  "&amp; $J560 &amp;" IS NOT NULL AND LENGTH(TO_CHAR("&amp; $J560 &amp;")) &gt; 0 
AND REGEXP_LIKE("&amp; $J560 &amp;", '[^\d.-]+')
AND ROWNUM &lt; 4
) XX
"</f>
        <v xml:space="preserve">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REGEXP_LIKE(RANGE_LOW, '[^\d.-]+')
AND ROWNUM &lt; 4
) XX
</v>
      </c>
      <c r="CG560" s="164" t="s">
        <v>1860</v>
      </c>
      <c r="CH560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REGEXP_LIKE(RANGE_LOW,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CJ560" s="164" t="s">
        <v>1860</v>
      </c>
      <c r="CK560" s="164" t="str">
        <f t="shared" si="455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560" s="164" t="s">
        <v>1860</v>
      </c>
      <c r="CN560" s="164" t="str">
        <f t="shared" si="456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CP560" s="164" t="s">
        <v>1860</v>
      </c>
      <c r="CQ560" s="164" t="str">
        <f t="shared" si="457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0" s="216">
        <f>IFERROR(VLOOKUP("ID"&amp;U560,V.진단결과!$A$2:$E$99558,4,0),0)</f>
        <v>0</v>
      </c>
      <c r="CS560" s="217">
        <f>IFERROR(VLOOKUP("ID"&amp;U560,V.진단결과!$A$2:$E$99558,5,0),0)</f>
        <v>0</v>
      </c>
      <c r="CT560" s="218">
        <f t="shared" si="420"/>
        <v>0</v>
      </c>
      <c r="CU560" s="219" t="str">
        <f>SUBSTITUTE(IFERROR(VLOOKUP("ID"&amp;U560,V.진단결과!$A$2:$F$99558,6,0),""),$AO560,"")</f>
        <v/>
      </c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</row>
    <row r="561" spans="1:120" s="220" customFormat="1" ht="16.5" customHeight="1">
      <c r="A561" s="164">
        <v>5.4</v>
      </c>
      <c r="B561" s="164" t="s">
        <v>2240</v>
      </c>
      <c r="C561" s="164" t="s">
        <v>2886</v>
      </c>
      <c r="D561" s="164">
        <v>9</v>
      </c>
      <c r="E561" s="175" t="s">
        <v>2243</v>
      </c>
      <c r="F561" s="177" t="s">
        <v>2260</v>
      </c>
      <c r="G561" s="177" t="s">
        <v>2252</v>
      </c>
      <c r="H561" s="177">
        <v>13</v>
      </c>
      <c r="I561" s="221" t="s">
        <v>2517</v>
      </c>
      <c r="J561" s="177" t="s">
        <v>2379</v>
      </c>
      <c r="K561" s="227" t="s">
        <v>2525</v>
      </c>
      <c r="L561" s="175"/>
      <c r="M561" s="165"/>
      <c r="N561" s="221" t="s">
        <v>2497</v>
      </c>
      <c r="O561" s="183">
        <v>120</v>
      </c>
      <c r="P561" s="222"/>
      <c r="Q561" s="175" t="s">
        <v>2449</v>
      </c>
      <c r="R561" s="175"/>
      <c r="S561" s="166"/>
      <c r="T561" s="166"/>
      <c r="U561" s="166">
        <v>3228</v>
      </c>
      <c r="V561" s="164" t="s">
        <v>1869</v>
      </c>
      <c r="W561" s="166"/>
      <c r="X561" s="166"/>
      <c r="Y561" s="166"/>
      <c r="Z561" s="164" t="s">
        <v>2469</v>
      </c>
      <c r="AA561" s="168" t="s">
        <v>2470</v>
      </c>
      <c r="AB561" s="166"/>
      <c r="AC561" s="166"/>
      <c r="AD561" s="165"/>
      <c r="AE561" s="166"/>
      <c r="AF561" s="166"/>
      <c r="AG561" s="166"/>
      <c r="AH561" s="165"/>
      <c r="AI561" s="166"/>
      <c r="AJ561" s="166"/>
      <c r="AK561" s="166"/>
      <c r="AL561" s="166"/>
      <c r="AM561" s="166"/>
      <c r="AN561" s="166" t="str">
        <f>F561 &amp;"["&amp;G561&amp;"]의 "&amp; I561 &amp;"["&amp; J561 &amp;"]는 정수 또는 소수점을 가진 숫자여야만 한다."</f>
        <v>검사정보[MEASUREMENT]의 정상 범위 중 상한값[RANGE_HIGH]는 정수 또는 소수점을 가진 숫자여야만 한다.</v>
      </c>
      <c r="AO561" s="166"/>
      <c r="AP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AQ561" s="164" t="s">
        <v>1860</v>
      </c>
      <c r="AR561" s="164" t="str">
        <f t="shared" si="440"/>
        <v xml:space="preserve">WITH query_result AS (
    -- 쿼리 결과를 변수에 저장
    SELECT 'ID3228'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"&amp; $J561 &amp;" LIKE_REGEXPR '[^\d.-]+'
 "</f>
        <v xml:space="preserve">SELECT 'ID3228' AS RULE_ID,  
   'MEASUREMENT' AS TB_NM,    
   'RANGE_HIGH' AS COL_NM, 
	COUNT(*) AS ERR_CNT   
FROM YourSchemaName.MEASUREMENT A
WHERE RANGE_HIGH IS NOT NULL AND LENGTH(CAST(RANGE_HIGH AS VARCHAR)) &gt; 0 
AND RANGE_HIGH LIKE_REGEXPR '[^\d.-]+'
 </v>
      </c>
      <c r="AT561" s="164" t="s">
        <v>1860</v>
      </c>
      <c r="AU561" s="164" t="str">
        <f t="shared" si="441"/>
        <v xml:space="preserve">    WITH query_result AS (
        -- 쿼리 결과를 변수에 저장
        SELECT 'ID3228' AS RULE_ID,  
   'MEASUREMENT' AS TB_NM,    
   'RANGE_HIGH' AS COL_NM, 
	COUNT(*) AS ERR_CNT   
FROM YourSchemaName.MEASUREMENT A
WHERE RANGE_HIGH IS NOT NULL AND LENGTH(CAST(RANGE_HIGH AS VARCHAR)) &gt; 0 
AND RANGE_HIGH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"&amp; $J561 &amp;" LIKE_REGEXPR '[^\d.-]+'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LIKE_REGEXPR '[^\d.-]+'
LIMIT 3
) XX
</v>
      </c>
      <c r="AW561" s="164" t="s">
        <v>1860</v>
      </c>
      <c r="AX561" s="164" t="str">
        <f t="shared" si="442"/>
        <v xml:space="preserve">    WITH query_result AS (
        -- 쿼리 결과를 변수에 저장
    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AZ561" s="164" t="s">
        <v>1860</v>
      </c>
      <c r="BA561" s="164" t="str">
        <f t="shared" si="443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561" s="164" t="s">
        <v>1860</v>
      </c>
      <c r="BD561" s="164" t="str">
        <f t="shared" si="444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BF561" s="164" t="s">
        <v>1860</v>
      </c>
      <c r="BG561" s="164" t="str">
        <f t="shared" si="445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1" s="166" t="str">
        <f>"SELECT 'ID"&amp; $U561 &amp;"' AS RULE_ID,  
   '"&amp; $G561 &amp;"' AS TB_NM,    
   '"&amp; $J561 &amp;"' AS COL_NM, 
   COUNT(*) AS TOT_CNT   
   FROM "&amp;$C561&amp;"."&amp; $G561 &amp;"
WHERE "&amp; $J561 &amp;" IS NOT NULL AND LENGTH(CAST("&amp; $J561 &amp;" AS VARCHAR))&gt;0 "</f>
        <v xml:space="preserve">SELECT 'ID3228' AS RULE_ID,  
   'MEASUREMENT' AS TB_NM,    
   'RANGE_HIGH' AS COL_NM, 
   COUNT(*) AS TOT_CNT   
   FROM YourSchemaName.MEASUREMENT
WHERE RANGE_HIGH IS NOT NULL AND LENGTH(CAST(RANGE_HIGH AS VARCHAR))&gt;0 </v>
      </c>
      <c r="BI561" s="164" t="s">
        <v>1860</v>
      </c>
      <c r="BJ561" s="166" t="str">
        <f t="shared" si="446"/>
        <v xml:space="preserve">BEGIN
    -- 쿼리 결과를 변수에 저장
    SELECT 'ID3228'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REGEXP_MATCH(CAST("&amp; $J561 &amp;" AS VARCHAR), '[^\d.-]+') IS NOT NULL
 "</f>
        <v xml:space="preserve">SELECT 'ID3228'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</v>
      </c>
      <c r="BL561" s="164" t="s">
        <v>1860</v>
      </c>
      <c r="BM561" s="166" t="str">
        <f t="shared" si="447"/>
        <v xml:space="preserve">BEGIN
    -- 쿼리 결과를 변수에 저장
    SELECT 'ID3228'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REGEXP_MATCH(CAST("&amp; $J561 &amp;" AS VARCHAR), '[^\d.-]+') IS NOT NULL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'[^\d.-]+') IS NOT NULL
LIMIT 3
) XX
</v>
      </c>
      <c r="BO561" s="164" t="s">
        <v>1860</v>
      </c>
      <c r="BP561" s="166" t="str">
        <f t="shared" si="448"/>
        <v xml:space="preserve">BEGIN
    -- 쿼리 결과를 변수에 저장
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BR561" s="164" t="s">
        <v>1860</v>
      </c>
      <c r="BS561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1" s="166" t="str">
        <f>"SELECT 'ID"&amp; $U561 &amp;"' AS RULE_ID,  
   '"&amp; $G561 &amp;"' AS TB_NM,    
   '"&amp; $J561 &amp;"' AS COL_NM, 
	COUNT(*) AS ERR_CNT   
FROM "&amp;$C561&amp;"."&amp; $G561 &amp;" A
WHERE "&amp; $J561 &amp;" IS NOT NULL AND LENGTH("&amp; $J561 &amp;") &gt; 0 
AND "&amp; $J561 &amp;" REGEXP '[^\d.-]+'
 "</f>
        <v xml:space="preserve">SELECT 'ID3228' AS RULE_ID,  
   'MEASUREMENT' AS TB_NM,    
   'RANGE_HIGH' AS COL_NM, 
	COUNT(*) AS ERR_CNT   
FROM YourSchemaName.MEASUREMENT A
WHERE RANGE_HIGH IS NOT NULL AND LENGTH(RANGE_HIGH) &gt; 0 
AND RANGE_HIGH REGEXP '[^\d.-]+'
 </v>
      </c>
      <c r="BU561" s="164" t="s">
        <v>1860</v>
      </c>
      <c r="BV561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	COUNT(*) AS ERR_CNT   
FROM YourSchemaName.MEASUREMENT A
WHERE RANGE_HIGH IS NOT NULL AND LENGTH(RANGE_HIGH) &gt; 0 
AND RANGE_HIGH REGEXP '[^\d.-]+'
    INTO RULE_ID_VAL, TB_NM_VAL, COL_NM_VAL, ERR_CNT_VAL;
    -- 결과를 테이블에 삽입
    update result_quality_check set ERR_CNT = ERR_CNT_VAL where RULE_ID = RULE_ID_VAL;
END;
COMMIT;
</v>
      </c>
      <c r="BW561" s="166" t="str">
        <f>"SELECT ERR_VALUE, RULE_ID, TB_NM, COL_NM FROM (
 SELECT DISTINCT SUBSTRING(CAST("&amp; $J561 &amp;" AS VARCHAR(50)),1,30) AS ERR_VALUE, 'ID"&amp; $U561 &amp;"' AS RULE_ID,  
   '"&amp; $G561 &amp;"' AS TB_NM,    
   '"&amp; $J561 &amp;"' AS COL_NM 
FROM "&amp;$C561&amp;"."&amp; $G561 &amp;" A
WHERE  "&amp; $J561 &amp;" IS NOT NULL AND LENGTH("&amp; $J561 &amp;") &gt; 0 
AND "&amp; $J561 &amp;" REGEXP '[^\d.-]+'
LIMIT 3
) XX
"</f>
        <v xml:space="preserve">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REGEXP '[^\d.-]+'
LIMIT 3
) XX
</v>
      </c>
      <c r="BX561" s="164" t="s">
        <v>1860</v>
      </c>
      <c r="BY561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CA561" s="164" t="s">
        <v>1860</v>
      </c>
      <c r="CB561" s="164" t="str">
        <f t="shared" si="452"/>
        <v xml:space="preserve">    -- 프로시저 본문
    BEGIN
        WITH query_result AS (
            -- 쿼리 결과를 변수에 저장
            SELECT 'ID3228'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1" s="166" t="str">
        <f>"SELECT 'ID"&amp; $U561 &amp;"' AS RULE_ID,  
   '"&amp; $G561 &amp;"' AS TB_NM,    
   '"&amp; $J561 &amp;"' AS COL_NM, 
	COUNT(*) AS ERR_CNT   
FROM "&amp;$C561&amp;"."&amp; $G561 &amp;" A
WHERE "&amp; $J561 &amp;" IS NOT NULL AND LENGTH(TO_CHAR("&amp; $J561 &amp;")) &gt; 0 
AND REGEXP_LIKE("&amp; $J561 &amp;", '[^\d.-]+')
 "</f>
        <v xml:space="preserve">SELECT 'ID3228' AS RULE_ID,  
   'MEASUREMENT' AS TB_NM,    
   'RANGE_HIGH' AS COL_NM, 
	COUNT(*) AS ERR_CNT   
FROM YourSchemaName.MEASUREMENT A
WHERE RANGE_HIGH IS NOT NULL AND LENGTH(TO_CHAR(RANGE_HIGH)) &gt; 0 
AND REGEXP_LIKE(RANGE_HIGH, '[^\d.-]+')
 </v>
      </c>
      <c r="CD561" s="164" t="s">
        <v>1860</v>
      </c>
      <c r="CE561" s="164" t="str">
        <f t="shared" si="453"/>
        <v xml:space="preserve">    -- 프로시저 본문
    BEGIN
        WITH query_result AS (
            -- 쿼리 결과를 변수에 저장
         SELECT 'ID3228' AS RULE_ID,  
   'MEASUREMENT' AS TB_NM,    
   'RANGE_HIGH' AS COL_NM, 
	COUNT(*) AS ERR_CNT   
FROM YourSchemaName.MEASUREMENT A
WHERE RANGE_HIGH IS NOT NULL AND LENGTH(TO_CHAR(RANGE_HIGH)) &gt; 0 
AND REGEXP_LIKE(RANGE_HIGH,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1" s="166" t="str">
        <f>"SELECT ERR_VALUE, RULE_ID, TB_NM, COL_NM FROM (
 SELECT DISTINCT SUBSTR(TO_CHAR("&amp; $J561 &amp;"),1,30) AS ERR_VALUE, 'ID"&amp; $U561 &amp;"' AS RULE_ID,  
   '"&amp; $G561 &amp;"' AS TB_NM,    
   '"&amp; $J561 &amp;"' AS COL_NM 
FROM "&amp;$C561&amp;"."&amp; $G561 &amp;" A
WHERE  "&amp; $J561 &amp;" IS NOT NULL AND LENGTH(TO_CHAR("&amp; $J561 &amp;")) &gt; 0 
AND REGEXP_LIKE("&amp; $J561 &amp;", '[^\d.-]+')
AND ROWNUM &lt; 4
) XX
"</f>
        <v xml:space="preserve">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REGEXP_LIKE(RANGE_HIGH, '[^\d.-]+')
AND ROWNUM &lt; 4
) XX
</v>
      </c>
      <c r="CG561" s="164" t="s">
        <v>1860</v>
      </c>
      <c r="CH561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REGEXP_LIKE(RANGE_HIGH,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CJ561" s="164" t="s">
        <v>1860</v>
      </c>
      <c r="CK561" s="164" t="str">
        <f t="shared" si="455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561" s="164" t="s">
        <v>1860</v>
      </c>
      <c r="CN561" s="164" t="str">
        <f t="shared" si="456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CP561" s="164" t="s">
        <v>1860</v>
      </c>
      <c r="CQ561" s="164" t="str">
        <f t="shared" si="457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1" s="216">
        <f>IFERROR(VLOOKUP("ID"&amp;U561,V.진단결과!$A$2:$E$99558,4,0),0)</f>
        <v>0</v>
      </c>
      <c r="CS561" s="217">
        <f>IFERROR(VLOOKUP("ID"&amp;U561,V.진단결과!$A$2:$E$99558,5,0),0)</f>
        <v>0</v>
      </c>
      <c r="CT561" s="218">
        <f t="shared" si="420"/>
        <v>0</v>
      </c>
      <c r="CU561" s="219" t="str">
        <f>SUBSTITUTE(IFERROR(VLOOKUP("ID"&amp;U561,V.진단결과!$A$2:$F$99558,6,0),""),$AO561,"")</f>
        <v/>
      </c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</row>
    <row r="562" spans="1:120" s="220" customFormat="1" ht="24" hidden="1" customHeight="1">
      <c r="A562" s="164">
        <v>5.4</v>
      </c>
      <c r="B562" s="164" t="s">
        <v>2240</v>
      </c>
      <c r="C562" s="164" t="s">
        <v>2886</v>
      </c>
      <c r="D562" s="164">
        <v>9</v>
      </c>
      <c r="E562" s="175" t="s">
        <v>2243</v>
      </c>
      <c r="F562" s="177" t="s">
        <v>2260</v>
      </c>
      <c r="G562" s="177" t="s">
        <v>2252</v>
      </c>
      <c r="H562" s="177">
        <v>14</v>
      </c>
      <c r="I562" s="221" t="s">
        <v>2498</v>
      </c>
      <c r="J562" s="177" t="s">
        <v>2281</v>
      </c>
      <c r="K562" s="177" t="s">
        <v>2435</v>
      </c>
      <c r="L562" s="175"/>
      <c r="M562" s="165"/>
      <c r="N562" s="221" t="s">
        <v>2498</v>
      </c>
      <c r="O562" s="183" t="s">
        <v>2508</v>
      </c>
      <c r="P562" s="166"/>
      <c r="Q562" s="175" t="s">
        <v>2449</v>
      </c>
      <c r="R562" s="175"/>
      <c r="S562" s="166"/>
      <c r="T562" s="166"/>
      <c r="U562" s="166"/>
      <c r="V562" s="164" t="s">
        <v>1965</v>
      </c>
      <c r="W562" s="166" t="s">
        <v>2809</v>
      </c>
      <c r="X562" s="166"/>
      <c r="Y562" s="166"/>
      <c r="Z562" s="166"/>
      <c r="AA562" s="166"/>
      <c r="AB562" s="166"/>
      <c r="AC562" s="166"/>
      <c r="AD562" s="165"/>
      <c r="AE562" s="166"/>
      <c r="AF562" s="166"/>
      <c r="AG562" s="166"/>
      <c r="AH562" s="165"/>
      <c r="AI562" s="166"/>
      <c r="AJ562" s="166"/>
      <c r="AK562" s="166"/>
      <c r="AL562" s="166"/>
      <c r="AM562" s="166"/>
      <c r="AN562" s="166"/>
      <c r="AO562" s="166"/>
      <c r="AP562" s="166"/>
      <c r="AQ562" s="164"/>
      <c r="AR562" s="164"/>
      <c r="AS562" s="167"/>
      <c r="AT562" s="164"/>
      <c r="AU562" s="164"/>
      <c r="AV562" s="164"/>
      <c r="AW562" s="164"/>
      <c r="AX562" s="164"/>
      <c r="AY562" s="166"/>
      <c r="AZ562" s="164"/>
      <c r="BA562" s="164"/>
      <c r="BB562" s="167"/>
      <c r="BC562" s="164"/>
      <c r="BD562" s="164"/>
      <c r="BE562" s="164"/>
      <c r="BF562" s="164"/>
      <c r="BG562" s="164"/>
      <c r="BH562" s="166"/>
      <c r="BI562" s="164"/>
      <c r="BJ562" s="164"/>
      <c r="BK562" s="167"/>
      <c r="BL562" s="164"/>
      <c r="BM562" s="164"/>
      <c r="BN562" s="164"/>
      <c r="BO562" s="164"/>
      <c r="BP562" s="164"/>
      <c r="BQ562" s="166"/>
      <c r="BR562" s="164"/>
      <c r="BS562" s="164"/>
      <c r="BT562" s="167"/>
      <c r="BU562" s="164"/>
      <c r="BV562" s="164"/>
      <c r="BW562" s="164"/>
      <c r="BX562" s="164"/>
      <c r="BY562" s="164"/>
      <c r="BZ562" s="166"/>
      <c r="CA562" s="164"/>
      <c r="CB562" s="164"/>
      <c r="CC562" s="167"/>
      <c r="CD562" s="164"/>
      <c r="CE562" s="164"/>
      <c r="CF562" s="164"/>
      <c r="CG562" s="164"/>
      <c r="CH562" s="164"/>
      <c r="CI562" s="166"/>
      <c r="CJ562" s="164"/>
      <c r="CK562" s="164"/>
      <c r="CL562" s="167"/>
      <c r="CM562" s="164"/>
      <c r="CN562" s="164"/>
      <c r="CO562" s="164"/>
      <c r="CP562" s="164"/>
      <c r="CQ562" s="164"/>
      <c r="CR562" s="216">
        <f>IFERROR(VLOOKUP("ID"&amp;U562,V.진단결과!$A$2:$E$99558,4,0),0)</f>
        <v>0</v>
      </c>
      <c r="CS562" s="217">
        <f>IFERROR(VLOOKUP("ID"&amp;U562,V.진단결과!$A$2:$E$99558,5,0),0)</f>
        <v>0</v>
      </c>
      <c r="CT562" s="218">
        <f t="shared" si="420"/>
        <v>0</v>
      </c>
      <c r="CU562" s="219" t="str">
        <f>SUBSTITUTE(IFERROR(VLOOKUP("ID"&amp;U562,V.진단결과!$A$2:$F$99558,6,0),""),$AO562,"")</f>
        <v/>
      </c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</row>
    <row r="563" spans="1:120" s="220" customFormat="1" ht="24" customHeight="1">
      <c r="A563" s="164">
        <v>5.4</v>
      </c>
      <c r="B563" s="164" t="s">
        <v>2240</v>
      </c>
      <c r="C563" s="164" t="s">
        <v>2886</v>
      </c>
      <c r="D563" s="164">
        <v>9</v>
      </c>
      <c r="E563" s="175" t="s">
        <v>2243</v>
      </c>
      <c r="F563" s="177" t="s">
        <v>2260</v>
      </c>
      <c r="G563" s="177" t="s">
        <v>2252</v>
      </c>
      <c r="H563" s="177">
        <v>15</v>
      </c>
      <c r="I563" s="221" t="s">
        <v>2518</v>
      </c>
      <c r="J563" s="177" t="s">
        <v>2294</v>
      </c>
      <c r="K563" s="177" t="s">
        <v>2435</v>
      </c>
      <c r="L563" s="175"/>
      <c r="M563" s="165"/>
      <c r="N563" s="221" t="s">
        <v>2499</v>
      </c>
      <c r="O563" s="183">
        <v>11833561</v>
      </c>
      <c r="P563" s="4"/>
      <c r="Q563" s="175" t="s">
        <v>2449</v>
      </c>
      <c r="R563" s="175"/>
      <c r="S563" s="166"/>
      <c r="T563" s="166"/>
      <c r="U563" s="166">
        <v>3230</v>
      </c>
      <c r="V563" s="164" t="s">
        <v>1869</v>
      </c>
      <c r="W563" s="166"/>
      <c r="X563" s="166"/>
      <c r="Y563" s="166"/>
      <c r="Z563" s="164" t="s">
        <v>2482</v>
      </c>
      <c r="AA563" s="168" t="s">
        <v>2472</v>
      </c>
      <c r="AB563" s="164"/>
      <c r="AC563" s="166"/>
      <c r="AD563" s="165"/>
      <c r="AE563" s="166"/>
      <c r="AF563" s="166"/>
      <c r="AG563" s="165"/>
      <c r="AH563" s="165"/>
      <c r="AI563" s="166"/>
      <c r="AJ563" s="166" t="s">
        <v>2246</v>
      </c>
      <c r="AK563" s="166" t="s">
        <v>2294</v>
      </c>
      <c r="AL563" s="166"/>
      <c r="AM563" s="166"/>
      <c r="AN563" s="166" t="str">
        <f>F563 &amp;"["&amp;G563&amp;"]의 "&amp; I563 &amp;"["&amp; J563 &amp;"]는 환자["&amp;AJ563&amp;"]의 "&amp;I563&amp;"["&amp;AK563&amp;"]에 존재하여야 한다."</f>
        <v>검사정보[MEASUREMENT]의 내원 유형 ID[VISIT_OCCURRENCE_ID]는 환자[VISIT_OCCURRENCE]의 내원 유형 ID[VISIT_OCCURRENCE_ID]에 존재하여야 한다.</v>
      </c>
      <c r="AO563" s="166"/>
      <c r="AP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AQ563" s="164" t="s">
        <v>1860</v>
      </c>
      <c r="AR563" s="164" t="str">
        <f>"WITH query_result AS (" &amp; CHAR(10) &amp;
"    -- 쿼리 결과를 변수에 저장" &amp; CHAR(10) &amp;
"    " &amp; AP563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63" s="164" t="s">
        <v>1860</v>
      </c>
      <c r="AU563" s="164" t="str">
        <f>"    WITH query_result AS (" &amp; CHAR(10) &amp;
"        -- 쿼리 결과를 변수에 저장" &amp; CHAR(10) &amp;
"        " &amp; AS563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63" s="164" t="s">
        <v>1860</v>
      </c>
      <c r="AX563" s="164" t="str">
        <f>"    WITH query_result AS (" &amp; CHAR(10) &amp;
"        -- 쿼리 결과를 변수에 저장" &amp; CHAR(10) &amp;
"        " &amp; AV563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AZ563" s="164" t="s">
        <v>1860</v>
      </c>
      <c r="BA563" s="164" t="str">
        <f>"BEGIN TRY" &amp; CHAR(10) &amp;
"    WITH query_result AS (" &amp; CHAR(10) &amp;
"        "&amp;AY563&amp;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63" s="164" t="s">
        <v>1860</v>
      </c>
      <c r="BD563" s="164" t="str">
        <f>"BEGIN TRY" &amp; CHAR(10) &amp;
"    WITH query_result AS (" &amp; CHAR(10) &amp;
"        "&amp;BB563&amp;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63" s="164" t="s">
        <v>1860</v>
      </c>
      <c r="BG563" s="164" t="str">
        <f>"BEGIN TRY" &amp; CHAR(10) &amp;
"    WITH query_result AS (" &amp; CHAR(10) &amp;
"        "&amp;BE563&amp;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3" s="166" t="str">
        <f>"SELECT 'ID"&amp; $U563 &amp;"' AS RULE_ID,  
   '"&amp; $G563 &amp;"' AS TB_NM,    
   '"&amp; $J563 &amp;"' AS COL_NM, 
   COUNT(*) AS TOT_CNT   
   FROM "&amp;$C563&amp;"."&amp; $G563 &amp;"
WHERE "&amp; $J563 &amp;" IS NOT NULL AND LENGTH(CAST("&amp; $J563 &amp;" AS VARCHAR))&gt;0 "</f>
        <v xml:space="preserve">SELECT 'ID3230' AS RULE_ID,  
   'MEASUREMENT' AS TB_NM,    
   'VISIT_OCCURRENCE_ID' AS COL_NM, 
   COUNT(*) AS TOT_CNT   
   FROM YourSchemaName.MEASUREMENT
WHERE VISIT_OCCURRENCE_ID IS NOT NULL AND LENGTH(CAST(VISIT_OCCURRENCE_ID AS VARCHAR))&gt;0 </v>
      </c>
      <c r="BI563" s="164" t="s">
        <v>1860</v>
      </c>
      <c r="BJ563" s="166" t="str">
        <f>"BEGIN" &amp; CHAR(10) &amp;
"    -- 쿼리 결과를 변수에 저장" &amp; CHAR(10) &amp;
"    " &amp; BH563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'ID3230'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63" s="164" t="s">
        <v>1860</v>
      </c>
      <c r="BM563" s="166" t="str">
        <f>"BEGIN" &amp; CHAR(10) &amp;
"    -- 쿼리 결과를 변수에 저장" &amp; CHAR(10) &amp;
"    " &amp; BK563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63" s="164" t="s">
        <v>1860</v>
      </c>
      <c r="BP563" s="166" t="str">
        <f>"BEGIN" &amp; CHAR(10) &amp;
"    -- 쿼리 결과를 변수에 저장" &amp; CHAR(10) &amp;
"    " &amp; BN563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BR563" s="164" t="s">
        <v>1860</v>
      </c>
      <c r="BS5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LENGTH("&amp; $J563 &amp;")&gt;0 )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563" s="164" t="s">
        <v>1860</v>
      </c>
      <c r="BV5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63" s="166" t="str">
        <f>"SELECT ERR_VALUE, RULE_ID, TB_NM, COL_NM FROM (
 SELECT DISTINCT SUBSTRING(CAST("&amp; $J563 &amp;" AS VARCHAR(50)),1,30)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LENGTH("&amp; $J563 &amp;")&gt;0 ) 
LIMIT 3
) XX
"</f>
        <v xml:space="preserve">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63" s="164" t="s">
        <v>1860</v>
      </c>
      <c r="BY5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CA563" s="164" t="s">
        <v>1860</v>
      </c>
      <c r="CB563" s="164" t="str">
        <f>"    -- 프로시저 본문" &amp; CHAR(10) &amp;
"    BEGIN" &amp; CHAR(10) &amp;
"        WITH query_result AS (" &amp; CHAR(10) &amp;
"            -- 쿼리 결과를 변수에 저장" &amp; CHAR(10) &amp;
"            "&amp;BZ563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'ID3230'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LENGTH(TO_CHAR("&amp; $J563 &amp;"))&gt;0 )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63" s="164" t="s">
        <v>1860</v>
      </c>
      <c r="CE563" s="164" t="str">
        <f>"    -- 프로시저 본문" &amp; CHAR(10) &amp;
"    BEGIN" &amp; CHAR(10) &amp;
"        WITH query_result AS (" &amp; CHAR(10) &amp;
"            -- 쿼리 결과를 변수에 저장" &amp; CHAR(10) &amp;
"         "&amp;CC563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3" s="166" t="str">
        <f>"SELECT ERR_VALUE, RULE_ID, TB_NM, COL_NM FROM (
 SELECT DISTINCT SUBSTR(TO_CHAR("&amp; $J563 &amp;"),1,30)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LENGTH(TO_CHAR("&amp; $J563 &amp;"))&gt;0 ) 
AND ROWNUM &lt; 4
) XX
"</f>
        <v xml:space="preserve">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63" s="164" t="s">
        <v>1860</v>
      </c>
      <c r="CH563" s="164" t="str">
        <f>"    -- 프로시저 본문" &amp; CHAR(10) &amp;
"    BEGIN" &amp; CHAR(10) &amp;
"        WITH query_result AS (" &amp; CHAR(10) &amp;
"            -- 쿼리 결과를 변수에 저장" &amp; CHAR(10) &amp;
"            "&amp;CF563&amp;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CJ563" s="164" t="s">
        <v>1860</v>
      </c>
      <c r="CK563" s="164" t="str">
        <f>"BEGIN TRY" &amp; CHAR(10) &amp;
"    WITH query_result AS (" &amp; CHAR(10) &amp;
"        "&amp;CI563&amp;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63" s="164" t="s">
        <v>1860</v>
      </c>
      <c r="CN563" s="164" t="str">
        <f>"BEGIN TRY" &amp; CHAR(10) &amp;
"    WITH query_result AS (" &amp; CHAR(10) &amp;
"        "&amp;CL563&amp;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63" s="164" t="s">
        <v>1860</v>
      </c>
      <c r="CQ563" s="164" t="str">
        <f>"BEGIN TRY" &amp; CHAR(10) &amp;
"    WITH query_result AS (" &amp; CHAR(10) &amp;
"        "&amp;CO563&amp;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3" s="216">
        <f>IFERROR(VLOOKUP("ID"&amp;U563,V.진단결과!$A$2:$E$99558,4,0),0)</f>
        <v>0</v>
      </c>
      <c r="CS563" s="217">
        <f>IFERROR(VLOOKUP("ID"&amp;U563,V.진단결과!$A$2:$E$99558,5,0),0)</f>
        <v>0</v>
      </c>
      <c r="CT563" s="218">
        <f t="shared" si="420"/>
        <v>0</v>
      </c>
      <c r="CU563" s="219" t="str">
        <f>SUBSTITUTE(IFERROR(VLOOKUP("ID"&amp;U563,V.진단결과!$A$2:$F$99558,6,0),""),$AO563,"")</f>
        <v/>
      </c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</row>
    <row r="564" spans="1:120" s="220" customFormat="1" ht="24" hidden="1" customHeight="1">
      <c r="A564" s="164">
        <v>5.4</v>
      </c>
      <c r="B564" s="164" t="s">
        <v>2240</v>
      </c>
      <c r="C564" s="164" t="s">
        <v>2886</v>
      </c>
      <c r="D564" s="164">
        <v>9</v>
      </c>
      <c r="E564" s="175" t="s">
        <v>2243</v>
      </c>
      <c r="F564" s="177" t="s">
        <v>2260</v>
      </c>
      <c r="G564" s="177" t="s">
        <v>2252</v>
      </c>
      <c r="H564" s="177">
        <v>16</v>
      </c>
      <c r="I564" s="221" t="s">
        <v>2500</v>
      </c>
      <c r="J564" s="177" t="s">
        <v>2307</v>
      </c>
      <c r="K564" s="177" t="s">
        <v>2435</v>
      </c>
      <c r="L564" s="175"/>
      <c r="M564" s="165"/>
      <c r="N564" s="221" t="s">
        <v>2500</v>
      </c>
      <c r="O564" s="183">
        <v>11833562</v>
      </c>
      <c r="P564" s="4"/>
      <c r="Q564" s="175" t="s">
        <v>2449</v>
      </c>
      <c r="R564" s="175"/>
      <c r="S564" s="166"/>
      <c r="T564" s="166"/>
      <c r="U564" s="166"/>
      <c r="V564" s="164" t="s">
        <v>1965</v>
      </c>
      <c r="W564" s="167" t="s">
        <v>2876</v>
      </c>
      <c r="X564" s="166"/>
      <c r="Y564" s="166"/>
      <c r="Z564" s="164"/>
      <c r="AA564" s="168"/>
      <c r="AB564" s="164"/>
      <c r="AC564" s="166"/>
      <c r="AD564" s="165"/>
      <c r="AE564" s="166"/>
      <c r="AF564" s="166"/>
      <c r="AG564" s="165"/>
      <c r="AH564" s="165"/>
      <c r="AI564" s="166"/>
      <c r="AJ564" s="166"/>
      <c r="AK564" s="166"/>
      <c r="AL564" s="166"/>
      <c r="AM564" s="166"/>
      <c r="AN564" s="166"/>
      <c r="AO564" s="166"/>
      <c r="AP564" s="166"/>
      <c r="AQ564" s="164"/>
      <c r="AR564" s="164"/>
      <c r="AS564" s="167"/>
      <c r="AT564" s="164"/>
      <c r="AU564" s="164"/>
      <c r="AV564" s="166"/>
      <c r="AW564" s="164"/>
      <c r="AX564" s="164"/>
      <c r="AY564" s="166"/>
      <c r="AZ564" s="164"/>
      <c r="BA564" s="164"/>
      <c r="BB564" s="167"/>
      <c r="BC564" s="164"/>
      <c r="BD564" s="164"/>
      <c r="BE564" s="166"/>
      <c r="BF564" s="164"/>
      <c r="BG564" s="164"/>
      <c r="BH564" s="166"/>
      <c r="BI564" s="164"/>
      <c r="BJ564" s="164"/>
      <c r="BK564" s="167"/>
      <c r="BL564" s="164"/>
      <c r="BM564" s="164"/>
      <c r="BN564" s="166"/>
      <c r="BO564" s="164"/>
      <c r="BP564" s="164"/>
      <c r="BQ564" s="166"/>
      <c r="BR564" s="164"/>
      <c r="BS564" s="164"/>
      <c r="BT564" s="167"/>
      <c r="BU564" s="164"/>
      <c r="BV564" s="164"/>
      <c r="BW564" s="166"/>
      <c r="BX564" s="164"/>
      <c r="BY564" s="164"/>
      <c r="BZ564" s="166"/>
      <c r="CA564" s="164"/>
      <c r="CB564" s="164"/>
      <c r="CC564" s="167"/>
      <c r="CD564" s="164"/>
      <c r="CE564" s="164"/>
      <c r="CF564" s="166"/>
      <c r="CG564" s="164"/>
      <c r="CH564" s="164"/>
      <c r="CI564" s="166"/>
      <c r="CJ564" s="164"/>
      <c r="CK564" s="164"/>
      <c r="CL564" s="167"/>
      <c r="CM564" s="164"/>
      <c r="CN564" s="164"/>
      <c r="CO564" s="166"/>
      <c r="CP564" s="164"/>
      <c r="CQ564" s="164"/>
      <c r="CR564" s="216">
        <f>IFERROR(VLOOKUP("ID"&amp;U564,V.진단결과!$A$2:$E$99558,4,0),0)</f>
        <v>0</v>
      </c>
      <c r="CS564" s="217">
        <f>IFERROR(VLOOKUP("ID"&amp;U564,V.진단결과!$A$2:$E$99558,5,0),0)</f>
        <v>0</v>
      </c>
      <c r="CT564" s="218">
        <f t="shared" si="420"/>
        <v>0</v>
      </c>
      <c r="CU564" s="219" t="str">
        <f>SUBSTITUTE(IFERROR(VLOOKUP("ID"&amp;U564,V.진단결과!$A$2:$F$99558,6,0),""),$AO564,"")</f>
        <v/>
      </c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</row>
    <row r="565" spans="1:120" s="220" customFormat="1" ht="24" hidden="1" customHeight="1">
      <c r="A565" s="164">
        <v>5.4</v>
      </c>
      <c r="B565" s="164" t="s">
        <v>2240</v>
      </c>
      <c r="C565" s="164" t="s">
        <v>2886</v>
      </c>
      <c r="D565" s="164">
        <v>9</v>
      </c>
      <c r="E565" s="175" t="s">
        <v>2243</v>
      </c>
      <c r="F565" s="177" t="s">
        <v>2260</v>
      </c>
      <c r="G565" s="177" t="s">
        <v>2252</v>
      </c>
      <c r="H565" s="177">
        <v>17</v>
      </c>
      <c r="I565" s="221" t="s">
        <v>2519</v>
      </c>
      <c r="J565" s="177" t="s">
        <v>2380</v>
      </c>
      <c r="K565" s="227" t="s">
        <v>2526</v>
      </c>
      <c r="L565" s="175"/>
      <c r="M565" s="165"/>
      <c r="N565" s="221" t="s">
        <v>2501</v>
      </c>
      <c r="O565" s="183" t="s">
        <v>2509</v>
      </c>
      <c r="P565" s="4"/>
      <c r="Q565" s="175" t="s">
        <v>2449</v>
      </c>
      <c r="R565" s="175"/>
      <c r="S565" s="166"/>
      <c r="T565" s="166"/>
      <c r="U565" s="166"/>
      <c r="V565" s="164" t="s">
        <v>1965</v>
      </c>
      <c r="W565" s="166" t="s">
        <v>1875</v>
      </c>
      <c r="X565" s="166"/>
      <c r="Y565" s="166"/>
      <c r="Z565" s="166"/>
      <c r="AA565" s="166"/>
      <c r="AB565" s="166"/>
      <c r="AC565" s="166"/>
      <c r="AD565" s="165"/>
      <c r="AE565" s="166"/>
      <c r="AF565" s="166"/>
      <c r="AG565" s="166"/>
      <c r="AH565" s="165"/>
      <c r="AI565" s="166"/>
      <c r="AJ565" s="166"/>
      <c r="AK565" s="166"/>
      <c r="AL565" s="166"/>
      <c r="AM565" s="166"/>
      <c r="AN565" s="166"/>
      <c r="AO565" s="166"/>
      <c r="AP565" s="166"/>
      <c r="AQ565" s="164"/>
      <c r="AR565" s="164"/>
      <c r="AS565" s="167"/>
      <c r="AT565" s="164"/>
      <c r="AU565" s="164"/>
      <c r="AV565" s="166"/>
      <c r="AW565" s="167"/>
      <c r="AX565" s="167"/>
      <c r="AY565" s="166"/>
      <c r="AZ565" s="164"/>
      <c r="BA565" s="164"/>
      <c r="BB565" s="167"/>
      <c r="BC565" s="164"/>
      <c r="BD565" s="164"/>
      <c r="BE565" s="166"/>
      <c r="BF565" s="167"/>
      <c r="BG565" s="167"/>
      <c r="BH565" s="166"/>
      <c r="BI565" s="164"/>
      <c r="BJ565" s="164"/>
      <c r="BK565" s="167"/>
      <c r="BL565" s="164"/>
      <c r="BM565" s="164"/>
      <c r="BN565" s="166"/>
      <c r="BO565" s="167"/>
      <c r="BP565" s="167"/>
      <c r="BQ565" s="166"/>
      <c r="BR565" s="164"/>
      <c r="BS565" s="164"/>
      <c r="BT565" s="167"/>
      <c r="BU565" s="164"/>
      <c r="BV565" s="164"/>
      <c r="BW565" s="166"/>
      <c r="BX565" s="167"/>
      <c r="BY565" s="167"/>
      <c r="BZ565" s="166"/>
      <c r="CA565" s="164"/>
      <c r="CB565" s="164"/>
      <c r="CC565" s="167"/>
      <c r="CD565" s="164"/>
      <c r="CE565" s="164"/>
      <c r="CF565" s="166"/>
      <c r="CG565" s="167"/>
      <c r="CH565" s="167"/>
      <c r="CI565" s="166"/>
      <c r="CJ565" s="164"/>
      <c r="CK565" s="164"/>
      <c r="CL565" s="167"/>
      <c r="CM565" s="164"/>
      <c r="CN565" s="164"/>
      <c r="CO565" s="166"/>
      <c r="CP565" s="167"/>
      <c r="CQ565" s="167"/>
      <c r="CR565" s="216">
        <f>IFERROR(VLOOKUP("ID"&amp;U565,V.진단결과!$A$2:$E$99558,4,0),0)</f>
        <v>0</v>
      </c>
      <c r="CS565" s="217">
        <f>IFERROR(VLOOKUP("ID"&amp;U565,V.진단결과!$A$2:$E$99558,5,0),0)</f>
        <v>0</v>
      </c>
      <c r="CT565" s="218">
        <f t="shared" si="420"/>
        <v>0</v>
      </c>
      <c r="CU565" s="219" t="str">
        <f>SUBSTITUTE(IFERROR(VLOOKUP("ID"&amp;U565,V.진단결과!$A$2:$F$99558,6,0),""),$AO565,"")</f>
        <v/>
      </c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</row>
    <row r="566" spans="1:120" s="220" customFormat="1" ht="24" hidden="1" customHeight="1">
      <c r="A566" s="164">
        <v>5.4</v>
      </c>
      <c r="B566" s="164" t="s">
        <v>2240</v>
      </c>
      <c r="C566" s="164" t="s">
        <v>2886</v>
      </c>
      <c r="D566" s="164">
        <v>9</v>
      </c>
      <c r="E566" s="175" t="s">
        <v>2243</v>
      </c>
      <c r="F566" s="177" t="s">
        <v>2260</v>
      </c>
      <c r="G566" s="177" t="s">
        <v>2252</v>
      </c>
      <c r="H566" s="177">
        <v>18</v>
      </c>
      <c r="I566" s="221" t="s">
        <v>2520</v>
      </c>
      <c r="J566" s="177" t="s">
        <v>2381</v>
      </c>
      <c r="K566" s="177" t="s">
        <v>2435</v>
      </c>
      <c r="L566" s="175"/>
      <c r="M566" s="165"/>
      <c r="N566" s="221" t="s">
        <v>2502</v>
      </c>
      <c r="O566" s="183" t="s">
        <v>2508</v>
      </c>
      <c r="P566" s="4"/>
      <c r="Q566" s="175" t="s">
        <v>2449</v>
      </c>
      <c r="R566" s="175"/>
      <c r="S566" s="166"/>
      <c r="T566" s="166"/>
      <c r="U566" s="166"/>
      <c r="V566" s="164" t="s">
        <v>1965</v>
      </c>
      <c r="W566" s="166" t="s">
        <v>2528</v>
      </c>
      <c r="X566" s="166"/>
      <c r="Y566" s="166"/>
      <c r="Z566" s="166"/>
      <c r="AA566" s="166"/>
      <c r="AB566" s="164"/>
      <c r="AC566" s="166"/>
      <c r="AD566" s="165"/>
      <c r="AE566" s="166"/>
      <c r="AF566" s="166"/>
      <c r="AG566" s="165"/>
      <c r="AH566" s="165"/>
      <c r="AI566" s="166"/>
      <c r="AJ566" s="166"/>
      <c r="AK566" s="166"/>
      <c r="AL566" s="166"/>
      <c r="AM566" s="166"/>
      <c r="AN566" s="166"/>
      <c r="AO566" s="166"/>
      <c r="AP566" s="166"/>
      <c r="AQ566" s="164"/>
      <c r="AR566" s="164"/>
      <c r="AS566" s="167"/>
      <c r="AT566" s="164"/>
      <c r="AU566" s="164"/>
      <c r="AV566" s="166"/>
      <c r="AW566" s="167"/>
      <c r="AX566" s="167"/>
      <c r="AY566" s="166"/>
      <c r="AZ566" s="164"/>
      <c r="BA566" s="164"/>
      <c r="BB566" s="167"/>
      <c r="BC566" s="164"/>
      <c r="BD566" s="164"/>
      <c r="BE566" s="166"/>
      <c r="BF566" s="167"/>
      <c r="BG566" s="167"/>
      <c r="BH566" s="166"/>
      <c r="BI566" s="164"/>
      <c r="BJ566" s="164"/>
      <c r="BK566" s="167"/>
      <c r="BL566" s="164"/>
      <c r="BM566" s="164"/>
      <c r="BN566" s="166"/>
      <c r="BO566" s="167"/>
      <c r="BP566" s="167"/>
      <c r="BQ566" s="166"/>
      <c r="BR566" s="164"/>
      <c r="BS566" s="164"/>
      <c r="BT566" s="167"/>
      <c r="BU566" s="164"/>
      <c r="BV566" s="164"/>
      <c r="BW566" s="166"/>
      <c r="BX566" s="167"/>
      <c r="BY566" s="167"/>
      <c r="BZ566" s="166"/>
      <c r="CA566" s="164"/>
      <c r="CB566" s="164"/>
      <c r="CC566" s="167"/>
      <c r="CD566" s="164"/>
      <c r="CE566" s="164"/>
      <c r="CF566" s="166"/>
      <c r="CG566" s="167"/>
      <c r="CH566" s="167"/>
      <c r="CI566" s="166"/>
      <c r="CJ566" s="164"/>
      <c r="CK566" s="164"/>
      <c r="CL566" s="167"/>
      <c r="CM566" s="164"/>
      <c r="CN566" s="164"/>
      <c r="CO566" s="166"/>
      <c r="CP566" s="167"/>
      <c r="CQ566" s="167"/>
      <c r="CR566" s="216">
        <f>IFERROR(VLOOKUP("ID"&amp;U566,V.진단결과!$A$2:$E$99558,4,0),0)</f>
        <v>0</v>
      </c>
      <c r="CS566" s="217">
        <f>IFERROR(VLOOKUP("ID"&amp;U566,V.진단결과!$A$2:$E$99558,5,0),0)</f>
        <v>0</v>
      </c>
      <c r="CT566" s="218">
        <f t="shared" si="420"/>
        <v>0</v>
      </c>
      <c r="CU566" s="219" t="str">
        <f>SUBSTITUTE(IFERROR(VLOOKUP("ID"&amp;U566,V.진단결과!$A$2:$F$99558,6,0),""),$AO566,"")</f>
        <v/>
      </c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</row>
    <row r="567" spans="1:120" s="220" customFormat="1" ht="16.5" hidden="1" customHeight="1">
      <c r="A567" s="164">
        <v>5.4</v>
      </c>
      <c r="B567" s="164" t="s">
        <v>2240</v>
      </c>
      <c r="C567" s="164" t="s">
        <v>2886</v>
      </c>
      <c r="D567" s="164">
        <v>9</v>
      </c>
      <c r="E567" s="175" t="s">
        <v>2243</v>
      </c>
      <c r="F567" s="177" t="s">
        <v>2260</v>
      </c>
      <c r="G567" s="177" t="s">
        <v>2252</v>
      </c>
      <c r="H567" s="177">
        <v>19</v>
      </c>
      <c r="I567" s="221" t="s">
        <v>2503</v>
      </c>
      <c r="J567" s="177" t="s">
        <v>2382</v>
      </c>
      <c r="K567" s="227" t="s">
        <v>2526</v>
      </c>
      <c r="L567" s="175"/>
      <c r="M567" s="165"/>
      <c r="N567" s="221" t="s">
        <v>2503</v>
      </c>
      <c r="O567" s="183" t="s">
        <v>2510</v>
      </c>
      <c r="P567" s="4"/>
      <c r="Q567" s="175" t="s">
        <v>2449</v>
      </c>
      <c r="R567" s="175"/>
      <c r="S567" s="166"/>
      <c r="T567" s="166"/>
      <c r="U567" s="166"/>
      <c r="V567" s="164" t="s">
        <v>1965</v>
      </c>
      <c r="W567" s="166" t="s">
        <v>1875</v>
      </c>
      <c r="X567" s="166"/>
      <c r="Y567" s="166"/>
      <c r="Z567" s="166"/>
      <c r="AA567" s="166"/>
      <c r="AB567" s="164"/>
      <c r="AC567" s="166"/>
      <c r="AD567" s="165"/>
      <c r="AE567" s="166"/>
      <c r="AF567" s="166"/>
      <c r="AG567" s="165"/>
      <c r="AH567" s="165"/>
      <c r="AI567" s="166"/>
      <c r="AJ567" s="166"/>
      <c r="AK567" s="166"/>
      <c r="AL567" s="166"/>
      <c r="AM567" s="166"/>
      <c r="AN567" s="166"/>
      <c r="AO567" s="166"/>
      <c r="AP567" s="166"/>
      <c r="AQ567" s="164"/>
      <c r="AR567" s="164"/>
      <c r="AS567" s="167"/>
      <c r="AT567" s="164"/>
      <c r="AU567" s="164"/>
      <c r="AV567" s="166"/>
      <c r="AW567" s="167"/>
      <c r="AX567" s="167"/>
      <c r="AY567" s="166"/>
      <c r="AZ567" s="164"/>
      <c r="BA567" s="164"/>
      <c r="BB567" s="167"/>
      <c r="BC567" s="164"/>
      <c r="BD567" s="164"/>
      <c r="BE567" s="166"/>
      <c r="BF567" s="167"/>
      <c r="BG567" s="167"/>
      <c r="BH567" s="166"/>
      <c r="BI567" s="164"/>
      <c r="BJ567" s="164"/>
      <c r="BK567" s="167"/>
      <c r="BL567" s="164"/>
      <c r="BM567" s="164"/>
      <c r="BN567" s="166"/>
      <c r="BO567" s="167"/>
      <c r="BP567" s="167"/>
      <c r="BQ567" s="166"/>
      <c r="BR567" s="164"/>
      <c r="BS567" s="164"/>
      <c r="BT567" s="167"/>
      <c r="BU567" s="164"/>
      <c r="BV567" s="164"/>
      <c r="BW567" s="166"/>
      <c r="BX567" s="167"/>
      <c r="BY567" s="167"/>
      <c r="BZ567" s="166"/>
      <c r="CA567" s="164"/>
      <c r="CB567" s="164"/>
      <c r="CC567" s="167"/>
      <c r="CD567" s="164"/>
      <c r="CE567" s="164"/>
      <c r="CF567" s="166"/>
      <c r="CG567" s="167"/>
      <c r="CH567" s="167"/>
      <c r="CI567" s="166"/>
      <c r="CJ567" s="164"/>
      <c r="CK567" s="164"/>
      <c r="CL567" s="167"/>
      <c r="CM567" s="164"/>
      <c r="CN567" s="164"/>
      <c r="CO567" s="166"/>
      <c r="CP567" s="167"/>
      <c r="CQ567" s="167"/>
      <c r="CR567" s="216">
        <f>IFERROR(VLOOKUP("ID"&amp;U567,V.진단결과!$A$2:$E$99558,4,0),0)</f>
        <v>0</v>
      </c>
      <c r="CS567" s="217">
        <f>IFERROR(VLOOKUP("ID"&amp;U567,V.진단결과!$A$2:$E$99558,5,0),0)</f>
        <v>0</v>
      </c>
      <c r="CT567" s="218">
        <f t="shared" si="420"/>
        <v>0</v>
      </c>
      <c r="CU567" s="219" t="str">
        <f>SUBSTITUTE(IFERROR(VLOOKUP("ID"&amp;U567,V.진단결과!$A$2:$F$99558,6,0),""),$AO567,"")</f>
        <v/>
      </c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</row>
    <row r="568" spans="1:120" s="220" customFormat="1" ht="16.5" customHeight="1">
      <c r="A568" s="164">
        <v>5.4</v>
      </c>
      <c r="B568" s="164" t="s">
        <v>2240</v>
      </c>
      <c r="C568" s="164" t="s">
        <v>2886</v>
      </c>
      <c r="D568" s="164">
        <v>9</v>
      </c>
      <c r="E568" s="175" t="s">
        <v>2243</v>
      </c>
      <c r="F568" s="177" t="s">
        <v>2260</v>
      </c>
      <c r="G568" s="177" t="s">
        <v>2252</v>
      </c>
      <c r="H568" s="177">
        <v>20</v>
      </c>
      <c r="I568" s="221" t="s">
        <v>2521</v>
      </c>
      <c r="J568" s="177" t="s">
        <v>2511</v>
      </c>
      <c r="K568" s="177" t="s">
        <v>2435</v>
      </c>
      <c r="L568" s="175"/>
      <c r="M568" s="165"/>
      <c r="N568" s="221" t="s">
        <v>2504</v>
      </c>
      <c r="O568" s="183"/>
      <c r="P568" s="4"/>
      <c r="Q568" s="175" t="s">
        <v>2449</v>
      </c>
      <c r="R568" s="175"/>
      <c r="S568" s="166"/>
      <c r="T568" s="166"/>
      <c r="U568" s="166">
        <v>3235</v>
      </c>
      <c r="V568" s="164" t="s">
        <v>1869</v>
      </c>
      <c r="W568" s="166"/>
      <c r="X568" s="166"/>
      <c r="Y568" s="166"/>
      <c r="Z568" s="164" t="s">
        <v>1868</v>
      </c>
      <c r="AA568" s="164" t="s">
        <v>2568</v>
      </c>
      <c r="AB568" s="164"/>
      <c r="AC568" s="166"/>
      <c r="AD568" s="165"/>
      <c r="AE568" s="166"/>
      <c r="AF568" s="166" t="s">
        <v>2886</v>
      </c>
      <c r="AG568" s="165" t="s">
        <v>2258</v>
      </c>
      <c r="AH568" s="165" t="s">
        <v>2434</v>
      </c>
      <c r="AI568" s="166"/>
      <c r="AJ568" s="166"/>
      <c r="AK568" s="166"/>
      <c r="AL568" s="166"/>
      <c r="AM568" s="166"/>
      <c r="AN568" s="166" t="str">
        <f>F568 &amp;"["&amp;G568&amp;"]의 "&amp; I568 &amp;"["&amp; J568 &amp;"]는 표준코드[CONCEPT]의 표준코드아이디[CONCEPT_ID]에 존재하거나 0을 포함하여야 한다."</f>
        <v>검사정보[MEASUREMENT]의 검사 및 측정 단위_concept ID[UNIT_SOURCE_CONCEPT_ID]는 표준코드[CONCEPT]의 표준코드아이디[CONCEPT_ID]에 존재하거나 0을 포함하여야 한다.</v>
      </c>
      <c r="AO568" s="166"/>
      <c r="AP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AQ568" s="164" t="s">
        <v>1860</v>
      </c>
      <c r="AR568" s="164" t="str">
        <f>"WITH query_result AS (" &amp; CHAR(10) &amp;
"    -- 쿼리 결과를 변수에 저장" &amp; CHAR(10) &amp;
"    " &amp; AP568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68" s="164" t="s">
        <v>1860</v>
      </c>
      <c r="AU568" s="164" t="str">
        <f>"    WITH query_result AS (" &amp; CHAR(10) &amp;
"        -- 쿼리 결과를 변수에 저장" &amp; CHAR(10) &amp;
"        " &amp; AS568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68" s="164" t="s">
        <v>1860</v>
      </c>
      <c r="AX568" s="164" t="str">
        <f>"    WITH query_result AS (" &amp; CHAR(10) &amp;
"        -- 쿼리 결과를 변수에 저장" &amp; CHAR(10) &amp;
"        " &amp; AV568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AZ568" s="164" t="s">
        <v>1860</v>
      </c>
      <c r="BA568" s="164" t="str">
        <f>"BEGIN TRY" &amp; CHAR(10) &amp;
"    WITH query_result AS (" &amp; CHAR(10) &amp;
"        "&amp;AY568&amp;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68" s="164" t="s">
        <v>1860</v>
      </c>
      <c r="BD568" s="164" t="str">
        <f>"BEGIN TRY" &amp; CHAR(10) &amp;
"    WITH query_result AS (" &amp; CHAR(10) &amp;
"        "&amp;BB568&amp;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68" s="164" t="s">
        <v>1860</v>
      </c>
      <c r="BG568" s="164" t="str">
        <f>"BEGIN TRY" &amp; CHAR(10) &amp;
"    WITH query_result AS (" &amp; CHAR(10) &amp;
"        "&amp;BE568&amp;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8" s="166" t="str">
        <f>"SELECT 'ID"&amp; $U568 &amp;"' AS RULE_ID,  
   '"&amp; $G568 &amp;"' AS TB_NM,    
   '"&amp; $J568 &amp;"' AS COL_NM, 
   COUNT(*) AS TOT_CNT   
   FROM "&amp;$C568&amp;"."&amp; $G568 &amp;"
WHERE "&amp; $J568 &amp;" IS NOT NULL AND LENGTH(CAST("&amp; $J568 &amp;" AS VARCHAR))&gt;0 "</f>
        <v xml:space="preserve">SELECT 'ID3235' AS RULE_ID,  
   'MEASUREMENT' AS TB_NM,    
   'UNIT_SOURCE_CONCEPT_ID' AS COL_NM, 
   COUNT(*) AS TOT_CNT   
   FROM YourSchemaName.MEASUREMENT
WHERE UNIT_SOURCE_CONCEPT_ID IS NOT NULL AND LENGTH(CAST(UNIT_SOURCE_CONCEPT_ID AS VARCHAR))&gt;0 </v>
      </c>
      <c r="BI568" s="164" t="s">
        <v>1860</v>
      </c>
      <c r="BJ568" s="166" t="str">
        <f>"BEGIN" &amp; CHAR(10) &amp;
"    -- 쿼리 결과를 변수에 저장" &amp; CHAR(10) &amp;
"    " &amp; BH568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'ID3235' AS RULE_ID,  
   'MEASUREMENT' AS TB_NM,    
   'UNIT_SOURCE_CONCEPT_ID' AS COL_NM, 
   COUNT(*) AS TOT_CNT   
   FROM YourSchemaName.MEASUREMENT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68" s="164" t="s">
        <v>1860</v>
      </c>
      <c r="BM568" s="166" t="str">
        <f>"BEGIN" &amp; CHAR(10) &amp;
"    -- 쿼리 결과를 변수에 저장" &amp; CHAR(10) &amp;
"    " &amp; BK568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68" s="164" t="s">
        <v>1860</v>
      </c>
      <c r="BP568" s="166" t="str">
        <f>"BEGIN" &amp; CHAR(10) &amp;
"    -- 쿼리 결과를 변수에 저장" &amp; CHAR(10) &amp;
"    " &amp; BN568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BR568" s="164" t="s">
        <v>1860</v>
      </c>
      <c r="BS56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LENGTH("&amp; $J568 &amp;")&gt;0 )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68" s="164" t="s">
        <v>1860</v>
      </c>
      <c r="BV56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68" s="166" t="str">
        <f>"SELECT ERR_VALUE, RULE_ID, TB_NM, COL_NM FROM (
 SELECT DISTINCT SUBSTRING(CAST("&amp; $J568 &amp;" AS VARCHAR(50)),1,30)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LENGTH("&amp; $J568 &amp;")&gt;0 ) 
AND "&amp; $J568 &amp;" != 0
LIMIT 3
) XX
"</f>
        <v xml:space="preserve">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68" s="164" t="s">
        <v>1860</v>
      </c>
      <c r="BY56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CA568" s="164" t="s">
        <v>1860</v>
      </c>
      <c r="CB568" s="164" t="str">
        <f>"    -- 프로시저 본문" &amp; CHAR(10) &amp;
"    BEGIN" &amp; CHAR(10) &amp;
"        WITH query_result AS (" &amp; CHAR(10) &amp;
"            -- 쿼리 결과를 변수에 저장" &amp; CHAR(10) &amp;
"            "&amp;BZ568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'ID3235' AS RULE_ID,  
   'MEASUREMENT' AS TB_NM,    
   'UNIT_SOURCE_CONCEPT_ID' AS COL_NM, 
   COUNT(*) AS TOT_CNT   
   FROM YourSchemaName.MEASUREMENT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LENGTH(TO_CHAR("&amp; $J568 &amp;"))&gt;0 )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68" s="164" t="s">
        <v>1860</v>
      </c>
      <c r="CE568" s="164" t="str">
        <f>"    -- 프로시저 본문" &amp; CHAR(10) &amp;
"    BEGIN" &amp; CHAR(10) &amp;
"        WITH query_result AS (" &amp; CHAR(10) &amp;
"            -- 쿼리 결과를 변수에 저장" &amp; CHAR(10) &amp;
"         "&amp;CC568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8" s="166" t="str">
        <f>"SELECT ERR_VALUE, RULE_ID, TB_NM, COL_NM FROM (
 SELECT DISTINCT SUBSTR(TO_CHAR("&amp; $J568 &amp;"),1,30)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LENGTH(TO_CHAR("&amp; $J568 &amp;"))&gt;0 ) 
AND "&amp; $J568 &amp;" != 0
AND ROWNUM &lt; 4
) XX
"</f>
        <v xml:space="preserve">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68" s="164" t="s">
        <v>1860</v>
      </c>
      <c r="CH568" s="164" t="str">
        <f>"    -- 프로시저 본문" &amp; CHAR(10) &amp;
"    BEGIN" &amp; CHAR(10) &amp;
"        WITH query_result AS (" &amp; CHAR(10) &amp;
"            -- 쿼리 결과를 변수에 저장" &amp; CHAR(10) &amp;
"            "&amp;CF568&amp;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CJ568" s="164" t="s">
        <v>1860</v>
      </c>
      <c r="CK568" s="164" t="str">
        <f>"BEGIN TRY" &amp; CHAR(10) &amp;
"    WITH query_result AS (" &amp; CHAR(10) &amp;
"        "&amp;CI568&amp;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68" s="164" t="s">
        <v>1860</v>
      </c>
      <c r="CN568" s="164" t="str">
        <f>"BEGIN TRY" &amp; CHAR(10) &amp;
"    WITH query_result AS (" &amp; CHAR(10) &amp;
"        "&amp;CL568&amp;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68" s="164" t="s">
        <v>1860</v>
      </c>
      <c r="CQ568" s="164" t="str">
        <f>"BEGIN TRY" &amp; CHAR(10) &amp;
"    WITH query_result AS (" &amp; CHAR(10) &amp;
"        "&amp;CO568&amp;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8" s="216">
        <f>IFERROR(VLOOKUP("ID"&amp;U568,V.진단결과!$A$2:$E$99558,4,0),0)</f>
        <v>0</v>
      </c>
      <c r="CS568" s="217">
        <f>IFERROR(VLOOKUP("ID"&amp;U568,V.진단결과!$A$2:$E$99558,5,0),0)</f>
        <v>0</v>
      </c>
      <c r="CT568" s="218">
        <f t="shared" si="420"/>
        <v>0</v>
      </c>
      <c r="CU568" s="219" t="str">
        <f>SUBSTITUTE(IFERROR(VLOOKUP("ID"&amp;U568,V.진단결과!$A$2:$F$99558,6,0),""),$AO568,"")</f>
        <v/>
      </c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</row>
    <row r="569" spans="1:120" s="220" customFormat="1" ht="16.5" hidden="1" customHeight="1">
      <c r="A569" s="164">
        <v>5.4</v>
      </c>
      <c r="B569" s="164" t="s">
        <v>2240</v>
      </c>
      <c r="C569" s="164" t="s">
        <v>2886</v>
      </c>
      <c r="D569" s="164">
        <v>9</v>
      </c>
      <c r="E569" s="175" t="s">
        <v>2243</v>
      </c>
      <c r="F569" s="177" t="s">
        <v>2260</v>
      </c>
      <c r="G569" s="177" t="s">
        <v>2252</v>
      </c>
      <c r="H569" s="177">
        <v>21</v>
      </c>
      <c r="I569" s="221" t="s">
        <v>2522</v>
      </c>
      <c r="J569" s="177" t="s">
        <v>2383</v>
      </c>
      <c r="K569" s="227" t="s">
        <v>2526</v>
      </c>
      <c r="L569" s="175"/>
      <c r="M569" s="165"/>
      <c r="N569" s="221" t="s">
        <v>2505</v>
      </c>
      <c r="O569" s="186">
        <v>785131</v>
      </c>
      <c r="P569" s="222"/>
      <c r="Q569" s="175" t="s">
        <v>2449</v>
      </c>
      <c r="R569" s="175"/>
      <c r="S569" s="166"/>
      <c r="T569" s="166"/>
      <c r="U569" s="166"/>
      <c r="V569" s="164" t="s">
        <v>1965</v>
      </c>
      <c r="W569" s="166" t="s">
        <v>1875</v>
      </c>
      <c r="X569" s="166"/>
      <c r="Y569" s="166"/>
      <c r="Z569" s="166"/>
      <c r="AA569" s="166"/>
      <c r="AB569" s="166"/>
      <c r="AC569" s="166"/>
      <c r="AD569" s="165"/>
      <c r="AE569" s="166"/>
      <c r="AF569" s="166"/>
      <c r="AG569" s="166"/>
      <c r="AH569" s="165"/>
      <c r="AI569" s="166"/>
      <c r="AJ569" s="166"/>
      <c r="AK569" s="166"/>
      <c r="AL569" s="166"/>
      <c r="AM569" s="166"/>
      <c r="AN569" s="166"/>
      <c r="AO569" s="166"/>
      <c r="AP569" s="166"/>
      <c r="AQ569" s="164"/>
      <c r="AR569" s="164"/>
      <c r="AS569" s="167"/>
      <c r="AT569" s="164"/>
      <c r="AU569" s="164"/>
      <c r="AV569" s="166"/>
      <c r="AW569" s="166"/>
      <c r="AX569" s="166"/>
      <c r="AY569" s="166"/>
      <c r="AZ569" s="164"/>
      <c r="BA569" s="164"/>
      <c r="BB569" s="167"/>
      <c r="BC569" s="164"/>
      <c r="BD569" s="164"/>
      <c r="BE569" s="166"/>
      <c r="BF569" s="166"/>
      <c r="BG569" s="166"/>
      <c r="BH569" s="166"/>
      <c r="BI569" s="164"/>
      <c r="BJ569" s="164"/>
      <c r="BK569" s="167"/>
      <c r="BL569" s="164"/>
      <c r="BM569" s="164"/>
      <c r="BN569" s="166"/>
      <c r="BO569" s="166"/>
      <c r="BP569" s="166"/>
      <c r="BQ569" s="166"/>
      <c r="BR569" s="164"/>
      <c r="BS569" s="164"/>
      <c r="BT569" s="167"/>
      <c r="BU569" s="164"/>
      <c r="BV569" s="164"/>
      <c r="BW569" s="166"/>
      <c r="BX569" s="166"/>
      <c r="BY569" s="166"/>
      <c r="BZ569" s="166"/>
      <c r="CA569" s="164"/>
      <c r="CB569" s="164"/>
      <c r="CC569" s="167"/>
      <c r="CD569" s="164"/>
      <c r="CE569" s="164"/>
      <c r="CF569" s="166"/>
      <c r="CG569" s="166"/>
      <c r="CH569" s="166"/>
      <c r="CI569" s="166"/>
      <c r="CJ569" s="164"/>
      <c r="CK569" s="164"/>
      <c r="CL569" s="167"/>
      <c r="CM569" s="164"/>
      <c r="CN569" s="164"/>
      <c r="CO569" s="166"/>
      <c r="CP569" s="166"/>
      <c r="CQ569" s="166"/>
      <c r="CR569" s="216">
        <f>IFERROR(VLOOKUP("ID"&amp;U569,V.진단결과!$A$2:$E$99558,4,0),0)</f>
        <v>0</v>
      </c>
      <c r="CS569" s="217">
        <f>IFERROR(VLOOKUP("ID"&amp;U569,V.진단결과!$A$2:$E$99558,5,0),0)</f>
        <v>0</v>
      </c>
      <c r="CT569" s="218">
        <f t="shared" si="420"/>
        <v>0</v>
      </c>
      <c r="CU569" s="219" t="str">
        <f>SUBSTITUTE(IFERROR(VLOOKUP("ID"&amp;U569,V.진단결과!$A$2:$F$99558,6,0),""),$AO569,"")</f>
        <v/>
      </c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</row>
    <row r="570" spans="1:120" s="220" customFormat="1" ht="16.5" hidden="1" customHeight="1">
      <c r="A570" s="164">
        <v>5.4</v>
      </c>
      <c r="B570" s="164" t="s">
        <v>2240</v>
      </c>
      <c r="C570" s="164" t="s">
        <v>2886</v>
      </c>
      <c r="D570" s="164">
        <v>9</v>
      </c>
      <c r="E570" s="175" t="s">
        <v>2243</v>
      </c>
      <c r="F570" s="177" t="s">
        <v>2260</v>
      </c>
      <c r="G570" s="177" t="s">
        <v>2252</v>
      </c>
      <c r="H570" s="177">
        <v>22</v>
      </c>
      <c r="I570" s="221" t="s">
        <v>2506</v>
      </c>
      <c r="J570" s="177" t="s">
        <v>2512</v>
      </c>
      <c r="K570" s="227" t="s">
        <v>2523</v>
      </c>
      <c r="L570" s="175"/>
      <c r="M570" s="165"/>
      <c r="N570" s="221" t="s">
        <v>2506</v>
      </c>
      <c r="O570" s="186">
        <v>785131</v>
      </c>
      <c r="P570" s="222"/>
      <c r="Q570" s="175" t="s">
        <v>2449</v>
      </c>
      <c r="R570" s="175"/>
      <c r="S570" s="166"/>
      <c r="T570" s="166"/>
      <c r="U570" s="166"/>
      <c r="V570" s="164" t="s">
        <v>1965</v>
      </c>
      <c r="W570" s="166" t="s">
        <v>2527</v>
      </c>
      <c r="X570" s="166"/>
      <c r="Y570" s="166"/>
      <c r="Z570" s="166"/>
      <c r="AA570" s="166"/>
      <c r="AB570" s="166"/>
      <c r="AC570" s="166"/>
      <c r="AD570" s="165"/>
      <c r="AE570" s="166"/>
      <c r="AF570" s="166"/>
      <c r="AG570" s="166"/>
      <c r="AH570" s="165"/>
      <c r="AI570" s="166"/>
      <c r="AJ570" s="166"/>
      <c r="AK570" s="166"/>
      <c r="AL570" s="166"/>
      <c r="AM570" s="166"/>
      <c r="AN570" s="166"/>
      <c r="AO570" s="166"/>
      <c r="AP570" s="166"/>
      <c r="AQ570" s="164"/>
      <c r="AR570" s="164"/>
      <c r="AS570" s="167"/>
      <c r="AT570" s="164"/>
      <c r="AU570" s="164"/>
      <c r="AV570" s="166"/>
      <c r="AW570" s="166"/>
      <c r="AX570" s="166"/>
      <c r="AY570" s="166"/>
      <c r="AZ570" s="164"/>
      <c r="BA570" s="164"/>
      <c r="BB570" s="167"/>
      <c r="BC570" s="164"/>
      <c r="BD570" s="164"/>
      <c r="BE570" s="166"/>
      <c r="BF570" s="166"/>
      <c r="BG570" s="166"/>
      <c r="BH570" s="166"/>
      <c r="BI570" s="164"/>
      <c r="BJ570" s="164"/>
      <c r="BK570" s="167"/>
      <c r="BL570" s="164"/>
      <c r="BM570" s="164"/>
      <c r="BN570" s="166"/>
      <c r="BO570" s="166"/>
      <c r="BP570" s="166"/>
      <c r="BQ570" s="166"/>
      <c r="BR570" s="164"/>
      <c r="BS570" s="164"/>
      <c r="BT570" s="167"/>
      <c r="BU570" s="164"/>
      <c r="BV570" s="164"/>
      <c r="BW570" s="166"/>
      <c r="BX570" s="166"/>
      <c r="BY570" s="166"/>
      <c r="BZ570" s="166"/>
      <c r="CA570" s="164"/>
      <c r="CB570" s="164"/>
      <c r="CC570" s="167"/>
      <c r="CD570" s="164"/>
      <c r="CE570" s="164"/>
      <c r="CF570" s="166"/>
      <c r="CG570" s="166"/>
      <c r="CH570" s="166"/>
      <c r="CI570" s="166"/>
      <c r="CJ570" s="164"/>
      <c r="CK570" s="164"/>
      <c r="CL570" s="167"/>
      <c r="CM570" s="164"/>
      <c r="CN570" s="164"/>
      <c r="CO570" s="166"/>
      <c r="CP570" s="166"/>
      <c r="CQ570" s="166"/>
      <c r="CR570" s="216">
        <f>IFERROR(VLOOKUP("ID"&amp;U570,V.진단결과!$A$2:$E$99558,4,0),0)</f>
        <v>0</v>
      </c>
      <c r="CS570" s="217">
        <f>IFERROR(VLOOKUP("ID"&amp;U570,V.진단결과!$A$2:$E$99558,5,0),0)</f>
        <v>0</v>
      </c>
      <c r="CT570" s="218">
        <f t="shared" si="420"/>
        <v>0</v>
      </c>
      <c r="CU570" s="219" t="str">
        <f>SUBSTITUTE(IFERROR(VLOOKUP("ID"&amp;U570,V.진단결과!$A$2:$F$99558,6,0),""),$AO570,"")</f>
        <v/>
      </c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</row>
    <row r="571" spans="1:120" s="220" customFormat="1" ht="24" hidden="1" customHeight="1">
      <c r="A571" s="164">
        <v>5.4</v>
      </c>
      <c r="B571" s="164" t="s">
        <v>2240</v>
      </c>
      <c r="C571" s="164" t="s">
        <v>2886</v>
      </c>
      <c r="D571" s="164">
        <v>9</v>
      </c>
      <c r="E571" s="175" t="s">
        <v>2243</v>
      </c>
      <c r="F571" s="177" t="s">
        <v>2260</v>
      </c>
      <c r="G571" s="177" t="s">
        <v>2252</v>
      </c>
      <c r="H571" s="177">
        <v>23</v>
      </c>
      <c r="I571" s="221" t="s">
        <v>2507</v>
      </c>
      <c r="J571" s="177" t="s">
        <v>2513</v>
      </c>
      <c r="K571" s="177" t="s">
        <v>2435</v>
      </c>
      <c r="L571" s="175"/>
      <c r="M571" s="165"/>
      <c r="N571" s="221" t="s">
        <v>2507</v>
      </c>
      <c r="O571" s="186">
        <v>785131</v>
      </c>
      <c r="P571" s="222"/>
      <c r="Q571" s="175" t="s">
        <v>2449</v>
      </c>
      <c r="R571" s="175"/>
      <c r="S571" s="166"/>
      <c r="T571" s="166"/>
      <c r="U571" s="166"/>
      <c r="V571" s="164" t="s">
        <v>1965</v>
      </c>
      <c r="W571" s="166" t="s">
        <v>2527</v>
      </c>
      <c r="X571" s="166"/>
      <c r="Y571" s="166"/>
      <c r="Z571" s="166"/>
      <c r="AA571" s="166"/>
      <c r="AB571" s="166"/>
      <c r="AC571" s="166"/>
      <c r="AD571" s="165"/>
      <c r="AE571" s="166"/>
      <c r="AF571" s="166"/>
      <c r="AG571" s="166"/>
      <c r="AH571" s="165"/>
      <c r="AI571" s="166"/>
      <c r="AJ571" s="166"/>
      <c r="AK571" s="166"/>
      <c r="AL571" s="166"/>
      <c r="AM571" s="166"/>
      <c r="AN571" s="166"/>
      <c r="AO571" s="166"/>
      <c r="AP571" s="166"/>
      <c r="AQ571" s="164"/>
      <c r="AR571" s="164"/>
      <c r="AS571" s="167"/>
      <c r="AT571" s="164"/>
      <c r="AU571" s="164"/>
      <c r="AV571" s="166"/>
      <c r="AW571" s="166"/>
      <c r="AX571" s="166"/>
      <c r="AY571" s="166"/>
      <c r="AZ571" s="164"/>
      <c r="BA571" s="164"/>
      <c r="BB571" s="167"/>
      <c r="BC571" s="164"/>
      <c r="BD571" s="164"/>
      <c r="BE571" s="166"/>
      <c r="BF571" s="166"/>
      <c r="BG571" s="166"/>
      <c r="BH571" s="166"/>
      <c r="BI571" s="164"/>
      <c r="BJ571" s="164"/>
      <c r="BK571" s="167"/>
      <c r="BL571" s="164"/>
      <c r="BM571" s="164"/>
      <c r="BN571" s="166"/>
      <c r="BO571" s="166"/>
      <c r="BP571" s="166"/>
      <c r="BQ571" s="166"/>
      <c r="BR571" s="164"/>
      <c r="BS571" s="164"/>
      <c r="BT571" s="167"/>
      <c r="BU571" s="164"/>
      <c r="BV571" s="164"/>
      <c r="BW571" s="166"/>
      <c r="BX571" s="166"/>
      <c r="BY571" s="166"/>
      <c r="BZ571" s="166"/>
      <c r="CA571" s="164"/>
      <c r="CB571" s="164"/>
      <c r="CC571" s="167"/>
      <c r="CD571" s="164"/>
      <c r="CE571" s="164"/>
      <c r="CF571" s="166"/>
      <c r="CG571" s="166"/>
      <c r="CH571" s="166"/>
      <c r="CI571" s="166"/>
      <c r="CJ571" s="164"/>
      <c r="CK571" s="164"/>
      <c r="CL571" s="167"/>
      <c r="CM571" s="164"/>
      <c r="CN571" s="164"/>
      <c r="CO571" s="166"/>
      <c r="CP571" s="166"/>
      <c r="CQ571" s="166"/>
      <c r="CR571" s="216">
        <f>IFERROR(VLOOKUP("ID"&amp;U571,V.진단결과!$A$2:$E$99558,4,0),0)</f>
        <v>0</v>
      </c>
      <c r="CS571" s="217">
        <f>IFERROR(VLOOKUP("ID"&amp;U571,V.진단결과!$A$2:$E$99558,5,0),0)</f>
        <v>0</v>
      </c>
      <c r="CT571" s="218">
        <f t="shared" si="420"/>
        <v>0</v>
      </c>
      <c r="CU571" s="219" t="str">
        <f>SUBSTITUTE(IFERROR(VLOOKUP("ID"&amp;U571,V.진단결과!$A$2:$F$99558,6,0),""),$AO571,"")</f>
        <v/>
      </c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</row>
    <row r="572" spans="1:120" s="220" customFormat="1" ht="24" hidden="1" customHeight="1">
      <c r="A572" s="164">
        <v>5.4</v>
      </c>
      <c r="B572" s="164" t="s">
        <v>2240</v>
      </c>
      <c r="C572" s="164" t="s">
        <v>2886</v>
      </c>
      <c r="D572" s="164">
        <v>10</v>
      </c>
      <c r="E572" s="175" t="s">
        <v>2243</v>
      </c>
      <c r="F572" s="177" t="s">
        <v>2261</v>
      </c>
      <c r="G572" s="177" t="s">
        <v>2253</v>
      </c>
      <c r="H572" s="177">
        <v>1</v>
      </c>
      <c r="I572" s="221" t="s">
        <v>2595</v>
      </c>
      <c r="J572" s="177" t="s">
        <v>2384</v>
      </c>
      <c r="K572" s="177" t="s">
        <v>2441</v>
      </c>
      <c r="L572" s="175" t="s">
        <v>9</v>
      </c>
      <c r="M572" s="165"/>
      <c r="N572" s="221" t="s">
        <v>2595</v>
      </c>
      <c r="O572" s="183">
        <v>11833601</v>
      </c>
      <c r="P572" s="222"/>
      <c r="Q572" s="175" t="s">
        <v>116</v>
      </c>
      <c r="R572" s="175" t="s">
        <v>2448</v>
      </c>
      <c r="S572" s="166"/>
      <c r="T572" s="166"/>
      <c r="U572" s="166"/>
      <c r="V572" s="164" t="s">
        <v>1873</v>
      </c>
      <c r="W572" s="167" t="s">
        <v>1874</v>
      </c>
      <c r="X572" s="166"/>
      <c r="Y572" s="166"/>
      <c r="Z572" s="166"/>
      <c r="AA572" s="166"/>
      <c r="AB572" s="166"/>
      <c r="AC572" s="166"/>
      <c r="AD572" s="165"/>
      <c r="AE572" s="166"/>
      <c r="AF572" s="166"/>
      <c r="AG572" s="166"/>
      <c r="AH572" s="165"/>
      <c r="AI572" s="166"/>
      <c r="AJ572" s="166"/>
      <c r="AK572" s="166"/>
      <c r="AL572" s="166"/>
      <c r="AM572" s="166"/>
      <c r="AN572" s="166"/>
      <c r="AO572" s="166"/>
      <c r="AP572" s="166"/>
      <c r="AQ572" s="164"/>
      <c r="AR572" s="164"/>
      <c r="AS572" s="167"/>
      <c r="AT572" s="164"/>
      <c r="AU572" s="164"/>
      <c r="AV572" s="166"/>
      <c r="AW572" s="166"/>
      <c r="AX572" s="166"/>
      <c r="AY572" s="166"/>
      <c r="AZ572" s="164"/>
      <c r="BA572" s="164"/>
      <c r="BB572" s="167"/>
      <c r="BC572" s="164"/>
      <c r="BD572" s="164"/>
      <c r="BE572" s="166"/>
      <c r="BF572" s="166"/>
      <c r="BG572" s="166"/>
      <c r="BH572" s="166"/>
      <c r="BI572" s="164"/>
      <c r="BJ572" s="164"/>
      <c r="BK572" s="167"/>
      <c r="BL572" s="164"/>
      <c r="BM572" s="164"/>
      <c r="BN572" s="166"/>
      <c r="BO572" s="166"/>
      <c r="BP572" s="166"/>
      <c r="BQ572" s="166"/>
      <c r="BR572" s="164"/>
      <c r="BS572" s="164"/>
      <c r="BT572" s="167"/>
      <c r="BU572" s="164"/>
      <c r="BV572" s="164"/>
      <c r="BW572" s="166"/>
      <c r="BX572" s="166"/>
      <c r="BY572" s="166"/>
      <c r="BZ572" s="166"/>
      <c r="CA572" s="164"/>
      <c r="CB572" s="164"/>
      <c r="CC572" s="167"/>
      <c r="CD572" s="164"/>
      <c r="CE572" s="164"/>
      <c r="CF572" s="166"/>
      <c r="CG572" s="166"/>
      <c r="CH572" s="166"/>
      <c r="CI572" s="166"/>
      <c r="CJ572" s="164"/>
      <c r="CK572" s="164"/>
      <c r="CL572" s="167"/>
      <c r="CM572" s="164"/>
      <c r="CN572" s="164"/>
      <c r="CO572" s="166"/>
      <c r="CP572" s="166"/>
      <c r="CQ572" s="166"/>
      <c r="CR572" s="216">
        <f>IFERROR(VLOOKUP("ID"&amp;U572,V.진단결과!$A$2:$E$99558,4,0),0)</f>
        <v>0</v>
      </c>
      <c r="CS572" s="217">
        <f>IFERROR(VLOOKUP("ID"&amp;U572,V.진단결과!$A$2:$E$99558,5,0),0)</f>
        <v>0</v>
      </c>
      <c r="CT572" s="218">
        <f t="shared" si="420"/>
        <v>0</v>
      </c>
      <c r="CU572" s="219" t="str">
        <f>SUBSTITUTE(IFERROR(VLOOKUP("ID"&amp;U572,V.진단결과!$A$2:$F$99558,6,0),""),$AO572,"")</f>
        <v/>
      </c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</row>
    <row r="573" spans="1:120" s="220" customFormat="1" ht="16.5" customHeight="1">
      <c r="A573" s="164">
        <v>5.4</v>
      </c>
      <c r="B573" s="164" t="s">
        <v>2240</v>
      </c>
      <c r="C573" s="164" t="s">
        <v>2886</v>
      </c>
      <c r="D573" s="164">
        <v>10</v>
      </c>
      <c r="E573" s="175" t="s">
        <v>2243</v>
      </c>
      <c r="F573" s="177" t="s">
        <v>2261</v>
      </c>
      <c r="G573" s="177" t="s">
        <v>2253</v>
      </c>
      <c r="H573" s="177">
        <v>1</v>
      </c>
      <c r="I573" s="221" t="s">
        <v>2595</v>
      </c>
      <c r="J573" s="177" t="s">
        <v>2384</v>
      </c>
      <c r="K573" s="177" t="s">
        <v>2441</v>
      </c>
      <c r="L573" s="175" t="s">
        <v>9</v>
      </c>
      <c r="M573" s="165"/>
      <c r="N573" s="221" t="s">
        <v>2595</v>
      </c>
      <c r="O573" s="183">
        <v>11833601</v>
      </c>
      <c r="P573" s="222"/>
      <c r="Q573" s="175" t="s">
        <v>116</v>
      </c>
      <c r="R573" s="175" t="s">
        <v>2448</v>
      </c>
      <c r="S573" s="166"/>
      <c r="T573" s="166"/>
      <c r="U573" s="166">
        <v>3240</v>
      </c>
      <c r="V573" s="164" t="s">
        <v>1869</v>
      </c>
      <c r="W573" s="166"/>
      <c r="X573" s="166"/>
      <c r="Y573" s="166"/>
      <c r="Z573" s="168" t="s">
        <v>2892</v>
      </c>
      <c r="AA573" s="168" t="s">
        <v>2891</v>
      </c>
      <c r="AB573" s="166"/>
      <c r="AC573" s="166"/>
      <c r="AD573" s="165"/>
      <c r="AE573" s="166"/>
      <c r="AF573" s="166"/>
      <c r="AG573" s="166"/>
      <c r="AH573" s="165"/>
      <c r="AI573" s="166"/>
      <c r="AJ573" s="166"/>
      <c r="AK573" s="166"/>
      <c r="AL573" s="166"/>
      <c r="AM573" s="166"/>
      <c r="AN573" s="166" t="str">
        <f>F573 &amp;"["&amp;G573&amp;"]의 "&amp; I573 &amp;"["&amp; J573 &amp;"]는 필수적으로 존재하여만 한다."</f>
        <v>관찰정보[OBSERVATION]의 관찰 기록 ID[OBSERVATION_ID]는 필수적으로 존재하여만 한다.</v>
      </c>
      <c r="AO573" s="166"/>
      <c r="AP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Q573" s="164" t="s">
        <v>1860</v>
      </c>
      <c r="AR573" s="164" t="str">
        <f t="shared" ref="AR573:AR587" si="458">"WITH query_result AS (" &amp; CHAR(10) &amp;
"    -- 쿼리 결과를 변수에 저장" &amp; CHAR(10) &amp;
"    " &amp; AP573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'ID3240'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AT573" s="164" t="s">
        <v>1860</v>
      </c>
      <c r="AU573" s="164" t="str">
        <f t="shared" ref="AU573:AU587" si="459">"    WITH query_result AS (" &amp; CHAR(10) &amp;
"        -- 쿼리 결과를 변수에 저장" &amp; CHAR(10) &amp;
"        " &amp; AS573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'ID3240'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AW573" s="164" t="s">
        <v>1860</v>
      </c>
      <c r="AX573" s="164" t="str">
        <f t="shared" ref="AX573:AX587" si="460">"    WITH query_result AS (" &amp; CHAR(10) &amp;
"        -- 쿼리 결과를 변수에 저장" &amp; CHAR(10) &amp;
"        " &amp; AV573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Z573" s="164" t="s">
        <v>1860</v>
      </c>
      <c r="BA573" s="164" t="str">
        <f t="shared" ref="BA573:BA587" si="461">"BEGIN TRY" &amp; CHAR(10) &amp;
"    WITH query_result AS (" &amp; CHAR(10) &amp;
"        "&amp;AY573&amp;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C573" s="164" t="s">
        <v>1860</v>
      </c>
      <c r="BD573" s="164" t="str">
        <f t="shared" ref="BD573:BD579" si="462">"BEGIN TRY" &amp; CHAR(10) &amp;
"    WITH query_result AS (" &amp; CHAR(10) &amp;
"        "&amp;BB573&amp;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BF573" s="164" t="s">
        <v>1860</v>
      </c>
      <c r="BG573" s="164" t="str">
        <f t="shared" ref="BG573:BG587" si="463">"BEGIN TRY" &amp; CHAR(10) &amp;
"    WITH query_result AS (" &amp; CHAR(10) &amp;
"        "&amp;BE573&amp;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3" s="166" t="str">
        <f>"SELECT 'ID"&amp; $U573 &amp;"' AS RULE_ID,  
   '"&amp; $G573 &amp;"' AS TB_NM,    
   '"&amp; $J573 &amp;"' AS COL_NM, 
   COUNT(*) AS TOT_CNT   
   FROM "&amp;$C573&amp;"."&amp; $G573 &amp;"
"</f>
        <v xml:space="preserve">SELECT 'ID3240' AS RULE_ID,  
   'OBSERVATION' AS TB_NM,    
   'OBSERVATION_ID' AS COL_NM, 
   COUNT(*) AS TOT_CNT   
   FROM YourSchemaName.OBSERVATION
</v>
      </c>
      <c r="BI573" s="164" t="s">
        <v>1860</v>
      </c>
      <c r="BJ573" s="166" t="str">
        <f t="shared" ref="BJ573:BJ587" si="464">"BEGIN" &amp; CHAR(10) &amp;
"    -- 쿼리 결과를 변수에 저장" &amp; CHAR(10) &amp;
"    " &amp; BH573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'ID3240'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L573" s="164" t="s">
        <v>1860</v>
      </c>
      <c r="BM573" s="166" t="str">
        <f t="shared" ref="BM573:BM587" si="465">"BEGIN" &amp; CHAR(10) &amp;
"    -- 쿼리 결과를 변수에 저장" &amp; CHAR(10) &amp;
"    " &amp; BK573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'ID3240'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BO573" s="164" t="s">
        <v>1860</v>
      </c>
      <c r="BP573" s="166" t="str">
        <f t="shared" ref="BP573:BP587" si="466">"BEGIN" &amp; CHAR(10) &amp;
"    -- 쿼리 결과를 변수에 저장" &amp; CHAR(10) &amp;
"    " &amp; BN573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BR573" s="164" t="s">
        <v>1860</v>
      </c>
      <c r="BS573" s="164" t="str">
        <f t="shared" ref="BS573:BS587" si="4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U573" s="164" t="s">
        <v>1860</v>
      </c>
      <c r="BV573" s="164" t="str">
        <f t="shared" ref="BV573:BV587" si="4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573" s="166" t="str">
        <f>"SELECT ERR_VALUE, RULE_ID, TB_NM, COL_NM FROM (
 SELECT DISTINCT SUBSTRING(CAST("&amp; $J573 &amp;" AS VARCHAR(50)),1,30) AS ERR_VALUE, 'ID"&amp; $U573 &amp;"' AS RULE_ID,  
   '"&amp; $G573 &amp;"' AS TB_NM,    
   '"&amp; $J573 &amp;"' AS COL_NM 
    FROM "&amp;$C573&amp;"."&amp; $G573 &amp;" A
    WHERE  "&amp; $J573 &amp;" IS NULL 
LIMIT 3
) XX
"</f>
        <v xml:space="preserve">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</v>
      </c>
      <c r="BX573" s="164" t="s">
        <v>1860</v>
      </c>
      <c r="BY573" s="164" t="str">
        <f t="shared" ref="BY573:BY587" si="4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A573" s="164" t="s">
        <v>1860</v>
      </c>
      <c r="CB573" s="164" t="str">
        <f t="shared" ref="CB573:CB587" si="470">"    -- 프로시저 본문" &amp; CHAR(10) &amp;
"    BEGIN" &amp; CHAR(10) &amp;
"        WITH query_result AS (" &amp; CHAR(10) &amp;
"            -- 쿼리 결과를 변수에 저장" &amp; CHAR(10) &amp;
"            "&amp;BZ573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'ID3240'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D573" s="164" t="s">
        <v>1860</v>
      </c>
      <c r="CE573" s="164" t="str">
        <f t="shared" ref="CE573:CE587" si="471">"    -- 프로시저 본문" &amp; CHAR(10) &amp;
"    BEGIN" &amp; CHAR(10) &amp;
"        WITH query_result AS (" &amp; CHAR(10) &amp;
"            -- 쿼리 결과를 변수에 저장" &amp; CHAR(10) &amp;
"         "&amp;CC573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'ID3240'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3" s="166" t="str">
        <f>"SELECT ERR_VALUE, RULE_ID, TB_NM, COL_NM FROM (
 SELECT DISTINCT SUBSTR(TO_CHAR("&amp; $J573 &amp;"),1,30) AS ERR_VALUE, 'ID"&amp; $U573 &amp;"' AS RULE_ID,  
   '"&amp; $G573 &amp;"' AS TB_NM,    
   '"&amp; $J573 &amp;"' AS COL_NM 
    FROM "&amp;$C573&amp;"."&amp; $G573 &amp;" A
    WHERE  "&amp; $J573 &amp;" IS NULL
AND ROWNUM &lt; 4
) XX
"</f>
        <v xml:space="preserve">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</v>
      </c>
      <c r="CG573" s="164" t="s">
        <v>1860</v>
      </c>
      <c r="CH573" s="164" t="str">
        <f t="shared" ref="CH573:CH587" si="472">"    -- 프로시저 본문" &amp; CHAR(10) &amp;
"    BEGIN" &amp; CHAR(10) &amp;
"        WITH query_result AS (" &amp; CHAR(10) &amp;
"            -- 쿼리 결과를 변수에 저장" &amp; CHAR(10) &amp;
"            "&amp;CF573&amp;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J573" s="164" t="s">
        <v>1860</v>
      </c>
      <c r="CK573" s="164" t="str">
        <f t="shared" ref="CK573:CK587" si="473">"BEGIN TRY" &amp; CHAR(10) &amp;
"    WITH query_result AS (" &amp; CHAR(10) &amp;
"        "&amp;CI573&amp;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M573" s="164" t="s">
        <v>1860</v>
      </c>
      <c r="CN573" s="164" t="str">
        <f t="shared" ref="CN573:CN579" si="474">"BEGIN TRY" &amp; CHAR(10) &amp;
"    WITH query_result AS (" &amp; CHAR(10) &amp;
"        "&amp;CL573&amp;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CP573" s="164" t="s">
        <v>1860</v>
      </c>
      <c r="CQ573" s="164" t="str">
        <f t="shared" ref="CQ573:CQ587" si="475">"BEGIN TRY" &amp; CHAR(10) &amp;
"    WITH query_result AS (" &amp; CHAR(10) &amp;
"        "&amp;CO573&amp;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3" s="216">
        <f>IFERROR(VLOOKUP("ID"&amp;U573,V.진단결과!$A$2:$E$99558,4,0),0)</f>
        <v>0</v>
      </c>
      <c r="CS573" s="217">
        <f>IFERROR(VLOOKUP("ID"&amp;U573,V.진단결과!$A$2:$E$99558,5,0),0)</f>
        <v>0</v>
      </c>
      <c r="CT573" s="218">
        <f t="shared" si="420"/>
        <v>0</v>
      </c>
      <c r="CU573" s="219" t="str">
        <f>SUBSTITUTE(IFERROR(VLOOKUP("ID"&amp;U573,V.진단결과!$A$2:$F$99558,6,0),""),$AO573,"")</f>
        <v/>
      </c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</row>
    <row r="574" spans="1:120" s="220" customFormat="1" ht="16.5" customHeight="1">
      <c r="A574" s="164">
        <v>5.4</v>
      </c>
      <c r="B574" s="164" t="s">
        <v>2240</v>
      </c>
      <c r="C574" s="164" t="s">
        <v>2886</v>
      </c>
      <c r="D574" s="164">
        <v>10</v>
      </c>
      <c r="E574" s="175" t="s">
        <v>2243</v>
      </c>
      <c r="F574" s="177" t="s">
        <v>2261</v>
      </c>
      <c r="G574" s="177" t="s">
        <v>2253</v>
      </c>
      <c r="H574" s="177">
        <v>2</v>
      </c>
      <c r="I574" s="221" t="s">
        <v>2487</v>
      </c>
      <c r="J574" s="177" t="s">
        <v>2272</v>
      </c>
      <c r="K574" s="177" t="s">
        <v>2435</v>
      </c>
      <c r="L574" s="175"/>
      <c r="M574" s="165"/>
      <c r="N574" s="221" t="s">
        <v>2487</v>
      </c>
      <c r="O574" s="183">
        <v>100000001</v>
      </c>
      <c r="P574" s="222"/>
      <c r="Q574" s="175" t="s">
        <v>116</v>
      </c>
      <c r="R574" s="175" t="s">
        <v>2448</v>
      </c>
      <c r="S574" s="166"/>
      <c r="T574" s="166"/>
      <c r="U574" s="166">
        <v>3241</v>
      </c>
      <c r="V574" s="164" t="s">
        <v>1869</v>
      </c>
      <c r="W574" s="166"/>
      <c r="X574" s="166"/>
      <c r="Y574" s="166"/>
      <c r="Z574" s="164" t="s">
        <v>1871</v>
      </c>
      <c r="AA574" s="168" t="s">
        <v>1872</v>
      </c>
      <c r="AB574" s="166"/>
      <c r="AC574" s="166"/>
      <c r="AD574" s="165"/>
      <c r="AE574" s="166"/>
      <c r="AF574" s="166"/>
      <c r="AG574" s="166"/>
      <c r="AH574" s="165"/>
      <c r="AI574" s="166"/>
      <c r="AJ574" s="166" t="s">
        <v>2244</v>
      </c>
      <c r="AK574" s="166" t="s">
        <v>2272</v>
      </c>
      <c r="AL574" s="166"/>
      <c r="AM574" s="166"/>
      <c r="AN574" s="166" t="str">
        <f>F574 &amp;"["&amp;G574&amp;"]의 "&amp; I574 &amp;"["&amp; J574 &amp;"]는 환자["&amp;AJ574&amp;"]의 "&amp;I574&amp;"["&amp;AK574&amp;"]에 존재하여야 한다."</f>
        <v>관찰정보[OBSERVATION]의 CDM 환자ID[PERSON_ID]는 환자[PERSON]의 CDM 환자ID[PERSON_ID]에 존재하여야 한다.</v>
      </c>
      <c r="AO574" s="166"/>
      <c r="AP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AQ574" s="164" t="s">
        <v>1860</v>
      </c>
      <c r="AR574" s="164" t="str">
        <f t="shared" si="458"/>
        <v xml:space="preserve">WITH query_result AS (
    -- 쿼리 결과를 변수에 저장
    SELECT 'ID3241'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574" s="164" t="s">
        <v>1860</v>
      </c>
      <c r="AU574" s="164" t="str">
        <f t="shared" si="459"/>
        <v xml:space="preserve">    WITH query_result AS (
        -- 쿼리 결과를 변수에 저장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574" s="164" t="s">
        <v>1860</v>
      </c>
      <c r="AX574" s="164" t="str">
        <f t="shared" si="460"/>
        <v xml:space="preserve">    WITH query_result AS (
        -- 쿼리 결과를 변수에 저장
    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AZ574" s="164" t="s">
        <v>1860</v>
      </c>
      <c r="BA574" s="164" t="str">
        <f t="shared" si="461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574" s="164" t="s">
        <v>1860</v>
      </c>
      <c r="BD574" s="164" t="str">
        <f t="shared" si="462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574" s="164" t="s">
        <v>1860</v>
      </c>
      <c r="BG574" s="164" t="str">
        <f t="shared" si="463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4" s="166" t="str">
        <f>"SELECT 'ID"&amp; $U574 &amp;"' AS RULE_ID,  
   '"&amp; $G574 &amp;"' AS TB_NM,    
   '"&amp; $J574 &amp;"' AS COL_NM, 
   COUNT(*) AS TOT_CNT   
   FROM "&amp;$C574&amp;"."&amp; $G574 &amp;"
WHERE "&amp; $J574 &amp;" IS NOT NULL AND LENGTH(CAST("&amp; $J574 &amp;" AS VARCHAR))&gt;0 "</f>
        <v xml:space="preserve">SELECT 'ID3241' AS RULE_ID,  
   'OBSERVATION' AS TB_NM,    
   'PERSON_ID' AS COL_NM, 
   COUNT(*) AS TOT_CNT   
   FROM YourSchemaName.OBSERVATION
WHERE PERSON_ID IS NOT NULL AND LENGTH(CAST(PERSON_ID AS VARCHAR))&gt;0 </v>
      </c>
      <c r="BI574" s="164" t="s">
        <v>1860</v>
      </c>
      <c r="BJ574" s="166" t="str">
        <f t="shared" si="464"/>
        <v xml:space="preserve">BEGIN
    -- 쿼리 결과를 변수에 저장
    SELECT 'ID3241'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574" s="164" t="s">
        <v>1860</v>
      </c>
      <c r="BM574" s="166" t="str">
        <f t="shared" si="465"/>
        <v xml:space="preserve">BEGIN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574" s="164" t="s">
        <v>1860</v>
      </c>
      <c r="BP574" s="166" t="str">
        <f t="shared" si="466"/>
        <v xml:space="preserve">BEGIN
    -- 쿼리 결과를 변수에 저장
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BR574" s="164" t="s">
        <v>1860</v>
      </c>
      <c r="BS57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LENGTH("&amp; $J574 &amp;")&gt;0 )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574" s="164" t="s">
        <v>1860</v>
      </c>
      <c r="BV57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74" s="166" t="str">
        <f>"SELECT ERR_VALUE, RULE_ID, TB_NM, COL_NM FROM (
 SELECT DISTINCT SUBSTRING(CAST("&amp; $J574 &amp;" AS VARCHAR(50)),1,30)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LENGTH("&amp; $J574 &amp;")&gt;0 ) 
LIMIT 3
) XX
"</f>
        <v xml:space="preserve">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574" s="164" t="s">
        <v>1860</v>
      </c>
      <c r="BY57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CA574" s="164" t="s">
        <v>1860</v>
      </c>
      <c r="CB574" s="164" t="str">
        <f t="shared" si="470"/>
        <v xml:space="preserve">    -- 프로시저 본문
    BEGIN
        WITH query_result AS (
            -- 쿼리 결과를 변수에 저장
            SELECT 'ID3241'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LENGTH(TO_CHAR("&amp; $J574 &amp;"))&gt;0 )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574" s="164" t="s">
        <v>1860</v>
      </c>
      <c r="CE574" s="164" t="str">
        <f t="shared" si="471"/>
        <v xml:space="preserve">    -- 프로시저 본문
    BEGIN
        WITH query_result AS (
            -- 쿼리 결과를 변수에 저장
 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4" s="166" t="str">
        <f>"SELECT ERR_VALUE, RULE_ID, TB_NM, COL_NM FROM (
 SELECT DISTINCT SUBSTR(TO_CHAR("&amp; $J574 &amp;"),1,30)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LENGTH(TO_CHAR("&amp; $J574 &amp;"))&gt;0 ) 
AND ROWNUM &lt; 4
) XX
"</f>
        <v xml:space="preserve">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574" s="164" t="s">
        <v>1860</v>
      </c>
      <c r="CH57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CJ574" s="164" t="s">
        <v>1860</v>
      </c>
      <c r="CK574" s="164" t="str">
        <f t="shared" si="473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574" s="164" t="s">
        <v>1860</v>
      </c>
      <c r="CN574" s="164" t="str">
        <f t="shared" si="474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574" s="164" t="s">
        <v>1860</v>
      </c>
      <c r="CQ574" s="164" t="str">
        <f t="shared" si="475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4" s="216">
        <f>IFERROR(VLOOKUP("ID"&amp;U574,V.진단결과!$A$2:$E$99558,4,0),0)</f>
        <v>0</v>
      </c>
      <c r="CS574" s="217">
        <f>IFERROR(VLOOKUP("ID"&amp;U574,V.진단결과!$A$2:$E$99558,5,0),0)</f>
        <v>0</v>
      </c>
      <c r="CT574" s="218">
        <f t="shared" si="420"/>
        <v>0</v>
      </c>
      <c r="CU574" s="219" t="str">
        <f>SUBSTITUTE(IFERROR(VLOOKUP("ID"&amp;U574,V.진단결과!$A$2:$F$99558,6,0),""),$AO574,"")</f>
        <v/>
      </c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</row>
    <row r="575" spans="1:120" s="220" customFormat="1" ht="16.5" customHeight="1">
      <c r="A575" s="164">
        <v>5.4</v>
      </c>
      <c r="B575" s="164" t="s">
        <v>2240</v>
      </c>
      <c r="C575" s="164" t="s">
        <v>2886</v>
      </c>
      <c r="D575" s="164">
        <v>10</v>
      </c>
      <c r="E575" s="175" t="s">
        <v>2243</v>
      </c>
      <c r="F575" s="177" t="s">
        <v>2261</v>
      </c>
      <c r="G575" s="177" t="s">
        <v>2253</v>
      </c>
      <c r="H575" s="177">
        <v>2</v>
      </c>
      <c r="I575" s="221" t="s">
        <v>2487</v>
      </c>
      <c r="J575" s="177" t="s">
        <v>2272</v>
      </c>
      <c r="K575" s="177" t="s">
        <v>2435</v>
      </c>
      <c r="L575" s="175"/>
      <c r="M575" s="165"/>
      <c r="N575" s="221" t="s">
        <v>2487</v>
      </c>
      <c r="O575" s="183">
        <v>100000001</v>
      </c>
      <c r="P575" s="222"/>
      <c r="Q575" s="175" t="s">
        <v>116</v>
      </c>
      <c r="R575" s="175" t="s">
        <v>2448</v>
      </c>
      <c r="S575" s="166"/>
      <c r="T575" s="166"/>
      <c r="U575" s="166">
        <v>3242</v>
      </c>
      <c r="V575" s="164" t="s">
        <v>1869</v>
      </c>
      <c r="W575" s="166"/>
      <c r="X575" s="166"/>
      <c r="Y575" s="166"/>
      <c r="Z575" s="168" t="s">
        <v>2892</v>
      </c>
      <c r="AA575" s="168" t="s">
        <v>2891</v>
      </c>
      <c r="AB575" s="166"/>
      <c r="AC575" s="166"/>
      <c r="AD575" s="165"/>
      <c r="AE575" s="166"/>
      <c r="AF575" s="166"/>
      <c r="AG575" s="166"/>
      <c r="AH575" s="165"/>
      <c r="AI575" s="166"/>
      <c r="AJ575" s="166"/>
      <c r="AK575" s="166"/>
      <c r="AL575" s="166"/>
      <c r="AM575" s="166"/>
      <c r="AN575" s="166" t="str">
        <f>F575 &amp;"["&amp;G575&amp;"]의 "&amp; I575 &amp;"["&amp; J575 &amp;"]는 필수적으로 존재하여만 한다."</f>
        <v>관찰정보[OBSERVATION]의 CDM 환자ID[PERSON_ID]는 필수적으로 존재하여만 한다.</v>
      </c>
      <c r="AO575" s="166"/>
      <c r="AP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Q575" s="164" t="s">
        <v>1860</v>
      </c>
      <c r="AR575" s="164" t="str">
        <f t="shared" si="458"/>
        <v xml:space="preserve">WITH query_result AS (
    -- 쿼리 결과를 변수에 저장
    SELECT 'ID3242'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AT575" s="164" t="s">
        <v>1860</v>
      </c>
      <c r="AU575" s="164" t="str">
        <f t="shared" si="459"/>
        <v xml:space="preserve">    WITH query_result AS (
        -- 쿼리 결과를 변수에 저장
        SELECT 'ID3242'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AW575" s="164" t="s">
        <v>1860</v>
      </c>
      <c r="AX575" s="164" t="str">
        <f t="shared" si="460"/>
        <v xml:space="preserve">    WITH query_result AS (
        -- 쿼리 결과를 변수에 저장
    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Z575" s="164" t="s">
        <v>1860</v>
      </c>
      <c r="BA575" s="164" t="str">
        <f t="shared" si="461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C575" s="164" t="s">
        <v>1860</v>
      </c>
      <c r="BD575" s="164" t="str">
        <f t="shared" si="462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BF575" s="164" t="s">
        <v>1860</v>
      </c>
      <c r="BG575" s="164" t="str">
        <f t="shared" si="463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5" s="166" t="str">
        <f>"SELECT 'ID"&amp; $U575 &amp;"' AS RULE_ID,  
   '"&amp; $G575 &amp;"' AS TB_NM,    
   '"&amp; $J575 &amp;"' AS COL_NM, 
   COUNT(*) AS TOT_CNT   
   FROM "&amp;$C575&amp;"."&amp; $G575 &amp;"
"</f>
        <v xml:space="preserve">SELECT 'ID3242' AS RULE_ID,  
   'OBSERVATION' AS TB_NM,    
   'PERSON_ID' AS COL_NM, 
   COUNT(*) AS TOT_CNT   
   FROM YourSchemaName.OBSERVATION
</v>
      </c>
      <c r="BI575" s="164" t="s">
        <v>1860</v>
      </c>
      <c r="BJ575" s="166" t="str">
        <f t="shared" si="464"/>
        <v xml:space="preserve">BEGIN
    -- 쿼리 결과를 변수에 저장
    SELECT 'ID3242'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L575" s="164" t="s">
        <v>1860</v>
      </c>
      <c r="BM575" s="166" t="str">
        <f t="shared" si="465"/>
        <v xml:space="preserve">BEGIN
    -- 쿼리 결과를 변수에 저장
    SELECT 'ID3242'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BO575" s="164" t="s">
        <v>1860</v>
      </c>
      <c r="BP575" s="166" t="str">
        <f t="shared" si="466"/>
        <v xml:space="preserve">BEGIN
    -- 쿼리 결과를 변수에 저장
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BR575" s="164" t="s">
        <v>1860</v>
      </c>
      <c r="BS57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U575" s="164" t="s">
        <v>1860</v>
      </c>
      <c r="BV57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575" s="166" t="str">
        <f>"SELECT ERR_VALUE, RULE_ID, TB_NM, COL_NM FROM (
 SELECT DISTINCT SUBSTRING(CAST("&amp; $J575 &amp;" AS VARCHAR(50)),1,30) AS ERR_VALUE, 'ID"&amp; $U575 &amp;"' AS RULE_ID,  
   '"&amp; $G575 &amp;"' AS TB_NM,    
   '"&amp; $J575 &amp;"' AS COL_NM 
    FROM "&amp;$C575&amp;"."&amp; $G575 &amp;" A
    WHERE  "&amp; $J575 &amp;" IS NULL 
LIMIT 3
) XX
"</f>
        <v xml:space="preserve">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</v>
      </c>
      <c r="BX575" s="164" t="s">
        <v>1860</v>
      </c>
      <c r="BY57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A575" s="164" t="s">
        <v>1860</v>
      </c>
      <c r="CB575" s="164" t="str">
        <f t="shared" si="470"/>
        <v xml:space="preserve">    -- 프로시저 본문
    BEGIN
        WITH query_result AS (
            -- 쿼리 결과를 변수에 저장
            SELECT 'ID3242'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D575" s="164" t="s">
        <v>1860</v>
      </c>
      <c r="CE575" s="164" t="str">
        <f t="shared" si="471"/>
        <v xml:space="preserve">    -- 프로시저 본문
    BEGIN
        WITH query_result AS (
            -- 쿼리 결과를 변수에 저장
         SELECT 'ID3242'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5" s="166" t="str">
        <f>"SELECT ERR_VALUE, RULE_ID, TB_NM, COL_NM FROM (
 SELECT DISTINCT SUBSTR(TO_CHAR("&amp; $J575 &amp;"),1,30) AS ERR_VALUE, 'ID"&amp; $U575 &amp;"' AS RULE_ID,  
   '"&amp; $G575 &amp;"' AS TB_NM,    
   '"&amp; $J575 &amp;"' AS COL_NM 
    FROM "&amp;$C575&amp;"."&amp; $G575 &amp;" A
    WHERE  "&amp; $J575 &amp;" IS NULL
AND ROWNUM &lt; 4
) XX
"</f>
        <v xml:space="preserve">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</v>
      </c>
      <c r="CG575" s="164" t="s">
        <v>1860</v>
      </c>
      <c r="CH57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J575" s="164" t="s">
        <v>1860</v>
      </c>
      <c r="CK575" s="164" t="str">
        <f t="shared" si="473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M575" s="164" t="s">
        <v>1860</v>
      </c>
      <c r="CN575" s="164" t="str">
        <f t="shared" si="474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CP575" s="164" t="s">
        <v>1860</v>
      </c>
      <c r="CQ575" s="164" t="str">
        <f t="shared" si="475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5" s="216">
        <f>IFERROR(VLOOKUP("ID"&amp;U575,V.진단결과!$A$2:$E$99558,4,0),0)</f>
        <v>0</v>
      </c>
      <c r="CS575" s="217">
        <f>IFERROR(VLOOKUP("ID"&amp;U575,V.진단결과!$A$2:$E$99558,5,0),0)</f>
        <v>0</v>
      </c>
      <c r="CT575" s="218">
        <f t="shared" si="420"/>
        <v>0</v>
      </c>
      <c r="CU575" s="219" t="str">
        <f>SUBSTITUTE(IFERROR(VLOOKUP("ID"&amp;U575,V.진단결과!$A$2:$F$99558,6,0),""),$AO575,"")</f>
        <v/>
      </c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</row>
    <row r="576" spans="1:120" s="220" customFormat="1" ht="16.5" customHeight="1">
      <c r="A576" s="164">
        <v>5.4</v>
      </c>
      <c r="B576" s="164" t="s">
        <v>2240</v>
      </c>
      <c r="C576" s="164" t="s">
        <v>2886</v>
      </c>
      <c r="D576" s="164">
        <v>10</v>
      </c>
      <c r="E576" s="175" t="s">
        <v>2243</v>
      </c>
      <c r="F576" s="177" t="s">
        <v>2261</v>
      </c>
      <c r="G576" s="177" t="s">
        <v>2253</v>
      </c>
      <c r="H576" s="177">
        <v>3</v>
      </c>
      <c r="I576" s="221" t="s">
        <v>2697</v>
      </c>
      <c r="J576" s="177" t="s">
        <v>2385</v>
      </c>
      <c r="K576" s="177" t="s">
        <v>2441</v>
      </c>
      <c r="L576" s="175"/>
      <c r="M576" s="165"/>
      <c r="N576" s="221" t="s">
        <v>2713</v>
      </c>
      <c r="O576" s="192">
        <v>4171594</v>
      </c>
      <c r="P576" s="222"/>
      <c r="Q576" s="175" t="s">
        <v>116</v>
      </c>
      <c r="R576" s="175" t="s">
        <v>2448</v>
      </c>
      <c r="S576" s="166"/>
      <c r="T576" s="166"/>
      <c r="U576" s="166">
        <v>3243</v>
      </c>
      <c r="V576" s="164" t="s">
        <v>1869</v>
      </c>
      <c r="W576" s="166"/>
      <c r="X576" s="166"/>
      <c r="Y576" s="166"/>
      <c r="Z576" s="164" t="s">
        <v>1868</v>
      </c>
      <c r="AA576" s="164" t="s">
        <v>2466</v>
      </c>
      <c r="AB576" s="166"/>
      <c r="AC576" s="166"/>
      <c r="AD576" s="165"/>
      <c r="AE576" s="166"/>
      <c r="AF576" s="166" t="s">
        <v>2886</v>
      </c>
      <c r="AG576" s="165" t="s">
        <v>2258</v>
      </c>
      <c r="AH576" s="165" t="s">
        <v>2434</v>
      </c>
      <c r="AI576" s="166"/>
      <c r="AJ576" s="166"/>
      <c r="AK576" s="166"/>
      <c r="AL576" s="166"/>
      <c r="AM576" s="166"/>
      <c r="AN576" s="166" t="str">
        <f>F576 &amp;"["&amp;G576&amp;"]의 "&amp; I576 &amp;"["&amp; J576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576" s="166"/>
      <c r="AP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AQ576" s="164" t="s">
        <v>1860</v>
      </c>
      <c r="AR576" s="164" t="str">
        <f t="shared" si="458"/>
        <v xml:space="preserve">WITH query_result AS (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576" s="164" t="s">
        <v>1860</v>
      </c>
      <c r="AU576" s="164" t="str">
        <f t="shared" si="459"/>
        <v xml:space="preserve">    WITH query_result AS (
        -- 쿼리 결과를 변수에 저장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576" s="164" t="s">
        <v>1860</v>
      </c>
      <c r="AX576" s="164" t="str">
        <f t="shared" si="460"/>
        <v xml:space="preserve">    WITH query_result AS (
        -- 쿼리 결과를 변수에 저장
    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AZ576" s="164" t="s">
        <v>1860</v>
      </c>
      <c r="BA576" s="164" t="str">
        <f t="shared" si="461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576" s="164" t="s">
        <v>1860</v>
      </c>
      <c r="BD576" s="164" t="str">
        <f t="shared" si="462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576" s="164" t="s">
        <v>1860</v>
      </c>
      <c r="BG576" s="164" t="str">
        <f t="shared" si="463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6" s="166" t="str">
        <f>"SELECT 'ID"&amp; $U576 &amp;"' AS RULE_ID,  
   '"&amp; $G576 &amp;"' AS TB_NM,    
   '"&amp; $J576 &amp;"' AS COL_NM, 
   COUNT(*) AS TOT_CNT   
   FROM "&amp;$C576&amp;"."&amp; $G576 &amp;"
WHERE "&amp; $J576 &amp;" IS NOT NULL AND LENGTH(CAST("&amp; $J576 &amp;" AS VARCHAR))&gt;0 "</f>
        <v xml:space="preserve">SELECT 'ID3243' AS RULE_ID,  
   'OBSERVATION' AS TB_NM,    
   'OBSERVATION_CONCEPT_ID' AS COL_NM, 
   COUNT(*) AS TOT_CNT   
   FROM YourSchemaName.OBSERVATION
WHERE OBSERVATION_CONCEPT_ID IS NOT NULL AND LENGTH(CAST(OBSERVATION_CONCEPT_ID AS VARCHAR))&gt;0 </v>
      </c>
      <c r="BI576" s="164" t="s">
        <v>1860</v>
      </c>
      <c r="BJ576" s="166" t="str">
        <f t="shared" si="464"/>
        <v xml:space="preserve">BEGIN
    -- 쿼리 결과를 변수에 저장
    SELECT 'ID3243'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576" s="164" t="s">
        <v>1860</v>
      </c>
      <c r="BM576" s="166" t="str">
        <f t="shared" si="465"/>
        <v xml:space="preserve">BEGIN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576" s="164" t="s">
        <v>1860</v>
      </c>
      <c r="BP576" s="166" t="str">
        <f t="shared" si="466"/>
        <v xml:space="preserve">BEGIN
    -- 쿼리 결과를 변수에 저장
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BR576" s="164" t="s">
        <v>1860</v>
      </c>
      <c r="BS57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LENGTH("&amp; $J576 &amp;")&gt;0 )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576" s="164" t="s">
        <v>1860</v>
      </c>
      <c r="BV57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576" s="166" t="str">
        <f>"SELECT ERR_VALUE, RULE_ID, TB_NM, COL_NM FROM (
 SELECT DISTINCT SUBSTRING(CAST("&amp; $J576 &amp;" AS VARCHAR(50)),1,30)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LENGTH("&amp; $J576 &amp;")&gt;0 ) 
AND "&amp; $J576 &amp;" != 0
LIMIT 3
) XX
"</f>
        <v xml:space="preserve">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576" s="164" t="s">
        <v>1860</v>
      </c>
      <c r="BY57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CA576" s="164" t="s">
        <v>1860</v>
      </c>
      <c r="CB576" s="164" t="str">
        <f t="shared" si="470"/>
        <v xml:space="preserve">    -- 프로시저 본문
    BEGIN
        WITH query_result AS (
            -- 쿼리 결과를 변수에 저장
            SELECT 'ID3243'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LENGTH(TO_CHAR("&amp; $J576 &amp;"))&gt;0 )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576" s="164" t="s">
        <v>1860</v>
      </c>
      <c r="CE576" s="164" t="str">
        <f t="shared" si="471"/>
        <v xml:space="preserve">    -- 프로시저 본문
    BEGIN
        WITH query_result AS (
            -- 쿼리 결과를 변수에 저장
 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6" s="166" t="str">
        <f>"SELECT ERR_VALUE, RULE_ID, TB_NM, COL_NM FROM (
 SELECT DISTINCT SUBSTR(TO_CHAR("&amp; $J576 &amp;"),1,30)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LENGTH(TO_CHAR("&amp; $J576 &amp;"))&gt;0 ) 
AND "&amp; $J576 &amp;" != 0
AND ROWNUM &lt; 4
) XX
"</f>
        <v xml:space="preserve">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576" s="164" t="s">
        <v>1860</v>
      </c>
      <c r="CH57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CJ576" s="164" t="s">
        <v>1860</v>
      </c>
      <c r="CK576" s="164" t="str">
        <f t="shared" si="473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576" s="164" t="s">
        <v>1860</v>
      </c>
      <c r="CN576" s="164" t="str">
        <f t="shared" si="474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576" s="164" t="s">
        <v>1860</v>
      </c>
      <c r="CQ576" s="164" t="str">
        <f t="shared" si="475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6" s="216">
        <f>IFERROR(VLOOKUP("ID"&amp;U576,V.진단결과!$A$2:$E$99558,4,0),0)</f>
        <v>0</v>
      </c>
      <c r="CS576" s="217">
        <f>IFERROR(VLOOKUP("ID"&amp;U576,V.진단결과!$A$2:$E$99558,5,0),0)</f>
        <v>0</v>
      </c>
      <c r="CT576" s="218">
        <f t="shared" si="420"/>
        <v>0</v>
      </c>
      <c r="CU576" s="219" t="str">
        <f>SUBSTITUTE(IFERROR(VLOOKUP("ID"&amp;U576,V.진단결과!$A$2:$F$99558,6,0),""),$AO576,"")</f>
        <v/>
      </c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</row>
    <row r="577" spans="1:120" s="220" customFormat="1" ht="16.5" customHeight="1">
      <c r="A577" s="164">
        <v>5.4</v>
      </c>
      <c r="B577" s="164" t="s">
        <v>2240</v>
      </c>
      <c r="C577" s="164" t="s">
        <v>2886</v>
      </c>
      <c r="D577" s="164">
        <v>10</v>
      </c>
      <c r="E577" s="175" t="s">
        <v>2243</v>
      </c>
      <c r="F577" s="177" t="s">
        <v>2261</v>
      </c>
      <c r="G577" s="177" t="s">
        <v>2253</v>
      </c>
      <c r="H577" s="177">
        <v>3</v>
      </c>
      <c r="I577" s="221" t="s">
        <v>2697</v>
      </c>
      <c r="J577" s="177" t="s">
        <v>2385</v>
      </c>
      <c r="K577" s="177" t="s">
        <v>2441</v>
      </c>
      <c r="L577" s="175"/>
      <c r="M577" s="165"/>
      <c r="N577" s="221" t="s">
        <v>2713</v>
      </c>
      <c r="O577" s="192">
        <v>4171594</v>
      </c>
      <c r="P577" s="222"/>
      <c r="Q577" s="175" t="s">
        <v>116</v>
      </c>
      <c r="R577" s="175" t="s">
        <v>2448</v>
      </c>
      <c r="S577" s="166"/>
      <c r="T577" s="166"/>
      <c r="U577" s="166">
        <v>3244</v>
      </c>
      <c r="V577" s="164" t="s">
        <v>1869</v>
      </c>
      <c r="W577" s="166"/>
      <c r="X577" s="166"/>
      <c r="Y577" s="166"/>
      <c r="Z577" s="168" t="s">
        <v>2892</v>
      </c>
      <c r="AA577" s="168" t="s">
        <v>2891</v>
      </c>
      <c r="AB577" s="166"/>
      <c r="AC577" s="166"/>
      <c r="AD577" s="165"/>
      <c r="AE577" s="166"/>
      <c r="AF577" s="166"/>
      <c r="AG577" s="166"/>
      <c r="AH577" s="165"/>
      <c r="AI577" s="166"/>
      <c r="AJ577" s="166"/>
      <c r="AK577" s="166"/>
      <c r="AL577" s="166"/>
      <c r="AM577" s="166"/>
      <c r="AN577" s="166" t="str">
        <f>F577 &amp;"["&amp;G577&amp;"]의 "&amp; I577 &amp;"["&amp; J577 &amp;"]는 필수적으로 존재하여만 한다."</f>
        <v>관찰정보[OBSERVATION]의 관찰 정보 concept ID[OBSERVATION_CONCEPT_ID]는 필수적으로 존재하여만 한다.</v>
      </c>
      <c r="AO577" s="166"/>
      <c r="AP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Q577" s="164" t="s">
        <v>1860</v>
      </c>
      <c r="AR577" s="164" t="str">
        <f t="shared" si="458"/>
        <v xml:space="preserve">WITH query_result AS (
    -- 쿼리 결과를 변수에 저장
    SELECT 'ID3244'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AT577" s="164" t="s">
        <v>1860</v>
      </c>
      <c r="AU577" s="164" t="str">
        <f t="shared" si="459"/>
        <v xml:space="preserve">    WITH query_result AS (
        -- 쿼리 결과를 변수에 저장
        SELECT 'ID3244'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AW577" s="164" t="s">
        <v>1860</v>
      </c>
      <c r="AX577" s="164" t="str">
        <f t="shared" si="460"/>
        <v xml:space="preserve">    WITH query_result AS (
        -- 쿼리 결과를 변수에 저장
    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Z577" s="164" t="s">
        <v>1860</v>
      </c>
      <c r="BA577" s="164" t="str">
        <f t="shared" si="461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C577" s="164" t="s">
        <v>1860</v>
      </c>
      <c r="BD577" s="164" t="str">
        <f t="shared" si="462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BF577" s="164" t="s">
        <v>1860</v>
      </c>
      <c r="BG577" s="164" t="str">
        <f t="shared" si="463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7" s="166" t="str">
        <f>"SELECT 'ID"&amp; $U577 &amp;"' AS RULE_ID,  
   '"&amp; $G577 &amp;"' AS TB_NM,    
   '"&amp; $J577 &amp;"' AS COL_NM, 
   COUNT(*) AS TOT_CNT   
   FROM "&amp;$C577&amp;"."&amp; $G577 &amp;"
"</f>
        <v xml:space="preserve">SELECT 'ID3244' AS RULE_ID,  
   'OBSERVATION' AS TB_NM,    
   'OBSERVATION_CONCEPT_ID' AS COL_NM, 
   COUNT(*) AS TOT_CNT   
   FROM YourSchemaName.OBSERVATION
</v>
      </c>
      <c r="BI577" s="164" t="s">
        <v>1860</v>
      </c>
      <c r="BJ577" s="166" t="str">
        <f t="shared" si="464"/>
        <v xml:space="preserve">BEGIN
    -- 쿼리 결과를 변수에 저장
    SELECT 'ID3244'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L577" s="164" t="s">
        <v>1860</v>
      </c>
      <c r="BM577" s="166" t="str">
        <f t="shared" si="465"/>
        <v xml:space="preserve">BEGIN
    -- 쿼리 결과를 변수에 저장
    SELECT 'ID3244'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BO577" s="164" t="s">
        <v>1860</v>
      </c>
      <c r="BP577" s="166" t="str">
        <f t="shared" si="466"/>
        <v xml:space="preserve">BEGIN
    -- 쿼리 결과를 변수에 저장
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BR577" s="164" t="s">
        <v>1860</v>
      </c>
      <c r="BS57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U577" s="164" t="s">
        <v>1860</v>
      </c>
      <c r="BV57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577" s="166" t="str">
        <f>"SELECT ERR_VALUE, RULE_ID, TB_NM, COL_NM FROM (
 SELECT DISTINCT SUBSTRING(CAST("&amp; $J577 &amp;" AS VARCHAR(50)),1,30) AS ERR_VALUE, 'ID"&amp; $U577 &amp;"' AS RULE_ID,  
   '"&amp; $G577 &amp;"' AS TB_NM,    
   '"&amp; $J577 &amp;"' AS COL_NM 
    FROM "&amp;$C577&amp;"."&amp; $G577 &amp;" A
    WHERE  "&amp; $J577 &amp;" IS NULL 
LIMIT 3
) XX
"</f>
        <v xml:space="preserve">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</v>
      </c>
      <c r="BX577" s="164" t="s">
        <v>1860</v>
      </c>
      <c r="BY57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A577" s="164" t="s">
        <v>1860</v>
      </c>
      <c r="CB577" s="164" t="str">
        <f t="shared" si="470"/>
        <v xml:space="preserve">    -- 프로시저 본문
    BEGIN
        WITH query_result AS (
            -- 쿼리 결과를 변수에 저장
            SELECT 'ID3244'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D577" s="164" t="s">
        <v>1860</v>
      </c>
      <c r="CE577" s="164" t="str">
        <f t="shared" si="471"/>
        <v xml:space="preserve">    -- 프로시저 본문
    BEGIN
        WITH query_result AS (
            -- 쿼리 결과를 변수에 저장
         SELECT 'ID3244'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7" s="166" t="str">
        <f>"SELECT ERR_VALUE, RULE_ID, TB_NM, COL_NM FROM (
 SELECT DISTINCT SUBSTR(TO_CHAR("&amp; $J577 &amp;"),1,30) AS ERR_VALUE, 'ID"&amp; $U577 &amp;"' AS RULE_ID,  
   '"&amp; $G577 &amp;"' AS TB_NM,    
   '"&amp; $J577 &amp;"' AS COL_NM 
    FROM "&amp;$C577&amp;"."&amp; $G577 &amp;" A
    WHERE  "&amp; $J577 &amp;" IS NULL
AND ROWNUM &lt; 4
) XX
"</f>
        <v xml:space="preserve">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</v>
      </c>
      <c r="CG577" s="164" t="s">
        <v>1860</v>
      </c>
      <c r="CH57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J577" s="164" t="s">
        <v>1860</v>
      </c>
      <c r="CK577" s="164" t="str">
        <f t="shared" si="473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M577" s="164" t="s">
        <v>1860</v>
      </c>
      <c r="CN577" s="164" t="str">
        <f t="shared" si="474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CP577" s="164" t="s">
        <v>1860</v>
      </c>
      <c r="CQ577" s="164" t="str">
        <f t="shared" si="475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7" s="216">
        <f>IFERROR(VLOOKUP("ID"&amp;U577,V.진단결과!$A$2:$E$99558,4,0),0)</f>
        <v>0</v>
      </c>
      <c r="CS577" s="217">
        <f>IFERROR(VLOOKUP("ID"&amp;U577,V.진단결과!$A$2:$E$99558,5,0),0)</f>
        <v>0</v>
      </c>
      <c r="CT577" s="218">
        <f t="shared" si="420"/>
        <v>0</v>
      </c>
      <c r="CU577" s="219" t="str">
        <f>SUBSTITUTE(IFERROR(VLOOKUP("ID"&amp;U577,V.진단결과!$A$2:$F$99558,6,0),""),$AO577,"")</f>
        <v/>
      </c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</row>
    <row r="578" spans="1:120" s="220" customFormat="1">
      <c r="A578" s="164">
        <v>5.4</v>
      </c>
      <c r="B578" s="164" t="s">
        <v>2240</v>
      </c>
      <c r="C578" s="164" t="s">
        <v>2886</v>
      </c>
      <c r="D578" s="164">
        <v>10</v>
      </c>
      <c r="E578" s="175" t="s">
        <v>2243</v>
      </c>
      <c r="F578" s="177" t="s">
        <v>2261</v>
      </c>
      <c r="G578" s="177" t="s">
        <v>2253</v>
      </c>
      <c r="H578" s="177">
        <v>4</v>
      </c>
      <c r="I578" s="221" t="s">
        <v>2698</v>
      </c>
      <c r="J578" s="177" t="s">
        <v>2386</v>
      </c>
      <c r="K578" s="177" t="s">
        <v>2438</v>
      </c>
      <c r="L578" s="175"/>
      <c r="M578" s="165"/>
      <c r="N578" s="221" t="s">
        <v>2698</v>
      </c>
      <c r="O578" s="184">
        <v>44743</v>
      </c>
      <c r="P578" s="166"/>
      <c r="Q578" s="175" t="s">
        <v>116</v>
      </c>
      <c r="R578" s="175" t="s">
        <v>2448</v>
      </c>
      <c r="S578" s="166"/>
      <c r="T578" s="166"/>
      <c r="U578" s="166">
        <v>3245</v>
      </c>
      <c r="V578" s="164" t="s">
        <v>1869</v>
      </c>
      <c r="W578" s="167"/>
      <c r="X578" s="166"/>
      <c r="Y578" s="166"/>
      <c r="Z578" s="168" t="s">
        <v>1966</v>
      </c>
      <c r="AA578" s="168" t="s">
        <v>1967</v>
      </c>
      <c r="AB578" s="166"/>
      <c r="AC578" s="166"/>
      <c r="AD578" s="165"/>
      <c r="AE578" s="166"/>
      <c r="AF578" s="166"/>
      <c r="AG578" s="166"/>
      <c r="AH578" s="165"/>
      <c r="AI578" s="166"/>
      <c r="AJ578" s="166"/>
      <c r="AK578" s="166"/>
      <c r="AL578" s="166"/>
      <c r="AM578" s="166"/>
      <c r="AN578" s="167" t="str">
        <f>F578 &amp;"["&amp;G578&amp;"]의 "&amp; I578 &amp;"["&amp; J578 &amp;"]는 'YYYY-MM-DD'의 날짜 형식을 준수해야 한다."</f>
        <v>관찰정보[OBSERVATION]의 관찰 일자[OBSERVATION_DATE]는 'YYYY-MM-DD'의 날짜 형식을 준수해야 한다.</v>
      </c>
      <c r="AO578" s="166"/>
      <c r="AP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AQ578" s="164" t="s">
        <v>1860</v>
      </c>
      <c r="AR578" s="164" t="str">
        <f t="shared" si="458"/>
        <v xml:space="preserve">WITH query_result AS (
    -- 쿼리 결과를 변수에 저장
    SELECT 'ID3245'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8" s="166" t="str">
        <f>"SELECT 'ID"&amp; $U578 &amp;"' AS RULE_ID,  
   '"&amp; $G578 &amp;"' AS TB_NM,    
   '"&amp; $J578 &amp;"' AS COL_NM, 
	COUNT(*) AS ERR_CNT   
FROM "&amp;$C578&amp;"."&amp; $G578 &amp;"
WHERE CASE WHEN "&amp; $J578 &amp;" LIKE_REGEXPR '^[0-9]{4}-[0-9]{2}-[0-9]{2}$'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578" s="164" t="s">
        <v>1860</v>
      </c>
      <c r="AU578" s="164" t="str">
        <f t="shared" si="459"/>
        <v xml:space="preserve">    WITH query_result AS (
        -- 쿼리 결과를 변수에 저장
        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LIKE_REGEXPR '^[0-9]{4}-[0-9]{2}-[0-9]{2}$'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578" s="164" t="s">
        <v>1860</v>
      </c>
      <c r="AX578" s="164" t="str">
        <f t="shared" si="460"/>
        <v xml:space="preserve">    WITH query_result AS (
        -- 쿼리 결과를 변수에 저장
        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AZ578" s="164" t="s">
        <v>1860</v>
      </c>
      <c r="BA578" s="164" t="str">
        <f t="shared" si="461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578" s="164" t="s">
        <v>1860</v>
      </c>
      <c r="BD578" s="164" t="str">
        <f t="shared" si="462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578" s="164" t="s">
        <v>1860</v>
      </c>
      <c r="BG578" s="164" t="str">
        <f t="shared" si="463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8" s="166" t="str">
        <f>"SELECT 'ID"&amp; $U578 &amp;"' AS RULE_ID,  
   '"&amp; $G578 &amp;"' AS TB_NM,    
   '"&amp; $J578 &amp;"' AS COL_NM, 
   COUNT(*) AS TOT_CNT   
   FROM "&amp;$C578&amp;"."&amp; $G578 &amp;"
WHERE "&amp; $J578 &amp;" IS NOT NULL AND LENGTH(CAST("&amp; $J578 &amp;" AS VARCHAR))&gt;0 "</f>
        <v xml:space="preserve">SELECT 'ID3245' AS RULE_ID,  
   'OBSERVATION' AS TB_NM,    
   'OBSERVATION_DATE' AS COL_NM, 
   COUNT(*) AS TOT_CNT   
   FROM YourSchemaName.OBSERVATION
WHERE OBSERVATION_DATE IS NOT NULL AND LENGTH(CAST(OBSERVATION_DATE AS VARCHAR))&gt;0 </v>
      </c>
      <c r="BI578" s="164" t="s">
        <v>1860</v>
      </c>
      <c r="BJ578" s="166" t="str">
        <f t="shared" si="464"/>
        <v xml:space="preserve">BEGIN
    -- 쿼리 결과를 변수에 저장
    SELECT 'ID3245'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8" s="166" t="str">
        <f>"SELECT 'ID"&amp; $U578 &amp;"' AS RULE_ID,  
   '"&amp; $G578 &amp;"' AS TB_NM,    
   '"&amp; $J578 &amp;"' AS COL_NM, 
	COUNT(*) AS ERR_CNT   
FROM "&amp;$C578&amp;"."&amp; $G578 &amp;"
WHERE CASE WHEN REGEXP_MATCH(CAST("&amp; $J578 &amp;" AS VARCHAR), '^[0-9]{4}-[0-9]{2}-[0-9]{2}$') IS NULL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578" s="164" t="s">
        <v>1860</v>
      </c>
      <c r="BM578" s="166" t="str">
        <f t="shared" si="465"/>
        <v xml:space="preserve">BEGIN
    -- 쿼리 결과를 변수에 저장
    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REGEXP_MATCH(CAST("&amp; $J578 &amp;" AS VARCHAR), '^[0-9]{4}-[0-9]{2}-[0-9]{2}$') IS NULL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578" s="164" t="s">
        <v>1860</v>
      </c>
      <c r="BP578" s="166" t="str">
        <f t="shared" si="466"/>
        <v xml:space="preserve">BEGIN
    -- 쿼리 결과를 변수에 저장
    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BR578" s="164" t="s">
        <v>1860</v>
      </c>
      <c r="BS578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8" s="166" t="str">
        <f>"SELECT 'ID"&amp; $U578 &amp;"' AS RULE_ID,  
   '"&amp; $G578 &amp;"' AS TB_NM,    
   '"&amp; $J578 &amp;"' AS COL_NM, 
	COUNT(*) AS ERR_CNT   
FROM "&amp;$C578&amp;"."&amp; $G578 &amp;"
WHERE CASE WHEN "&amp; $J578 &amp;" REGEXP '^[0-9]{4}-[0-9]{2}-[0-9]{2}$'
THEN 'Y' ELSE 'N' END = 'Y' 
AND ( "&amp; $J578 &amp;" IS NOT NULL AND LENGTH("&amp; $J578 &amp;")&gt;0 )
"</f>
        <v xml:space="preserve">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578" s="164" t="s">
        <v>1860</v>
      </c>
      <c r="BV578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578" s="166" t="str">
        <f>"SELECT ERR_VALUE, RULE_ID, TB_NM, COL_NM FROM (
SELECT DISTINCT SUBSTRING(CAST("&amp; $J578 &amp;" AS VARCHAR(50)),1,30) AS ERR_VALUE, 'ID"&amp; $U578 &amp;"' AS RULE_ID,  
   '"&amp; $G578 &amp;"' AS TB_NM,    
   '"&amp; $J578 &amp;"' AS COL_NM 
FROM "&amp;$C578&amp;"."&amp; $G578 &amp;"
WHERE CASE WHEN "&amp; $J578 &amp;" REGEXP '^[0-9]{4}-[0-9]{2}-[0-9]{2}$'
 THEN 'Y' 
 ELSE 'N' 
 END = 'Y' 
AND ("&amp; $J578 &amp;" IS NOT NULL AND LENGTH("&amp; $J578 &amp;")&gt;0 )
limit 3
) XX
"</f>
        <v xml:space="preserve">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578" s="164" t="s">
        <v>1860</v>
      </c>
      <c r="BY578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CA578" s="164" t="s">
        <v>1860</v>
      </c>
      <c r="CB578" s="164" t="str">
        <f t="shared" si="470"/>
        <v xml:space="preserve">    -- 프로시저 본문
    BEGIN
        WITH query_result AS (
            -- 쿼리 결과를 변수에 저장
            SELECT 'ID3245'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8" s="166" t="str">
        <f>"SELECT 'ID"&amp; $U578 &amp;"' AS RULE_ID,  
   '"&amp; $G578 &amp;"' AS TB_NM,    
   '"&amp; $J578 &amp;"' AS COL_NM, 
	COUNT(*) AS ERR_CNT   
FROM "&amp;$C578&amp;"."&amp; $G578 &amp;"
WHERE CASE WHEN REGEXP_LIKE("&amp; $J578 &amp;", '^[0-9]{4}-[0-9]{2}-[0-9]{2}$')
THEN 'Y' ELSE 'N' END = 'Y' 
AND ( "&amp; $J578 &amp;" IS NOT NULL AND LENGTH(TO_CHAR("&amp; $J578 &amp;"))&gt;0 )
"</f>
        <v xml:space="preserve">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578" s="164" t="s">
        <v>1860</v>
      </c>
      <c r="CE578" s="164" t="str">
        <f t="shared" si="471"/>
        <v xml:space="preserve">    -- 프로시저 본문
    BEGIN
        WITH query_result AS (
            -- 쿼리 결과를 변수에 저장
         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8" s="166" t="str">
        <f>"SELECT ERR_VALUE, RULE_ID, TB_NM, COL_NM FROM (
SELECT DISTINCT SUBSTR(TO_CHAR("&amp; $J578 &amp;"),1,30) AS ERR_VALUE, 'ID"&amp; $U578 &amp;"' AS RULE_ID,  
   '"&amp; $G578 &amp;"' AS TB_NM,    
   '"&amp; $J578 &amp;"' AS COL_NM 
FROM "&amp;$C578&amp;"."&amp; $G578 &amp;"
WHERE CASE WHEN REGEXP_LIKE("&amp; $J578 &amp;", '^[0-9]{4}-[0-9]{2}-[0-9]{2}$')
 THEN 'Y' 
 ELSE 'N' 
 END = 'Y' 
AND ("&amp; $J578 &amp;" IS NOT NULL AND LENGTH(TO_CHAR("&amp; $J578 &amp;"))&gt;0 )
AND ROWNUM &lt; 4
) XX
"</f>
        <v xml:space="preserve">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578" s="164" t="s">
        <v>1860</v>
      </c>
      <c r="CH578" s="164" t="str">
        <f t="shared" si="472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CJ578" s="164" t="s">
        <v>1860</v>
      </c>
      <c r="CK578" s="164" t="str">
        <f t="shared" si="473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578" s="164" t="s">
        <v>1860</v>
      </c>
      <c r="CN578" s="164" t="str">
        <f t="shared" si="474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578" s="164" t="s">
        <v>1860</v>
      </c>
      <c r="CQ578" s="164" t="str">
        <f t="shared" si="475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8" s="216">
        <f>IFERROR(VLOOKUP("ID"&amp;U578,V.진단결과!$A$2:$E$99558,4,0),0)</f>
        <v>0</v>
      </c>
      <c r="CS578" s="217">
        <f>IFERROR(VLOOKUP("ID"&amp;U578,V.진단결과!$A$2:$E$99558,5,0),0)</f>
        <v>0</v>
      </c>
      <c r="CT578" s="218">
        <f t="shared" si="420"/>
        <v>0</v>
      </c>
      <c r="CU578" s="219" t="str">
        <f>SUBSTITUTE(IFERROR(VLOOKUP("ID"&amp;U578,V.진단결과!$A$2:$F$99558,6,0),""),$AO578,"")</f>
        <v/>
      </c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</row>
    <row r="579" spans="1:120" s="220" customFormat="1" ht="16.5" customHeight="1">
      <c r="A579" s="164">
        <v>5.4</v>
      </c>
      <c r="B579" s="164" t="s">
        <v>2240</v>
      </c>
      <c r="C579" s="164" t="s">
        <v>2886</v>
      </c>
      <c r="D579" s="164">
        <v>10</v>
      </c>
      <c r="E579" s="175" t="s">
        <v>2243</v>
      </c>
      <c r="F579" s="177" t="s">
        <v>2261</v>
      </c>
      <c r="G579" s="177" t="s">
        <v>2253</v>
      </c>
      <c r="H579" s="177">
        <v>4</v>
      </c>
      <c r="I579" s="221" t="s">
        <v>2698</v>
      </c>
      <c r="J579" s="177" t="s">
        <v>2386</v>
      </c>
      <c r="K579" s="177" t="s">
        <v>2438</v>
      </c>
      <c r="L579" s="175"/>
      <c r="M579" s="165"/>
      <c r="N579" s="221" t="s">
        <v>2698</v>
      </c>
      <c r="O579" s="184">
        <v>44743</v>
      </c>
      <c r="P579" s="166"/>
      <c r="Q579" s="175" t="s">
        <v>116</v>
      </c>
      <c r="R579" s="175" t="s">
        <v>2448</v>
      </c>
      <c r="S579" s="166"/>
      <c r="T579" s="166"/>
      <c r="U579" s="166">
        <v>3246</v>
      </c>
      <c r="V579" s="164" t="s">
        <v>1869</v>
      </c>
      <c r="W579" s="166"/>
      <c r="X579" s="166"/>
      <c r="Y579" s="166"/>
      <c r="Z579" s="168" t="s">
        <v>2892</v>
      </c>
      <c r="AA579" s="168" t="s">
        <v>2891</v>
      </c>
      <c r="AB579" s="166"/>
      <c r="AC579" s="166"/>
      <c r="AD579" s="165"/>
      <c r="AE579" s="166"/>
      <c r="AF579" s="166"/>
      <c r="AG579" s="166"/>
      <c r="AH579" s="165"/>
      <c r="AI579" s="166"/>
      <c r="AJ579" s="166"/>
      <c r="AK579" s="166"/>
      <c r="AL579" s="166"/>
      <c r="AM579" s="166"/>
      <c r="AN579" s="166" t="str">
        <f>F579 &amp;"["&amp;G579&amp;"]의 "&amp; I579 &amp;"["&amp; J579 &amp;"]는 필수적으로 존재하여만 한다."</f>
        <v>관찰정보[OBSERVATION]의 관찰 일자[OBSERVATION_DATE]는 필수적으로 존재하여만 한다.</v>
      </c>
      <c r="AO579" s="166"/>
      <c r="AP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Q579" s="164" t="s">
        <v>1860</v>
      </c>
      <c r="AR579" s="164" t="str">
        <f t="shared" si="458"/>
        <v xml:space="preserve">WITH query_result AS (
    -- 쿼리 결과를 변수에 저장
    SELECT 'ID3246'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AT579" s="164" t="s">
        <v>1860</v>
      </c>
      <c r="AU579" s="164" t="str">
        <f t="shared" si="459"/>
        <v xml:space="preserve">    WITH query_result AS (
        -- 쿼리 결과를 변수에 저장
        SELECT 'ID3246'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AW579" s="164" t="s">
        <v>1860</v>
      </c>
      <c r="AX579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Z579" s="164" t="s">
        <v>1860</v>
      </c>
      <c r="BA579" s="164" t="str">
        <f t="shared" si="461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C579" s="164" t="s">
        <v>1860</v>
      </c>
      <c r="BD579" s="164" t="str">
        <f t="shared" si="462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BF579" s="164" t="s">
        <v>1860</v>
      </c>
      <c r="BG579" s="164" t="str">
        <f t="shared" si="463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9" s="166" t="str">
        <f>"SELECT 'ID"&amp; $U579 &amp;"' AS RULE_ID,  
   '"&amp; $G579 &amp;"' AS TB_NM,    
   '"&amp; $J579 &amp;"' AS COL_NM, 
   COUNT(*) AS TOT_CNT   
   FROM "&amp;$C579&amp;"."&amp; $G579 &amp;"
"</f>
        <v xml:space="preserve">SELECT 'ID3246' AS RULE_ID,  
   'OBSERVATION' AS TB_NM,    
   'OBSERVATION_DATE' AS COL_NM, 
   COUNT(*) AS TOT_CNT   
   FROM YourSchemaName.OBSERVATION
</v>
      </c>
      <c r="BI579" s="164" t="s">
        <v>1860</v>
      </c>
      <c r="BJ579" s="166" t="str">
        <f t="shared" si="464"/>
        <v xml:space="preserve">BEGIN
    -- 쿼리 결과를 변수에 저장
    SELECT 'ID3246'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L579" s="164" t="s">
        <v>1860</v>
      </c>
      <c r="BM579" s="166" t="str">
        <f t="shared" si="465"/>
        <v xml:space="preserve">BEGIN
    -- 쿼리 결과를 변수에 저장
    SELECT 'ID3246'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BO579" s="164" t="s">
        <v>1860</v>
      </c>
      <c r="BP579" s="166" t="str">
        <f t="shared" si="466"/>
        <v xml:space="preserve">BEGIN
    -- 쿼리 결과를 변수에 저장
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BR579" s="164" t="s">
        <v>1860</v>
      </c>
      <c r="BS579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U579" s="164" t="s">
        <v>1860</v>
      </c>
      <c r="BV579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579" s="166" t="str">
        <f>"SELECT ERR_VALUE, RULE_ID, TB_NM, COL_NM FROM (
 SELECT DISTINCT SUBSTRING(CAST("&amp; $J579 &amp;" AS VARCHAR(50)),1,30) AS ERR_VALUE, 'ID"&amp; $U579 &amp;"' AS RULE_ID,  
   '"&amp; $G579 &amp;"' AS TB_NM,    
   '"&amp; $J579 &amp;"' AS COL_NM 
    FROM "&amp;$C579&amp;"."&amp; $G579 &amp;" A
    WHERE  "&amp; $J579 &amp;" IS NULL 
LIMIT 3
) XX
"</f>
        <v xml:space="preserve">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</v>
      </c>
      <c r="BX579" s="164" t="s">
        <v>1860</v>
      </c>
      <c r="BY579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A579" s="164" t="s">
        <v>1860</v>
      </c>
      <c r="CB579" s="164" t="str">
        <f t="shared" si="470"/>
        <v xml:space="preserve">    -- 프로시저 본문
    BEGIN
        WITH query_result AS (
            -- 쿼리 결과를 변수에 저장
            SELECT 'ID3246'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D579" s="164" t="s">
        <v>1860</v>
      </c>
      <c r="CE579" s="164" t="str">
        <f t="shared" si="471"/>
        <v xml:space="preserve">    -- 프로시저 본문
    BEGIN
        WITH query_result AS (
            -- 쿼리 결과를 변수에 저장
         SELECT 'ID3246'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9" s="166" t="str">
        <f>"SELECT ERR_VALUE, RULE_ID, TB_NM, COL_NM FROM (
 SELECT DISTINCT SUBSTR(TO_CHAR("&amp; $J579 &amp;"),1,30) AS ERR_VALUE, 'ID"&amp; $U579 &amp;"' AS RULE_ID,  
   '"&amp; $G579 &amp;"' AS TB_NM,    
   '"&amp; $J579 &amp;"' AS COL_NM 
    FROM "&amp;$C579&amp;"."&amp; $G579 &amp;" A
    WHERE  "&amp; $J579 &amp;" IS NULL
AND ROWNUM &lt; 4
) XX
"</f>
        <v xml:space="preserve">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</v>
      </c>
      <c r="CG579" s="164" t="s">
        <v>1860</v>
      </c>
      <c r="CH579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J579" s="164" t="s">
        <v>1860</v>
      </c>
      <c r="CK579" s="164" t="str">
        <f t="shared" si="473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M579" s="164" t="s">
        <v>1860</v>
      </c>
      <c r="CN579" s="164" t="str">
        <f t="shared" si="474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CP579" s="164" t="s">
        <v>1860</v>
      </c>
      <c r="CQ579" s="164" t="str">
        <f t="shared" si="475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9" s="216">
        <f>IFERROR(VLOOKUP("ID"&amp;U579,V.진단결과!$A$2:$E$99558,4,0),0)</f>
        <v>0</v>
      </c>
      <c r="CS579" s="217">
        <f>IFERROR(VLOOKUP("ID"&amp;U579,V.진단결과!$A$2:$E$99558,5,0),0)</f>
        <v>0</v>
      </c>
      <c r="CT579" s="218">
        <f t="shared" si="420"/>
        <v>0</v>
      </c>
      <c r="CU579" s="219" t="str">
        <f>SUBSTITUTE(IFERROR(VLOOKUP("ID"&amp;U579,V.진단결과!$A$2:$F$99558,6,0),""),$AO579,"")</f>
        <v/>
      </c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</row>
    <row r="580" spans="1:120" s="220" customFormat="1" ht="16.5" customHeight="1">
      <c r="A580" s="164">
        <v>5.4</v>
      </c>
      <c r="B580" s="164" t="s">
        <v>2240</v>
      </c>
      <c r="C580" s="164" t="s">
        <v>2886</v>
      </c>
      <c r="D580" s="164">
        <v>10</v>
      </c>
      <c r="E580" s="175" t="s">
        <v>2243</v>
      </c>
      <c r="F580" s="177" t="s">
        <v>2261</v>
      </c>
      <c r="G580" s="177" t="s">
        <v>2253</v>
      </c>
      <c r="H580" s="177">
        <v>4</v>
      </c>
      <c r="I580" s="221" t="s">
        <v>2698</v>
      </c>
      <c r="J580" s="177" t="s">
        <v>2386</v>
      </c>
      <c r="K580" s="177" t="s">
        <v>2438</v>
      </c>
      <c r="L580" s="175"/>
      <c r="M580" s="165"/>
      <c r="N580" s="221" t="s">
        <v>2698</v>
      </c>
      <c r="O580" s="184">
        <v>44743</v>
      </c>
      <c r="P580" s="166"/>
      <c r="Q580" s="175" t="s">
        <v>116</v>
      </c>
      <c r="R580" s="175" t="s">
        <v>2448</v>
      </c>
      <c r="S580" s="166"/>
      <c r="T580" s="166"/>
      <c r="U580" s="166">
        <v>3247</v>
      </c>
      <c r="V580" s="164" t="s">
        <v>1869</v>
      </c>
      <c r="W580" s="166"/>
      <c r="X580" s="166"/>
      <c r="Y580" s="166"/>
      <c r="Z580" s="168" t="s">
        <v>2801</v>
      </c>
      <c r="AA580" s="168" t="s">
        <v>2799</v>
      </c>
      <c r="AB580" s="166"/>
      <c r="AC580" s="166"/>
      <c r="AD580" s="165"/>
      <c r="AE580" s="166"/>
      <c r="AF580" s="166"/>
      <c r="AG580" s="166"/>
      <c r="AH580" s="165"/>
      <c r="AI580" s="166"/>
      <c r="AJ580" s="166"/>
      <c r="AK580" s="166"/>
      <c r="AL580" s="223" t="s">
        <v>2897</v>
      </c>
      <c r="AM580" s="166" t="s">
        <v>2893</v>
      </c>
      <c r="AN580" s="166" t="str">
        <f>F580 &amp;"["&amp;G580&amp;"]의 "&amp; I580 &amp;"["&amp; J580 &amp;"]는 "&amp;AL580&amp;"와 "&amp;AM580&amp;" 사이에 존재해야만 한다."</f>
        <v>관찰정보[OBSERVATION]의 관찰 일자[OBSERVATION_DATE]는 '1950-01-01'와 현재날짜 사이에 존재해야만 한다.</v>
      </c>
      <c r="AO580" s="166"/>
      <c r="AP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AQ580" s="164" t="s">
        <v>1860</v>
      </c>
      <c r="AR580" s="164" t="str">
        <f t="shared" si="458"/>
        <v xml:space="preserve">WITH query_result AS (
    -- 쿼리 결과를 변수에 저장
    SELECT 'ID3247'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TO_CHAR(CURRENT_DATE, 'YYYY-MM-DD')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580" s="164" t="s">
        <v>1860</v>
      </c>
      <c r="AU580" s="164" t="str">
        <f t="shared" si="459"/>
        <v xml:space="preserve">    WITH query_result AS (
        -- 쿼리 결과를 변수에 저장
    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TO_CHAR(CURRENT_DATE, 'YYYY-MM-DD')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580" s="164" t="s">
        <v>1860</v>
      </c>
      <c r="AX580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AZ580" s="164" t="s">
        <v>1860</v>
      </c>
      <c r="BA580" s="164" t="str">
        <f t="shared" si="461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580" s="164" t="s">
        <v>1860</v>
      </c>
      <c r="BD580" s="164" t="str">
        <f>"BEGIN TRY" &amp; CHAR(10) &amp;
"    WITH query_result AS (" &amp; CHAR(10) &amp;
"        "&amp;BB580&amp;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580" s="164" t="s">
        <v>1860</v>
      </c>
      <c r="BG580" s="164" t="str">
        <f t="shared" si="463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0" s="166" t="str">
        <f>"SELECT 'ID"&amp; $U580 &amp;"' AS RULE_ID,  
   '"&amp; $G580 &amp;"' AS TB_NM,    
   '"&amp; $J580 &amp;"' AS COL_NM, 
   COUNT(*) AS TOT_CNT   
   FROM "&amp;$C580&amp;"."&amp; $G580 &amp;"
WHERE "&amp; $J580 &amp;" IS NOT NULL AND LENGTH(CAST("&amp; $J580 &amp;" AS VARCHAR))&gt;0 "</f>
        <v xml:space="preserve">SELECT 'ID3247' AS RULE_ID,  
   'OBSERVATION' AS TB_NM,    
   'OBSERVATION_DATE' AS COL_NM, 
   COUNT(*) AS TOT_CNT   
   FROM YourSchemaName.OBSERVATION
WHERE OBSERVATION_DATE IS NOT NULL AND LENGTH(CAST(OBSERVATION_DATE AS VARCHAR))&gt;0 </v>
      </c>
      <c r="BI580" s="164" t="s">
        <v>1860</v>
      </c>
      <c r="BJ580" s="166" t="str">
        <f t="shared" si="464"/>
        <v xml:space="preserve">BEGIN
    -- 쿼리 결과를 변수에 저장
    SELECT 'ID3247'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CURRENT_DATE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580" s="164" t="s">
        <v>1860</v>
      </c>
      <c r="BM580" s="166" t="str">
        <f t="shared" si="465"/>
        <v xml:space="preserve">BEGIN
    -- 쿼리 결과를 변수에 저장
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CURRENT_DATE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580" s="164" t="s">
        <v>1860</v>
      </c>
      <c r="BP580" s="166" t="str">
        <f t="shared" si="466"/>
        <v xml:space="preserve">BEGIN
    -- 쿼리 결과를 변수에 저장
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BR580" s="164" t="s">
        <v>1860</v>
      </c>
      <c r="BS580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0" s="166" t="str">
        <f>"SELECT 'ID"&amp; $U580 &amp;"' AS RULE_ID,  
   '"&amp; $G580 &amp;"' AS TB_NM,    
   '"&amp; $J580 &amp;"' AS COL_NM, 
	COUNT(*) AS ERR_CNT   
FROM "&amp;$C580&amp;"."&amp; $G580 &amp;" A
WHERE "&amp; $J580 &amp;" IS NOT NULL AND LENGTH("&amp; $J580 &amp;") &gt; 0 
AND "&amp;$J580&amp;" NOT BETWEEN "&amp;$AL580&amp;" AND CURDATE()
 "</f>
        <v xml:space="preserve">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580" s="164" t="s">
        <v>1860</v>
      </c>
      <c r="BV580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580" s="166" t="str">
        <f>"SELECT ERR_VALUE, RULE_ID, TB_NM, COL_NM FROM (
 SELECT DISTINCT SUBSTRING(CAST("&amp; $J580 &amp;" AS VARCHAR(50)),1,30) AS ERR_VALUE, 'ID"&amp; $U580 &amp;"' AS RULE_ID,  
   '"&amp; $G580 &amp;"' AS TB_NM,    
   '"&amp; $J580 &amp;"' AS COL_NM 
FROM "&amp;$C580&amp;"."&amp; $G580 &amp;" A
WHERE  "&amp; $J580 &amp;" IS NOT NULL AND LENGTH("&amp; $J580 &amp;") &gt; 0 
AND "&amp;$J580&amp;" NOT BETWEEN "&amp;$AL580&amp;" AND CURDATE()
LIMIT 3
) XX
"</f>
        <v xml:space="preserve">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580" s="164" t="s">
        <v>1860</v>
      </c>
      <c r="BY580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CA580" s="164" t="s">
        <v>1860</v>
      </c>
      <c r="CB580" s="164" t="str">
        <f t="shared" si="470"/>
        <v xml:space="preserve">    -- 프로시저 본문
    BEGIN
        WITH query_result AS (
            -- 쿼리 결과를 변수에 저장
            SELECT 'ID3247'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0" s="166" t="str">
        <f>"SELECT 'ID"&amp; $U580 &amp;"' AS RULE_ID,  
   '"&amp; $G580 &amp;"' AS TB_NM,    
   '"&amp; $J580 &amp;"' AS COL_NM, 
	COUNT(*) AS ERR_CNT   
FROM "&amp;$C580&amp;"."&amp; $G580 &amp;" A
WHERE "&amp; $J580 &amp;" IS NOT NULL AND LENGTH(TO_CHAR("&amp; $J580 &amp;")) &gt; 0 
AND "&amp;$J580&amp;" NOT BETWEEN "&amp;$AL580&amp;" AND TO_CHAR(SYSDATE, 'YYYY-MM-DD')
 "</f>
        <v xml:space="preserve">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580" s="164" t="s">
        <v>1860</v>
      </c>
      <c r="CE580" s="164" t="str">
        <f t="shared" si="471"/>
        <v xml:space="preserve">    -- 프로시저 본문
    BEGIN
        WITH query_result AS (
            -- 쿼리 결과를 변수에 저장
         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0" s="166" t="str">
        <f>"SELECT ERR_VALUE, RULE_ID, TB_NM, COL_NM FROM (
 SELECT DISTINCT SUBSTR(TO_CHAR("&amp; $J580 &amp;"),1,30) AS ERR_VALUE, 'ID"&amp; $U580 &amp;"' AS RULE_ID,  
   '"&amp; $G580 &amp;"' AS TB_NM,    
   '"&amp; $J580 &amp;"' AS COL_NM 
FROM "&amp;$C580&amp;"."&amp; $G580 &amp;" A
WHERE  "&amp; $J580 &amp;" IS NOT NULL AND LENGTH(TO_CHAR("&amp; $J580 &amp;")) &gt; 0 
AND "&amp;$J580&amp;" NOT BETWEEN "&amp;$AL580&amp;" AND TO_CHAR(SYSDATE, 'YYYY-MM-DD')
AND ROWNUM &lt; 4
) XX
"</f>
        <v xml:space="preserve">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580" s="164" t="s">
        <v>1860</v>
      </c>
      <c r="CH580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CJ580" s="164" t="s">
        <v>1860</v>
      </c>
      <c r="CK580" s="164" t="str">
        <f t="shared" si="473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580" s="164" t="s">
        <v>1860</v>
      </c>
      <c r="CN580" s="164" t="str">
        <f>"BEGIN TRY" &amp; CHAR(10) &amp;
"    WITH query_result AS (" &amp; CHAR(10) &amp;
"        "&amp;CL580&amp;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580" s="164" t="s">
        <v>1860</v>
      </c>
      <c r="CQ580" s="164" t="str">
        <f t="shared" si="475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0" s="216">
        <f>IFERROR(VLOOKUP("ID"&amp;U580,V.진단결과!$A$2:$E$99558,4,0),0)</f>
        <v>0</v>
      </c>
      <c r="CS580" s="217">
        <f>IFERROR(VLOOKUP("ID"&amp;U580,V.진단결과!$A$2:$E$99558,5,0),0)</f>
        <v>0</v>
      </c>
      <c r="CT580" s="218">
        <f t="shared" si="420"/>
        <v>0</v>
      </c>
      <c r="CU580" s="219" t="str">
        <f>SUBSTITUTE(IFERROR(VLOOKUP("ID"&amp;U580,V.진단결과!$A$2:$F$99558,6,0),""),$AO580,"")</f>
        <v/>
      </c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</row>
    <row r="581" spans="1:120" s="220" customFormat="1" ht="16.5" customHeight="1">
      <c r="A581" s="164">
        <v>5.4</v>
      </c>
      <c r="B581" s="164" t="s">
        <v>2240</v>
      </c>
      <c r="C581" s="164" t="s">
        <v>2886</v>
      </c>
      <c r="D581" s="164">
        <v>10</v>
      </c>
      <c r="E581" s="175" t="s">
        <v>2243</v>
      </c>
      <c r="F581" s="177" t="s">
        <v>2261</v>
      </c>
      <c r="G581" s="177" t="s">
        <v>2253</v>
      </c>
      <c r="H581" s="177">
        <v>4</v>
      </c>
      <c r="I581" s="221" t="s">
        <v>2698</v>
      </c>
      <c r="J581" s="177" t="s">
        <v>2386</v>
      </c>
      <c r="K581" s="177" t="s">
        <v>2438</v>
      </c>
      <c r="L581" s="175"/>
      <c r="M581" s="165"/>
      <c r="N581" s="221" t="s">
        <v>2698</v>
      </c>
      <c r="O581" s="184">
        <v>44743</v>
      </c>
      <c r="P581" s="166"/>
      <c r="Q581" s="175" t="s">
        <v>116</v>
      </c>
      <c r="R581" s="175" t="s">
        <v>2448</v>
      </c>
      <c r="S581" s="166"/>
      <c r="T581" s="166"/>
      <c r="U581" s="166">
        <v>3248</v>
      </c>
      <c r="V581" s="164" t="s">
        <v>1869</v>
      </c>
      <c r="W581" s="166"/>
      <c r="X581" s="166"/>
      <c r="Y581" s="166"/>
      <c r="Z581" s="168" t="s">
        <v>2564</v>
      </c>
      <c r="AA581" s="168" t="s">
        <v>2565</v>
      </c>
      <c r="AB581" s="166"/>
      <c r="AC581" s="166"/>
      <c r="AD581" s="165"/>
      <c r="AE581" s="166"/>
      <c r="AF581" s="166"/>
      <c r="AG581" s="166"/>
      <c r="AH581" s="165"/>
      <c r="AI581" s="166"/>
      <c r="AJ581" s="166" t="s">
        <v>2254</v>
      </c>
      <c r="AK581" s="166" t="s">
        <v>2272</v>
      </c>
      <c r="AL581" s="223"/>
      <c r="AM581" s="166" t="s">
        <v>2394</v>
      </c>
      <c r="AN581" s="166" t="str">
        <f>F581 &amp;"["&amp;G581&amp;"]의 "&amp; I581 &amp;"["&amp; J581 &amp;"]는 사망["&amp;AJ581&amp;"]의 사망일자 이후 데이터가 존재할 수 없다."</f>
        <v>관찰정보[OBSERVATION]의 관찰 일자[OBSERVATION_DATE]는 사망[DEATH]의 사망일자 이후 데이터가 존재할 수 없다.</v>
      </c>
      <c r="AO581" s="166"/>
      <c r="AP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AQ581" s="164" t="s">
        <v>1860</v>
      </c>
      <c r="AR581" s="164" t="str">
        <f t="shared" si="458"/>
        <v xml:space="preserve">WITH query_result AS (
    -- 쿼리 결과를 변수에 저장
    SELECT 'ID3248'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 
AND A."&amp; $J581 &amp;" &lt; B."&amp;$AM581&amp;"
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581" s="164" t="s">
        <v>1860</v>
      </c>
      <c r="AU581" s="164" t="str">
        <f t="shared" si="459"/>
        <v xml:space="preserve">    WITH query_result AS (
        -- 쿼리 결과를 변수에 저장
    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TO_VARCHAR(B."&amp;$AM581&amp;", 'YYYY-MM-DD')
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581" s="164" t="s">
        <v>1860</v>
      </c>
      <c r="AX581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AZ581" s="164" t="s">
        <v>1860</v>
      </c>
      <c r="BA581" s="164" t="str">
        <f t="shared" si="461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581" s="164" t="s">
        <v>1860</v>
      </c>
      <c r="BD581" s="164" t="str">
        <f>"BEGIN TRY" &amp; CHAR(10) &amp;
"    WITH query_result AS (" &amp; CHAR(10) &amp;
"        "&amp;BB581&amp;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581" s="164" t="s">
        <v>1860</v>
      </c>
      <c r="BG581" s="164" t="str">
        <f t="shared" si="463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1" s="166" t="str">
        <f>"SELECT 'ID"&amp; $U581 &amp;"' AS RULE_ID,  
   '"&amp; $G581 &amp;"' AS TB_NM,    
   '"&amp; $J581 &amp;"' AS COL_NM, 
   COUNT(*) AS TOT_CNT   
   FROM "&amp;$C581&amp;"."&amp; $G581 &amp;"
WHERE "&amp; $J581 &amp;" IS NOT NULL AND LENGTH(CAST("&amp; $J581 &amp;" AS VARCHAR))&gt;0 "</f>
        <v xml:space="preserve">SELECT 'ID3248' AS RULE_ID,  
   'OBSERVATION' AS TB_NM,    
   'OBSERVATION_DATE' AS COL_NM, 
   COUNT(*) AS TOT_CNT   
   FROM YourSchemaName.OBSERVATION
WHERE OBSERVATION_DATE IS NOT NULL AND LENGTH(CAST(OBSERVATION_DATE AS VARCHAR))&gt;0 </v>
      </c>
      <c r="BI581" s="164" t="s">
        <v>1860</v>
      </c>
      <c r="BJ581" s="166" t="str">
        <f t="shared" si="464"/>
        <v xml:space="preserve">BEGIN
    -- 쿼리 결과를 변수에 저장
    SELECT 'ID3248'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B."&amp;$AM551&amp;" 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</v>
      </c>
      <c r="BL581" s="164" t="s">
        <v>1860</v>
      </c>
      <c r="BM581" s="166" t="str">
        <f t="shared" si="465"/>
        <v xml:space="preserve">BEGIN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=A."&amp;$AK581&amp;" 
AND A."&amp; $J581 &amp;" &lt; B."&amp;$AM551&amp;" 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</v>
      </c>
      <c r="BO581" s="164" t="s">
        <v>1860</v>
      </c>
      <c r="BP581" s="166" t="str">
        <f t="shared" si="466"/>
        <v xml:space="preserve">BEGIN
    -- 쿼리 결과를 변수에 저장
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BR581" s="164" t="s">
        <v>1860</v>
      </c>
      <c r="BS581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B."&amp;$AM551&amp;" )  
THEN 'Y' ELSE 'N' END = 'Y' 
AND ( "&amp; $J581 &amp;" IS NOT NULL AND LENGTH("&amp; $J581 &amp;")&gt;0 )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</v>
      </c>
      <c r="BU581" s="164" t="s">
        <v>1860</v>
      </c>
      <c r="BV581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1" s="166" t="str">
        <f>"SELECT ERR_VALUE, RULE_ID, TB_NM, COL_NM FROM (
 SELECT DISTINCT SUBSTRING(CAST("&amp; $J581 &amp;" AS VARCHAR(50)),1,30)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B."&amp;$AM551&amp;"
)  
THEN 'Y' ELSE 'N' END = 'Y' 
AND ( "&amp; $J581 &amp;" IS NOT NULL AND LENGTH("&amp; $J581 &amp;")&gt;0 ) 
LIMIT 3
) XX
"</f>
        <v xml:space="preserve">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</v>
      </c>
      <c r="BX581" s="164" t="s">
        <v>1860</v>
      </c>
      <c r="BY581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CA581" s="164" t="s">
        <v>1860</v>
      </c>
      <c r="CB581" s="164" t="str">
        <f t="shared" si="470"/>
        <v xml:space="preserve">    -- 프로시저 본문
    BEGIN
        WITH query_result AS (
            -- 쿼리 결과를 변수에 저장
            SELECT 'ID3248'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B."&amp;$AM551&amp;"
 )  
THEN 'Y' ELSE 'N' END = 'Y' 
AND ( "&amp; $J581 &amp;" IS NOT NULL AND LENGTH(TO_CHAR("&amp; $J581 &amp;"))&gt;0 )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</v>
      </c>
      <c r="CD581" s="164" t="s">
        <v>1860</v>
      </c>
      <c r="CE581" s="164" t="str">
        <f t="shared" si="471"/>
        <v xml:space="preserve">    -- 프로시저 본문
    BEGIN
        WITH query_result AS (
            -- 쿼리 결과를 변수에 저장
 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1" s="166" t="str">
        <f>"SELECT ERR_VALUE, RULE_ID, TB_NM, COL_NM FROM (
 SELECT DISTINCT SUBSTR(TO_CHAR("&amp; $J581 &amp;"),1,30)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B."&amp;$AM551&amp;"
)  
THEN 'Y' ELSE 'N' END = 'Y' 
AND ( "&amp; $J581 &amp;" IS NOT NULL AND LENGTH(TO_CHAR("&amp; $J581 &amp;"))&gt;0 ) 
AND ROWNUM &lt; 4
) XX
"</f>
        <v xml:space="preserve">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</v>
      </c>
      <c r="CG581" s="164" t="s">
        <v>1860</v>
      </c>
      <c r="CH581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CJ581" s="164" t="s">
        <v>1860</v>
      </c>
      <c r="CK581" s="164" t="str">
        <f t="shared" si="473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581" s="164" t="s">
        <v>1860</v>
      </c>
      <c r="CN581" s="164" t="str">
        <f>"BEGIN TRY" &amp; CHAR(10) &amp;
"    WITH query_result AS (" &amp; CHAR(10) &amp;
"        "&amp;CL581&amp;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581" s="164" t="s">
        <v>1860</v>
      </c>
      <c r="CQ581" s="164" t="str">
        <f t="shared" si="475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1" s="216">
        <f>IFERROR(VLOOKUP("ID"&amp;U581,V.진단결과!$A$2:$E$99558,4,0),0)</f>
        <v>0</v>
      </c>
      <c r="CS581" s="217">
        <f>IFERROR(VLOOKUP("ID"&amp;U581,V.진단결과!$A$2:$E$99558,5,0),0)</f>
        <v>0</v>
      </c>
      <c r="CT581" s="218">
        <f t="shared" si="420"/>
        <v>0</v>
      </c>
      <c r="CU581" s="219" t="str">
        <f>SUBSTITUTE(IFERROR(VLOOKUP("ID"&amp;U581,V.진단결과!$A$2:$F$99558,6,0),""),$AO581,"")</f>
        <v/>
      </c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</row>
    <row r="582" spans="1:120" s="220" customFormat="1">
      <c r="A582" s="164">
        <v>5.4</v>
      </c>
      <c r="B582" s="164" t="s">
        <v>2240</v>
      </c>
      <c r="C582" s="164" t="s">
        <v>2886</v>
      </c>
      <c r="D582" s="164">
        <v>10</v>
      </c>
      <c r="E582" s="175" t="s">
        <v>2243</v>
      </c>
      <c r="F582" s="177" t="s">
        <v>2261</v>
      </c>
      <c r="G582" s="177" t="s">
        <v>2253</v>
      </c>
      <c r="H582" s="177">
        <v>4</v>
      </c>
      <c r="I582" s="221" t="s">
        <v>2698</v>
      </c>
      <c r="J582" s="177" t="s">
        <v>2386</v>
      </c>
      <c r="K582" s="177" t="s">
        <v>2438</v>
      </c>
      <c r="L582" s="175"/>
      <c r="M582" s="165"/>
      <c r="N582" s="221" t="s">
        <v>2698</v>
      </c>
      <c r="O582" s="184">
        <v>44743</v>
      </c>
      <c r="P582" s="166"/>
      <c r="Q582" s="175" t="s">
        <v>116</v>
      </c>
      <c r="R582" s="175" t="s">
        <v>2448</v>
      </c>
      <c r="S582" s="166"/>
      <c r="T582" s="166"/>
      <c r="U582" s="166">
        <v>3249</v>
      </c>
      <c r="V582" s="164" t="s">
        <v>1869</v>
      </c>
      <c r="W582" s="166"/>
      <c r="X582" s="166"/>
      <c r="Y582" s="166"/>
      <c r="Z582" s="168" t="s">
        <v>2564</v>
      </c>
      <c r="AA582" s="168" t="s">
        <v>2565</v>
      </c>
      <c r="AB582" s="166"/>
      <c r="AC582" s="166"/>
      <c r="AD582" s="165"/>
      <c r="AE582" s="166"/>
      <c r="AF582" s="166"/>
      <c r="AG582" s="166"/>
      <c r="AH582" s="165"/>
      <c r="AI582" s="166"/>
      <c r="AJ582" s="166" t="s">
        <v>2246</v>
      </c>
      <c r="AK582" s="166" t="s">
        <v>2294</v>
      </c>
      <c r="AL582" s="223"/>
      <c r="AM582" s="166"/>
      <c r="AN582" s="166" t="str">
        <f>F582 &amp;"["&amp;G582&amp;"]의 "&amp; I582 &amp;"["&amp; J582 &amp;"]는 방문["&amp;AJ582&amp;"]의 방문일자+-7일 이후 데이터가 존재할 수 없다."</f>
        <v>관찰정보[OBSERVATION]의 관찰 일자[OBSERVATION_DATE]는 방문[VISIT_OCCURRENCE]의 방문일자+-7일 이후 데이터가 존재할 수 없다.</v>
      </c>
      <c r="AO582" s="166"/>
      <c r="AP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AQ582" s="164" t="s">
        <v>1860</v>
      </c>
      <c r="AR582" s="164" t="str">
        <f t="shared" si="458"/>
        <v xml:space="preserve">WITH query_result AS (
    -- 쿼리 결과를 변수에 저장
    SELECT 'ID3249'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 
AND A."&amp; $J582 &amp;" BETWEEN ADD_DAYS(B.VISIT_START_DATE, -7) 
                                  AND ADD_DAYS(B.VISIT_START_DATE, 7)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582" s="164" t="s">
        <v>1860</v>
      </c>
      <c r="AU582" s="164" t="str">
        <f t="shared" si="459"/>
        <v xml:space="preserve">    WITH query_result AS (
        -- 쿼리 결과를 변수에 저장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ADD_DAYS(B.VISIT_START_DATE, -7) 
                                  AND ADD_DAYS(B.VISIT_START_DATE, 7)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582" s="164" t="s">
        <v>1860</v>
      </c>
      <c r="AX582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AZ582" s="164" t="s">
        <v>1860</v>
      </c>
      <c r="BA582" s="164" t="str">
        <f t="shared" si="461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582" s="164" t="s">
        <v>1860</v>
      </c>
      <c r="BD582" s="164" t="str">
        <f>"BEGIN TRY" &amp; CHAR(10) &amp;
"    WITH query_result AS (" &amp; CHAR(10) &amp;
"        "&amp;BB582&amp;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582" s="164" t="s">
        <v>1860</v>
      </c>
      <c r="BG582" s="164" t="str">
        <f t="shared" si="463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2" s="166" t="str">
        <f>"SELECT 'ID"&amp; $U582 &amp;"' AS RULE_ID,  
   '"&amp; $G582 &amp;"' AS TB_NM,    
   '"&amp; $J582 &amp;"' AS COL_NM, 
   COUNT(*) AS TOT_CNT   
   FROM "&amp;$C582&amp;"."&amp; $G582 &amp;"
WHERE "&amp; $J582 &amp;" IS NOT NULL AND LENGTH(CAST("&amp; $J582 &amp;" AS VARCHAR))&gt;0 "</f>
        <v xml:space="preserve">SELECT 'ID3249' AS RULE_ID,  
   'OBSERVATION' AS TB_NM,    
   'OBSERVATION_DATE' AS COL_NM, 
   COUNT(*) AS TOT_CNT   
   FROM YourSchemaName.OBSERVATION
WHERE OBSERVATION_DATE IS NOT NULL AND LENGTH(CAST(OBSERVATION_DATE AS VARCHAR))&gt;0 </v>
      </c>
      <c r="BI582" s="164" t="s">
        <v>1860</v>
      </c>
      <c r="BJ582" s="166" t="str">
        <f t="shared" si="464"/>
        <v xml:space="preserve">BEGIN
    -- 쿼리 결과를 변수에 저장
    SELECT 'ID3249'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(B.VISIT_START_DATE - INTERVAL '7 DAY') 
                                  AND (B.VISIT_START_DATE + INTERVAL '7 DAY') 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582" s="164" t="s">
        <v>1860</v>
      </c>
      <c r="BM582" s="166" t="str">
        <f t="shared" si="465"/>
        <v xml:space="preserve">BEGIN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=A."&amp;$AK582&amp;" 
AND A."&amp; $J582 &amp;" BETWEEN (B.VISIT_START_DATE - INTERVAL '7 DAY') 
                                  AND (B.VISIT_START_DATE + INTERVAL '7 DAY')  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582" s="164" t="s">
        <v>1860</v>
      </c>
      <c r="BP582" s="166" t="str">
        <f t="shared" si="466"/>
        <v xml:space="preserve">BEGIN
    -- 쿼리 결과를 변수에 저장
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BR582" s="164" t="s">
        <v>1860</v>
      </c>
      <c r="BS582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DATE_SUB(B.VISIT_START_DATE, INTERVAL 7 DAY) 
                                  AND DATE_ADD(B.VISIT_START_DATE, INTERVAL 7 DAY)
 )  
THEN 'Y' ELSE 'N' END = 'Y' 
AND ( "&amp; $J582 &amp;" IS NOT NULL AND LENGTH("&amp; $J582 &amp;")&gt;0 )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582" s="164" t="s">
        <v>1860</v>
      </c>
      <c r="BV582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2" s="166" t="str">
        <f>"SELECT ERR_VALUE, RULE_ID, TB_NM, COL_NM FROM (
 SELECT DISTINCT SUBSTRING(CAST("&amp; $J582 &amp;" AS VARCHAR(50)),1,30)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DATE_SUB(B.VISIT_START_DATE, INTERVAL 7 DAY) 
                                  AND DATE_ADD(B.VISIT_START_DATE, INTERVAL 7 DAY)
)  
THEN 'Y' ELSE 'N' END = 'Y' 
AND ( "&amp; $J582 &amp;" IS NOT NULL AND LENGTH("&amp; $J582 &amp;")&gt;0 ) 
LIMIT 3
) XX
"</f>
        <v xml:space="preserve">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582" s="164" t="s">
        <v>1860</v>
      </c>
      <c r="BY582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CA582" s="164" t="s">
        <v>1860</v>
      </c>
      <c r="CB582" s="164" t="str">
        <f t="shared" si="470"/>
        <v xml:space="preserve">    -- 프로시저 본문
    BEGIN
        WITH query_result AS (
            -- 쿼리 결과를 변수에 저장
            SELECT 'ID3249'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(B.VISIT_START_DATE - 7) 
                                  AND (B.VISIT_START_DATE + 7)
 )  
THEN 'Y' ELSE 'N' END = 'Y' 
AND ( "&amp; $J582 &amp;" IS NOT NULL AND LENGTH(TO_CHAR("&amp; $J582 &amp;"))&gt;0 )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582" s="164" t="s">
        <v>1860</v>
      </c>
      <c r="CE582" s="164" t="str">
        <f t="shared" si="471"/>
        <v xml:space="preserve">    -- 프로시저 본문
    BEGIN
        WITH query_result AS (
            -- 쿼리 결과를 변수에 저장
 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2" s="166" t="str">
        <f>"SELECT ERR_VALUE, RULE_ID, TB_NM, COL_NM FROM (
 SELECT DISTINCT SUBSTR(TO_CHAR("&amp; $J582 &amp;"),1,30)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(B.VISIT_START_DATE - 7) 
                                  AND (B.VISIT_START_DATE + 7)
)  
THEN 'Y' ELSE 'N' END = 'Y' 
AND ( "&amp; $J582 &amp;" IS NOT NULL AND LENGTH(TO_CHAR("&amp; $J582 &amp;"))&gt;0 ) 
AND ROWNUM &lt; 4
) XX
"</f>
        <v xml:space="preserve">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582" s="164" t="s">
        <v>1860</v>
      </c>
      <c r="CH582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CJ582" s="164" t="s">
        <v>1860</v>
      </c>
      <c r="CK582" s="164" t="str">
        <f t="shared" si="473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582" s="164" t="s">
        <v>1860</v>
      </c>
      <c r="CN582" s="164" t="str">
        <f>"BEGIN TRY" &amp; CHAR(10) &amp;
"    WITH query_result AS (" &amp; CHAR(10) &amp;
"        "&amp;CL582&amp;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582" s="164" t="s">
        <v>1860</v>
      </c>
      <c r="CQ582" s="164" t="str">
        <f t="shared" si="475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2" s="216">
        <f>IFERROR(VLOOKUP("ID"&amp;U582,V.진단결과!$A$2:$E$99558,4,0),0)</f>
        <v>0</v>
      </c>
      <c r="CS582" s="217">
        <f>IFERROR(VLOOKUP("ID"&amp;U582,V.진단결과!$A$2:$E$99558,5,0),0)</f>
        <v>0</v>
      </c>
      <c r="CT582" s="218">
        <f t="shared" ref="CT582" si="476">IFERROR(CS582/CR582,0)</f>
        <v>0</v>
      </c>
      <c r="CU582" s="219" t="str">
        <f>SUBSTITUTE(IFERROR(VLOOKUP("ID"&amp;U582,V.진단결과!$A$2:$F$99558,6,0),""),$AO582,"")</f>
        <v/>
      </c>
    </row>
    <row r="583" spans="1:120" s="220" customFormat="1" ht="16.5" customHeight="1">
      <c r="A583" s="164">
        <v>5.4</v>
      </c>
      <c r="B583" s="164" t="s">
        <v>2240</v>
      </c>
      <c r="C583" s="164" t="s">
        <v>2886</v>
      </c>
      <c r="D583" s="164">
        <v>10</v>
      </c>
      <c r="E583" s="175" t="s">
        <v>2243</v>
      </c>
      <c r="F583" s="177" t="s">
        <v>2261</v>
      </c>
      <c r="G583" s="177" t="s">
        <v>2253</v>
      </c>
      <c r="H583" s="177">
        <v>5</v>
      </c>
      <c r="I583" s="221" t="s">
        <v>2699</v>
      </c>
      <c r="J583" s="177" t="s">
        <v>2387</v>
      </c>
      <c r="K583" s="177" t="s">
        <v>2436</v>
      </c>
      <c r="L583" s="175"/>
      <c r="M583" s="165"/>
      <c r="N583" s="221" t="s">
        <v>2699</v>
      </c>
      <c r="O583" s="193">
        <v>44743.407777777778</v>
      </c>
      <c r="P583" s="166"/>
      <c r="Q583" s="175" t="s">
        <v>2449</v>
      </c>
      <c r="R583" s="175"/>
      <c r="S583" s="166"/>
      <c r="T583" s="166"/>
      <c r="U583" s="166">
        <v>3250</v>
      </c>
      <c r="V583" s="164" t="s">
        <v>1869</v>
      </c>
      <c r="W583" s="166"/>
      <c r="X583" s="166"/>
      <c r="Y583" s="166"/>
      <c r="Z583" s="168" t="s">
        <v>2801</v>
      </c>
      <c r="AA583" s="168" t="s">
        <v>2799</v>
      </c>
      <c r="AB583" s="164"/>
      <c r="AC583" s="164"/>
      <c r="AD583" s="165"/>
      <c r="AE583" s="166"/>
      <c r="AF583" s="166"/>
      <c r="AG583" s="165"/>
      <c r="AH583" s="165"/>
      <c r="AI583" s="166"/>
      <c r="AJ583" s="177" t="s">
        <v>2253</v>
      </c>
      <c r="AK583" s="177" t="s">
        <v>2386</v>
      </c>
      <c r="AL583" s="166"/>
      <c r="AM583" s="166"/>
      <c r="AN583" s="167" t="str">
        <f>F583 &amp;"["&amp;G583&amp;"]의 "&amp; I583 &amp;"["&amp; J583 &amp;"]는 "&amp;AJ583&amp;" 테이블의 "&amp;AK583&amp;"값을 포함해야 한다."</f>
        <v>관찰정보[OBSERVATION]의 관찰 시간[OBSERVATION_DATETIME]는 OBSERVATION 테이블의 OBSERVATION_DATE값을 포함해야 한다.</v>
      </c>
      <c r="AO583" s="166"/>
      <c r="AP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AQ583" s="164" t="s">
        <v>1860</v>
      </c>
      <c r="AR583" s="164" t="str">
        <f t="shared" si="458"/>
        <v xml:space="preserve">WITH query_result AS (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3" s="166" t="str">
        <f>"SELECT 'ID"&amp; $U583 &amp;"' AS RULE_ID,  
   '"&amp; $G583 &amp;"' AS TB_NM,    
   '"&amp; $J583 &amp;"' AS COL_NM, 
	COUNT(*) AS ERR_CNT   
FROM "&amp;$C583&amp;"."&amp; $G583 &amp;"
WHERE CASE WHEN  "&amp; $J583 &amp;" NOT LIKE_REGEXPR "&amp; $AK583 &amp;"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583" s="164" t="s">
        <v>1860</v>
      </c>
      <c r="AU583" s="164" t="str">
        <f t="shared" si="459"/>
        <v xml:space="preserve">    WITH query_result AS (
        -- 쿼리 결과를 변수에 저장
        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"&amp; $J583 &amp;" NOT LIKE_REGEXPR "&amp; $AK583 &amp;"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583" s="164" t="s">
        <v>1860</v>
      </c>
      <c r="AX583" s="164" t="str">
        <f t="shared" si="460"/>
        <v xml:space="preserve">    WITH query_result AS (
        -- 쿼리 결과를 변수에 저장
        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AZ583" s="164" t="s">
        <v>1860</v>
      </c>
      <c r="BA583" s="164" t="str">
        <f t="shared" si="461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583" s="164" t="s">
        <v>1860</v>
      </c>
      <c r="BD583" s="164" t="str">
        <f>"BEGIN TRY" &amp; CHAR(10) &amp;
"    WITH query_result AS (" &amp; CHAR(10) &amp;
"        "&amp;BB583&amp;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583" s="164" t="s">
        <v>1860</v>
      </c>
      <c r="BG583" s="164" t="str">
        <f t="shared" si="463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3" s="166" t="str">
        <f>"SELECT 'ID"&amp; $U583 &amp;"' AS RULE_ID,  
   '"&amp; $G583 &amp;"' AS TB_NM,    
   '"&amp; $J583 &amp;"' AS COL_NM, 
   COUNT(*) AS TOT_CNT   
   FROM "&amp;$C583&amp;"."&amp; $G583 &amp;"
WHERE "&amp; $J583 &amp;" IS NOT NULL AND LENGTH(CAST("&amp; $J583 &amp;" AS VARCHAR))&gt;0 "</f>
        <v xml:space="preserve">SELECT 'ID3250' AS RULE_ID,  
   'OBSERVATION' AS TB_NM,    
   'OBSERVATION_DATETIME' AS COL_NM, 
   COUNT(*) AS TOT_CNT   
   FROM YourSchemaName.OBSERVATION
WHERE OBSERVATION_DATETIME IS NOT NULL AND LENGTH(CAST(OBSERVATION_DATETIME AS VARCHAR))&gt;0 </v>
      </c>
      <c r="BI583" s="164" t="s">
        <v>1860</v>
      </c>
      <c r="BJ583" s="166" t="str">
        <f t="shared" si="464"/>
        <v xml:space="preserve">BEGIN
    -- 쿼리 결과를 변수에 저장
    SELECT 'ID3250'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3" s="166" t="str">
        <f>"SELECT 'ID"&amp; $U583 &amp;"' AS RULE_ID,  
   '"&amp; $G583 &amp;"' AS TB_NM,    
   '"&amp; $J583 &amp;"' AS COL_NM, 
	COUNT(*) AS ERR_CNT   
FROM "&amp;$C583&amp;"."&amp; $G583 &amp;"
WHERE CASE WHEN REGEXP_MATCH(CAST("&amp; $J583 &amp;" AS VARCHAR), CAST("&amp; $AK583 &amp;" AS VARCHAR)) IS NULL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583" s="164" t="s">
        <v>1860</v>
      </c>
      <c r="BM583" s="166" t="str">
        <f t="shared" si="465"/>
        <v xml:space="preserve">BEGIN
    -- 쿼리 결과를 변수에 저장
    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REGEXP_MATCH(CAST("&amp; $J583 &amp;" AS VARCHAR), CAST("&amp; $AK583 &amp;" AS VARCHAR)) IS NULL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583" s="164" t="s">
        <v>1860</v>
      </c>
      <c r="BP583" s="166" t="str">
        <f t="shared" si="466"/>
        <v xml:space="preserve">BEGIN
    -- 쿼리 결과를 변수에 저장
    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BR583" s="164" t="s">
        <v>1860</v>
      </c>
      <c r="BS583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3" s="166" t="str">
        <f>"SELECT 'ID"&amp; $U583 &amp;"' AS RULE_ID,  
   '"&amp; $G583 &amp;"' AS TB_NM,    
   '"&amp; $J583 &amp;"' AS COL_NM, 
	COUNT(*) AS ERR_CNT   
FROM "&amp;$C583&amp;"."&amp; $G583 &amp;"
WHERE CASE WHEN  "&amp; $J583 &amp;" NOT REGEXP "&amp; $AK583 &amp;"
THEN 'Y' ELSE 'N' END = 'Y' 
AND ( "&amp; $J583 &amp;" IS NOT NULL AND LENGTH("&amp; $J583 &amp;")&gt;0 )
"</f>
        <v xml:space="preserve">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583" s="164" t="s">
        <v>1860</v>
      </c>
      <c r="BV583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583" s="166" t="str">
        <f>"SELECT ERR_VALUE, RULE_ID, TB_NM, COL_NM FROM (
SELECT DISTINCT SUBSTRING(CAST("&amp; $J583 &amp;" AS VARCHAR(50)),1,30) AS ERR_VALUE, 'ID"&amp; $U583 &amp;"' AS RULE_ID,  
   '"&amp; $G583 &amp;"' AS TB_NM,    
   '"&amp; $J583 &amp;"' AS COL_NM 
FROM "&amp;$C583&amp;"."&amp; $G583 &amp;"
WHERE CASE WHEN "&amp; $J583 &amp;" NOT REGEXP "&amp; $AK583 &amp;"
 THEN 'Y' 
 ELSE 'N' 
 END = 'Y' 
AND ("&amp; $J583 &amp;" IS NOT NULL AND LENGTH("&amp; $J583 &amp;")&gt;0 )
limit 3
) XX
"</f>
        <v xml:space="preserve">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583" s="164" t="s">
        <v>1860</v>
      </c>
      <c r="BY583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CA583" s="164" t="s">
        <v>1860</v>
      </c>
      <c r="CB583" s="164" t="str">
        <f t="shared" si="470"/>
        <v xml:space="preserve">    -- 프로시저 본문
    BEGIN
        WITH query_result AS (
            -- 쿼리 결과를 변수에 저장
            SELECT 'ID3250'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3" s="166" t="str">
        <f>"SELECT 'ID"&amp; $U583 &amp;"' AS RULE_ID,  
   '"&amp; $G583 &amp;"' AS TB_NM,    
   '"&amp; $J583 &amp;"' AS COL_NM, 
	COUNT(*) AS ERR_CNT   
FROM "&amp;$C583&amp;"."&amp; $G583 &amp;"
WHERE CASE WHEN NOT REGEXP_LIKE("&amp; $J583 &amp;", "&amp; $AK583 &amp;")
THEN 'Y' ELSE 'N' END = 'Y' 
AND ( "&amp; $J583 &amp;" IS NOT NULL AND LENGTH(TO_CHAR("&amp; $J583 &amp;"))&gt;0 )
"</f>
        <v xml:space="preserve">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583" s="164" t="s">
        <v>1860</v>
      </c>
      <c r="CE583" s="164" t="str">
        <f t="shared" si="471"/>
        <v xml:space="preserve">    -- 프로시저 본문
    BEGIN
        WITH query_result AS (
            -- 쿼리 결과를 변수에 저장
         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3" s="166" t="str">
        <f>"SELECT ERR_VALUE, RULE_ID, TB_NM, COL_NM FROM (
SELECT DISTINCT SUBSTR(TO_CHAR("&amp; $J583 &amp;"),1,30) AS ERR_VALUE, 'ID"&amp; $U583 &amp;"' AS RULE_ID,  
   '"&amp; $G583 &amp;"' AS TB_NM,    
   '"&amp; $J583 &amp;"' AS COL_NM 
FROM "&amp;$C583&amp;"."&amp; $G583 &amp;"
WHERE CASE WHEN NOT REGEXP_LIKE("&amp; $J583 &amp;", "&amp; $AK583 &amp;")
 THEN 'Y' 
 ELSE 'N' 
 END = 'Y' 
AND ("&amp; $J583 &amp;" IS NOT NULL AND LENGTH(TO_CHAR("&amp; $J583 &amp;"))&gt;0 )
AND ROWNUM &lt; 4
) XX
"</f>
        <v xml:space="preserve">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583" s="164" t="s">
        <v>1860</v>
      </c>
      <c r="CH583" s="164" t="str">
        <f t="shared" si="472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CJ583" s="164" t="s">
        <v>1860</v>
      </c>
      <c r="CK583" s="164" t="str">
        <f t="shared" si="473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583" s="164" t="s">
        <v>1860</v>
      </c>
      <c r="CN583" s="164" t="str">
        <f>"BEGIN TRY" &amp; CHAR(10) &amp;
"    WITH query_result AS (" &amp; CHAR(10) &amp;
"        "&amp;CL583&amp;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583" s="164" t="s">
        <v>1860</v>
      </c>
      <c r="CQ583" s="164" t="str">
        <f t="shared" si="475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3" s="216">
        <f>IFERROR(VLOOKUP("ID"&amp;U583,V.진단결과!$A$2:$E$99558,4,0),0)</f>
        <v>0</v>
      </c>
      <c r="CS583" s="217">
        <f>IFERROR(VLOOKUP("ID"&amp;U583,V.진단결과!$A$2:$E$99558,5,0),0)</f>
        <v>0</v>
      </c>
      <c r="CT583" s="218">
        <f t="shared" si="420"/>
        <v>0</v>
      </c>
      <c r="CU583" s="219" t="str">
        <f>SUBSTITUTE(IFERROR(VLOOKUP("ID"&amp;U583,V.진단결과!$A$2:$F$99558,6,0),""),$AO583,"")</f>
        <v/>
      </c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</row>
    <row r="584" spans="1:120" s="220" customFormat="1" ht="16.5" customHeight="1">
      <c r="A584" s="164">
        <v>5.4</v>
      </c>
      <c r="B584" s="164" t="s">
        <v>2240</v>
      </c>
      <c r="C584" s="164" t="s">
        <v>2886</v>
      </c>
      <c r="D584" s="164">
        <v>10</v>
      </c>
      <c r="E584" s="175" t="s">
        <v>2243</v>
      </c>
      <c r="F584" s="177" t="s">
        <v>2261</v>
      </c>
      <c r="G584" s="177" t="s">
        <v>2253</v>
      </c>
      <c r="H584" s="177">
        <v>6</v>
      </c>
      <c r="I584" s="221" t="s">
        <v>2700</v>
      </c>
      <c r="J584" s="177" t="s">
        <v>2388</v>
      </c>
      <c r="K584" s="177" t="s">
        <v>2441</v>
      </c>
      <c r="L584" s="175"/>
      <c r="M584" s="165"/>
      <c r="N584" s="221" t="s">
        <v>2714</v>
      </c>
      <c r="O584" s="192">
        <v>44814721</v>
      </c>
      <c r="P584" s="166"/>
      <c r="Q584" s="175" t="s">
        <v>116</v>
      </c>
      <c r="R584" s="175" t="s">
        <v>2448</v>
      </c>
      <c r="S584" s="166"/>
      <c r="T584" s="166"/>
      <c r="U584" s="166">
        <v>3251</v>
      </c>
      <c r="V584" s="164" t="s">
        <v>1870</v>
      </c>
      <c r="W584" s="167"/>
      <c r="X584" s="167"/>
      <c r="Y584" s="167"/>
      <c r="Z584" s="164" t="s">
        <v>1868</v>
      </c>
      <c r="AA584" s="164" t="s">
        <v>2466</v>
      </c>
      <c r="AB584" s="166"/>
      <c r="AC584" s="166"/>
      <c r="AD584" s="165"/>
      <c r="AE584" s="166"/>
      <c r="AF584" s="166" t="s">
        <v>2886</v>
      </c>
      <c r="AG584" s="165" t="s">
        <v>2258</v>
      </c>
      <c r="AH584" s="165" t="s">
        <v>2434</v>
      </c>
      <c r="AI584" s="166" t="s">
        <v>2825</v>
      </c>
      <c r="AJ584" s="168"/>
      <c r="AK584" s="168"/>
      <c r="AL584" s="166"/>
      <c r="AM584" s="166"/>
      <c r="AN584" s="166" t="str">
        <f>F584 &amp;"["&amp;G584&amp;"]의 "&amp; I584 &amp;"["&amp; J584 &amp;"]는 표준코드[CONCEPT]의 표준코드아이디[CONCEPT_ID]에 존재하며 해당 조건["&amp;AI584&amp;"]을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4" s="166"/>
      <c r="AP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AQ584" s="164" t="s">
        <v>1860</v>
      </c>
      <c r="AR584" s="164" t="str">
        <f t="shared" si="458"/>
        <v xml:space="preserve">WITH query_result AS (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584" s="164" t="s">
        <v>1860</v>
      </c>
      <c r="AU584" s="164" t="str">
        <f t="shared" si="459"/>
        <v xml:space="preserve">    WITH query_result AS (
        -- 쿼리 결과를 변수에 저장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584" s="164" t="s">
        <v>1860</v>
      </c>
      <c r="AX584" s="164" t="str">
        <f t="shared" si="460"/>
        <v xml:space="preserve">    WITH query_result AS (
        -- 쿼리 결과를 변수에 저장
    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AZ584" s="164" t="s">
        <v>1860</v>
      </c>
      <c r="BA584" s="164" t="str">
        <f t="shared" si="461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584" s="164" t="s">
        <v>1860</v>
      </c>
      <c r="BD584" s="164" t="str">
        <f>"BEGIN TRY" &amp; CHAR(10) &amp;
"    WITH query_result AS (" &amp; CHAR(10) &amp;
"        "&amp;BB584&amp;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584" s="164" t="s">
        <v>1860</v>
      </c>
      <c r="BG584" s="164" t="str">
        <f t="shared" si="463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4" s="166" t="str">
        <f>"SELECT 'ID"&amp; $U584 &amp;"' AS RULE_ID,  
   '"&amp; $G584 &amp;"' AS TB_NM,    
   '"&amp; $J584 &amp;"' AS COL_NM, 
   COUNT(*) AS TOT_CNT   
   FROM "&amp;$C584&amp;"."&amp; $G584 &amp;"
WHERE "&amp; $J584 &amp;" IS NOT NULL AND LENGTH(CAST("&amp; $J584 &amp;" AS VARCHAR))&gt;0 "</f>
        <v xml:space="preserve">SELECT 'ID3251'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584" s="164" t="s">
        <v>1860</v>
      </c>
      <c r="BJ584" s="166" t="str">
        <f t="shared" si="464"/>
        <v xml:space="preserve">BEGIN
    -- 쿼리 결과를 변수에 저장
    SELECT 'ID3251'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584" s="164" t="s">
        <v>1860</v>
      </c>
      <c r="BM584" s="166" t="str">
        <f t="shared" si="465"/>
        <v xml:space="preserve">BEGIN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584" s="164" t="s">
        <v>1860</v>
      </c>
      <c r="BP584" s="166" t="str">
        <f t="shared" si="466"/>
        <v xml:space="preserve">BEGIN
    -- 쿼리 결과를 변수에 저장
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BR584" s="164" t="s">
        <v>1860</v>
      </c>
      <c r="BS58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LENGTH("&amp; $J584 &amp;")&gt;0 )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584" s="164" t="s">
        <v>1860</v>
      </c>
      <c r="BV58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584" s="166" t="str">
        <f>"SELECT ERR_VALUE, RULE_ID, TB_NM, COL_NM FROM (
 SELECT DISTINCT SUBSTRING(CAST("&amp; $J584 &amp;" AS VARCHAR(50)),1,30)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 $AI584 &amp;")  
THEN 'Y' ELSE 'N' END = 'Y' 
AND ( "&amp; $J584 &amp;" IS NOT NULL AND LENGTH("&amp; $J584 &amp;")&gt;0 ) 
LIMIT 3
) XX
"</f>
        <v xml:space="preserve">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584" s="164" t="s">
        <v>1860</v>
      </c>
      <c r="BY58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CA584" s="164" t="s">
        <v>1860</v>
      </c>
      <c r="CB584" s="164" t="str">
        <f t="shared" si="470"/>
        <v xml:space="preserve">    -- 프로시저 본문
    BEGIN
        WITH query_result AS (
            -- 쿼리 결과를 변수에 저장
            SELECT 'ID3251'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LENGTH(TO_CHAR("&amp; $J584 &amp;"))&gt;0 )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584" s="164" t="s">
        <v>1860</v>
      </c>
      <c r="CE584" s="164" t="str">
        <f t="shared" si="471"/>
        <v xml:space="preserve">    -- 프로시저 본문
    BEGIN
        WITH query_result AS (
            -- 쿼리 결과를 변수에 저장
 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4" s="166" t="str">
        <f>"SELECT ERR_VALUE, RULE_ID, TB_NM, COL_NM FROM (
 SELECT DISTINCT SUBSTR(TO_CHAR("&amp; $J584 &amp;"),1,30)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LENGTH(TO_CHAR("&amp; $J584 &amp;"))&gt;0 ) 
AND ROWNUM &lt; 4
) XX
"</f>
        <v xml:space="preserve">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584" s="164" t="s">
        <v>1860</v>
      </c>
      <c r="CH58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CJ584" s="164" t="s">
        <v>1860</v>
      </c>
      <c r="CK584" s="164" t="str">
        <f t="shared" si="473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584" s="164" t="s">
        <v>1860</v>
      </c>
      <c r="CN584" s="164" t="str">
        <f>"BEGIN TRY" &amp; CHAR(10) &amp;
"    WITH query_result AS (" &amp; CHAR(10) &amp;
"        "&amp;CL584&amp;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584" s="164" t="s">
        <v>1860</v>
      </c>
      <c r="CQ584" s="164" t="str">
        <f t="shared" si="475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4" s="216">
        <f>IFERROR(VLOOKUP("ID"&amp;U584,V.진단결과!$A$2:$E$99558,4,0),0)</f>
        <v>0</v>
      </c>
      <c r="CS584" s="217">
        <f>IFERROR(VLOOKUP("ID"&amp;U584,V.진단결과!$A$2:$E$99558,5,0),0)</f>
        <v>0</v>
      </c>
      <c r="CT584" s="218">
        <f t="shared" si="420"/>
        <v>0</v>
      </c>
      <c r="CU584" s="219" t="str">
        <f>SUBSTITUTE(IFERROR(VLOOKUP("ID"&amp;U584,V.진단결과!$A$2:$F$99558,6,0),""),$AO584,"")</f>
        <v/>
      </c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</row>
    <row r="585" spans="1:120" s="220" customFormat="1" ht="16.5" customHeight="1">
      <c r="A585" s="164">
        <v>5.4</v>
      </c>
      <c r="B585" s="164" t="s">
        <v>2240</v>
      </c>
      <c r="C585" s="164" t="s">
        <v>2886</v>
      </c>
      <c r="D585" s="164">
        <v>10</v>
      </c>
      <c r="E585" s="175" t="s">
        <v>2243</v>
      </c>
      <c r="F585" s="177" t="s">
        <v>2261</v>
      </c>
      <c r="G585" s="177" t="s">
        <v>2253</v>
      </c>
      <c r="H585" s="177">
        <v>6</v>
      </c>
      <c r="I585" s="221" t="s">
        <v>2700</v>
      </c>
      <c r="J585" s="177" t="s">
        <v>2388</v>
      </c>
      <c r="K585" s="177" t="s">
        <v>2441</v>
      </c>
      <c r="L585" s="175"/>
      <c r="M585" s="165"/>
      <c r="N585" s="221" t="s">
        <v>2714</v>
      </c>
      <c r="O585" s="192">
        <v>44814721</v>
      </c>
      <c r="P585" s="166"/>
      <c r="Q585" s="175" t="s">
        <v>116</v>
      </c>
      <c r="R585" s="175" t="s">
        <v>2448</v>
      </c>
      <c r="S585" s="166"/>
      <c r="T585" s="166"/>
      <c r="U585" s="166">
        <v>3252</v>
      </c>
      <c r="V585" s="164" t="s">
        <v>1869</v>
      </c>
      <c r="W585" s="166"/>
      <c r="X585" s="166"/>
      <c r="Y585" s="166"/>
      <c r="Z585" s="168" t="s">
        <v>2892</v>
      </c>
      <c r="AA585" s="168" t="s">
        <v>2891</v>
      </c>
      <c r="AB585" s="166"/>
      <c r="AC585" s="166"/>
      <c r="AD585" s="165"/>
      <c r="AE585" s="166"/>
      <c r="AF585" s="166"/>
      <c r="AG585" s="166"/>
      <c r="AH585" s="165"/>
      <c r="AI585" s="166"/>
      <c r="AJ585" s="166"/>
      <c r="AK585" s="166"/>
      <c r="AL585" s="166"/>
      <c r="AM585" s="166"/>
      <c r="AN585" s="166" t="str">
        <f>F585 &amp;"["&amp;G585&amp;"]의 "&amp; I585 &amp;"["&amp; J585 &amp;"]는 필수적으로 존재하여만 한다."</f>
        <v>관찰정보[OBSERVATION]의 관찰 정보 출처 concept ID[OBSERVATION_TYPE_CONCEPT_ID]는 필수적으로 존재하여만 한다.</v>
      </c>
      <c r="AO585" s="166"/>
      <c r="AP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Q585" s="164" t="s">
        <v>1860</v>
      </c>
      <c r="AR585" s="164" t="str">
        <f t="shared" si="458"/>
        <v xml:space="preserve">WITH query_result AS (
    -- 쿼리 결과를 변수에 저장
    SELECT 'ID3252'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AT585" s="164" t="s">
        <v>1860</v>
      </c>
      <c r="AU585" s="164" t="str">
        <f t="shared" si="459"/>
        <v xml:space="preserve">    WITH query_result AS (
        -- 쿼리 결과를 변수에 저장
        SELECT 'ID3252'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AW585" s="164" t="s">
        <v>1860</v>
      </c>
      <c r="AX585" s="164" t="str">
        <f t="shared" si="460"/>
        <v xml:space="preserve">    WITH query_result AS (
        -- 쿼리 결과를 변수에 저장
    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Z585" s="164" t="s">
        <v>1860</v>
      </c>
      <c r="BA585" s="164" t="str">
        <f t="shared" si="461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C585" s="164" t="s">
        <v>1860</v>
      </c>
      <c r="BD585" s="164" t="str">
        <f>"BEGIN TRY" &amp; CHAR(10) &amp;
"    WITH query_result AS (" &amp; CHAR(10) &amp;
"        "&amp;BB585&amp;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BF585" s="164" t="s">
        <v>1860</v>
      </c>
      <c r="BG585" s="164" t="str">
        <f t="shared" si="463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5" s="166" t="str">
        <f>"SELECT 'ID"&amp; $U585 &amp;"' AS RULE_ID,  
   '"&amp; $G585 &amp;"' AS TB_NM,    
   '"&amp; $J585 &amp;"' AS COL_NM, 
   COUNT(*) AS TOT_CNT   
   FROM "&amp;$C585&amp;"."&amp; $G585 &amp;"
"</f>
        <v xml:space="preserve">SELECT 'ID3252' AS RULE_ID,  
   'OBSERVATION' AS TB_NM,    
   'OBSERVATION_TYPE_CONCEPT_ID' AS COL_NM, 
   COUNT(*) AS TOT_CNT   
   FROM YourSchemaName.OBSERVATION
</v>
      </c>
      <c r="BI585" s="164" t="s">
        <v>1860</v>
      </c>
      <c r="BJ585" s="166" t="str">
        <f t="shared" si="464"/>
        <v xml:space="preserve">BEGIN
    -- 쿼리 결과를 변수에 저장
    SELECT 'ID3252'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L585" s="164" t="s">
        <v>1860</v>
      </c>
      <c r="BM585" s="166" t="str">
        <f t="shared" si="465"/>
        <v xml:space="preserve">BEGIN
    -- 쿼리 결과를 변수에 저장
    SELECT 'ID3252'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BO585" s="164" t="s">
        <v>1860</v>
      </c>
      <c r="BP585" s="166" t="str">
        <f t="shared" si="466"/>
        <v xml:space="preserve">BEGIN
    -- 쿼리 결과를 변수에 저장
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BR585" s="164" t="s">
        <v>1860</v>
      </c>
      <c r="BS58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U585" s="164" t="s">
        <v>1860</v>
      </c>
      <c r="BV58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585" s="166" t="str">
        <f>"SELECT ERR_VALUE, RULE_ID, TB_NM, COL_NM FROM (
 SELECT DISTINCT SUBSTRING(CAST("&amp; $J585 &amp;" AS VARCHAR(50)),1,30) AS ERR_VALUE, 'ID"&amp; $U585 &amp;"' AS RULE_ID,  
   '"&amp; $G585 &amp;"' AS TB_NM,    
   '"&amp; $J585 &amp;"' AS COL_NM 
    FROM "&amp;$C585&amp;"."&amp; $G585 &amp;" A
    WHERE  "&amp; $J585 &amp;" IS NULL 
LIMIT 3
) XX
"</f>
        <v xml:space="preserve">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</v>
      </c>
      <c r="BX585" s="164" t="s">
        <v>1860</v>
      </c>
      <c r="BY58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A585" s="164" t="s">
        <v>1860</v>
      </c>
      <c r="CB585" s="164" t="str">
        <f t="shared" si="470"/>
        <v xml:space="preserve">    -- 프로시저 본문
    BEGIN
        WITH query_result AS (
            -- 쿼리 결과를 변수에 저장
            SELECT 'ID3252'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D585" s="164" t="s">
        <v>1860</v>
      </c>
      <c r="CE585" s="164" t="str">
        <f t="shared" si="471"/>
        <v xml:space="preserve">    -- 프로시저 본문
    BEGIN
        WITH query_result AS (
            -- 쿼리 결과를 변수에 저장
         SELECT 'ID3252'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5" s="166" t="str">
        <f>"SELECT ERR_VALUE, RULE_ID, TB_NM, COL_NM FROM (
 SELECT DISTINCT SUBSTR(TO_CHAR("&amp; $J585 &amp;"),1,30) AS ERR_VALUE, 'ID"&amp; $U585 &amp;"' AS RULE_ID,  
   '"&amp; $G585 &amp;"' AS TB_NM,    
   '"&amp; $J585 &amp;"' AS COL_NM 
    FROM "&amp;$C585&amp;"."&amp; $G585 &amp;" A
    WHERE  "&amp; $J585 &amp;" IS NULL
AND ROWNUM &lt; 4
) XX
"</f>
        <v xml:space="preserve">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</v>
      </c>
      <c r="CG585" s="164" t="s">
        <v>1860</v>
      </c>
      <c r="CH58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J585" s="164" t="s">
        <v>1860</v>
      </c>
      <c r="CK585" s="164" t="str">
        <f t="shared" si="473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M585" s="164" t="s">
        <v>1860</v>
      </c>
      <c r="CN585" s="164" t="str">
        <f>"BEGIN TRY" &amp; CHAR(10) &amp;
"    WITH query_result AS (" &amp; CHAR(10) &amp;
"        "&amp;CL585&amp;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CP585" s="164" t="s">
        <v>1860</v>
      </c>
      <c r="CQ585" s="164" t="str">
        <f t="shared" si="475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5" s="216">
        <f>IFERROR(VLOOKUP("ID"&amp;U585,V.진단결과!$A$2:$E$99558,4,0),0)</f>
        <v>0</v>
      </c>
      <c r="CS585" s="217">
        <f>IFERROR(VLOOKUP("ID"&amp;U585,V.진단결과!$A$2:$E$99558,5,0),0)</f>
        <v>0</v>
      </c>
      <c r="CT585" s="218">
        <f t="shared" si="420"/>
        <v>0</v>
      </c>
      <c r="CU585" s="219" t="str">
        <f>SUBSTITUTE(IFERROR(VLOOKUP("ID"&amp;U585,V.진단결과!$A$2:$F$99558,6,0),""),$AO585,"")</f>
        <v/>
      </c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</row>
    <row r="586" spans="1:120" s="220" customFormat="1" ht="16.5" customHeight="1">
      <c r="A586" s="164">
        <v>5.4</v>
      </c>
      <c r="B586" s="164" t="s">
        <v>2240</v>
      </c>
      <c r="C586" s="164" t="s">
        <v>2886</v>
      </c>
      <c r="D586" s="164">
        <v>10</v>
      </c>
      <c r="E586" s="175" t="s">
        <v>2243</v>
      </c>
      <c r="F586" s="177" t="s">
        <v>2261</v>
      </c>
      <c r="G586" s="177" t="s">
        <v>2253</v>
      </c>
      <c r="H586" s="177">
        <v>7</v>
      </c>
      <c r="I586" s="221" t="s">
        <v>2701</v>
      </c>
      <c r="J586" s="177" t="s">
        <v>2375</v>
      </c>
      <c r="K586" s="177" t="s">
        <v>2439</v>
      </c>
      <c r="L586" s="175"/>
      <c r="M586" s="165"/>
      <c r="N586" s="221" t="s">
        <v>2715</v>
      </c>
      <c r="O586" s="183">
        <v>57</v>
      </c>
      <c r="P586" s="222"/>
      <c r="Q586" s="175" t="s">
        <v>2449</v>
      </c>
      <c r="R586" s="175"/>
      <c r="S586" s="166"/>
      <c r="T586" s="166"/>
      <c r="U586" s="166">
        <v>3253</v>
      </c>
      <c r="V586" s="164" t="s">
        <v>1869</v>
      </c>
      <c r="W586" s="166"/>
      <c r="X586" s="166"/>
      <c r="Y586" s="166"/>
      <c r="Z586" s="164" t="s">
        <v>2469</v>
      </c>
      <c r="AA586" s="168" t="s">
        <v>2471</v>
      </c>
      <c r="AB586" s="166"/>
      <c r="AC586" s="166"/>
      <c r="AD586" s="165"/>
      <c r="AE586" s="166"/>
      <c r="AF586" s="166"/>
      <c r="AG586" s="166"/>
      <c r="AH586" s="165"/>
      <c r="AI586" s="166"/>
      <c r="AJ586" s="166"/>
      <c r="AK586" s="166"/>
      <c r="AL586" s="166"/>
      <c r="AM586" s="166"/>
      <c r="AN586" s="166" t="str">
        <f>F586 &amp;"["&amp;G586&amp;"]의 "&amp; I586 &amp;"["&amp; J586 &amp;"]는 정수 또는 소수점을 가진 숫자여야만 한다."</f>
        <v>관찰정보[OBSERVATION]의 관찰 결과값_수치[VALUE_AS_NUMBER]는 정수 또는 소수점을 가진 숫자여야만 한다.</v>
      </c>
      <c r="AO586" s="166"/>
      <c r="AP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AQ586" s="164" t="s">
        <v>1860</v>
      </c>
      <c r="AR586" s="164" t="str">
        <f t="shared" si="458"/>
        <v xml:space="preserve">WITH query_result AS (
    -- 쿼리 결과를 변수에 저장
    SELECT 'ID3253'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"&amp; $J586 &amp;" LIKE_REGEXPR '[^\d.-]+'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VALUE_AS_NUMBER LIKE_REGEXPR '[^\d.-]+'
 </v>
      </c>
      <c r="AT586" s="164" t="s">
        <v>1860</v>
      </c>
      <c r="AU586" s="164" t="str">
        <f t="shared" si="459"/>
        <v xml:space="preserve">    WITH query_result AS (
        -- 쿼리 결과를 변수에 저장
        SELECT 'ID3253' AS RULE_ID,  
   'OBSERVATION' AS TB_NM,    
   'VALUE_AS_NUMBER' AS COL_NM, 
	COUNT(*) AS ERR_CNT   
FROM YourSchemaName.OBSERVATION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"&amp; $J586 &amp;" LIKE_REGEXPR '[^\d.-]+'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LIKE_REGEXPR '[^\d.-]+'
LIMIT 3
) XX
</v>
      </c>
      <c r="AW586" s="164" t="s">
        <v>1860</v>
      </c>
      <c r="AX586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AZ586" s="164" t="s">
        <v>1860</v>
      </c>
      <c r="BA586" s="164" t="str">
        <f t="shared" si="461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586" s="164" t="s">
        <v>1860</v>
      </c>
      <c r="BD586" s="164" t="str">
        <f>"BEGIN TRY" &amp; CHAR(10) &amp;
"    WITH query_result AS (" &amp; CHAR(10) &amp;
"        "&amp;BB586&amp;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586" s="164" t="s">
        <v>1860</v>
      </c>
      <c r="BG586" s="164" t="str">
        <f t="shared" si="463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6" s="166" t="str">
        <f>"SELECT 'ID"&amp; $U586 &amp;"' AS RULE_ID,  
   '"&amp; $G586 &amp;"' AS TB_NM,    
   '"&amp; $J586 &amp;"' AS COL_NM, 
   COUNT(*) AS TOT_CNT   
   FROM "&amp;$C586&amp;"."&amp; $G586 &amp;"
WHERE "&amp; $J586 &amp;" IS NOT NULL AND LENGTH(CAST("&amp; $J586 &amp;" AS VARCHAR))&gt;0 "</f>
        <v xml:space="preserve">SELECT 'ID3253' AS RULE_ID,  
   'OBSERVATION' AS TB_NM,    
   'VALUE_AS_NUMBER' AS COL_NM, 
   COUNT(*) AS TOT_CNT   
   FROM YourSchemaName.OBSERVATION
WHERE VALUE_AS_NUMBER IS NOT NULL AND LENGTH(CAST(VALUE_AS_NUMBER AS VARCHAR))&gt;0 </v>
      </c>
      <c r="BI586" s="164" t="s">
        <v>1860</v>
      </c>
      <c r="BJ586" s="166" t="str">
        <f t="shared" si="464"/>
        <v xml:space="preserve">BEGIN
    -- 쿼리 결과를 변수에 저장
    SELECT 'ID3253'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REGEXP_MATCH(CAST("&amp; $J586 &amp;" AS VARCHAR), '[^\d.-]+') IS NOT NULL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</v>
      </c>
      <c r="BL586" s="164" t="s">
        <v>1860</v>
      </c>
      <c r="BM586" s="166" t="str">
        <f t="shared" si="465"/>
        <v xml:space="preserve">BEGIN
    -- 쿼리 결과를 변수에 저장
    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REGEXP_MATCH(CAST("&amp; $J586 &amp;" AS VARCHAR), '[^\d.-]+') IS NOT NULL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</v>
      </c>
      <c r="BO586" s="164" t="s">
        <v>1860</v>
      </c>
      <c r="BP586" s="166" t="str">
        <f t="shared" si="466"/>
        <v xml:space="preserve">BEGIN
    -- 쿼리 결과를 변수에 저장
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BR586" s="164" t="s">
        <v>1860</v>
      </c>
      <c r="BS58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6" s="166" t="str">
        <f>"SELECT 'ID"&amp; $U586 &amp;"' AS RULE_ID,  
   '"&amp; $G586 &amp;"' AS TB_NM,    
   '"&amp; $J586 &amp;"' AS COL_NM, 
	COUNT(*) AS ERR_CNT   
FROM "&amp;$C586&amp;"."&amp; $G586 &amp;" A
WHERE "&amp; $J586 &amp;" IS NOT NULL AND LENGTH("&amp; $J586 &amp;") &gt; 0 
AND "&amp; $J586 &amp;" REGEXP '[^\d.-]+'
 "</f>
        <v xml:space="preserve">SELECT 'ID3253' AS RULE_ID,  
   'OBSERVATION' AS TB_NM,    
   'VALUE_AS_NUMBER' AS COL_NM, 
	COUNT(*) AS ERR_CNT   
FROM YourSchemaName.OBSERVATION A
WHERE VALUE_AS_NUMBER IS NOT NULL AND LENGTH(VALUE_AS_NUMBER) &gt; 0 
AND VALUE_AS_NUMBER REGEXP '[^\d.-]+'
 </v>
      </c>
      <c r="BU586" s="164" t="s">
        <v>1860</v>
      </c>
      <c r="BV58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	COUNT(*) AS ERR_CNT   
FROM YourSchemaName.OBSERVATION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586" s="166" t="str">
        <f>"SELECT ERR_VALUE, RULE_ID, TB_NM, COL_NM FROM (
 SELECT DISTINCT SUBSTRING(CAST("&amp; $J586 &amp;" AS VARCHAR(50)),1,30) AS ERR_VALUE, 'ID"&amp; $U586 &amp;"' AS RULE_ID,  
   '"&amp; $G586 &amp;"' AS TB_NM,    
   '"&amp; $J586 &amp;"' AS COL_NM 
FROM "&amp;$C586&amp;"."&amp; $G586 &amp;" A
WHERE  "&amp; $J586 &amp;" IS NOT NULL AND LENGTH("&amp; $J586 &amp;") &gt; 0 
AND "&amp; $J586 &amp;" REGEXP '[^\d.-]+'
LIMIT 3
) XX
"</f>
        <v xml:space="preserve">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REGEXP '[^\d.-]+'
LIMIT 3
) XX
</v>
      </c>
      <c r="BX586" s="164" t="s">
        <v>1860</v>
      </c>
      <c r="BY58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CA586" s="164" t="s">
        <v>1860</v>
      </c>
      <c r="CB586" s="164" t="str">
        <f t="shared" si="470"/>
        <v xml:space="preserve">    -- 프로시저 본문
    BEGIN
        WITH query_result AS (
            -- 쿼리 결과를 변수에 저장
            SELECT 'ID3253'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6" s="166" t="str">
        <f>"SELECT 'ID"&amp; $U586 &amp;"' AS RULE_ID,  
   '"&amp; $G586 &amp;"' AS TB_NM,    
   '"&amp; $J586 &amp;"' AS COL_NM, 
	COUNT(*) AS ERR_CNT   
FROM "&amp;$C586&amp;"."&amp; $G586 &amp;" A
WHERE "&amp; $J586 &amp;" IS NOT NULL AND LENGTH(TO_CHAR("&amp; $J586 &amp;")) &gt; 0 
AND REGEXP_LIKE("&amp; $J586 &amp;", '[^\d.-]+')
 "</f>
        <v xml:space="preserve">SELECT 'ID3253' AS RULE_ID,  
   'OBSERVATION' AS TB_NM,    
   'VALUE_AS_NUMBER' AS COL_NM, 
	COUNT(*) AS ERR_CNT   
FROM YourSchemaName.OBSERVATION A
WHERE VALUE_AS_NUMBER IS NOT NULL AND LENGTH(TO_CHAR(VALUE_AS_NUMBER)) &gt; 0 
AND REGEXP_LIKE(VALUE_AS_NUMBER, '[^\d.-]+')
 </v>
      </c>
      <c r="CD586" s="164" t="s">
        <v>1860</v>
      </c>
      <c r="CE586" s="164" t="str">
        <f t="shared" si="471"/>
        <v xml:space="preserve">    -- 프로시저 본문
    BEGIN
        WITH query_result AS (
            -- 쿼리 결과를 변수에 저장
         SELECT 'ID3253' AS RULE_ID,  
   'OBSERVATION' AS TB_NM,    
   'VALUE_AS_NUMBER' AS COL_NM, 
	COUNT(*) AS ERR_CNT   
FROM YourSchemaName.OBSERVATION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6" s="166" t="str">
        <f>"SELECT ERR_VALUE, RULE_ID, TB_NM, COL_NM FROM (
 SELECT DISTINCT SUBSTR(TO_CHAR("&amp; $J586 &amp;"),1,30) AS ERR_VALUE, 'ID"&amp; $U586 &amp;"' AS RULE_ID,  
   '"&amp; $G586 &amp;"' AS TB_NM,    
   '"&amp; $J586 &amp;"' AS COL_NM 
FROM "&amp;$C586&amp;"."&amp; $G586 &amp;" A
WHERE  "&amp; $J586 &amp;" IS NOT NULL AND LENGTH(TO_CHAR("&amp; $J586 &amp;")) &gt; 0 
AND REGEXP_LIKE("&amp; $J586 &amp;", '[^\d.-]+')
AND ROWNUM &lt; 4
) XX
"</f>
        <v xml:space="preserve">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REGEXP_LIKE(VALUE_AS_NUMBER, '[^\d.-]+')
AND ROWNUM &lt; 4
) XX
</v>
      </c>
      <c r="CG586" s="164" t="s">
        <v>1860</v>
      </c>
      <c r="CH58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CJ586" s="164" t="s">
        <v>1860</v>
      </c>
      <c r="CK586" s="164" t="str">
        <f t="shared" si="473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586" s="164" t="s">
        <v>1860</v>
      </c>
      <c r="CN586" s="164" t="str">
        <f>"BEGIN TRY" &amp; CHAR(10) &amp;
"    WITH query_result AS (" &amp; CHAR(10) &amp;
"        "&amp;CL586&amp;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586" s="164" t="s">
        <v>1860</v>
      </c>
      <c r="CQ586" s="164" t="str">
        <f t="shared" si="475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6" s="216">
        <f>IFERROR(VLOOKUP("ID"&amp;U586,V.진단결과!$A$2:$E$99558,4,0),0)</f>
        <v>0</v>
      </c>
      <c r="CS586" s="217">
        <f>IFERROR(VLOOKUP("ID"&amp;U586,V.진단결과!$A$2:$E$99558,5,0),0)</f>
        <v>0</v>
      </c>
      <c r="CT586" s="218">
        <f t="shared" si="420"/>
        <v>0</v>
      </c>
      <c r="CU586" s="219" t="str">
        <f>SUBSTITUTE(IFERROR(VLOOKUP("ID"&amp;U586,V.진단결과!$A$2:$F$99558,6,0),""),$AO586,"")</f>
        <v/>
      </c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</row>
    <row r="587" spans="1:120" s="220" customFormat="1" ht="24" customHeight="1">
      <c r="A587" s="164">
        <v>5.4</v>
      </c>
      <c r="B587" s="164" t="s">
        <v>2240</v>
      </c>
      <c r="C587" s="164" t="s">
        <v>2886</v>
      </c>
      <c r="D587" s="164">
        <v>10</v>
      </c>
      <c r="E587" s="175" t="s">
        <v>2243</v>
      </c>
      <c r="F587" s="177" t="s">
        <v>2261</v>
      </c>
      <c r="G587" s="177" t="s">
        <v>2253</v>
      </c>
      <c r="H587" s="177">
        <v>7</v>
      </c>
      <c r="I587" s="221" t="s">
        <v>2701</v>
      </c>
      <c r="J587" s="177" t="s">
        <v>2375</v>
      </c>
      <c r="K587" s="177" t="s">
        <v>2439</v>
      </c>
      <c r="L587" s="175"/>
      <c r="M587" s="165"/>
      <c r="N587" s="221" t="s">
        <v>2715</v>
      </c>
      <c r="O587" s="183">
        <v>57</v>
      </c>
      <c r="P587" s="222"/>
      <c r="Q587" s="175" t="s">
        <v>2449</v>
      </c>
      <c r="R587" s="175"/>
      <c r="S587" s="166"/>
      <c r="T587" s="166"/>
      <c r="U587" s="166">
        <v>3254</v>
      </c>
      <c r="V587" s="164" t="s">
        <v>1869</v>
      </c>
      <c r="W587" s="166"/>
      <c r="X587" s="166"/>
      <c r="Y587" s="166"/>
      <c r="Z587" s="164" t="s">
        <v>2895</v>
      </c>
      <c r="AA587" s="168" t="s">
        <v>2896</v>
      </c>
      <c r="AB587" s="166"/>
      <c r="AC587" s="166"/>
      <c r="AD587" s="165"/>
      <c r="AE587" s="166"/>
      <c r="AF587" s="166"/>
      <c r="AG587" s="166"/>
      <c r="AH587" s="165"/>
      <c r="AI587" s="166"/>
      <c r="AJ587" s="177" t="s">
        <v>2253</v>
      </c>
      <c r="AK587" s="166" t="s">
        <v>2377</v>
      </c>
      <c r="AL587" s="166"/>
      <c r="AM587" s="166"/>
      <c r="AN587" s="166" t="str">
        <f>F587 &amp;"["&amp;G587&amp;"]의 "&amp; I587 &amp;"["&amp; J587 &amp;"]는 "&amp;AJ587&amp;" 테이블의 "&amp;AK587&amp;"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587" s="166"/>
      <c r="AP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Q587" s="164" t="s">
        <v>1860</v>
      </c>
      <c r="AR587" s="164" t="str">
        <f t="shared" si="458"/>
        <v xml:space="preserve">WITH query_result AS (
    -- 쿼리 결과를 변수에 저장
    SELECT 'ID3254'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
 "</f>
        <v xml:space="preserve">SELECT 'ID3254' AS RULE_ID,  
   'OBSERVATION' AS TB_NM,    
   'VALUE_AS_NUMBER' AS COL_NM, 
	COUNT(*) AS ERR_CNT   
FROM YourSchemaName.OBSERVATION A
WHERE VALUE_AS_NUMBER IS NULL
AND UNIT_CONCEPT_ID IS NOT NULL
AND UNIT_CONCEPT_ID != 0
 </v>
      </c>
      <c r="AT587" s="164" t="s">
        <v>1860</v>
      </c>
      <c r="AU587" s="164" t="str">
        <f t="shared" si="459"/>
        <v xml:space="preserve">    WITH query_result AS (
        -- 쿼리 결과를 변수에 저장
        SELECT 'ID3254'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AW587" s="164" t="s">
        <v>1860</v>
      </c>
      <c r="AX587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Z587" s="164" t="s">
        <v>1860</v>
      </c>
      <c r="BA587" s="164" t="str">
        <f t="shared" si="461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C587" s="164" t="s">
        <v>1860</v>
      </c>
      <c r="BD587" s="164" t="str">
        <f>"BEGIN TRY" &amp; CHAR(10) &amp;
"    WITH query_result AS (" &amp; CHAR(10) &amp;
"        "&amp;BB587&amp;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BF587" s="164" t="s">
        <v>1860</v>
      </c>
      <c r="BG587" s="164" t="str">
        <f t="shared" si="463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I587" s="164" t="s">
        <v>1860</v>
      </c>
      <c r="BJ587" s="166" t="str">
        <f t="shared" si="464"/>
        <v xml:space="preserve">BEGIN
    -- 쿼리 결과를 변수에 저장
    SELECT 'ID3254'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 "</f>
        <v xml:space="preserve">SELECT 'ID3254' AS RULE_ID,  
   'OBSERVATION' AS TB_NM,    
   'VALUE_AS_NUMBER' AS COL_NM, 
	COUNT(*) AS ERR_CNT   
FROM YourSchemaName.OBSERVATION A
WHERE VALUE_AS_NUMBER IS NULL
AND UNIT_CONCEPT_ID IS NOT NULL
AND UNIT_CONCEPT_ID != 0 
 </v>
      </c>
      <c r="BL587" s="164" t="s">
        <v>1860</v>
      </c>
      <c r="BM587" s="166" t="str">
        <f t="shared" si="465"/>
        <v xml:space="preserve">BEGIN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BO587" s="164" t="s">
        <v>1860</v>
      </c>
      <c r="BP587" s="166" t="str">
        <f t="shared" si="466"/>
        <v xml:space="preserve">BEGIN
    -- 쿼리 결과를 변수에 저장
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R587" s="164" t="s">
        <v>1860</v>
      </c>
      <c r="BS58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U587" s="164" t="s">
        <v>1860</v>
      </c>
      <c r="BV58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87" s="166" t="str">
        <f>"SELECT ERR_VALUE, RULE_ID, TB_NM, COL_NM FROM (
 SELECT DISTINCT SUBSTRING(CAST("&amp; $J587 &amp;" AS VARCHAR(50)),1,30)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</v>
      </c>
      <c r="BX587" s="164" t="s">
        <v>1860</v>
      </c>
      <c r="BY58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A587" s="164" t="s">
        <v>1860</v>
      </c>
      <c r="CB587" s="164" t="str">
        <f t="shared" si="470"/>
        <v xml:space="preserve">    -- 프로시저 본문
    BEGIN
        WITH query_result AS (
            -- 쿼리 결과를 변수에 저장
            SELECT 'ID3254'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D587" s="164" t="s">
        <v>1860</v>
      </c>
      <c r="CE587" s="164" t="str">
        <f t="shared" si="471"/>
        <v xml:space="preserve">    -- 프로시저 본문
    BEGIN
        WITH query_result AS (
            -- 쿼리 결과를 변수에 저장
         SELECT 'ID3254'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7" s="166" t="str">
        <f>"SELECT ERR_VALUE, RULE_ID, TB_NM, COL_NM FROM (
 SELECT DISTINCT SUBSTR(TO_CHAR("&amp; $J587 &amp;"),1,30) AS ERR_VALUE, 'ID"&amp; $U587 &amp;"' AS RULE_ID,  
   '"&amp; $G587 &amp;"' AS TB_NM,    
   '"&amp; $J587 &amp;"' AS COL_NM 
FROM "&amp;$C587&amp;"."&amp; $G587 &amp;" A
WHERE "&amp; $J587 &amp;" IS NULL
AND "&amp;$AK587&amp;" IS NOT NULL
AND "&amp;$AK587&amp;" != 0
AND ROWNUM &lt; 4
) XX
"</f>
        <v xml:space="preserve">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</v>
      </c>
      <c r="CG587" s="164" t="s">
        <v>1860</v>
      </c>
      <c r="CH58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J587" s="164" t="s">
        <v>1860</v>
      </c>
      <c r="CK587" s="164" t="str">
        <f t="shared" si="473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M587" s="164" t="s">
        <v>1860</v>
      </c>
      <c r="CN587" s="164" t="str">
        <f>"BEGIN TRY" &amp; CHAR(10) &amp;
"    WITH query_result AS (" &amp; CHAR(10) &amp;
"        "&amp;CL587&amp;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CP587" s="164" t="s">
        <v>1860</v>
      </c>
      <c r="CQ587" s="164" t="str">
        <f t="shared" si="475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7" s="216">
        <f>IFERROR(VLOOKUP("ID"&amp;U587,V.진단결과!$A$2:$E$99558,4,0),0)</f>
        <v>0</v>
      </c>
      <c r="CS587" s="217">
        <f>IFERROR(VLOOKUP("ID"&amp;U587,V.진단결과!$A$2:$E$99558,5,0),0)</f>
        <v>0</v>
      </c>
      <c r="CT587" s="218">
        <f t="shared" si="420"/>
        <v>0</v>
      </c>
      <c r="CU587" s="219" t="str">
        <f>SUBSTITUTE(IFERROR(VLOOKUP("ID"&amp;U587,V.진단결과!$A$2:$F$99558,6,0),""),$AO587,"")</f>
        <v/>
      </c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</row>
    <row r="588" spans="1:120" s="220" customFormat="1" ht="16.5" hidden="1" customHeight="1">
      <c r="A588" s="164">
        <v>5.4</v>
      </c>
      <c r="B588" s="164" t="s">
        <v>2240</v>
      </c>
      <c r="C588" s="164" t="s">
        <v>2886</v>
      </c>
      <c r="D588" s="164">
        <v>10</v>
      </c>
      <c r="E588" s="175" t="s">
        <v>2243</v>
      </c>
      <c r="F588" s="177" t="s">
        <v>2261</v>
      </c>
      <c r="G588" s="177" t="s">
        <v>2253</v>
      </c>
      <c r="H588" s="177">
        <v>8</v>
      </c>
      <c r="I588" s="221" t="s">
        <v>2702</v>
      </c>
      <c r="J588" s="177" t="s">
        <v>2389</v>
      </c>
      <c r="K588" s="177" t="s">
        <v>2442</v>
      </c>
      <c r="L588" s="175"/>
      <c r="M588" s="165"/>
      <c r="N588" s="221" t="s">
        <v>2716</v>
      </c>
      <c r="O588" s="192"/>
      <c r="P588" s="166"/>
      <c r="Q588" s="175" t="s">
        <v>2449</v>
      </c>
      <c r="R588" s="175"/>
      <c r="S588" s="166"/>
      <c r="T588" s="166"/>
      <c r="U588" s="166"/>
      <c r="V588" s="164" t="s">
        <v>1965</v>
      </c>
      <c r="W588" s="166" t="s">
        <v>1875</v>
      </c>
      <c r="X588" s="166"/>
      <c r="Y588" s="166"/>
      <c r="Z588" s="166"/>
      <c r="AA588" s="166"/>
      <c r="AB588" s="166"/>
      <c r="AC588" s="166"/>
      <c r="AD588" s="165"/>
      <c r="AE588" s="166"/>
      <c r="AF588" s="166"/>
      <c r="AG588" s="166"/>
      <c r="AH588" s="165"/>
      <c r="AI588" s="166"/>
      <c r="AJ588" s="166"/>
      <c r="AK588" s="166"/>
      <c r="AL588" s="166"/>
      <c r="AM588" s="166"/>
      <c r="AN588" s="166"/>
      <c r="AO588" s="166"/>
      <c r="AP588" s="166"/>
      <c r="AQ588" s="164"/>
      <c r="AR588" s="164"/>
      <c r="AS588" s="167"/>
      <c r="AT588" s="164"/>
      <c r="AU588" s="164"/>
      <c r="AV588" s="166"/>
      <c r="AW588" s="166"/>
      <c r="AX588" s="166"/>
      <c r="AY588" s="166"/>
      <c r="AZ588" s="164"/>
      <c r="BA588" s="164"/>
      <c r="BB588" s="167"/>
      <c r="BC588" s="164"/>
      <c r="BD588" s="164"/>
      <c r="BE588" s="166"/>
      <c r="BF588" s="166"/>
      <c r="BG588" s="166"/>
      <c r="BH588" s="166"/>
      <c r="BI588" s="164"/>
      <c r="BJ588" s="164"/>
      <c r="BK588" s="167"/>
      <c r="BL588" s="164"/>
      <c r="BM588" s="164"/>
      <c r="BN588" s="166"/>
      <c r="BO588" s="166"/>
      <c r="BP588" s="166"/>
      <c r="BQ588" s="166"/>
      <c r="BR588" s="164"/>
      <c r="BS588" s="164"/>
      <c r="BT588" s="167"/>
      <c r="BU588" s="164"/>
      <c r="BV588" s="164"/>
      <c r="BW588" s="166"/>
      <c r="BX588" s="166"/>
      <c r="BY588" s="166"/>
      <c r="BZ588" s="166"/>
      <c r="CA588" s="164"/>
      <c r="CB588" s="164"/>
      <c r="CC588" s="167"/>
      <c r="CD588" s="164"/>
      <c r="CE588" s="164"/>
      <c r="CF588" s="166"/>
      <c r="CG588" s="166"/>
      <c r="CH588" s="166"/>
      <c r="CI588" s="166"/>
      <c r="CJ588" s="164"/>
      <c r="CK588" s="164"/>
      <c r="CL588" s="167"/>
      <c r="CM588" s="164"/>
      <c r="CN588" s="164"/>
      <c r="CO588" s="166"/>
      <c r="CP588" s="166"/>
      <c r="CQ588" s="166"/>
      <c r="CR588" s="216">
        <f>IFERROR(VLOOKUP("ID"&amp;U588,V.진단결과!$A$2:$E$99558,4,0),0)</f>
        <v>0</v>
      </c>
      <c r="CS588" s="217">
        <f>IFERROR(VLOOKUP("ID"&amp;U588,V.진단결과!$A$2:$E$99558,5,0),0)</f>
        <v>0</v>
      </c>
      <c r="CT588" s="218">
        <f t="shared" si="420"/>
        <v>0</v>
      </c>
      <c r="CU588" s="219" t="str">
        <f>SUBSTITUTE(IFERROR(VLOOKUP("ID"&amp;U588,V.진단결과!$A$2:$F$99558,6,0),""),$AO588,"")</f>
        <v/>
      </c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</row>
    <row r="589" spans="1:120" s="220" customFormat="1" ht="24" customHeight="1">
      <c r="A589" s="164">
        <v>5.4</v>
      </c>
      <c r="B589" s="164" t="s">
        <v>2240</v>
      </c>
      <c r="C589" s="164" t="s">
        <v>2886</v>
      </c>
      <c r="D589" s="164">
        <v>10</v>
      </c>
      <c r="E589" s="175" t="s">
        <v>2243</v>
      </c>
      <c r="F589" s="177" t="s">
        <v>2261</v>
      </c>
      <c r="G589" s="177" t="s">
        <v>2253</v>
      </c>
      <c r="H589" s="177">
        <v>9</v>
      </c>
      <c r="I589" s="221" t="s">
        <v>2703</v>
      </c>
      <c r="J589" s="177" t="s">
        <v>2376</v>
      </c>
      <c r="K589" s="177" t="s">
        <v>2441</v>
      </c>
      <c r="L589" s="175"/>
      <c r="M589" s="165"/>
      <c r="N589" s="221" t="s">
        <v>2703</v>
      </c>
      <c r="O589" s="192"/>
      <c r="P589" s="222"/>
      <c r="Q589" s="175" t="s">
        <v>2449</v>
      </c>
      <c r="R589" s="175"/>
      <c r="S589" s="166"/>
      <c r="T589" s="166"/>
      <c r="U589" s="166">
        <v>3256</v>
      </c>
      <c r="V589" s="164" t="s">
        <v>1869</v>
      </c>
      <c r="W589" s="166"/>
      <c r="X589" s="166"/>
      <c r="Y589" s="166"/>
      <c r="Z589" s="164" t="s">
        <v>1868</v>
      </c>
      <c r="AA589" s="164" t="s">
        <v>2466</v>
      </c>
      <c r="AB589" s="164"/>
      <c r="AC589" s="166"/>
      <c r="AD589" s="165"/>
      <c r="AE589" s="166"/>
      <c r="AF589" s="166" t="s">
        <v>2886</v>
      </c>
      <c r="AG589" s="165" t="s">
        <v>2258</v>
      </c>
      <c r="AH589" s="165" t="s">
        <v>2434</v>
      </c>
      <c r="AI589" s="166"/>
      <c r="AJ589" s="166"/>
      <c r="AK589" s="166"/>
      <c r="AL589" s="166"/>
      <c r="AM589" s="166"/>
      <c r="AN589" s="166" t="str">
        <f>F589 &amp;"["&amp;G589&amp;"]의 "&amp; I589 &amp;"["&amp; J589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589" s="166"/>
      <c r="AP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AQ589" s="164" t="s">
        <v>1860</v>
      </c>
      <c r="AR589" s="164" t="str">
        <f>"WITH query_result AS (" &amp; CHAR(10) &amp;
"    -- 쿼리 결과를 변수에 저장" &amp; CHAR(10) &amp;
"    " &amp; AP589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89" s="164" t="s">
        <v>1860</v>
      </c>
      <c r="AU589" s="164" t="str">
        <f>"    WITH query_result AS (" &amp; CHAR(10) &amp;
"        -- 쿼리 결과를 변수에 저장" &amp; CHAR(10) &amp;
"        " &amp; AS589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89" s="164" t="s">
        <v>1860</v>
      </c>
      <c r="AX589" s="164" t="str">
        <f>"    WITH query_result AS (" &amp; CHAR(10) &amp;
"        -- 쿼리 결과를 변수에 저장" &amp; CHAR(10) &amp;
"        " &amp; AV589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AZ589" s="164" t="s">
        <v>1860</v>
      </c>
      <c r="BA589" s="164" t="str">
        <f>"BEGIN TRY" &amp; CHAR(10) &amp;
"    WITH query_result AS (" &amp; CHAR(10) &amp;
"        "&amp;AY589&amp;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89" s="164" t="s">
        <v>1860</v>
      </c>
      <c r="BD589" s="164" t="str">
        <f>"BEGIN TRY" &amp; CHAR(10) &amp;
"    WITH query_result AS (" &amp; CHAR(10) &amp;
"        "&amp;BB589&amp;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89" s="164" t="s">
        <v>1860</v>
      </c>
      <c r="BG589" s="164" t="str">
        <f>"BEGIN TRY" &amp; CHAR(10) &amp;
"    WITH query_result AS (" &amp; CHAR(10) &amp;
"        "&amp;BE589&amp;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9" s="166" t="str">
        <f>"SELECT 'ID"&amp; $U589 &amp;"' AS RULE_ID,  
   '"&amp; $G589 &amp;"' AS TB_NM,    
   '"&amp; $J589 &amp;"' AS COL_NM, 
   COUNT(*) AS TOT_CNT   
   FROM "&amp;$C589&amp;"."&amp; $G589 &amp;"
WHERE "&amp; $J589 &amp;" IS NOT NULL AND LENGTH(CAST("&amp; $J589 &amp;" AS VARCHAR))&gt;0 "</f>
        <v xml:space="preserve">SELECT 'ID3256' AS RULE_ID,  
   'OBSERVATION' AS TB_NM,    
   'VALUE_AS_CONCEPT_ID' AS COL_NM, 
   COUNT(*) AS TOT_CNT   
   FROM YourSchemaName.OBSERVATION
WHERE VALUE_AS_CONCEPT_ID IS NOT NULL AND LENGTH(CAST(VALUE_AS_CONCEPT_ID AS VARCHAR))&gt;0 </v>
      </c>
      <c r="BI589" s="164" t="s">
        <v>1860</v>
      </c>
      <c r="BJ589" s="166" t="str">
        <f>"BEGIN" &amp; CHAR(10) &amp;
"    -- 쿼리 결과를 변수에 저장" &amp; CHAR(10) &amp;
"    " &amp; BH589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'ID3256'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89" s="164" t="s">
        <v>1860</v>
      </c>
      <c r="BM589" s="166" t="str">
        <f>"BEGIN" &amp; CHAR(10) &amp;
"    -- 쿼리 결과를 변수에 저장" &amp; CHAR(10) &amp;
"    " &amp; BK589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89" s="164" t="s">
        <v>1860</v>
      </c>
      <c r="BP589" s="166" t="str">
        <f>"BEGIN" &amp; CHAR(10) &amp;
"    -- 쿼리 결과를 변수에 저장" &amp; CHAR(10) &amp;
"    " &amp; BN589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BR589" s="164" t="s">
        <v>1860</v>
      </c>
      <c r="BS5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LENGTH("&amp; $J589 &amp;")&gt;0 )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89" s="164" t="s">
        <v>1860</v>
      </c>
      <c r="BV5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89" s="166" t="str">
        <f>"SELECT ERR_VALUE, RULE_ID, TB_NM, COL_NM FROM (
 SELECT DISTINCT SUBSTRING(CAST("&amp; $J589 &amp;" AS VARCHAR(50)),1,30)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LENGTH("&amp; $J589 &amp;")&gt;0 ) 
AND "&amp; $J589 &amp;" != 0
LIMIT 3
) XX
"</f>
        <v xml:space="preserve">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89" s="164" t="s">
        <v>1860</v>
      </c>
      <c r="BY5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CA589" s="164" t="s">
        <v>1860</v>
      </c>
      <c r="CB589" s="164" t="str">
        <f>"    -- 프로시저 본문" &amp; CHAR(10) &amp;
"    BEGIN" &amp; CHAR(10) &amp;
"        WITH query_result AS (" &amp; CHAR(10) &amp;
"            -- 쿼리 결과를 변수에 저장" &amp; CHAR(10) &amp;
"            "&amp;BZ589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'ID3256'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LENGTH(TO_CHAR("&amp; $J589 &amp;"))&gt;0 )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89" s="164" t="s">
        <v>1860</v>
      </c>
      <c r="CE589" s="164" t="str">
        <f>"    -- 프로시저 본문" &amp; CHAR(10) &amp;
"    BEGIN" &amp; CHAR(10) &amp;
"        WITH query_result AS (" &amp; CHAR(10) &amp;
"            -- 쿼리 결과를 변수에 저장" &amp; CHAR(10) &amp;
"         "&amp;CC589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9" s="166" t="str">
        <f>"SELECT ERR_VALUE, RULE_ID, TB_NM, COL_NM FROM (
 SELECT DISTINCT SUBSTR(TO_CHAR("&amp; $J589 &amp;"),1,30)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LENGTH(TO_CHAR("&amp; $J589 &amp;"))&gt;0 ) 
AND "&amp; $J589 &amp;" != 0
AND ROWNUM &lt; 4
) XX
"</f>
        <v xml:space="preserve">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89" s="164" t="s">
        <v>1860</v>
      </c>
      <c r="CH589" s="164" t="str">
        <f>"    -- 프로시저 본문" &amp; CHAR(10) &amp;
"    BEGIN" &amp; CHAR(10) &amp;
"        WITH query_result AS (" &amp; CHAR(10) &amp;
"            -- 쿼리 결과를 변수에 저장" &amp; CHAR(10) &amp;
"            "&amp;CF589&amp;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CJ589" s="164" t="s">
        <v>1860</v>
      </c>
      <c r="CK589" s="164" t="str">
        <f>"BEGIN TRY" &amp; CHAR(10) &amp;
"    WITH query_result AS (" &amp; CHAR(10) &amp;
"        "&amp;CI589&amp;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89" s="164" t="s">
        <v>1860</v>
      </c>
      <c r="CN589" s="164" t="str">
        <f>"BEGIN TRY" &amp; CHAR(10) &amp;
"    WITH query_result AS (" &amp; CHAR(10) &amp;
"        "&amp;CL589&amp;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89" s="164" t="s">
        <v>1860</v>
      </c>
      <c r="CQ589" s="164" t="str">
        <f>"BEGIN TRY" &amp; CHAR(10) &amp;
"    WITH query_result AS (" &amp; CHAR(10) &amp;
"        "&amp;CO589&amp;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9" s="216">
        <f>IFERROR(VLOOKUP("ID"&amp;U589,V.진단결과!$A$2:$E$99558,4,0),0)</f>
        <v>0</v>
      </c>
      <c r="CS589" s="217">
        <f>IFERROR(VLOOKUP("ID"&amp;U589,V.진단결과!$A$2:$E$99558,5,0),0)</f>
        <v>0</v>
      </c>
      <c r="CT589" s="218">
        <f t="shared" si="420"/>
        <v>0</v>
      </c>
      <c r="CU589" s="219" t="str">
        <f>SUBSTITUTE(IFERROR(VLOOKUP("ID"&amp;U589,V.진단결과!$A$2:$F$99558,6,0),""),$AO589,"")</f>
        <v/>
      </c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</row>
    <row r="590" spans="1:120" s="220" customFormat="1" ht="24" customHeight="1">
      <c r="A590" s="164">
        <v>5.4</v>
      </c>
      <c r="B590" s="164" t="s">
        <v>2240</v>
      </c>
      <c r="C590" s="164" t="s">
        <v>2886</v>
      </c>
      <c r="D590" s="164">
        <v>10</v>
      </c>
      <c r="E590" s="175" t="s">
        <v>2243</v>
      </c>
      <c r="F590" s="177" t="s">
        <v>2261</v>
      </c>
      <c r="G590" s="177" t="s">
        <v>2253</v>
      </c>
      <c r="H590" s="177">
        <v>10</v>
      </c>
      <c r="I590" s="221" t="s">
        <v>2704</v>
      </c>
      <c r="J590" s="177" t="s">
        <v>2390</v>
      </c>
      <c r="K590" s="177" t="s">
        <v>2441</v>
      </c>
      <c r="L590" s="175"/>
      <c r="M590" s="165"/>
      <c r="N590" s="221" t="s">
        <v>2717</v>
      </c>
      <c r="O590" s="192"/>
      <c r="P590" s="222"/>
      <c r="Q590" s="175" t="s">
        <v>2449</v>
      </c>
      <c r="R590" s="175"/>
      <c r="S590" s="166"/>
      <c r="T590" s="166"/>
      <c r="U590" s="166">
        <v>3257</v>
      </c>
      <c r="V590" s="164" t="s">
        <v>1869</v>
      </c>
      <c r="W590" s="166"/>
      <c r="X590" s="166"/>
      <c r="Y590" s="166"/>
      <c r="Z590" s="164" t="s">
        <v>1868</v>
      </c>
      <c r="AA590" s="164" t="s">
        <v>2466</v>
      </c>
      <c r="AB590" s="164"/>
      <c r="AC590" s="166"/>
      <c r="AD590" s="165"/>
      <c r="AE590" s="166"/>
      <c r="AF590" s="166" t="s">
        <v>2886</v>
      </c>
      <c r="AG590" s="165" t="s">
        <v>2258</v>
      </c>
      <c r="AH590" s="165" t="s">
        <v>2434</v>
      </c>
      <c r="AI590" s="166"/>
      <c r="AJ590" s="166"/>
      <c r="AK590" s="166"/>
      <c r="AL590" s="166"/>
      <c r="AM590" s="166"/>
      <c r="AN590" s="166" t="str">
        <f>F590 &amp;"["&amp;G590&amp;"]의 "&amp; I590 &amp;"["&amp; J590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590" s="166"/>
      <c r="AP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AQ590" s="164" t="s">
        <v>1860</v>
      </c>
      <c r="AR590" s="164" t="str">
        <f>"WITH query_result AS (" &amp; CHAR(10) &amp;
"    -- 쿼리 결과를 변수에 저장" &amp; CHAR(10) &amp;
"    " &amp; AP590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590" s="164" t="s">
        <v>1860</v>
      </c>
      <c r="AU590" s="164" t="str">
        <f>"    WITH query_result AS (" &amp; CHAR(10) &amp;
"        -- 쿼리 결과를 변수에 저장" &amp; CHAR(10) &amp;
"        " &amp; AS590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590" s="164" t="s">
        <v>1860</v>
      </c>
      <c r="AX590" s="164" t="str">
        <f>"    WITH query_result AS (" &amp; CHAR(10) &amp;
"        -- 쿼리 결과를 변수에 저장" &amp; CHAR(10) &amp;
"        " &amp; AV590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AZ590" s="164" t="s">
        <v>1860</v>
      </c>
      <c r="BA590" s="164" t="str">
        <f>"BEGIN TRY" &amp; CHAR(10) &amp;
"    WITH query_result AS (" &amp; CHAR(10) &amp;
"        "&amp;AY590&amp;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590" s="164" t="s">
        <v>1860</v>
      </c>
      <c r="BD590" s="164" t="str">
        <f>"BEGIN TRY" &amp; CHAR(10) &amp;
"    WITH query_result AS (" &amp; CHAR(10) &amp;
"        "&amp;BB590&amp;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590" s="164" t="s">
        <v>1860</v>
      </c>
      <c r="BG590" s="164" t="str">
        <f>"BEGIN TRY" &amp; CHAR(10) &amp;
"    WITH query_result AS (" &amp; CHAR(10) &amp;
"        "&amp;BE590&amp;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0" s="166" t="str">
        <f>"SELECT 'ID"&amp; $U590 &amp;"' AS RULE_ID,  
   '"&amp; $G590 &amp;"' AS TB_NM,    
   '"&amp; $J590 &amp;"' AS COL_NM, 
   COUNT(*) AS TOT_CNT   
   FROM "&amp;$C590&amp;"."&amp; $G590 &amp;"
WHERE "&amp; $J590 &amp;" IS NOT NULL AND LENGTH(CAST("&amp; $J590 &amp;" AS VARCHAR))&gt;0 "</f>
        <v xml:space="preserve">SELECT 'ID3257' AS RULE_ID,  
   'OBSERVATION' AS TB_NM,    
   'QUALIFIER_CONCEPT_ID' AS COL_NM, 
   COUNT(*) AS TOT_CNT   
   FROM YourSchemaName.OBSERVATION
WHERE QUALIFIER_CONCEPT_ID IS NOT NULL AND LENGTH(CAST(QUALIFIER_CONCEPT_ID AS VARCHAR))&gt;0 </v>
      </c>
      <c r="BI590" s="164" t="s">
        <v>1860</v>
      </c>
      <c r="BJ590" s="166" t="str">
        <f>"BEGIN" &amp; CHAR(10) &amp;
"    -- 쿼리 결과를 변수에 저장" &amp; CHAR(10) &amp;
"    " &amp; BH590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'ID3257'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590" s="164" t="s">
        <v>1860</v>
      </c>
      <c r="BM590" s="166" t="str">
        <f>"BEGIN" &amp; CHAR(10) &amp;
"    -- 쿼리 결과를 변수에 저장" &amp; CHAR(10) &amp;
"    " &amp; BK590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590" s="164" t="s">
        <v>1860</v>
      </c>
      <c r="BP590" s="166" t="str">
        <f>"BEGIN" &amp; CHAR(10) &amp;
"    -- 쿼리 결과를 변수에 저장" &amp; CHAR(10) &amp;
"    " &amp; BN590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BR590" s="164" t="s">
        <v>1860</v>
      </c>
      <c r="BS5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LENGTH("&amp; $J590 &amp;")&gt;0 )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590" s="164" t="s">
        <v>1860</v>
      </c>
      <c r="BV5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590" s="166" t="str">
        <f>"SELECT ERR_VALUE, RULE_ID, TB_NM, COL_NM FROM (
 SELECT DISTINCT SUBSTRING(CAST("&amp; $J590 &amp;" AS VARCHAR(50)),1,30)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LENGTH("&amp; $J590 &amp;")&gt;0 ) 
AND "&amp; $J590 &amp;" != 0
LIMIT 3
) XX
"</f>
        <v xml:space="preserve">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590" s="164" t="s">
        <v>1860</v>
      </c>
      <c r="BY5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CA590" s="164" t="s">
        <v>1860</v>
      </c>
      <c r="CB590" s="164" t="str">
        <f>"    -- 프로시저 본문" &amp; CHAR(10) &amp;
"    BEGIN" &amp; CHAR(10) &amp;
"        WITH query_result AS (" &amp; CHAR(10) &amp;
"            -- 쿼리 결과를 변수에 저장" &amp; CHAR(10) &amp;
"            "&amp;BZ590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'ID3257'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LENGTH(TO_CHAR("&amp; $J590 &amp;"))&gt;0 )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590" s="164" t="s">
        <v>1860</v>
      </c>
      <c r="CE590" s="164" t="str">
        <f>"    -- 프로시저 본문" &amp; CHAR(10) &amp;
"    BEGIN" &amp; CHAR(10) &amp;
"        WITH query_result AS (" &amp; CHAR(10) &amp;
"            -- 쿼리 결과를 변수에 저장" &amp; CHAR(10) &amp;
"         "&amp;CC590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0" s="166" t="str">
        <f>"SELECT ERR_VALUE, RULE_ID, TB_NM, COL_NM FROM (
 SELECT DISTINCT SUBSTR(TO_CHAR("&amp; $J590 &amp;"),1,30)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LENGTH(TO_CHAR("&amp; $J590 &amp;"))&gt;0 ) 
AND "&amp; $J590 &amp;" != 0
AND ROWNUM &lt; 4
) XX
"</f>
        <v xml:space="preserve">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590" s="164" t="s">
        <v>1860</v>
      </c>
      <c r="CH590" s="164" t="str">
        <f>"    -- 프로시저 본문" &amp; CHAR(10) &amp;
"    BEGIN" &amp; CHAR(10) &amp;
"        WITH query_result AS (" &amp; CHAR(10) &amp;
"            -- 쿼리 결과를 변수에 저장" &amp; CHAR(10) &amp;
"            "&amp;CF590&amp;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CJ590" s="164" t="s">
        <v>1860</v>
      </c>
      <c r="CK590" s="164" t="str">
        <f>"BEGIN TRY" &amp; CHAR(10) &amp;
"    WITH query_result AS (" &amp; CHAR(10) &amp;
"        "&amp;CI590&amp;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590" s="164" t="s">
        <v>1860</v>
      </c>
      <c r="CN590" s="164" t="str">
        <f>"BEGIN TRY" &amp; CHAR(10) &amp;
"    WITH query_result AS (" &amp; CHAR(10) &amp;
"        "&amp;CL590&amp;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590" s="164" t="s">
        <v>1860</v>
      </c>
      <c r="CQ590" s="164" t="str">
        <f>"BEGIN TRY" &amp; CHAR(10) &amp;
"    WITH query_result AS (" &amp; CHAR(10) &amp;
"        "&amp;CO590&amp;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0" s="216">
        <f>IFERROR(VLOOKUP("ID"&amp;U590,V.진단결과!$A$2:$E$99558,4,0),0)</f>
        <v>0</v>
      </c>
      <c r="CS590" s="217">
        <f>IFERROR(VLOOKUP("ID"&amp;U590,V.진단결과!$A$2:$E$99558,5,0),0)</f>
        <v>0</v>
      </c>
      <c r="CT590" s="218">
        <f t="shared" si="420"/>
        <v>0</v>
      </c>
      <c r="CU590" s="219" t="str">
        <f>SUBSTITUTE(IFERROR(VLOOKUP("ID"&amp;U590,V.진단결과!$A$2:$F$99558,6,0),""),$AO590,"")</f>
        <v/>
      </c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</row>
    <row r="591" spans="1:120" s="220" customFormat="1" ht="16.5" customHeight="1">
      <c r="A591" s="164">
        <v>5.4</v>
      </c>
      <c r="B591" s="164" t="s">
        <v>2240</v>
      </c>
      <c r="C591" s="164" t="s">
        <v>2886</v>
      </c>
      <c r="D591" s="164">
        <v>10</v>
      </c>
      <c r="E591" s="175" t="s">
        <v>2243</v>
      </c>
      <c r="F591" s="177" t="s">
        <v>2261</v>
      </c>
      <c r="G591" s="177" t="s">
        <v>2253</v>
      </c>
      <c r="H591" s="177">
        <v>11</v>
      </c>
      <c r="I591" s="221" t="s">
        <v>2705</v>
      </c>
      <c r="J591" s="177" t="s">
        <v>2377</v>
      </c>
      <c r="K591" s="177" t="s">
        <v>2441</v>
      </c>
      <c r="L591" s="175"/>
      <c r="M591" s="165"/>
      <c r="N591" s="221" t="s">
        <v>2705</v>
      </c>
      <c r="O591" s="192"/>
      <c r="P591" s="166"/>
      <c r="Q591" s="175" t="s">
        <v>2449</v>
      </c>
      <c r="R591" s="175"/>
      <c r="S591" s="166"/>
      <c r="T591" s="166"/>
      <c r="U591" s="166">
        <v>3258</v>
      </c>
      <c r="V591" s="164" t="s">
        <v>1869</v>
      </c>
      <c r="W591" s="166"/>
      <c r="X591" s="166"/>
      <c r="Y591" s="166"/>
      <c r="Z591" s="164" t="s">
        <v>1868</v>
      </c>
      <c r="AA591" s="164" t="s">
        <v>2466</v>
      </c>
      <c r="AB591" s="166"/>
      <c r="AC591" s="166"/>
      <c r="AD591" s="165"/>
      <c r="AE591" s="166"/>
      <c r="AF591" s="166" t="s">
        <v>2886</v>
      </c>
      <c r="AG591" s="165" t="s">
        <v>2258</v>
      </c>
      <c r="AH591" s="165" t="s">
        <v>2434</v>
      </c>
      <c r="AI591" s="166" t="s">
        <v>2835</v>
      </c>
      <c r="AJ591" s="166"/>
      <c r="AK591" s="166"/>
      <c r="AL591" s="166"/>
      <c r="AM591" s="166"/>
      <c r="AN591" s="166" t="str">
        <f>F591 &amp;"["&amp;G591&amp;"]의 "&amp; I591 &amp;"["&amp; J591 &amp;"]는 표준코드[CONCEPT]의 표준코드아이디[CONCEPT_ID]에 존재하며 해당 조건["&amp;AI591&amp;"]을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591" s="166"/>
      <c r="AP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AQ591" s="164" t="s">
        <v>1860</v>
      </c>
      <c r="AR591" s="164" t="str">
        <f>"WITH query_result AS (" &amp; CHAR(10) &amp;
"    -- 쿼리 결과를 변수에 저장" &amp; CHAR(10) &amp;
"    " &amp; AP591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'ID3258'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591" s="164" t="s">
        <v>1860</v>
      </c>
      <c r="AU591" s="164" t="str">
        <f>"    WITH query_result AS (" &amp; CHAR(10) &amp;
"        -- 쿼리 결과를 변수에 저장" &amp; CHAR(10) &amp;
"        " &amp; AS591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591" s="164" t="s">
        <v>1860</v>
      </c>
      <c r="AX591" s="164" t="str">
        <f>"    WITH query_result AS (" &amp; CHAR(10) &amp;
"        -- 쿼리 결과를 변수에 저장" &amp; CHAR(10) &amp;
"        " &amp; AV591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AZ591" s="164" t="s">
        <v>1860</v>
      </c>
      <c r="BA591" s="164" t="str">
        <f>"BEGIN TRY" &amp; CHAR(10) &amp;
"    WITH query_result AS (" &amp; CHAR(10) &amp;
"        "&amp;AY591&amp;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591" s="164" t="s">
        <v>1860</v>
      </c>
      <c r="BD591" s="164" t="str">
        <f>"BEGIN TRY" &amp; CHAR(10) &amp;
"    WITH query_result AS (" &amp; CHAR(10) &amp;
"        "&amp;BB591&amp;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591" s="164" t="s">
        <v>1860</v>
      </c>
      <c r="BG591" s="164" t="str">
        <f>"BEGIN TRY" &amp; CHAR(10) &amp;
"    WITH query_result AS (" &amp; CHAR(10) &amp;
"        "&amp;BE591&amp;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1" s="166" t="str">
        <f>"SELECT 'ID"&amp; $U591 &amp;"' AS RULE_ID,  
   '"&amp; $G591 &amp;"' AS TB_NM,    
   '"&amp; $J591 &amp;"' AS COL_NM, 
   COUNT(*) AS TOT_CNT   
   FROM "&amp;$C591&amp;"."&amp; $G591 &amp;"
WHERE "&amp; $J591 &amp;" IS NOT NULL AND LENGTH(CAST("&amp; $J591 &amp;" AS VARCHAR))&gt;0 "</f>
        <v xml:space="preserve">SELECT 'ID3258' AS RULE_ID,  
   'OBSERVATION' AS TB_NM,    
   'UNIT_CONCEPT_ID' AS COL_NM, 
   COUNT(*) AS TOT_CNT   
   FROM YourSchemaName.OBSERVATION
WHERE UNIT_CONCEPT_ID IS NOT NULL AND LENGTH(CAST(UNIT_CONCEPT_ID AS VARCHAR))&gt;0 </v>
      </c>
      <c r="BI591" s="164" t="s">
        <v>1860</v>
      </c>
      <c r="BJ591" s="166" t="str">
        <f>"BEGIN" &amp; CHAR(10) &amp;
"    -- 쿼리 결과를 변수에 저장" &amp; CHAR(10) &amp;
"    " &amp; BH591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'ID3258'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591" s="164" t="s">
        <v>1860</v>
      </c>
      <c r="BM591" s="166" t="str">
        <f>"BEGIN" &amp; CHAR(10) &amp;
"    -- 쿼리 결과를 변수에 저장" &amp; CHAR(10) &amp;
"    " &amp; BK591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591" s="164" t="s">
        <v>1860</v>
      </c>
      <c r="BP591" s="166" t="str">
        <f>"BEGIN" &amp; CHAR(10) &amp;
"    -- 쿼리 결과를 변수에 저장" &amp; CHAR(10) &amp;
"    " &amp; BN591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BR591" s="164" t="s">
        <v>1860</v>
      </c>
      <c r="BS5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LENGTH("&amp; $J591 &amp;")&gt;0 )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591" s="164" t="s">
        <v>1860</v>
      </c>
      <c r="BV5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91" s="166" t="str">
        <f>"SELECT ERR_VALUE, RULE_ID, TB_NM, COL_NM FROM (
 SELECT DISTINCT SUBSTRING(CAST("&amp; $J591 &amp;" AS VARCHAR(50)),1,30)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 $AI591 &amp;")  
THEN 'Y' ELSE 'N' END = 'Y' 
AND ( "&amp; $J591 &amp;" IS NOT NULL AND LENGTH("&amp; $J591 &amp;")&gt;0 ) 
LIMIT 3
) XX
"</f>
        <v xml:space="preserve">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591" s="164" t="s">
        <v>1860</v>
      </c>
      <c r="BY5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CA591" s="164" t="s">
        <v>1860</v>
      </c>
      <c r="CB591" s="164" t="str">
        <f>"    -- 프로시저 본문" &amp; CHAR(10) &amp;
"    BEGIN" &amp; CHAR(10) &amp;
"        WITH query_result AS (" &amp; CHAR(10) &amp;
"            -- 쿼리 결과를 변수에 저장" &amp; CHAR(10) &amp;
"            "&amp;BZ591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'ID3258'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LENGTH(TO_CHAR("&amp; $J591 &amp;"))&gt;0 )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591" s="164" t="s">
        <v>1860</v>
      </c>
      <c r="CE591" s="164" t="str">
        <f>"    -- 프로시저 본문" &amp; CHAR(10) &amp;
"    BEGIN" &amp; CHAR(10) &amp;
"        WITH query_result AS (" &amp; CHAR(10) &amp;
"            -- 쿼리 결과를 변수에 저장" &amp; CHAR(10) &amp;
"         "&amp;CC591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1" s="166" t="str">
        <f>"SELECT ERR_VALUE, RULE_ID, TB_NM, COL_NM FROM (
 SELECT DISTINCT SUBSTR(TO_CHAR("&amp; $J591 &amp;"),1,30)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LENGTH(TO_CHAR("&amp; $J591 &amp;"))&gt;0 ) 
AND ROWNUM &lt; 4
) XX
"</f>
        <v xml:space="preserve">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591" s="164" t="s">
        <v>1860</v>
      </c>
      <c r="CH591" s="164" t="str">
        <f>"    -- 프로시저 본문" &amp; CHAR(10) &amp;
"    BEGIN" &amp; CHAR(10) &amp;
"        WITH query_result AS (" &amp; CHAR(10) &amp;
"            -- 쿼리 결과를 변수에 저장" &amp; CHAR(10) &amp;
"            "&amp;CF591&amp;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CJ591" s="164" t="s">
        <v>1860</v>
      </c>
      <c r="CK591" s="164" t="str">
        <f>"BEGIN TRY" &amp; CHAR(10) &amp;
"    WITH query_result AS (" &amp; CHAR(10) &amp;
"        "&amp;CI591&amp;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591" s="164" t="s">
        <v>1860</v>
      </c>
      <c r="CN591" s="164" t="str">
        <f>"BEGIN TRY" &amp; CHAR(10) &amp;
"    WITH query_result AS (" &amp; CHAR(10) &amp;
"        "&amp;CL591&amp;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591" s="164" t="s">
        <v>1860</v>
      </c>
      <c r="CQ591" s="164" t="str">
        <f>"BEGIN TRY" &amp; CHAR(10) &amp;
"    WITH query_result AS (" &amp; CHAR(10) &amp;
"        "&amp;CO591&amp;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1" s="216">
        <f>IFERROR(VLOOKUP("ID"&amp;U591,V.진단결과!$A$2:$E$99558,4,0),0)</f>
        <v>0</v>
      </c>
      <c r="CS591" s="217">
        <f>IFERROR(VLOOKUP("ID"&amp;U591,V.진단결과!$A$2:$E$99558,5,0),0)</f>
        <v>0</v>
      </c>
      <c r="CT591" s="218">
        <f t="shared" si="420"/>
        <v>0</v>
      </c>
      <c r="CU591" s="219" t="str">
        <f>SUBSTITUTE(IFERROR(VLOOKUP("ID"&amp;U591,V.진단결과!$A$2:$F$99558,6,0),""),$AO591,"")</f>
        <v/>
      </c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</row>
    <row r="592" spans="1:120" s="220" customFormat="1" ht="16.5" hidden="1" customHeight="1">
      <c r="A592" s="164">
        <v>5.4</v>
      </c>
      <c r="B592" s="164" t="s">
        <v>2240</v>
      </c>
      <c r="C592" s="164" t="s">
        <v>2886</v>
      </c>
      <c r="D592" s="164">
        <v>10</v>
      </c>
      <c r="E592" s="175" t="s">
        <v>2243</v>
      </c>
      <c r="F592" s="177" t="s">
        <v>2261</v>
      </c>
      <c r="G592" s="177" t="s">
        <v>2253</v>
      </c>
      <c r="H592" s="177">
        <v>12</v>
      </c>
      <c r="I592" s="221" t="s">
        <v>2498</v>
      </c>
      <c r="J592" s="177" t="s">
        <v>2281</v>
      </c>
      <c r="K592" s="177" t="s">
        <v>2435</v>
      </c>
      <c r="L592" s="175"/>
      <c r="M592" s="165"/>
      <c r="N592" s="221" t="s">
        <v>2498</v>
      </c>
      <c r="O592" s="192"/>
      <c r="P592" s="166"/>
      <c r="Q592" s="175" t="s">
        <v>2449</v>
      </c>
      <c r="R592" s="175"/>
      <c r="S592" s="166"/>
      <c r="T592" s="166"/>
      <c r="U592" s="166"/>
      <c r="V592" s="164" t="s">
        <v>1965</v>
      </c>
      <c r="W592" s="166" t="s">
        <v>2809</v>
      </c>
      <c r="X592" s="166"/>
      <c r="Y592" s="166"/>
      <c r="Z592" s="166"/>
      <c r="AA592" s="166"/>
      <c r="AB592" s="166"/>
      <c r="AC592" s="166"/>
      <c r="AD592" s="165"/>
      <c r="AE592" s="166"/>
      <c r="AF592" s="166"/>
      <c r="AG592" s="165"/>
      <c r="AH592" s="165"/>
      <c r="AI592" s="166"/>
      <c r="AJ592" s="166"/>
      <c r="AK592" s="166"/>
      <c r="AL592" s="166"/>
      <c r="AM592" s="166"/>
      <c r="AN592" s="166"/>
      <c r="AO592" s="166"/>
      <c r="AP592" s="166"/>
      <c r="AQ592" s="164"/>
      <c r="AR592" s="164"/>
      <c r="AS592" s="167"/>
      <c r="AT592" s="164"/>
      <c r="AU592" s="164"/>
      <c r="AV592" s="164"/>
      <c r="AW592" s="164"/>
      <c r="AX592" s="164"/>
      <c r="AY592" s="166"/>
      <c r="AZ592" s="164"/>
      <c r="BA592" s="164"/>
      <c r="BB592" s="167"/>
      <c r="BC592" s="164"/>
      <c r="BD592" s="164"/>
      <c r="BE592" s="164"/>
      <c r="BF592" s="164"/>
      <c r="BG592" s="164"/>
      <c r="BH592" s="166"/>
      <c r="BI592" s="164"/>
      <c r="BJ592" s="164"/>
      <c r="BK592" s="167"/>
      <c r="BL592" s="164"/>
      <c r="BM592" s="164"/>
      <c r="BN592" s="164"/>
      <c r="BO592" s="164"/>
      <c r="BP592" s="164"/>
      <c r="BQ592" s="166"/>
      <c r="BR592" s="164"/>
      <c r="BS592" s="164"/>
      <c r="BT592" s="167"/>
      <c r="BU592" s="164"/>
      <c r="BV592" s="164"/>
      <c r="BW592" s="164"/>
      <c r="BX592" s="164"/>
      <c r="BY592" s="164"/>
      <c r="BZ592" s="166"/>
      <c r="CA592" s="164"/>
      <c r="CB592" s="164"/>
      <c r="CC592" s="167"/>
      <c r="CD592" s="164"/>
      <c r="CE592" s="164"/>
      <c r="CF592" s="164"/>
      <c r="CG592" s="164"/>
      <c r="CH592" s="164"/>
      <c r="CI592" s="166"/>
      <c r="CJ592" s="164"/>
      <c r="CK592" s="164"/>
      <c r="CL592" s="167"/>
      <c r="CM592" s="164"/>
      <c r="CN592" s="164"/>
      <c r="CO592" s="164"/>
      <c r="CP592" s="164"/>
      <c r="CQ592" s="164"/>
      <c r="CR592" s="216">
        <f>IFERROR(VLOOKUP("ID"&amp;U592,V.진단결과!$A$2:$E$99558,4,0),0)</f>
        <v>0</v>
      </c>
      <c r="CS592" s="217">
        <f>IFERROR(VLOOKUP("ID"&amp;U592,V.진단결과!$A$2:$E$99558,5,0),0)</f>
        <v>0</v>
      </c>
      <c r="CT592" s="218">
        <f t="shared" si="420"/>
        <v>0</v>
      </c>
      <c r="CU592" s="219" t="str">
        <f>SUBSTITUTE(IFERROR(VLOOKUP("ID"&amp;U592,V.진단결과!$A$2:$F$99558,6,0),""),$AO592,"")</f>
        <v/>
      </c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</row>
    <row r="593" spans="1:120" s="220" customFormat="1" ht="16.5" customHeight="1">
      <c r="A593" s="164">
        <v>5.4</v>
      </c>
      <c r="B593" s="164" t="s">
        <v>2240</v>
      </c>
      <c r="C593" s="164" t="s">
        <v>2886</v>
      </c>
      <c r="D593" s="164">
        <v>10</v>
      </c>
      <c r="E593" s="175" t="s">
        <v>2243</v>
      </c>
      <c r="F593" s="177" t="s">
        <v>2261</v>
      </c>
      <c r="G593" s="177" t="s">
        <v>2253</v>
      </c>
      <c r="H593" s="177">
        <v>13</v>
      </c>
      <c r="I593" s="221" t="s">
        <v>2518</v>
      </c>
      <c r="J593" s="177" t="s">
        <v>2294</v>
      </c>
      <c r="K593" s="177" t="s">
        <v>2435</v>
      </c>
      <c r="L593" s="175"/>
      <c r="M593" s="165"/>
      <c r="N593" s="221" t="s">
        <v>2718</v>
      </c>
      <c r="O593" s="183">
        <v>11833561</v>
      </c>
      <c r="P593" s="166"/>
      <c r="Q593" s="175" t="s">
        <v>2449</v>
      </c>
      <c r="R593" s="175"/>
      <c r="S593" s="166"/>
      <c r="T593" s="166"/>
      <c r="U593" s="166">
        <v>3260</v>
      </c>
      <c r="V593" s="164" t="s">
        <v>1869</v>
      </c>
      <c r="W593" s="166"/>
      <c r="X593" s="166"/>
      <c r="Y593" s="166"/>
      <c r="Z593" s="164" t="s">
        <v>1871</v>
      </c>
      <c r="AA593" s="164" t="s">
        <v>2472</v>
      </c>
      <c r="AB593" s="166"/>
      <c r="AC593" s="166"/>
      <c r="AD593" s="165"/>
      <c r="AE593" s="166"/>
      <c r="AF593" s="166"/>
      <c r="AG593" s="165"/>
      <c r="AH593" s="165"/>
      <c r="AI593" s="166"/>
      <c r="AJ593" s="166" t="s">
        <v>2246</v>
      </c>
      <c r="AK593" s="166" t="s">
        <v>2294</v>
      </c>
      <c r="AL593" s="166"/>
      <c r="AM593" s="166"/>
      <c r="AN593" s="166" t="str">
        <f>F593 &amp;"["&amp;G593&amp;"]의 "&amp; I593 &amp;"["&amp; J593 &amp;"]는 환자["&amp;AJ593&amp;"]의 "&amp;I593&amp;"["&amp;AK593&amp;"]에 존재하여야 한다."</f>
        <v>관찰정보[OBSERVATION]의 내원 유형 ID[VISIT_OCCURRENCE_ID]는 환자[VISIT_OCCURRENCE]의 내원 유형 ID[VISIT_OCCURRENCE_ID]에 존재하여야 한다.</v>
      </c>
      <c r="AO593" s="166"/>
      <c r="AP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AQ593" s="164" t="s">
        <v>1860</v>
      </c>
      <c r="AR593" s="164" t="str">
        <f>"WITH query_result AS (" &amp; CHAR(10) &amp;
"    -- 쿼리 결과를 변수에 저장" &amp; CHAR(10) &amp;
"    " &amp; AP593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93" s="164" t="s">
        <v>1860</v>
      </c>
      <c r="AU593" s="164" t="str">
        <f>"    WITH query_result AS (" &amp; CHAR(10) &amp;
"        -- 쿼리 결과를 변수에 저장" &amp; CHAR(10) &amp;
"        " &amp; AS593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93" s="164" t="s">
        <v>1860</v>
      </c>
      <c r="AX593" s="164" t="str">
        <f>"    WITH query_result AS (" &amp; CHAR(10) &amp;
"        -- 쿼리 결과를 변수에 저장" &amp; CHAR(10) &amp;
"        " &amp; AV593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AZ593" s="164" t="s">
        <v>1860</v>
      </c>
      <c r="BA593" s="164" t="str">
        <f>"BEGIN TRY" &amp; CHAR(10) &amp;
"    WITH query_result AS (" &amp; CHAR(10) &amp;
"        "&amp;AY593&amp;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93" s="164" t="s">
        <v>1860</v>
      </c>
      <c r="BD593" s="164" t="str">
        <f>"BEGIN TRY" &amp; CHAR(10) &amp;
"    WITH query_result AS (" &amp; CHAR(10) &amp;
"        "&amp;BB593&amp;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93" s="164" t="s">
        <v>1860</v>
      </c>
      <c r="BG593" s="164" t="str">
        <f>"BEGIN TRY" &amp; CHAR(10) &amp;
"    WITH query_result AS (" &amp; CHAR(10) &amp;
"        "&amp;BE593&amp;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3" s="166" t="str">
        <f>"SELECT 'ID"&amp; $U593 &amp;"' AS RULE_ID,  
   '"&amp; $G593 &amp;"' AS TB_NM,    
   '"&amp; $J593 &amp;"' AS COL_NM, 
   COUNT(*) AS TOT_CNT   
   FROM "&amp;$C593&amp;"."&amp; $G593 &amp;"
WHERE "&amp; $J593 &amp;" IS NOT NULL AND LENGTH(CAST("&amp; $J593 &amp;" AS VARCHAR))&gt;0 "</f>
        <v xml:space="preserve">SELECT 'ID3260' AS RULE_ID,  
   'OBSERVATION' AS TB_NM,    
   'VISIT_OCCURRENCE_ID' AS COL_NM, 
   COUNT(*) AS TOT_CNT   
   FROM YourSchemaName.OBSERVATION
WHERE VISIT_OCCURRENCE_ID IS NOT NULL AND LENGTH(CAST(VISIT_OCCURRENCE_ID AS VARCHAR))&gt;0 </v>
      </c>
      <c r="BI593" s="164" t="s">
        <v>1860</v>
      </c>
      <c r="BJ593" s="166" t="str">
        <f>"BEGIN" &amp; CHAR(10) &amp;
"    -- 쿼리 결과를 변수에 저장" &amp; CHAR(10) &amp;
"    " &amp; BH593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'ID3260'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93" s="164" t="s">
        <v>1860</v>
      </c>
      <c r="BM593" s="166" t="str">
        <f>"BEGIN" &amp; CHAR(10) &amp;
"    -- 쿼리 결과를 변수에 저장" &amp; CHAR(10) &amp;
"    " &amp; BK593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93" s="164" t="s">
        <v>1860</v>
      </c>
      <c r="BP593" s="166" t="str">
        <f>"BEGIN" &amp; CHAR(10) &amp;
"    -- 쿼리 결과를 변수에 저장" &amp; CHAR(10) &amp;
"    " &amp; BN593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BR593" s="164" t="s">
        <v>1860</v>
      </c>
      <c r="BS5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LENGTH("&amp; $J593 &amp;")&gt;0 )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593" s="164" t="s">
        <v>1860</v>
      </c>
      <c r="BV5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93" s="166" t="str">
        <f>"SELECT ERR_VALUE, RULE_ID, TB_NM, COL_NM FROM (
 SELECT DISTINCT SUBSTRING(CAST("&amp; $J593 &amp;" AS VARCHAR(50)),1,30)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LENGTH("&amp; $J593 &amp;")&gt;0 ) 
LIMIT 3
) XX
"</f>
        <v xml:space="preserve">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93" s="164" t="s">
        <v>1860</v>
      </c>
      <c r="BY5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CA593" s="164" t="s">
        <v>1860</v>
      </c>
      <c r="CB593" s="164" t="str">
        <f>"    -- 프로시저 본문" &amp; CHAR(10) &amp;
"    BEGIN" &amp; CHAR(10) &amp;
"        WITH query_result AS (" &amp; CHAR(10) &amp;
"            -- 쿼리 결과를 변수에 저장" &amp; CHAR(10) &amp;
"            "&amp;BZ593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'ID3260'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LENGTH(TO_CHAR("&amp; $J593 &amp;"))&gt;0 )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93" s="164" t="s">
        <v>1860</v>
      </c>
      <c r="CE593" s="164" t="str">
        <f>"    -- 프로시저 본문" &amp; CHAR(10) &amp;
"    BEGIN" &amp; CHAR(10) &amp;
"        WITH query_result AS (" &amp; CHAR(10) &amp;
"            -- 쿼리 결과를 변수에 저장" &amp; CHAR(10) &amp;
"         "&amp;CC593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3" s="166" t="str">
        <f>"SELECT ERR_VALUE, RULE_ID, TB_NM, COL_NM FROM (
 SELECT DISTINCT SUBSTR(TO_CHAR("&amp; $J593 &amp;"),1,30)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LENGTH(TO_CHAR("&amp; $J593 &amp;"))&gt;0 ) 
AND ROWNUM &lt; 4
) XX
"</f>
        <v xml:space="preserve">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93" s="164" t="s">
        <v>1860</v>
      </c>
      <c r="CH593" s="164" t="str">
        <f>"    -- 프로시저 본문" &amp; CHAR(10) &amp;
"    BEGIN" &amp; CHAR(10) &amp;
"        WITH query_result AS (" &amp; CHAR(10) &amp;
"            -- 쿼리 결과를 변수에 저장" &amp; CHAR(10) &amp;
"            "&amp;CF593&amp;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CJ593" s="164" t="s">
        <v>1860</v>
      </c>
      <c r="CK593" s="164" t="str">
        <f>"BEGIN TRY" &amp; CHAR(10) &amp;
"    WITH query_result AS (" &amp; CHAR(10) &amp;
"        "&amp;CI593&amp;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93" s="164" t="s">
        <v>1860</v>
      </c>
      <c r="CN593" s="164" t="str">
        <f>"BEGIN TRY" &amp; CHAR(10) &amp;
"    WITH query_result AS (" &amp; CHAR(10) &amp;
"        "&amp;CL593&amp;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93" s="164" t="s">
        <v>1860</v>
      </c>
      <c r="CQ593" s="164" t="str">
        <f>"BEGIN TRY" &amp; CHAR(10) &amp;
"    WITH query_result AS (" &amp; CHAR(10) &amp;
"        "&amp;CO593&amp;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3" s="216">
        <f>IFERROR(VLOOKUP("ID"&amp;U593,V.진단결과!$A$2:$E$99558,4,0),0)</f>
        <v>0</v>
      </c>
      <c r="CS593" s="217">
        <f>IFERROR(VLOOKUP("ID"&amp;U593,V.진단결과!$A$2:$E$99558,5,0),0)</f>
        <v>0</v>
      </c>
      <c r="CT593" s="218">
        <f t="shared" si="420"/>
        <v>0</v>
      </c>
      <c r="CU593" s="219" t="str">
        <f>SUBSTITUTE(IFERROR(VLOOKUP("ID"&amp;U593,V.진단결과!$A$2:$F$99558,6,0),""),$AO593,"")</f>
        <v/>
      </c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</row>
    <row r="594" spans="1:120" s="220" customFormat="1" ht="16.5" hidden="1" customHeight="1">
      <c r="A594" s="164">
        <v>5.4</v>
      </c>
      <c r="B594" s="164" t="s">
        <v>2240</v>
      </c>
      <c r="C594" s="164" t="s">
        <v>2886</v>
      </c>
      <c r="D594" s="164">
        <v>10</v>
      </c>
      <c r="E594" s="175" t="s">
        <v>2243</v>
      </c>
      <c r="F594" s="177" t="s">
        <v>2261</v>
      </c>
      <c r="G594" s="177" t="s">
        <v>2253</v>
      </c>
      <c r="H594" s="177">
        <v>14</v>
      </c>
      <c r="I594" s="221" t="s">
        <v>2500</v>
      </c>
      <c r="J594" s="177" t="s">
        <v>2307</v>
      </c>
      <c r="K594" s="177" t="s">
        <v>2435</v>
      </c>
      <c r="L594" s="175"/>
      <c r="M594" s="165"/>
      <c r="N594" s="221" t="s">
        <v>2500</v>
      </c>
      <c r="O594" s="183">
        <v>11833562</v>
      </c>
      <c r="P594" s="166"/>
      <c r="Q594" s="175" t="s">
        <v>2449</v>
      </c>
      <c r="R594" s="175"/>
      <c r="S594" s="166"/>
      <c r="T594" s="166"/>
      <c r="U594" s="166"/>
      <c r="V594" s="164" t="s">
        <v>1965</v>
      </c>
      <c r="W594" s="167" t="s">
        <v>2876</v>
      </c>
      <c r="X594" s="166"/>
      <c r="Y594" s="166"/>
      <c r="Z594" s="164"/>
      <c r="AA594" s="164"/>
      <c r="AB594" s="166"/>
      <c r="AC594" s="166"/>
      <c r="AD594" s="165"/>
      <c r="AE594" s="166"/>
      <c r="AF594" s="166"/>
      <c r="AG594" s="165"/>
      <c r="AH594" s="165"/>
      <c r="AI594" s="166"/>
      <c r="AJ594" s="166"/>
      <c r="AK594" s="166"/>
      <c r="AL594" s="166"/>
      <c r="AM594" s="166"/>
      <c r="AN594" s="166"/>
      <c r="AO594" s="166"/>
      <c r="AP594" s="166"/>
      <c r="AQ594" s="164"/>
      <c r="AR594" s="164"/>
      <c r="AS594" s="167"/>
      <c r="AT594" s="164"/>
      <c r="AU594" s="164"/>
      <c r="AV594" s="166"/>
      <c r="AW594" s="164"/>
      <c r="AX594" s="164"/>
      <c r="AY594" s="166"/>
      <c r="AZ594" s="164"/>
      <c r="BA594" s="164"/>
      <c r="BB594" s="167"/>
      <c r="BC594" s="164"/>
      <c r="BD594" s="164"/>
      <c r="BE594" s="166"/>
      <c r="BF594" s="164"/>
      <c r="BG594" s="164"/>
      <c r="BH594" s="166"/>
      <c r="BI594" s="164"/>
      <c r="BJ594" s="164"/>
      <c r="BK594" s="167"/>
      <c r="BL594" s="164"/>
      <c r="BM594" s="164"/>
      <c r="BN594" s="166"/>
      <c r="BO594" s="164"/>
      <c r="BP594" s="164"/>
      <c r="BQ594" s="166"/>
      <c r="BR594" s="164"/>
      <c r="BS594" s="164"/>
      <c r="BT594" s="167"/>
      <c r="BU594" s="164"/>
      <c r="BV594" s="164"/>
      <c r="BW594" s="166"/>
      <c r="BX594" s="164"/>
      <c r="BY594" s="164"/>
      <c r="BZ594" s="166"/>
      <c r="CA594" s="164"/>
      <c r="CB594" s="164"/>
      <c r="CC594" s="167"/>
      <c r="CD594" s="164"/>
      <c r="CE594" s="164"/>
      <c r="CF594" s="166"/>
      <c r="CG594" s="164"/>
      <c r="CH594" s="164"/>
      <c r="CI594" s="166"/>
      <c r="CJ594" s="164"/>
      <c r="CK594" s="164"/>
      <c r="CL594" s="167"/>
      <c r="CM594" s="164"/>
      <c r="CN594" s="164"/>
      <c r="CO594" s="166"/>
      <c r="CP594" s="164"/>
      <c r="CQ594" s="164"/>
      <c r="CR594" s="216">
        <f>IFERROR(VLOOKUP("ID"&amp;U594,V.진단결과!$A$2:$E$99558,4,0),0)</f>
        <v>0</v>
      </c>
      <c r="CS594" s="217">
        <f>IFERROR(VLOOKUP("ID"&amp;U594,V.진단결과!$A$2:$E$99558,5,0),0)</f>
        <v>0</v>
      </c>
      <c r="CT594" s="218">
        <f t="shared" si="420"/>
        <v>0</v>
      </c>
      <c r="CU594" s="219" t="str">
        <f>SUBSTITUTE(IFERROR(VLOOKUP("ID"&amp;U594,V.진단결과!$A$2:$F$99558,6,0),""),$AO594,"")</f>
        <v/>
      </c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</row>
    <row r="595" spans="1:120" s="220" customFormat="1" ht="16.5" hidden="1" customHeight="1">
      <c r="A595" s="164">
        <v>5.4</v>
      </c>
      <c r="B595" s="164" t="s">
        <v>2240</v>
      </c>
      <c r="C595" s="164" t="s">
        <v>2886</v>
      </c>
      <c r="D595" s="164">
        <v>10</v>
      </c>
      <c r="E595" s="175" t="s">
        <v>2243</v>
      </c>
      <c r="F595" s="177" t="s">
        <v>2261</v>
      </c>
      <c r="G595" s="177" t="s">
        <v>2253</v>
      </c>
      <c r="H595" s="177">
        <v>15</v>
      </c>
      <c r="I595" s="221" t="s">
        <v>2706</v>
      </c>
      <c r="J595" s="177" t="s">
        <v>2391</v>
      </c>
      <c r="K595" s="177" t="s">
        <v>2437</v>
      </c>
      <c r="L595" s="175"/>
      <c r="M595" s="165"/>
      <c r="N595" s="221" t="s">
        <v>2719</v>
      </c>
      <c r="O595" s="192"/>
      <c r="P595" s="166"/>
      <c r="Q595" s="175" t="s">
        <v>2449</v>
      </c>
      <c r="R595" s="175"/>
      <c r="S595" s="166"/>
      <c r="T595" s="166"/>
      <c r="U595" s="166"/>
      <c r="V595" s="164" t="s">
        <v>1965</v>
      </c>
      <c r="W595" s="166" t="s">
        <v>1875</v>
      </c>
      <c r="X595" s="166"/>
      <c r="Y595" s="166"/>
      <c r="Z595" s="168"/>
      <c r="AA595" s="168"/>
      <c r="AB595" s="166"/>
      <c r="AC595" s="166"/>
      <c r="AD595" s="165"/>
      <c r="AE595" s="166"/>
      <c r="AF595" s="166"/>
      <c r="AG595" s="165"/>
      <c r="AH595" s="165"/>
      <c r="AI595" s="166"/>
      <c r="AJ595" s="166"/>
      <c r="AK595" s="166"/>
      <c r="AL595" s="166"/>
      <c r="AM595" s="166"/>
      <c r="AN595" s="166"/>
      <c r="AO595" s="166"/>
      <c r="AP595" s="166"/>
      <c r="AQ595" s="164"/>
      <c r="AR595" s="164"/>
      <c r="AS595" s="167"/>
      <c r="AT595" s="164"/>
      <c r="AU595" s="164"/>
      <c r="AV595" s="166"/>
      <c r="AW595" s="167"/>
      <c r="AX595" s="167"/>
      <c r="AY595" s="166"/>
      <c r="AZ595" s="164"/>
      <c r="BA595" s="164"/>
      <c r="BB595" s="167"/>
      <c r="BC595" s="164"/>
      <c r="BD595" s="164"/>
      <c r="BE595" s="166"/>
      <c r="BF595" s="167"/>
      <c r="BG595" s="167"/>
      <c r="BH595" s="166"/>
      <c r="BI595" s="164"/>
      <c r="BJ595" s="164"/>
      <c r="BK595" s="167"/>
      <c r="BL595" s="164"/>
      <c r="BM595" s="164"/>
      <c r="BN595" s="166"/>
      <c r="BO595" s="167"/>
      <c r="BP595" s="167"/>
      <c r="BQ595" s="166"/>
      <c r="BR595" s="164"/>
      <c r="BS595" s="164"/>
      <c r="BT595" s="167"/>
      <c r="BU595" s="164"/>
      <c r="BV595" s="164"/>
      <c r="BW595" s="166"/>
      <c r="BX595" s="167"/>
      <c r="BY595" s="167"/>
      <c r="BZ595" s="166"/>
      <c r="CA595" s="164"/>
      <c r="CB595" s="164"/>
      <c r="CC595" s="167"/>
      <c r="CD595" s="164"/>
      <c r="CE595" s="164"/>
      <c r="CF595" s="166"/>
      <c r="CG595" s="167"/>
      <c r="CH595" s="167"/>
      <c r="CI595" s="166"/>
      <c r="CJ595" s="164"/>
      <c r="CK595" s="164"/>
      <c r="CL595" s="167"/>
      <c r="CM595" s="164"/>
      <c r="CN595" s="164"/>
      <c r="CO595" s="166"/>
      <c r="CP595" s="167"/>
      <c r="CQ595" s="167"/>
      <c r="CR595" s="216">
        <f>IFERROR(VLOOKUP("ID"&amp;U595,V.진단결과!$A$2:$E$99558,4,0),0)</f>
        <v>0</v>
      </c>
      <c r="CS595" s="217">
        <f>IFERROR(VLOOKUP("ID"&amp;U595,V.진단결과!$A$2:$E$99558,5,0),0)</f>
        <v>0</v>
      </c>
      <c r="CT595" s="218">
        <f t="shared" si="420"/>
        <v>0</v>
      </c>
      <c r="CU595" s="219" t="str">
        <f>SUBSTITUTE(IFERROR(VLOOKUP("ID"&amp;U595,V.진단결과!$A$2:$F$99558,6,0),""),$AO595,"")</f>
        <v/>
      </c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</row>
    <row r="596" spans="1:120" s="220" customFormat="1" ht="24" customHeight="1">
      <c r="A596" s="164">
        <v>5.4</v>
      </c>
      <c r="B596" s="164" t="s">
        <v>2240</v>
      </c>
      <c r="C596" s="164" t="s">
        <v>2886</v>
      </c>
      <c r="D596" s="164">
        <v>10</v>
      </c>
      <c r="E596" s="175" t="s">
        <v>2243</v>
      </c>
      <c r="F596" s="177" t="s">
        <v>2261</v>
      </c>
      <c r="G596" s="177" t="s">
        <v>2253</v>
      </c>
      <c r="H596" s="177">
        <v>16</v>
      </c>
      <c r="I596" s="221" t="s">
        <v>2707</v>
      </c>
      <c r="J596" s="177" t="s">
        <v>2392</v>
      </c>
      <c r="K596" s="177" t="s">
        <v>2441</v>
      </c>
      <c r="L596" s="175"/>
      <c r="M596" s="165"/>
      <c r="N596" s="221" t="s">
        <v>2720</v>
      </c>
      <c r="O596" s="192"/>
      <c r="P596" s="166"/>
      <c r="Q596" s="175" t="s">
        <v>2449</v>
      </c>
      <c r="R596" s="175"/>
      <c r="S596" s="166"/>
      <c r="T596" s="166"/>
      <c r="U596" s="166">
        <v>3263</v>
      </c>
      <c r="V596" s="164" t="s">
        <v>1869</v>
      </c>
      <c r="W596" s="166"/>
      <c r="X596" s="166"/>
      <c r="Y596" s="166"/>
      <c r="Z596" s="164" t="s">
        <v>1868</v>
      </c>
      <c r="AA596" s="164" t="s">
        <v>2568</v>
      </c>
      <c r="AB596" s="166"/>
      <c r="AC596" s="166"/>
      <c r="AD596" s="165"/>
      <c r="AE596" s="166"/>
      <c r="AF596" s="166" t="s">
        <v>2886</v>
      </c>
      <c r="AG596" s="165" t="s">
        <v>2258</v>
      </c>
      <c r="AH596" s="165" t="s">
        <v>2434</v>
      </c>
      <c r="AI596" s="166"/>
      <c r="AJ596" s="166"/>
      <c r="AK596" s="166"/>
      <c r="AL596" s="166"/>
      <c r="AM596" s="166"/>
      <c r="AN596" s="166" t="str">
        <f>F596 &amp;"["&amp;G596&amp;"]의 "&amp; I596 &amp;"["&amp; J596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596" s="166"/>
      <c r="AP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596" s="164" t="s">
        <v>1860</v>
      </c>
      <c r="AR596" s="164" t="str">
        <f>"WITH query_result AS (" &amp; CHAR(10) &amp;
"    -- 쿼리 결과를 변수에 저장" &amp; CHAR(10) &amp;
"    " &amp; AP596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596" s="164" t="s">
        <v>1860</v>
      </c>
      <c r="AU596" s="164" t="str">
        <f>"    WITH query_result AS (" &amp; CHAR(10) &amp;
"        -- 쿼리 결과를 변수에 저장" &amp; CHAR(10) &amp;
"        " &amp; AS596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596" s="164" t="s">
        <v>1860</v>
      </c>
      <c r="AX596" s="164" t="str">
        <f>"    WITH query_result AS (" &amp; CHAR(10) &amp;
"        -- 쿼리 결과를 변수에 저장" &amp; CHAR(10) &amp;
"        " &amp; AV596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596" s="164" t="s">
        <v>1860</v>
      </c>
      <c r="BA596" s="164" t="str">
        <f>"BEGIN TRY" &amp; CHAR(10) &amp;
"    WITH query_result AS (" &amp; CHAR(10) &amp;
"        "&amp;AY596&amp;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596" s="164" t="s">
        <v>1860</v>
      </c>
      <c r="BD596" s="164" t="str">
        <f>"BEGIN TRY" &amp; CHAR(10) &amp;
"    WITH query_result AS (" &amp; CHAR(10) &amp;
"        "&amp;BB596&amp;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596" s="164" t="s">
        <v>1860</v>
      </c>
      <c r="BG596" s="164" t="str">
        <f>"BEGIN TRY" &amp; CHAR(10) &amp;
"    WITH query_result AS (" &amp; CHAR(10) &amp;
"        "&amp;BE596&amp;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6" s="166" t="str">
        <f>"SELECT 'ID"&amp; $U596 &amp;"' AS RULE_ID,  
   '"&amp; $G596 &amp;"' AS TB_NM,    
   '"&amp; $J596 &amp;"' AS COL_NM, 
   COUNT(*) AS TOT_CNT   
   FROM "&amp;$C596&amp;"."&amp; $G596 &amp;"
WHERE "&amp; $J596 &amp;" IS NOT NULL AND LENGTH(CAST("&amp; $J596 &amp;" AS VARCHAR))&gt;0 "</f>
        <v xml:space="preserve">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596" s="164" t="s">
        <v>1860</v>
      </c>
      <c r="BJ596" s="166" t="str">
        <f>"BEGIN" &amp; CHAR(10) &amp;
"    -- 쿼리 결과를 변수에 저장" &amp; CHAR(10) &amp;
"    " &amp; BH596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596" s="164" t="s">
        <v>1860</v>
      </c>
      <c r="BM596" s="166" t="str">
        <f>"BEGIN" &amp; CHAR(10) &amp;
"    -- 쿼리 결과를 변수에 저장" &amp; CHAR(10) &amp;
"    " &amp; BK596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596" s="164" t="s">
        <v>1860</v>
      </c>
      <c r="BP596" s="166" t="str">
        <f>"BEGIN" &amp; CHAR(10) &amp;
"    -- 쿼리 결과를 변수에 저장" &amp; CHAR(10) &amp;
"    " &amp; BN596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596" s="164" t="s">
        <v>1860</v>
      </c>
      <c r="BS5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LENGTH("&amp; $J596 &amp;")&gt;0 )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596" s="164" t="s">
        <v>1860</v>
      </c>
      <c r="BV5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596" s="166" t="str">
        <f>"SELECT ERR_VALUE, RULE_ID, TB_NM, COL_NM FROM (
 SELECT DISTINCT SUBSTRING(CAST("&amp; $J596 &amp;" AS VARCHAR(50)),1,30)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LENGTH("&amp; $J596 &amp;")&gt;0 ) 
AND "&amp; $J596 &amp;" != 0
LIMIT 3
) XX
"</f>
        <v xml:space="preserve">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596" s="164" t="s">
        <v>1860</v>
      </c>
      <c r="BY5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596" s="164" t="s">
        <v>1860</v>
      </c>
      <c r="CB596" s="164" t="str">
        <f>"    -- 프로시저 본문" &amp; CHAR(10) &amp;
"    BEGIN" &amp; CHAR(10) &amp;
"        WITH query_result AS (" &amp; CHAR(10) &amp;
"            -- 쿼리 결과를 변수에 저장" &amp; CHAR(10) &amp;
"            "&amp;BZ596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'ID3263'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LENGTH(TO_CHAR("&amp; $J596 &amp;"))&gt;0 )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596" s="164" t="s">
        <v>1860</v>
      </c>
      <c r="CE596" s="164" t="str">
        <f>"    -- 프로시저 본문" &amp; CHAR(10) &amp;
"    BEGIN" &amp; CHAR(10) &amp;
"        WITH query_result AS (" &amp; CHAR(10) &amp;
"            -- 쿼리 결과를 변수에 저장" &amp; CHAR(10) &amp;
"         "&amp;CC596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6" s="166" t="str">
        <f>"SELECT ERR_VALUE, RULE_ID, TB_NM, COL_NM FROM (
 SELECT DISTINCT SUBSTR(TO_CHAR("&amp; $J596 &amp;"),1,30)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LENGTH(TO_CHAR("&amp; $J596 &amp;"))&gt;0 ) 
AND "&amp; $J596 &amp;" != 0
AND ROWNUM &lt; 4
) XX
"</f>
        <v xml:space="preserve">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596" s="164" t="s">
        <v>1860</v>
      </c>
      <c r="CH596" s="164" t="str">
        <f>"    -- 프로시저 본문" &amp; CHAR(10) &amp;
"    BEGIN" &amp; CHAR(10) &amp;
"        WITH query_result AS (" &amp; CHAR(10) &amp;
"            -- 쿼리 결과를 변수에 저장" &amp; CHAR(10) &amp;
"            "&amp;CF596&amp;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596" s="164" t="s">
        <v>1860</v>
      </c>
      <c r="CK596" s="164" t="str">
        <f>"BEGIN TRY" &amp; CHAR(10) &amp;
"    WITH query_result AS (" &amp; CHAR(10) &amp;
"        "&amp;CI596&amp;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596" s="164" t="s">
        <v>1860</v>
      </c>
      <c r="CN596" s="164" t="str">
        <f>"BEGIN TRY" &amp; CHAR(10) &amp;
"    WITH query_result AS (" &amp; CHAR(10) &amp;
"        "&amp;CL596&amp;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596" s="164" t="s">
        <v>1860</v>
      </c>
      <c r="CQ596" s="164" t="str">
        <f>"BEGIN TRY" &amp; CHAR(10) &amp;
"    WITH query_result AS (" &amp; CHAR(10) &amp;
"        "&amp;CO596&amp;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6" s="216">
        <f>IFERROR(VLOOKUP("ID"&amp;U596,V.진단결과!$A$2:$E$99558,4,0),0)</f>
        <v>0</v>
      </c>
      <c r="CS596" s="217">
        <f>IFERROR(VLOOKUP("ID"&amp;U596,V.진단결과!$A$2:$E$99558,5,0),0)</f>
        <v>0</v>
      </c>
      <c r="CT596" s="218">
        <f t="shared" si="420"/>
        <v>0</v>
      </c>
      <c r="CU596" s="219" t="str">
        <f>SUBSTITUTE(IFERROR(VLOOKUP("ID"&amp;U596,V.진단결과!$A$2:$F$99558,6,0),""),$AO596,"")</f>
        <v/>
      </c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</row>
    <row r="597" spans="1:120" s="220" customFormat="1" ht="24" hidden="1" customHeight="1">
      <c r="A597" s="164">
        <v>5.4</v>
      </c>
      <c r="B597" s="164" t="s">
        <v>2240</v>
      </c>
      <c r="C597" s="164" t="s">
        <v>2886</v>
      </c>
      <c r="D597" s="164">
        <v>10</v>
      </c>
      <c r="E597" s="175" t="s">
        <v>2243</v>
      </c>
      <c r="F597" s="177" t="s">
        <v>2261</v>
      </c>
      <c r="G597" s="177" t="s">
        <v>2253</v>
      </c>
      <c r="H597" s="177">
        <v>17</v>
      </c>
      <c r="I597" s="221" t="s">
        <v>2708</v>
      </c>
      <c r="J597" s="177" t="s">
        <v>2382</v>
      </c>
      <c r="K597" s="177" t="s">
        <v>2437</v>
      </c>
      <c r="L597" s="175"/>
      <c r="M597" s="165"/>
      <c r="N597" s="221" t="s">
        <v>2721</v>
      </c>
      <c r="O597" s="192" t="s">
        <v>2724</v>
      </c>
      <c r="P597" s="166"/>
      <c r="Q597" s="175" t="s">
        <v>2449</v>
      </c>
      <c r="R597" s="175"/>
      <c r="S597" s="166"/>
      <c r="T597" s="166"/>
      <c r="U597" s="166"/>
      <c r="V597" s="164" t="s">
        <v>1965</v>
      </c>
      <c r="W597" s="166" t="s">
        <v>1875</v>
      </c>
      <c r="X597" s="166"/>
      <c r="Y597" s="166"/>
      <c r="Z597" s="166"/>
      <c r="AA597" s="166"/>
      <c r="AB597" s="166"/>
      <c r="AC597" s="166"/>
      <c r="AD597" s="165"/>
      <c r="AE597" s="166"/>
      <c r="AF597" s="166"/>
      <c r="AG597" s="165"/>
      <c r="AH597" s="165"/>
      <c r="AI597" s="166"/>
      <c r="AJ597" s="166"/>
      <c r="AK597" s="166"/>
      <c r="AL597" s="166"/>
      <c r="AM597" s="166"/>
      <c r="AN597" s="166"/>
      <c r="AO597" s="166"/>
      <c r="AP597" s="166"/>
      <c r="AQ597" s="164"/>
      <c r="AR597" s="164"/>
      <c r="AS597" s="167"/>
      <c r="AT597" s="164"/>
      <c r="AU597" s="164"/>
      <c r="AV597" s="166"/>
      <c r="AW597" s="167"/>
      <c r="AX597" s="167"/>
      <c r="AY597" s="166"/>
      <c r="AZ597" s="164"/>
      <c r="BA597" s="164"/>
      <c r="BB597" s="167"/>
      <c r="BC597" s="164"/>
      <c r="BD597" s="164"/>
      <c r="BE597" s="166"/>
      <c r="BF597" s="167"/>
      <c r="BG597" s="167"/>
      <c r="BH597" s="166"/>
      <c r="BI597" s="164"/>
      <c r="BJ597" s="164"/>
      <c r="BK597" s="167"/>
      <c r="BL597" s="164"/>
      <c r="BM597" s="164"/>
      <c r="BN597" s="166"/>
      <c r="BO597" s="167"/>
      <c r="BP597" s="167"/>
      <c r="BQ597" s="166"/>
      <c r="BR597" s="164"/>
      <c r="BS597" s="164"/>
      <c r="BT597" s="167"/>
      <c r="BU597" s="164"/>
      <c r="BV597" s="164"/>
      <c r="BW597" s="166"/>
      <c r="BX597" s="167"/>
      <c r="BY597" s="167"/>
      <c r="BZ597" s="166"/>
      <c r="CA597" s="164"/>
      <c r="CB597" s="164"/>
      <c r="CC597" s="167"/>
      <c r="CD597" s="164"/>
      <c r="CE597" s="164"/>
      <c r="CF597" s="166"/>
      <c r="CG597" s="167"/>
      <c r="CH597" s="167"/>
      <c r="CI597" s="166"/>
      <c r="CJ597" s="164"/>
      <c r="CK597" s="164"/>
      <c r="CL597" s="167"/>
      <c r="CM597" s="164"/>
      <c r="CN597" s="164"/>
      <c r="CO597" s="166"/>
      <c r="CP597" s="167"/>
      <c r="CQ597" s="167"/>
      <c r="CR597" s="216">
        <f>IFERROR(VLOOKUP("ID"&amp;U597,V.진단결과!$A$2:$E$99558,4,0),0)</f>
        <v>0</v>
      </c>
      <c r="CS597" s="217">
        <f>IFERROR(VLOOKUP("ID"&amp;U597,V.진단결과!$A$2:$E$99558,5,0),0)</f>
        <v>0</v>
      </c>
      <c r="CT597" s="218">
        <f t="shared" si="420"/>
        <v>0</v>
      </c>
      <c r="CU597" s="219" t="str">
        <f>SUBSTITUTE(IFERROR(VLOOKUP("ID"&amp;U597,V.진단결과!$A$2:$F$99558,6,0),""),$AO597,"")</f>
        <v/>
      </c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</row>
    <row r="598" spans="1:120" s="220" customFormat="1" ht="16.5" hidden="1" customHeight="1">
      <c r="A598" s="164">
        <v>5.4</v>
      </c>
      <c r="B598" s="164" t="s">
        <v>2240</v>
      </c>
      <c r="C598" s="164" t="s">
        <v>2886</v>
      </c>
      <c r="D598" s="164">
        <v>10</v>
      </c>
      <c r="E598" s="175" t="s">
        <v>2243</v>
      </c>
      <c r="F598" s="177" t="s">
        <v>2261</v>
      </c>
      <c r="G598" s="177" t="s">
        <v>2253</v>
      </c>
      <c r="H598" s="177">
        <v>18</v>
      </c>
      <c r="I598" s="221" t="s">
        <v>2709</v>
      </c>
      <c r="J598" s="177" t="s">
        <v>2393</v>
      </c>
      <c r="K598" s="177" t="s">
        <v>2437</v>
      </c>
      <c r="L598" s="175"/>
      <c r="M598" s="165"/>
      <c r="N598" s="221" t="s">
        <v>2722</v>
      </c>
      <c r="O598" s="192"/>
      <c r="P598" s="166"/>
      <c r="Q598" s="175" t="s">
        <v>2449</v>
      </c>
      <c r="R598" s="175"/>
      <c r="S598" s="166"/>
      <c r="T598" s="166"/>
      <c r="U598" s="166"/>
      <c r="V598" s="164" t="s">
        <v>1965</v>
      </c>
      <c r="W598" s="166" t="s">
        <v>1875</v>
      </c>
      <c r="X598" s="166"/>
      <c r="Y598" s="166"/>
      <c r="Z598" s="166"/>
      <c r="AA598" s="166"/>
      <c r="AB598" s="166"/>
      <c r="AC598" s="166"/>
      <c r="AD598" s="165"/>
      <c r="AE598" s="166"/>
      <c r="AF598" s="166"/>
      <c r="AG598" s="165"/>
      <c r="AH598" s="165"/>
      <c r="AI598" s="166"/>
      <c r="AJ598" s="166"/>
      <c r="AK598" s="166"/>
      <c r="AL598" s="166"/>
      <c r="AM598" s="166"/>
      <c r="AN598" s="166"/>
      <c r="AO598" s="166"/>
      <c r="AP598" s="166"/>
      <c r="AQ598" s="164"/>
      <c r="AR598" s="164"/>
      <c r="AS598" s="167"/>
      <c r="AT598" s="164"/>
      <c r="AU598" s="164"/>
      <c r="AV598" s="166"/>
      <c r="AW598" s="166"/>
      <c r="AX598" s="166"/>
      <c r="AY598" s="166"/>
      <c r="AZ598" s="164"/>
      <c r="BA598" s="164"/>
      <c r="BB598" s="167"/>
      <c r="BC598" s="164"/>
      <c r="BD598" s="164"/>
      <c r="BE598" s="166"/>
      <c r="BF598" s="166"/>
      <c r="BG598" s="166"/>
      <c r="BH598" s="166"/>
      <c r="BI598" s="164"/>
      <c r="BJ598" s="164"/>
      <c r="BK598" s="167"/>
      <c r="BL598" s="164"/>
      <c r="BM598" s="164"/>
      <c r="BN598" s="166"/>
      <c r="BO598" s="166"/>
      <c r="BP598" s="166"/>
      <c r="BQ598" s="166"/>
      <c r="BR598" s="164"/>
      <c r="BS598" s="164"/>
      <c r="BT598" s="167"/>
      <c r="BU598" s="164"/>
      <c r="BV598" s="164"/>
      <c r="BW598" s="166"/>
      <c r="BX598" s="166"/>
      <c r="BY598" s="166"/>
      <c r="BZ598" s="166"/>
      <c r="CA598" s="164"/>
      <c r="CB598" s="164"/>
      <c r="CC598" s="167"/>
      <c r="CD598" s="164"/>
      <c r="CE598" s="164"/>
      <c r="CF598" s="166"/>
      <c r="CG598" s="166"/>
      <c r="CH598" s="166"/>
      <c r="CI598" s="166"/>
      <c r="CJ598" s="164"/>
      <c r="CK598" s="164"/>
      <c r="CL598" s="167"/>
      <c r="CM598" s="164"/>
      <c r="CN598" s="164"/>
      <c r="CO598" s="166"/>
      <c r="CP598" s="166"/>
      <c r="CQ598" s="166"/>
      <c r="CR598" s="216">
        <f>IFERROR(VLOOKUP("ID"&amp;U598,V.진단결과!$A$2:$E$99558,4,0),0)</f>
        <v>0</v>
      </c>
      <c r="CS598" s="217">
        <f>IFERROR(VLOOKUP("ID"&amp;U598,V.진단결과!$A$2:$E$99558,5,0),0)</f>
        <v>0</v>
      </c>
      <c r="CT598" s="218">
        <f t="shared" si="420"/>
        <v>0</v>
      </c>
      <c r="CU598" s="219" t="str">
        <f>SUBSTITUTE(IFERROR(VLOOKUP("ID"&amp;U598,V.진단결과!$A$2:$F$99558,6,0),""),$AO598,"")</f>
        <v/>
      </c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</row>
    <row r="599" spans="1:120" s="220" customFormat="1" ht="16.5" hidden="1" customHeight="1">
      <c r="A599" s="164">
        <v>5.4</v>
      </c>
      <c r="B599" s="164" t="s">
        <v>2240</v>
      </c>
      <c r="C599" s="164" t="s">
        <v>2886</v>
      </c>
      <c r="D599" s="164">
        <v>10</v>
      </c>
      <c r="E599" s="175" t="s">
        <v>2243</v>
      </c>
      <c r="F599" s="177" t="s">
        <v>2261</v>
      </c>
      <c r="G599" s="177" t="s">
        <v>2253</v>
      </c>
      <c r="H599" s="177">
        <v>19</v>
      </c>
      <c r="I599" s="221" t="s">
        <v>2710</v>
      </c>
      <c r="J599" s="177" t="s">
        <v>2383</v>
      </c>
      <c r="K599" s="177" t="s">
        <v>2437</v>
      </c>
      <c r="L599" s="175"/>
      <c r="M599" s="165"/>
      <c r="N599" s="221" t="s">
        <v>2723</v>
      </c>
      <c r="O599" s="192"/>
      <c r="P599" s="166"/>
      <c r="Q599" s="175"/>
      <c r="R599" s="175"/>
      <c r="S599" s="166"/>
      <c r="T599" s="166"/>
      <c r="U599" s="166"/>
      <c r="V599" s="164" t="s">
        <v>1965</v>
      </c>
      <c r="W599" s="166" t="s">
        <v>1875</v>
      </c>
      <c r="X599" s="166"/>
      <c r="Y599" s="166"/>
      <c r="Z599" s="166"/>
      <c r="AA599" s="166"/>
      <c r="AB599" s="166"/>
      <c r="AC599" s="166"/>
      <c r="AD599" s="165"/>
      <c r="AE599" s="166"/>
      <c r="AF599" s="166"/>
      <c r="AG599" s="165"/>
      <c r="AH599" s="165"/>
      <c r="AI599" s="166"/>
      <c r="AJ599" s="166"/>
      <c r="AK599" s="166"/>
      <c r="AL599" s="166"/>
      <c r="AM599" s="166"/>
      <c r="AN599" s="166"/>
      <c r="AO599" s="166"/>
      <c r="AP599" s="166"/>
      <c r="AQ599" s="164"/>
      <c r="AR599" s="164"/>
      <c r="AS599" s="167"/>
      <c r="AT599" s="164"/>
      <c r="AU599" s="164"/>
      <c r="AV599" s="166"/>
      <c r="AW599" s="166"/>
      <c r="AX599" s="166"/>
      <c r="AY599" s="166"/>
      <c r="AZ599" s="164"/>
      <c r="BA599" s="164"/>
      <c r="BB599" s="167"/>
      <c r="BC599" s="164"/>
      <c r="BD599" s="164"/>
      <c r="BE599" s="166"/>
      <c r="BF599" s="166"/>
      <c r="BG599" s="166"/>
      <c r="BH599" s="166"/>
      <c r="BI599" s="164"/>
      <c r="BJ599" s="164"/>
      <c r="BK599" s="167"/>
      <c r="BL599" s="164"/>
      <c r="BM599" s="164"/>
      <c r="BN599" s="166"/>
      <c r="BO599" s="166"/>
      <c r="BP599" s="166"/>
      <c r="BQ599" s="166"/>
      <c r="BR599" s="164"/>
      <c r="BS599" s="164"/>
      <c r="BT599" s="167"/>
      <c r="BU599" s="164"/>
      <c r="BV599" s="164"/>
      <c r="BW599" s="166"/>
      <c r="BX599" s="166"/>
      <c r="BY599" s="166"/>
      <c r="BZ599" s="166"/>
      <c r="CA599" s="164"/>
      <c r="CB599" s="164"/>
      <c r="CC599" s="167"/>
      <c r="CD599" s="164"/>
      <c r="CE599" s="164"/>
      <c r="CF599" s="166"/>
      <c r="CG599" s="166"/>
      <c r="CH599" s="166"/>
      <c r="CI599" s="166"/>
      <c r="CJ599" s="164"/>
      <c r="CK599" s="164"/>
      <c r="CL599" s="167"/>
      <c r="CM599" s="164"/>
      <c r="CN599" s="164"/>
      <c r="CO599" s="166"/>
      <c r="CP599" s="166"/>
      <c r="CQ599" s="166"/>
      <c r="CR599" s="216">
        <f>IFERROR(VLOOKUP("ID"&amp;U599,V.진단결과!$A$2:$E$99558,4,0),0)</f>
        <v>0</v>
      </c>
      <c r="CS599" s="217">
        <f>IFERROR(VLOOKUP("ID"&amp;U599,V.진단결과!$A$2:$E$99558,5,0),0)</f>
        <v>0</v>
      </c>
      <c r="CT599" s="218">
        <f t="shared" si="420"/>
        <v>0</v>
      </c>
      <c r="CU599" s="219" t="str">
        <f>SUBSTITUTE(IFERROR(VLOOKUP("ID"&amp;U599,V.진단결과!$A$2:$F$99558,6,0),""),$AO599,"")</f>
        <v/>
      </c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</row>
    <row r="600" spans="1:120" s="220" customFormat="1" ht="16.5" hidden="1" customHeight="1">
      <c r="A600" s="164">
        <v>5.4</v>
      </c>
      <c r="B600" s="164" t="s">
        <v>2240</v>
      </c>
      <c r="C600" s="164" t="s">
        <v>2886</v>
      </c>
      <c r="D600" s="164">
        <v>10</v>
      </c>
      <c r="E600" s="175" t="s">
        <v>2243</v>
      </c>
      <c r="F600" s="177" t="s">
        <v>2261</v>
      </c>
      <c r="G600" s="177" t="s">
        <v>2253</v>
      </c>
      <c r="H600" s="177">
        <v>20</v>
      </c>
      <c r="I600" s="221" t="s">
        <v>2711</v>
      </c>
      <c r="J600" s="177" t="s">
        <v>2695</v>
      </c>
      <c r="K600" s="177" t="s">
        <v>2725</v>
      </c>
      <c r="L600" s="175"/>
      <c r="M600" s="165"/>
      <c r="N600" s="221" t="s">
        <v>2711</v>
      </c>
      <c r="O600" s="192"/>
      <c r="P600" s="166"/>
      <c r="Q600" s="175"/>
      <c r="R600" s="175"/>
      <c r="S600" s="166"/>
      <c r="T600" s="166"/>
      <c r="U600" s="166"/>
      <c r="V600" s="164" t="s">
        <v>1965</v>
      </c>
      <c r="W600" s="166" t="s">
        <v>2788</v>
      </c>
      <c r="X600" s="166"/>
      <c r="Y600" s="166"/>
      <c r="Z600" s="166"/>
      <c r="AA600" s="166"/>
      <c r="AB600" s="166"/>
      <c r="AC600" s="166"/>
      <c r="AD600" s="165"/>
      <c r="AE600" s="166"/>
      <c r="AF600" s="166"/>
      <c r="AG600" s="165"/>
      <c r="AH600" s="165"/>
      <c r="AI600" s="166"/>
      <c r="AJ600" s="166"/>
      <c r="AK600" s="166"/>
      <c r="AL600" s="166"/>
      <c r="AM600" s="166"/>
      <c r="AN600" s="166"/>
      <c r="AO600" s="166"/>
      <c r="AP600" s="166"/>
      <c r="AQ600" s="164"/>
      <c r="AR600" s="164"/>
      <c r="AS600" s="167"/>
      <c r="AT600" s="164"/>
      <c r="AU600" s="164"/>
      <c r="AV600" s="166"/>
      <c r="AW600" s="166"/>
      <c r="AX600" s="166"/>
      <c r="AY600" s="166"/>
      <c r="AZ600" s="164"/>
      <c r="BA600" s="164"/>
      <c r="BB600" s="167"/>
      <c r="BC600" s="164"/>
      <c r="BD600" s="164"/>
      <c r="BE600" s="166"/>
      <c r="BF600" s="166"/>
      <c r="BG600" s="166"/>
      <c r="BH600" s="166"/>
      <c r="BI600" s="164"/>
      <c r="BJ600" s="164"/>
      <c r="BK600" s="167"/>
      <c r="BL600" s="164"/>
      <c r="BM600" s="164"/>
      <c r="BN600" s="166"/>
      <c r="BO600" s="166"/>
      <c r="BP600" s="166"/>
      <c r="BQ600" s="166"/>
      <c r="BR600" s="164"/>
      <c r="BS600" s="164"/>
      <c r="BT600" s="167"/>
      <c r="BU600" s="164"/>
      <c r="BV600" s="164"/>
      <c r="BW600" s="166"/>
      <c r="BX600" s="166"/>
      <c r="BY600" s="166"/>
      <c r="BZ600" s="166"/>
      <c r="CA600" s="164"/>
      <c r="CB600" s="164"/>
      <c r="CC600" s="167"/>
      <c r="CD600" s="164"/>
      <c r="CE600" s="164"/>
      <c r="CF600" s="166"/>
      <c r="CG600" s="166"/>
      <c r="CH600" s="166"/>
      <c r="CI600" s="166"/>
      <c r="CJ600" s="164"/>
      <c r="CK600" s="164"/>
      <c r="CL600" s="167"/>
      <c r="CM600" s="164"/>
      <c r="CN600" s="164"/>
      <c r="CO600" s="166"/>
      <c r="CP600" s="166"/>
      <c r="CQ600" s="166"/>
      <c r="CR600" s="216">
        <f>IFERROR(VLOOKUP("ID"&amp;U600,V.진단결과!$A$2:$E$99558,4,0),0)</f>
        <v>0</v>
      </c>
      <c r="CS600" s="217">
        <f>IFERROR(VLOOKUP("ID"&amp;U600,V.진단결과!$A$2:$E$99558,5,0),0)</f>
        <v>0</v>
      </c>
      <c r="CT600" s="218">
        <f t="shared" si="420"/>
        <v>0</v>
      </c>
      <c r="CU600" s="219" t="str">
        <f>SUBSTITUTE(IFERROR(VLOOKUP("ID"&amp;U600,V.진단결과!$A$2:$F$99558,6,0),""),$AO600,"")</f>
        <v/>
      </c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</row>
    <row r="601" spans="1:120" s="220" customFormat="1" hidden="1">
      <c r="A601" s="164">
        <v>5.4</v>
      </c>
      <c r="B601" s="164" t="s">
        <v>2240</v>
      </c>
      <c r="C601" s="164" t="s">
        <v>2886</v>
      </c>
      <c r="D601" s="164">
        <v>10</v>
      </c>
      <c r="E601" s="175" t="s">
        <v>2243</v>
      </c>
      <c r="F601" s="177" t="s">
        <v>2261</v>
      </c>
      <c r="G601" s="177" t="s">
        <v>2253</v>
      </c>
      <c r="H601" s="177">
        <v>21</v>
      </c>
      <c r="I601" s="221" t="s">
        <v>2712</v>
      </c>
      <c r="J601" s="177" t="s">
        <v>2696</v>
      </c>
      <c r="K601" s="177" t="s">
        <v>2435</v>
      </c>
      <c r="L601" s="175"/>
      <c r="M601" s="165"/>
      <c r="N601" s="221" t="s">
        <v>2712</v>
      </c>
      <c r="O601" s="192"/>
      <c r="P601" s="166"/>
      <c r="Q601" s="175"/>
      <c r="R601" s="175"/>
      <c r="S601" s="166"/>
      <c r="T601" s="166"/>
      <c r="U601" s="166"/>
      <c r="V601" s="164" t="s">
        <v>1965</v>
      </c>
      <c r="W601" s="166" t="s">
        <v>2788</v>
      </c>
      <c r="X601" s="166"/>
      <c r="Y601" s="166"/>
      <c r="Z601" s="166"/>
      <c r="AA601" s="166"/>
      <c r="AB601" s="166"/>
      <c r="AC601" s="166"/>
      <c r="AD601" s="165"/>
      <c r="AE601" s="166"/>
      <c r="AF601" s="166"/>
      <c r="AG601" s="165"/>
      <c r="AH601" s="165"/>
      <c r="AI601" s="166"/>
      <c r="AJ601" s="166"/>
      <c r="AK601" s="166"/>
      <c r="AL601" s="166"/>
      <c r="AM601" s="166"/>
      <c r="AN601" s="166"/>
      <c r="AO601" s="166"/>
      <c r="AP601" s="166"/>
      <c r="AQ601" s="164"/>
      <c r="AR601" s="164"/>
      <c r="AS601" s="167"/>
      <c r="AT601" s="164"/>
      <c r="AU601" s="164"/>
      <c r="AV601" s="166"/>
      <c r="AW601" s="166"/>
      <c r="AX601" s="166"/>
      <c r="AY601" s="166"/>
      <c r="AZ601" s="164"/>
      <c r="BA601" s="164"/>
      <c r="BB601" s="167"/>
      <c r="BC601" s="164"/>
      <c r="BD601" s="164"/>
      <c r="BE601" s="166"/>
      <c r="BF601" s="166"/>
      <c r="BG601" s="166"/>
      <c r="BH601" s="166"/>
      <c r="BI601" s="164"/>
      <c r="BJ601" s="164"/>
      <c r="BK601" s="167"/>
      <c r="BL601" s="164"/>
      <c r="BM601" s="164"/>
      <c r="BN601" s="166"/>
      <c r="BO601" s="166"/>
      <c r="BP601" s="166"/>
      <c r="BQ601" s="166"/>
      <c r="BR601" s="164"/>
      <c r="BS601" s="164"/>
      <c r="BT601" s="167"/>
      <c r="BU601" s="164"/>
      <c r="BV601" s="164"/>
      <c r="BW601" s="166"/>
      <c r="BX601" s="166"/>
      <c r="BY601" s="166"/>
      <c r="BZ601" s="166"/>
      <c r="CA601" s="164"/>
      <c r="CB601" s="164"/>
      <c r="CC601" s="167"/>
      <c r="CD601" s="164"/>
      <c r="CE601" s="164"/>
      <c r="CF601" s="166"/>
      <c r="CG601" s="166"/>
      <c r="CH601" s="166"/>
      <c r="CI601" s="166"/>
      <c r="CJ601" s="164"/>
      <c r="CK601" s="164"/>
      <c r="CL601" s="167"/>
      <c r="CM601" s="164"/>
      <c r="CN601" s="164"/>
      <c r="CO601" s="166"/>
      <c r="CP601" s="166"/>
      <c r="CQ601" s="166"/>
      <c r="CR601" s="216">
        <f>IFERROR(VLOOKUP("ID"&amp;U601,V.진단결과!$A$2:$E$99558,4,0),0)</f>
        <v>0</v>
      </c>
      <c r="CS601" s="217">
        <f>IFERROR(VLOOKUP("ID"&amp;U601,V.진단결과!$A$2:$E$99558,5,0),0)</f>
        <v>0</v>
      </c>
      <c r="CT601" s="218">
        <f t="shared" si="420"/>
        <v>0</v>
      </c>
      <c r="CU601" s="219" t="str">
        <f>SUBSTITUTE(IFERROR(VLOOKUP("ID"&amp;U601,V.진단결과!$A$2:$F$99558,6,0),""),$AO601,"")</f>
        <v/>
      </c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</row>
    <row r="602" spans="1:120" s="220" customFormat="1" ht="16.5" customHeight="1">
      <c r="A602" s="164">
        <v>5.4</v>
      </c>
      <c r="B602" s="164" t="s">
        <v>2240</v>
      </c>
      <c r="C602" s="164" t="s">
        <v>2886</v>
      </c>
      <c r="D602" s="164">
        <v>11</v>
      </c>
      <c r="E602" s="175" t="s">
        <v>2243</v>
      </c>
      <c r="F602" s="177" t="s">
        <v>2262</v>
      </c>
      <c r="G602" s="177" t="s">
        <v>2254</v>
      </c>
      <c r="H602" s="177">
        <v>1</v>
      </c>
      <c r="I602" s="221" t="s">
        <v>2487</v>
      </c>
      <c r="J602" s="177" t="s">
        <v>2272</v>
      </c>
      <c r="K602" s="177" t="s">
        <v>2435</v>
      </c>
      <c r="L602" s="175"/>
      <c r="M602" s="165"/>
      <c r="N602" s="221" t="s">
        <v>2487</v>
      </c>
      <c r="O602" s="183">
        <v>100000001</v>
      </c>
      <c r="P602" s="222"/>
      <c r="Q602" s="175" t="s">
        <v>116</v>
      </c>
      <c r="R602" s="175" t="s">
        <v>2448</v>
      </c>
      <c r="S602" s="166"/>
      <c r="T602" s="166"/>
      <c r="U602" s="166">
        <v>3269</v>
      </c>
      <c r="V602" s="164" t="s">
        <v>1869</v>
      </c>
      <c r="W602" s="167"/>
      <c r="X602" s="166"/>
      <c r="Y602" s="166"/>
      <c r="Z602" s="164" t="s">
        <v>2792</v>
      </c>
      <c r="AA602" s="164" t="s">
        <v>2791</v>
      </c>
      <c r="AB602" s="166"/>
      <c r="AC602" s="166"/>
      <c r="AD602" s="165"/>
      <c r="AE602" s="166"/>
      <c r="AF602" s="166"/>
      <c r="AG602" s="166"/>
      <c r="AH602" s="165"/>
      <c r="AI602" s="166"/>
      <c r="AJ602" s="166"/>
      <c r="AK602" s="166"/>
      <c r="AL602" s="166"/>
      <c r="AM602" s="166"/>
      <c r="AN602" s="166" t="str">
        <f>F602 &amp;"["&amp;G602&amp;"]의 "&amp; I602 &amp;"["&amp; J602 &amp;"]는 중복 데이터를 가지지 않아야만 한다."</f>
        <v>사망정보[DEATH]의 CDM 환자ID[PERSON_ID]는 중복 데이터를 가지지 않아야만 한다.</v>
      </c>
      <c r="AO602" s="166"/>
      <c r="AP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AQ602" s="164" t="s">
        <v>1860</v>
      </c>
      <c r="AR602" s="164" t="str">
        <f>"WITH query_result AS (" &amp; CHAR(10) &amp;
"    -- 쿼리 결과를 변수에 저장" &amp; CHAR(10) &amp;
"    " &amp; AP602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'ID3269'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602" s="164" t="s">
        <v>1860</v>
      </c>
      <c r="AU602" s="164" t="str">
        <f>"    WITH query_result AS (" &amp; CHAR(10) &amp;
"        -- 쿼리 결과를 변수에 저장" &amp; CHAR(10) &amp;
"        " &amp; AS602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602" s="164" t="s">
        <v>1860</v>
      </c>
      <c r="AX602" s="164" t="str">
        <f>"    WITH query_result AS (" &amp; CHAR(10) &amp;
"        -- 쿼리 결과를 변수에 저장" &amp; CHAR(10) &amp;
"        " &amp; AV602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AZ602" s="164" t="s">
        <v>1860</v>
      </c>
      <c r="BA602" s="164" t="str">
        <f>"BEGIN TRY" &amp; CHAR(10) &amp;
"    WITH query_result AS (" &amp; CHAR(10) &amp;
"        "&amp;AY602&amp;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602" s="164" t="s">
        <v>1860</v>
      </c>
      <c r="BD602" s="164" t="str">
        <f>"BEGIN TRY" &amp; CHAR(10) &amp;
"    WITH query_result AS (" &amp; CHAR(10) &amp;
"        "&amp;BB602&amp;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602" s="164" t="s">
        <v>1860</v>
      </c>
      <c r="BG602" s="164" t="str">
        <f>"BEGIN TRY" &amp; CHAR(10) &amp;
"    WITH query_result AS (" &amp; CHAR(10) &amp;
"        "&amp;BE602&amp;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2" s="166" t="str">
        <f>"SELECT 'ID"&amp; $U602 &amp;"' AS RULE_ID,  
   '"&amp; $G602 &amp;"' AS TB_NM,    
   '"&amp; $J602 &amp;"' AS COL_NM, 
   COUNT(*) AS TOT_CNT   
   FROM "&amp;$C602&amp;"."&amp; $G602 &amp;"
WHERE "&amp; $J602 &amp;" IS NOT NULL AND LENGTH(CAST("&amp; $J602 &amp;" AS VARCHAR))&gt;0 "</f>
        <v xml:space="preserve">SELECT 'ID3269' AS RULE_ID,  
   'DEATH' AS TB_NM,    
   'PERSON_ID' AS COL_NM, 
   COUNT(*) AS TOT_CNT   
   FROM YourSchemaName.DEATH
WHERE PERSON_ID IS NOT NULL AND LENGTH(CAST(PERSON_ID AS VARCHAR))&gt;0 </v>
      </c>
      <c r="BI602" s="164" t="s">
        <v>1860</v>
      </c>
      <c r="BJ602" s="166" t="str">
        <f>"BEGIN" &amp; CHAR(10) &amp;
"    -- 쿼리 결과를 변수에 저장" &amp; CHAR(10) &amp;
"    " &amp; BH602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'ID3269'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602" s="164" t="s">
        <v>1860</v>
      </c>
      <c r="BM602" s="166" t="str">
        <f>"BEGIN" &amp; CHAR(10) &amp;
"    -- 쿼리 결과를 변수에 저장" &amp; CHAR(10) &amp;
"    " &amp; BK602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602" s="164" t="s">
        <v>1860</v>
      </c>
      <c r="BP602" s="166" t="str">
        <f>"BEGIN" &amp; CHAR(10) &amp;
"    -- 쿼리 결과를 변수에 저장" &amp; CHAR(10) &amp;
"    " &amp; BN602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BR602" s="164" t="s">
        <v>1860</v>
      </c>
      <c r="BS6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LENGTH("&amp; $J602 &amp;")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602" s="164" t="s">
        <v>1860</v>
      </c>
      <c r="BV6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602" s="166" t="str">
        <f>"SELECT ERR_VALUE, RULE_ID, TB_NM, COL_NM FROM (
 SELECT DISTINCT SUBSTRING(CAST("&amp; $J602 &amp;" AS VARCHAR(50)),1,30)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LENGTH("&amp; $J602 &amp;") &gt; 0 
         ) subquery
WHERE CNT &gt; 1
LIMIT 3
) XX
"</f>
        <v xml:space="preserve">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602" s="164" t="s">
        <v>1860</v>
      </c>
      <c r="BY6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CA602" s="164" t="s">
        <v>1860</v>
      </c>
      <c r="CB602" s="164" t="str">
        <f>"    -- 프로시저 본문" &amp; CHAR(10) &amp;
"    BEGIN" &amp; CHAR(10) &amp;
"        WITH query_result AS (" &amp; CHAR(10) &amp;
"            -- 쿼리 결과를 변수에 저장" &amp; CHAR(10) &amp;
"            "&amp;BZ602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'ID3269'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LENGTH(TO_CHAR("&amp; $J602 &amp;"))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602" s="164" t="s">
        <v>1860</v>
      </c>
      <c r="CE602" s="164" t="str">
        <f>"    -- 프로시저 본문" &amp; CHAR(10) &amp;
"    BEGIN" &amp; CHAR(10) &amp;
"        WITH query_result AS (" &amp; CHAR(10) &amp;
"            -- 쿼리 결과를 변수에 저장" &amp; CHAR(10) &amp;
"         "&amp;CC602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2" s="166" t="str">
        <f>"SELECT ERR_VALUE, RULE_ID, TB_NM, COL_NM FROM (
 SELECT DISTINCT SUBSTR(TO_CHAR("&amp; $J602 &amp;"),1,30)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LENGTH(TO_CHAR("&amp; $J602 &amp;")) &gt; 0 
         ) subquery
WHERE CNT &gt; 1
AND ROWNUM &lt; 4
) XX
"</f>
        <v xml:space="preserve">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602" s="164" t="s">
        <v>1860</v>
      </c>
      <c r="CH602" s="164" t="str">
        <f>"    -- 프로시저 본문" &amp; CHAR(10) &amp;
"    BEGIN" &amp; CHAR(10) &amp;
"        WITH query_result AS (" &amp; CHAR(10) &amp;
"            -- 쿼리 결과를 변수에 저장" &amp; CHAR(10) &amp;
"            "&amp;CF602&amp;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CJ602" s="164" t="s">
        <v>1860</v>
      </c>
      <c r="CK602" s="164" t="str">
        <f>"BEGIN TRY" &amp; CHAR(10) &amp;
"    WITH query_result AS (" &amp; CHAR(10) &amp;
"        "&amp;CI602&amp;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602" s="164" t="s">
        <v>1860</v>
      </c>
      <c r="CN602" s="164" t="str">
        <f>"BEGIN TRY" &amp; CHAR(10) &amp;
"    WITH query_result AS (" &amp; CHAR(10) &amp;
"        "&amp;CL602&amp;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602" s="164" t="s">
        <v>1860</v>
      </c>
      <c r="CQ602" s="164" t="str">
        <f>"BEGIN TRY" &amp; CHAR(10) &amp;
"    WITH query_result AS (" &amp; CHAR(10) &amp;
"        "&amp;CO602&amp;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2" s="216">
        <f>IFERROR(VLOOKUP("ID"&amp;U602,V.진단결과!$A$2:$E$99558,4,0),0)</f>
        <v>0</v>
      </c>
      <c r="CS602" s="217">
        <f>IFERROR(VLOOKUP("ID"&amp;U602,V.진단결과!$A$2:$E$99558,5,0),0)</f>
        <v>0</v>
      </c>
      <c r="CT602" s="218">
        <f t="shared" si="420"/>
        <v>0</v>
      </c>
      <c r="CU602" s="219" t="str">
        <f>SUBSTITUTE(IFERROR(VLOOKUP("ID"&amp;U602,V.진단결과!$A$2:$F$99558,6,0),""),$AO602,"")</f>
        <v/>
      </c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</row>
    <row r="603" spans="1:120" s="220" customFormat="1" ht="16.5" customHeight="1">
      <c r="A603" s="164">
        <v>5.4</v>
      </c>
      <c r="B603" s="164" t="s">
        <v>2240</v>
      </c>
      <c r="C603" s="164" t="s">
        <v>2886</v>
      </c>
      <c r="D603" s="164">
        <v>11</v>
      </c>
      <c r="E603" s="175" t="s">
        <v>2243</v>
      </c>
      <c r="F603" s="177" t="s">
        <v>2262</v>
      </c>
      <c r="G603" s="177" t="s">
        <v>2254</v>
      </c>
      <c r="H603" s="177">
        <v>1</v>
      </c>
      <c r="I603" s="221" t="s">
        <v>2487</v>
      </c>
      <c r="J603" s="177" t="s">
        <v>2272</v>
      </c>
      <c r="K603" s="177" t="s">
        <v>2435</v>
      </c>
      <c r="L603" s="175"/>
      <c r="M603" s="165"/>
      <c r="N603" s="221" t="s">
        <v>2487</v>
      </c>
      <c r="O603" s="183">
        <v>100000001</v>
      </c>
      <c r="P603" s="222"/>
      <c r="Q603" s="175" t="s">
        <v>116</v>
      </c>
      <c r="R603" s="175" t="s">
        <v>2448</v>
      </c>
      <c r="S603" s="166"/>
      <c r="T603" s="166"/>
      <c r="U603" s="166">
        <v>3270</v>
      </c>
      <c r="V603" s="164" t="s">
        <v>1869</v>
      </c>
      <c r="W603" s="166"/>
      <c r="X603" s="166"/>
      <c r="Y603" s="166"/>
      <c r="Z603" s="168" t="s">
        <v>2892</v>
      </c>
      <c r="AA603" s="168" t="s">
        <v>2891</v>
      </c>
      <c r="AB603" s="166"/>
      <c r="AC603" s="166"/>
      <c r="AD603" s="165"/>
      <c r="AE603" s="166"/>
      <c r="AF603" s="166"/>
      <c r="AG603" s="166"/>
      <c r="AH603" s="165"/>
      <c r="AI603" s="166"/>
      <c r="AJ603" s="166"/>
      <c r="AK603" s="166"/>
      <c r="AL603" s="166"/>
      <c r="AM603" s="166"/>
      <c r="AN603" s="166" t="str">
        <f>F603 &amp;"["&amp;G603&amp;"]의 "&amp; I603 &amp;"["&amp; J603 &amp;"]는 필수적으로 존재하여만 한다."</f>
        <v>사망정보[DEATH]의 CDM 환자ID[PERSON_ID]는 필수적으로 존재하여만 한다.</v>
      </c>
      <c r="AO603" s="166"/>
      <c r="AP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Q603" s="164" t="s">
        <v>1860</v>
      </c>
      <c r="AR603" s="164" t="str">
        <f>"WITH query_result AS (" &amp; CHAR(10) &amp;
"    -- 쿼리 결과를 변수에 저장" &amp; CHAR(10) &amp;
"    " &amp; AP603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'ID3270'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AT603" s="164" t="s">
        <v>1860</v>
      </c>
      <c r="AU603" s="164" t="str">
        <f>"    WITH query_result AS (" &amp; CHAR(10) &amp;
"        -- 쿼리 결과를 변수에 저장" &amp; CHAR(10) &amp;
"        " &amp; AS603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'ID3270'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AW603" s="164" t="s">
        <v>1860</v>
      </c>
      <c r="AX603" s="164" t="str">
        <f>"    WITH query_result AS (" &amp; CHAR(10) &amp;
"        -- 쿼리 결과를 변수에 저장" &amp; CHAR(10) &amp;
"        " &amp; AV603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'ID3270'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Z603" s="164" t="s">
        <v>1860</v>
      </c>
      <c r="BA603" s="164" t="str">
        <f>"BEGIN TRY" &amp; CHAR(10) &amp;
"    WITH query_result AS (" &amp; CHAR(10) &amp;
"        "&amp;AY603&amp;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C603" s="164" t="s">
        <v>1860</v>
      </c>
      <c r="BD603" s="164" t="str">
        <f>"BEGIN TRY" &amp; CHAR(10) &amp;
"    WITH query_result AS (" &amp; CHAR(10) &amp;
"        "&amp;BB603&amp;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BF603" s="164" t="s">
        <v>1860</v>
      </c>
      <c r="BG603" s="164" t="str">
        <f>"BEGIN TRY" &amp; CHAR(10) &amp;
"    WITH query_result AS (" &amp; CHAR(10) &amp;
"        "&amp;BE603&amp;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3" s="166" t="str">
        <f>"SELECT 'ID"&amp; $U603 &amp;"' AS RULE_ID,  
   '"&amp; $G603 &amp;"' AS TB_NM,    
   '"&amp; $J603 &amp;"' AS COL_NM, 
   COUNT(*) AS TOT_CNT   
   FROM "&amp;$C603&amp;"."&amp; $G603 &amp;"
"</f>
        <v xml:space="preserve">SELECT 'ID3270' AS RULE_ID,  
   'DEATH' AS TB_NM,    
   'PERSON_ID' AS COL_NM, 
   COUNT(*) AS TOT_CNT   
   FROM YourSchemaName.DEATH
</v>
      </c>
      <c r="BI603" s="164" t="s">
        <v>1860</v>
      </c>
      <c r="BJ603" s="166" t="str">
        <f>"BEGIN" &amp; CHAR(10) &amp;
"    -- 쿼리 결과를 변수에 저장" &amp; CHAR(10) &amp;
"    " &amp; BH603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L603" s="164" t="s">
        <v>1860</v>
      </c>
      <c r="BM603" s="166" t="str">
        <f>"BEGIN" &amp; CHAR(10) &amp;
"    -- 쿼리 결과를 변수에 저장" &amp; CHAR(10) &amp;
"    " &amp; BK603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'ID3270'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BO603" s="164" t="s">
        <v>1860</v>
      </c>
      <c r="BP603" s="166" t="str">
        <f>"BEGIN" &amp; CHAR(10) &amp;
"    -- 쿼리 결과를 변수에 저장" &amp; CHAR(10) &amp;
"    " &amp; BN603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'ID3270'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BR603" s="164" t="s">
        <v>1860</v>
      </c>
      <c r="BS6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U603" s="164" t="s">
        <v>1860</v>
      </c>
      <c r="BV6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603" s="166" t="str">
        <f>"SELECT ERR_VALUE, RULE_ID, TB_NM, COL_NM FROM (
 SELECT DISTINCT SUBSTRING(CAST("&amp; $J603 &amp;" AS VARCHAR(50)),1,30) AS ERR_VALUE, 'ID"&amp; $U603 &amp;"' AS RULE_ID,  
   '"&amp; $G603 &amp;"' AS TB_NM,    
   '"&amp; $J603 &amp;"' AS COL_NM 
    FROM "&amp;$C603&amp;"."&amp; $G603 &amp;" A
    WHERE  "&amp; $J603 &amp;" IS NULL 
LIMIT 3
) XX
"</f>
        <v xml:space="preserve">SELECT ERR_VALUE, RULE_ID, TB_NM, COL_NM FROM (
 SELECT DISTINCT SUBSTRING(CAST(PERSON_ID AS VARCHAR(50)),1,30) AS ERR_VALUE, 'ID3270' AS RULE_ID,  
   'DEATH' AS TB_NM,    
   'PERSON_ID' AS COL_NM 
    FROM YourSchemaName.DEATH A
    WHERE  PERSON_ID IS NULL 
LIMIT 3
) XX
</v>
      </c>
      <c r="BX603" s="164" t="s">
        <v>1860</v>
      </c>
      <c r="BY6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'ID3270'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A603" s="164" t="s">
        <v>1860</v>
      </c>
      <c r="CB603" s="164" t="str">
        <f>"    -- 프로시저 본문" &amp; CHAR(10) &amp;
"    BEGIN" &amp; CHAR(10) &amp;
"        WITH query_result AS (" &amp; CHAR(10) &amp;
"            -- 쿼리 결과를 변수에 저장" &amp; CHAR(10) &amp;
"            "&amp;BZ603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D603" s="164" t="s">
        <v>1860</v>
      </c>
      <c r="CE603" s="164" t="str">
        <f>"    -- 프로시저 본문" &amp; CHAR(10) &amp;
"    BEGIN" &amp; CHAR(10) &amp;
"        WITH query_result AS (" &amp; CHAR(10) &amp;
"            -- 쿼리 결과를 변수에 저장" &amp; CHAR(10) &amp;
"         "&amp;CC603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'ID3270'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3" s="166" t="str">
        <f>"SELECT ERR_VALUE, RULE_ID, TB_NM, COL_NM FROM (
 SELECT DISTINCT SUBSTR(TO_CHAR("&amp; $J603 &amp;"),1,30) AS ERR_VALUE, 'ID"&amp; $U603 &amp;"' AS RULE_ID,  
   '"&amp; $G603 &amp;"' AS TB_NM,    
   '"&amp; $J603 &amp;"' AS COL_NM 
    FROM "&amp;$C603&amp;"."&amp; $G603 &amp;" A
    WHERE  "&amp; $J603 &amp;" IS NULL
AND ROWNUM &lt; 4
) XX
"</f>
        <v xml:space="preserve">SELECT ERR_VALUE, RULE_ID, TB_NM, COL_NM FROM (
 SELECT DISTINCT SUBSTR(TO_CHAR(PERSON_ID),1,30) AS ERR_VALUE, 'ID3270' AS RULE_ID,  
   'DEATH' AS TB_NM,    
   'PERSON_ID' AS COL_NM 
    FROM YourSchemaName.DEATH A
    WHERE  PERSON_ID IS NULL
AND ROWNUM &lt; 4
) XX
</v>
      </c>
      <c r="CG603" s="164" t="s">
        <v>1860</v>
      </c>
      <c r="CH603" s="164" t="str">
        <f>"    -- 프로시저 본문" &amp; CHAR(10) &amp;
"    BEGIN" &amp; CHAR(10) &amp;
"        WITH query_result AS (" &amp; CHAR(10) &amp;
"            -- 쿼리 결과를 변수에 저장" &amp; CHAR(10) &amp;
"            "&amp;CF603&amp;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'ID3270'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J603" s="164" t="s">
        <v>1860</v>
      </c>
      <c r="CK603" s="164" t="str">
        <f>"BEGIN TRY" &amp; CHAR(10) &amp;
"    WITH query_result AS (" &amp; CHAR(10) &amp;
"        "&amp;CI603&amp;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M603" s="164" t="s">
        <v>1860</v>
      </c>
      <c r="CN603" s="164" t="str">
        <f>"BEGIN TRY" &amp; CHAR(10) &amp;
"    WITH query_result AS (" &amp; CHAR(10) &amp;
"        "&amp;CL603&amp;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CP603" s="164" t="s">
        <v>1860</v>
      </c>
      <c r="CQ603" s="164" t="str">
        <f>"BEGIN TRY" &amp; CHAR(10) &amp;
"    WITH query_result AS (" &amp; CHAR(10) &amp;
"        "&amp;CO603&amp;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3" s="216">
        <f>IFERROR(VLOOKUP("ID"&amp;U603,V.진단결과!$A$2:$E$99558,4,0),0)</f>
        <v>0</v>
      </c>
      <c r="CS603" s="217">
        <f>IFERROR(VLOOKUP("ID"&amp;U603,V.진단결과!$A$2:$E$99558,5,0),0)</f>
        <v>0</v>
      </c>
      <c r="CT603" s="218">
        <f t="shared" ref="CT603:CT667" si="477">IFERROR(CS603/CR603,0)</f>
        <v>0</v>
      </c>
      <c r="CU603" s="219" t="str">
        <f>SUBSTITUTE(IFERROR(VLOOKUP("ID"&amp;U603,V.진단결과!$A$2:$F$99558,6,0),""),$AO603,"")</f>
        <v/>
      </c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</row>
    <row r="604" spans="1:120" s="220" customFormat="1" ht="16.5" customHeight="1">
      <c r="A604" s="164">
        <v>5.4</v>
      </c>
      <c r="B604" s="164" t="s">
        <v>2240</v>
      </c>
      <c r="C604" s="164" t="s">
        <v>2886</v>
      </c>
      <c r="D604" s="164">
        <v>11</v>
      </c>
      <c r="E604" s="175" t="s">
        <v>2243</v>
      </c>
      <c r="F604" s="177" t="s">
        <v>2262</v>
      </c>
      <c r="G604" s="177" t="s">
        <v>2254</v>
      </c>
      <c r="H604" s="177">
        <v>1</v>
      </c>
      <c r="I604" s="221" t="s">
        <v>2487</v>
      </c>
      <c r="J604" s="177" t="s">
        <v>2272</v>
      </c>
      <c r="K604" s="177" t="s">
        <v>2435</v>
      </c>
      <c r="L604" s="175"/>
      <c r="M604" s="165"/>
      <c r="N604" s="221" t="s">
        <v>2487</v>
      </c>
      <c r="O604" s="183">
        <v>100000001</v>
      </c>
      <c r="P604" s="222"/>
      <c r="Q604" s="175" t="s">
        <v>116</v>
      </c>
      <c r="R604" s="175" t="s">
        <v>2448</v>
      </c>
      <c r="S604" s="166"/>
      <c r="T604" s="166"/>
      <c r="U604" s="166">
        <v>3271</v>
      </c>
      <c r="V604" s="164" t="s">
        <v>1869</v>
      </c>
      <c r="W604" s="166"/>
      <c r="X604" s="166"/>
      <c r="Y604" s="166"/>
      <c r="Z604" s="168" t="s">
        <v>2564</v>
      </c>
      <c r="AA604" s="168" t="s">
        <v>2565</v>
      </c>
      <c r="AB604" s="166"/>
      <c r="AC604" s="166"/>
      <c r="AD604" s="165"/>
      <c r="AE604" s="166"/>
      <c r="AF604" s="166"/>
      <c r="AG604" s="166"/>
      <c r="AH604" s="165"/>
      <c r="AI604" s="166"/>
      <c r="AJ604" s="166" t="s">
        <v>2244</v>
      </c>
      <c r="AK604" s="166" t="s">
        <v>2272</v>
      </c>
      <c r="AL604" s="166"/>
      <c r="AM604" s="166" t="s">
        <v>2394</v>
      </c>
      <c r="AN604" s="166" t="str">
        <f>F604 &amp;"["&amp;G604&amp;"]의 "&amp; I604 &amp;"["&amp; J604 &amp;"]는 사망["&amp;AJ604&amp;"]의 사망일자 이후 환자의 데이터가 존재할 수 없다."</f>
        <v>사망정보[DEATH]의 CDM 환자ID[PERSON_ID]는 사망[PERSON]의 사망일자 이후 환자의 데이터가 존재할 수 없다.</v>
      </c>
      <c r="AO604" s="166"/>
      <c r="AP604" s="166" t="str">
        <f>"SELECT 'ID"&amp; $U604 &amp;"' AS RULE_ID,  
   '"&amp; $G604 &amp;"' AS TB_NM,    
   '"&amp; $J604 &amp;"' AS COL_NM, 
   COUNT(*) AS TOT_CNT   
   FROM "&amp;$C604&amp;"."&amp; $G604 &amp;"
WHERE "&amp; $J604 &amp;" IS NOT NULL AND LENGTH("&amp; $J604 &amp;")&gt;0 "</f>
        <v xml:space="preserve">SELECT 'ID3271' AS RULE_ID,  
   'DEATH' AS TB_NM,    
   'PERSON_ID' AS COL_NM, 
   COUNT(*) AS TOT_CNT   
   FROM YourSchemaName.DEATH
WHERE PERSON_ID IS NOT NULL AND LENGTH(PERSON_ID)&gt;0 </v>
      </c>
      <c r="AQ604" s="164" t="s">
        <v>1860</v>
      </c>
      <c r="AR604" s="164" t="str">
        <f>"WITH query_result AS (" &amp; CHAR(10) &amp;
"    -- 쿼리 결과를 변수에 저장" &amp; CHAR(10) &amp;
"    " &amp; AP604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'ID3271'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604" s="164" t="s">
        <v>1860</v>
      </c>
      <c r="AU604" s="164" t="str">
        <f>"    WITH query_result AS (" &amp; CHAR(10) &amp;
"        -- 쿼리 결과를 변수에 저장" &amp; CHAR(10) &amp;
"        " &amp; AS604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604" s="164" t="s">
        <v>1860</v>
      </c>
      <c r="AX604" s="164" t="str">
        <f>"    WITH query_result AS (" &amp; CHAR(10) &amp;
"        -- 쿼리 결과를 변수에 저장" &amp; CHAR(10) &amp;
"        " &amp; AV604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AZ604" s="164" t="s">
        <v>1860</v>
      </c>
      <c r="BA604" s="164" t="str">
        <f>"BEGIN TRY" &amp; CHAR(10) &amp;
"    WITH query_result AS (" &amp; CHAR(10) &amp;
"        "&amp;AY604&amp;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604" s="164" t="s">
        <v>1860</v>
      </c>
      <c r="BD604" s="164" t="str">
        <f>"BEGIN TRY" &amp; CHAR(10) &amp;
"    WITH query_result AS (" &amp; CHAR(10) &amp;
"        "&amp;BB604&amp;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604" s="164" t="s">
        <v>1860</v>
      </c>
      <c r="BG604" s="164" t="str">
        <f>"BEGIN TRY" &amp; CHAR(10) &amp;
"    WITH query_result AS (" &amp; CHAR(10) &amp;
"        "&amp;BE604&amp;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4" s="166" t="str">
        <f>"SELECT 'ID"&amp; $U604 &amp;"' AS RULE_ID,  
   '"&amp; $G604 &amp;"' AS TB_NM,    
   '"&amp; $J604 &amp;"' AS COL_NM, 
   COUNT(*) AS TOT_CNT   
   FROM "&amp;$C604&amp;"."&amp; $G604 &amp;"
"</f>
        <v xml:space="preserve">SELECT 'ID3271' AS RULE_ID,  
   'DEATH' AS TB_NM,    
   'PERSON_ID' AS COL_NM, 
   COUNT(*) AS TOT_CNT   
   FROM YourSchemaName.DEATH
</v>
      </c>
      <c r="BI604" s="164" t="s">
        <v>1860</v>
      </c>
      <c r="BJ604" s="166" t="str">
        <f>"BEGIN" &amp; CHAR(10) &amp;
"    -- 쿼리 결과를 변수에 저장" &amp; CHAR(10) &amp;
"    " &amp; BH604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'ID3271'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MAKE_DATE(B.YEAR_OF_BIRTH,B.MONTH_OF_BIRTH,B.DAY_OF_BIRTH) &lt; A."&amp;$AM604&amp;" 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604" s="164" t="s">
        <v>1860</v>
      </c>
      <c r="BM604" s="166" t="str">
        <f>"BEGIN" &amp; CHAR(10) &amp;
"    -- 쿼리 결과를 변수에 저장" &amp; CHAR(10) &amp;
"    " &amp; BK604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MAKE_DATE(B.YEAR_OF_BIRTH,B.MONTH_OF_BIRTH,B.DAY_OF_BIRTH) &lt; A."&amp;$AM604&amp;" 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604" s="164" t="s">
        <v>1860</v>
      </c>
      <c r="BP604" s="166" t="str">
        <f>"BEGIN" &amp; CHAR(10) &amp;
"    -- 쿼리 결과를 변수에 저장" &amp; CHAR(10) &amp;
"    " &amp; BN604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BR604" s="164" t="s">
        <v>1860</v>
      </c>
      <c r="BS6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DATE(B.YEAR_OF_BIRTH * 10000 + B.MONTH_OF_BIRTH * 100 + B.DAY_OF_BIRTH) &lt; A.DEATH_DATE 
)  
THEN 'Y' ELSE 'N' END = 'Y' 
AND ( "&amp; $J604 &amp;" IS NOT NULL AND LENGTH("&amp; $J604 &amp;")&gt;0 )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604" s="164" t="s">
        <v>1860</v>
      </c>
      <c r="BV6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04" s="166" t="str">
        <f>"SELECT ERR_VALUE, RULE_ID, TB_NM, COL_NM FROM (
 SELECT DISTINCT SUBSTRING(CAST("&amp; $J604 &amp;" AS VARCHAR(50)),1,30)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DATE(B.YEAR_OF_BIRTH * 10000 + B.MONTH_OF_BIRTH * 100 + B.DAY_OF_BIRTH) &lt; A.DEATH_DATE 
)  
THEN 'Y' ELSE 'N' END = 'Y' 
AND ( "&amp; $J604 &amp;" IS NOT NULL AND LENGTH("&amp; $J604 &amp;")&gt;0 ) 
LIMIT 3
) XX
"</f>
        <v xml:space="preserve">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604" s="164" t="s">
        <v>1860</v>
      </c>
      <c r="BY6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A604" s="164" t="s">
        <v>1860</v>
      </c>
      <c r="CB604" s="164" t="str">
        <f>"    -- 프로시저 본문" &amp; CHAR(10) &amp;
"    BEGIN" &amp; CHAR(10) &amp;
"        WITH query_result AS (" &amp; CHAR(10) &amp;
"            -- 쿼리 결과를 변수에 저장" &amp; CHAR(10) &amp;
"            "&amp;BZ604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'ID3271'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604" s="164" t="s">
        <v>1860</v>
      </c>
      <c r="CE604" s="164" t="str">
        <f>"    -- 프로시저 본문" &amp; CHAR(10) &amp;
"    BEGIN" &amp; CHAR(10) &amp;
"        WITH query_result AS (" &amp; CHAR(10) &amp;
"            -- 쿼리 결과를 변수에 저장" &amp; CHAR(10) &amp;
"         "&amp;CC604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4" s="166" t="str">
        <f>"SELECT ERR_VALUE, RULE_ID, TB_NM, COL_NM FROM (
 SELECT DISTINCT SUBSTR(TO_CHAR("&amp; $J604 &amp;"),1,30)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
AND ROWNUM &lt; 4
) XX
"</f>
        <v xml:space="preserve">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604" s="164" t="s">
        <v>1860</v>
      </c>
      <c r="CH604" s="164" t="str">
        <f>"    -- 프로시저 본문" &amp; CHAR(10) &amp;
"    BEGIN" &amp; CHAR(10) &amp;
"        WITH query_result AS (" &amp; CHAR(10) &amp;
"            -- 쿼리 결과를 변수에 저장" &amp; CHAR(10) &amp;
"            "&amp;CF604&amp;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J604" s="164" t="s">
        <v>1860</v>
      </c>
      <c r="CK604" s="164" t="str">
        <f>"BEGIN TRY" &amp; CHAR(10) &amp;
"    WITH query_result AS (" &amp; CHAR(10) &amp;
"        "&amp;CI604&amp;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604" s="164" t="s">
        <v>1860</v>
      </c>
      <c r="CN604" s="164" t="str">
        <f>"BEGIN TRY" &amp; CHAR(10) &amp;
"    WITH query_result AS (" &amp; CHAR(10) &amp;
"        "&amp;CL604&amp;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604" s="164" t="s">
        <v>1860</v>
      </c>
      <c r="CQ604" s="164" t="str">
        <f>"BEGIN TRY" &amp; CHAR(10) &amp;
"    WITH query_result AS (" &amp; CHAR(10) &amp;
"        "&amp;CO604&amp;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4" s="216">
        <f>IFERROR(VLOOKUP("ID"&amp;U604,V.진단결과!$A$2:$E$99558,4,0),0)</f>
        <v>0</v>
      </c>
      <c r="CS604" s="217">
        <f>IFERROR(VLOOKUP("ID"&amp;U604,V.진단결과!$A$2:$E$99558,5,0),0)</f>
        <v>0</v>
      </c>
      <c r="CT604" s="218">
        <f t="shared" si="477"/>
        <v>0</v>
      </c>
      <c r="CU604" s="219" t="str">
        <f>SUBSTITUTE(IFERROR(VLOOKUP("ID"&amp;U604,V.진단결과!$A$2:$F$99558,6,0),""),$AO604,"")</f>
        <v/>
      </c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</row>
    <row r="605" spans="1:120" s="220" customFormat="1" ht="16.5" customHeight="1">
      <c r="A605" s="164">
        <v>5.4</v>
      </c>
      <c r="B605" s="164" t="s">
        <v>2240</v>
      </c>
      <c r="C605" s="164" t="s">
        <v>2886</v>
      </c>
      <c r="D605" s="164">
        <v>11</v>
      </c>
      <c r="E605" s="175" t="s">
        <v>2243</v>
      </c>
      <c r="F605" s="177" t="s">
        <v>2262</v>
      </c>
      <c r="G605" s="177" t="s">
        <v>2254</v>
      </c>
      <c r="H605" s="177">
        <v>2</v>
      </c>
      <c r="I605" s="221" t="s">
        <v>2726</v>
      </c>
      <c r="J605" s="177" t="s">
        <v>2394</v>
      </c>
      <c r="K605" s="177" t="s">
        <v>2438</v>
      </c>
      <c r="L605" s="175"/>
      <c r="M605" s="165"/>
      <c r="N605" s="221" t="s">
        <v>2726</v>
      </c>
      <c r="O605" s="184">
        <v>44852</v>
      </c>
      <c r="P605" s="222"/>
      <c r="Q605" s="175" t="s">
        <v>116</v>
      </c>
      <c r="R605" s="175" t="s">
        <v>2448</v>
      </c>
      <c r="S605" s="166"/>
      <c r="T605" s="166"/>
      <c r="U605" s="166">
        <v>3272</v>
      </c>
      <c r="V605" s="164" t="s">
        <v>1870</v>
      </c>
      <c r="W605" s="167"/>
      <c r="X605" s="166"/>
      <c r="Y605" s="166"/>
      <c r="Z605" s="168" t="s">
        <v>2802</v>
      </c>
      <c r="AA605" s="168" t="s">
        <v>1967</v>
      </c>
      <c r="AB605" s="166"/>
      <c r="AC605" s="166"/>
      <c r="AD605" s="165"/>
      <c r="AE605" s="166"/>
      <c r="AF605" s="166"/>
      <c r="AG605" s="166"/>
      <c r="AH605" s="165"/>
      <c r="AI605" s="166"/>
      <c r="AJ605" s="166"/>
      <c r="AK605" s="166"/>
      <c r="AL605" s="166"/>
      <c r="AM605" s="166"/>
      <c r="AN605" s="167" t="str">
        <f>F605 &amp;"["&amp;G605&amp;"]의 "&amp; I605 &amp;"["&amp; J605 &amp;"]는 'YYYY-MM-DD'의 날짜 형식을 준수해야 한다."</f>
        <v>사망정보[DEATH]의 사망 일자[DEATH_DATE]는 'YYYY-MM-DD'의 날짜 형식을 준수해야 한다.</v>
      </c>
      <c r="AO605" s="166"/>
      <c r="AP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AQ605" s="164" t="s">
        <v>1860</v>
      </c>
      <c r="AR605" s="164" t="str">
        <f>"WITH query_result AS (" &amp; CHAR(10) &amp;
"    -- 쿼리 결과를 변수에 저장" &amp; CHAR(10) &amp;
"    " &amp; AP605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'ID3272'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5" s="166" t="str">
        <f>"SELECT 'ID"&amp; $U605 &amp;"' AS RULE_ID,  
   '"&amp; $G605 &amp;"' AS TB_NM,    
   '"&amp; $J605 &amp;"' AS COL_NM, 
	COUNT(*) AS ERR_CNT   
FROM "&amp;$C605&amp;"."&amp; $G605 &amp;"
WHERE CASE WHEN "&amp; $J605 &amp;" LIKE_REGEXPR '^[0-9]{4}-[0-9]{2}-[0-9]{2}$'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605" s="164" t="s">
        <v>1860</v>
      </c>
      <c r="AU605" s="164" t="str">
        <f>"    WITH query_result AS (" &amp; CHAR(10) &amp;
"        -- 쿼리 결과를 변수에 저장" &amp; CHAR(10) &amp;
"        " &amp; AS605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LIKE_REGEXPR '^[0-9]{4}-[0-9]{2}-[0-9]{2}$'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605" s="164" t="s">
        <v>1860</v>
      </c>
      <c r="AX605" s="164" t="str">
        <f>"    WITH query_result AS (" &amp; CHAR(10) &amp;
"        -- 쿼리 결과를 변수에 저장" &amp; CHAR(10) &amp;
"        " &amp; AV605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AZ605" s="164" t="s">
        <v>1860</v>
      </c>
      <c r="BA605" s="164" t="str">
        <f>"BEGIN TRY" &amp; CHAR(10) &amp;
"    WITH query_result AS (" &amp; CHAR(10) &amp;
"        "&amp;AY605&amp;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605" s="164" t="s">
        <v>1860</v>
      </c>
      <c r="BD605" s="164" t="str">
        <f>"BEGIN TRY" &amp; CHAR(10) &amp;
"    WITH query_result AS (" &amp; CHAR(10) &amp;
"        "&amp;BB605&amp;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605" s="164" t="s">
        <v>1860</v>
      </c>
      <c r="BG605" s="164" t="str">
        <f>"BEGIN TRY" &amp; CHAR(10) &amp;
"    WITH query_result AS (" &amp; CHAR(10) &amp;
"        "&amp;BE605&amp;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5" s="166" t="str">
        <f>"SELECT 'ID"&amp; $U605 &amp;"' AS RULE_ID,  
   '"&amp; $G605 &amp;"' AS TB_NM,    
   '"&amp; $J605 &amp;"' AS COL_NM, 
   COUNT(*) AS TOT_CNT   
   FROM "&amp;$C605&amp;"."&amp; $G605 &amp;"
WHERE "&amp; $J605 &amp;" IS NOT NULL AND LENGTH(CAST("&amp; $J605 &amp;" AS VARCHAR))&gt;0 "</f>
        <v xml:space="preserve">SELECT 'ID3272' AS RULE_ID,  
   'DEATH' AS TB_NM,    
   'DEATH_DATE' AS COL_NM, 
   COUNT(*) AS TOT_CNT   
   FROM YourSchemaName.DEATH
WHERE DEATH_DATE IS NOT NULL AND LENGTH(CAST(DEATH_DATE AS VARCHAR))&gt;0 </v>
      </c>
      <c r="BI605" s="164" t="s">
        <v>1860</v>
      </c>
      <c r="BJ605" s="166" t="str">
        <f>"BEGIN" &amp; CHAR(10) &amp;
"    -- 쿼리 결과를 변수에 저장" &amp; CHAR(10) &amp;
"    " &amp; BH605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'ID3272'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5" s="166" t="str">
        <f>"SELECT 'ID"&amp; $U605 &amp;"' AS RULE_ID,  
   '"&amp; $G605 &amp;"' AS TB_NM,    
   '"&amp; $J605 &amp;"' AS COL_NM, 
	COUNT(*) AS ERR_CNT   
FROM "&amp;$C605&amp;"."&amp; $G605 &amp;"
WHERE CASE WHEN REGEXP_MATCH(CAST("&amp; $J605 &amp;" AS VARCHAR), '^[0-9]{4}-[0-9]{2}-[0-9]{2}$') IS NULL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605" s="164" t="s">
        <v>1860</v>
      </c>
      <c r="BM605" s="166" t="str">
        <f>"BEGIN" &amp; CHAR(10) &amp;
"    -- 쿼리 결과를 변수에 저장" &amp; CHAR(10) &amp;
"    " &amp; BK605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REGEXP_MATCH(CAST("&amp; $J605 &amp;" AS VARCHAR), '^[0-9]{4}-[0-9]{2}-[0-9]{2}$') IS NULL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605" s="164" t="s">
        <v>1860</v>
      </c>
      <c r="BP605" s="166" t="str">
        <f>"BEGIN" &amp; CHAR(10) &amp;
"    -- 쿼리 결과를 변수에 저장" &amp; CHAR(10) &amp;
"    " &amp; BN605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BR605" s="164" t="s">
        <v>1860</v>
      </c>
      <c r="BS60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5" s="166" t="str">
        <f>"SELECT 'ID"&amp; $U605 &amp;"' AS RULE_ID,  
   '"&amp; $G605 &amp;"' AS TB_NM,    
   '"&amp; $J605 &amp;"' AS COL_NM, 
	COUNT(*) AS ERR_CNT   
FROM "&amp;$C605&amp;"."&amp; $G605 &amp;"
WHERE CASE WHEN "&amp; $J605 &amp;" REGEXP '^[0-9]{4}-[0-9]{2}-[0-9]{2}$'
THEN 'Y' ELSE 'N' END = 'Y' 
AND ( "&amp; $J605 &amp;" IS NOT NULL AND LENGTH("&amp; $J605 &amp;")&gt;0 )
"</f>
        <v xml:space="preserve">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605" s="164" t="s">
        <v>1860</v>
      </c>
      <c r="BV60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605" s="166" t="str">
        <f>"SELECT ERR_VALUE, RULE_ID, TB_NM, COL_NM FROM (
SELECT DISTINCT SUBSTRING(CAST("&amp; $J605 &amp;" AS VARCHAR(50)),1,30) AS ERR_VALUE, 'ID"&amp; $U605 &amp;"' AS RULE_ID,  
   '"&amp; $G605 &amp;"' AS TB_NM,    
   '"&amp; $J605 &amp;"' AS COL_NM 
FROM "&amp;$C605&amp;"."&amp; $G605 &amp;"
WHERE CASE WHEN "&amp; $J605 &amp;" REGEXP '^[0-9]{4}-[0-9]{2}-[0-9]{2}$'
 THEN 'Y' 
 ELSE 'N' 
 END = 'Y' 
AND ("&amp; $J605 &amp;" IS NOT NULL AND LENGTH("&amp; $J605 &amp;")&gt;0 )
limit 3
) XX
"</f>
        <v xml:space="preserve">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605" s="164" t="s">
        <v>1860</v>
      </c>
      <c r="BY60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CA605" s="164" t="s">
        <v>1860</v>
      </c>
      <c r="CB605" s="164" t="str">
        <f>"    -- 프로시저 본문" &amp; CHAR(10) &amp;
"    BEGIN" &amp; CHAR(10) &amp;
"        WITH query_result AS (" &amp; CHAR(10) &amp;
"            -- 쿼리 결과를 변수에 저장" &amp; CHAR(10) &amp;
"            "&amp;BZ605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'ID3272'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5" s="166" t="str">
        <f>"SELECT 'ID"&amp; $U605 &amp;"' AS RULE_ID,  
   '"&amp; $G605 &amp;"' AS TB_NM,    
   '"&amp; $J605 &amp;"' AS COL_NM, 
	COUNT(*) AS ERR_CNT   
FROM "&amp;$C605&amp;"."&amp; $G605 &amp;"
WHERE CASE WHEN REGEXP_LIKE("&amp; $J605 &amp;", '^[0-9]{4}-[0-9]{2}-[0-9]{2}$')
THEN 'Y' ELSE 'N' END = 'Y' 
AND ( "&amp; $J605 &amp;" IS NOT NULL AND LENGTH(TO_CHAR("&amp; $J605 &amp;"))&gt;0 )
"</f>
        <v xml:space="preserve">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605" s="164" t="s">
        <v>1860</v>
      </c>
      <c r="CE605" s="164" t="str">
        <f>"    -- 프로시저 본문" &amp; CHAR(10) &amp;
"    BEGIN" &amp; CHAR(10) &amp;
"        WITH query_result AS (" &amp; CHAR(10) &amp;
"            -- 쿼리 결과를 변수에 저장" &amp; CHAR(10) &amp;
"         "&amp;CC605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5" s="166" t="str">
        <f>"SELECT ERR_VALUE, RULE_ID, TB_NM, COL_NM FROM (
SELECT DISTINCT SUBSTR(TO_CHAR("&amp; $J605 &amp;"),1,30) AS ERR_VALUE, 'ID"&amp; $U605 &amp;"' AS RULE_ID,  
   '"&amp; $G605 &amp;"' AS TB_NM,    
   '"&amp; $J605 &amp;"' AS COL_NM 
FROM "&amp;$C605&amp;"."&amp; $G605 &amp;"
WHERE CASE WHEN REGEXP_LIKE("&amp; $J605 &amp;", '^[0-9]{4}-[0-9]{2}-[0-9]{2}$')
 THEN 'Y' 
 ELSE 'N' 
 END = 'Y' 
AND ("&amp; $J605 &amp;" IS NOT NULL AND LENGTH(TO_CHAR("&amp; $J605 &amp;"))&gt;0 )
AND ROWNUM &lt; 4
) XX
"</f>
        <v xml:space="preserve">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605" s="164" t="s">
        <v>1860</v>
      </c>
      <c r="CH605" s="164" t="str">
        <f>"    -- 프로시저 본문" &amp; CHAR(10) &amp;
"    BEGIN" &amp; CHAR(10) &amp;
"        WITH query_result AS (" &amp; CHAR(10) &amp;
"            -- 쿼리 결과를 변수에 저장" &amp; CHAR(10) &amp;
"            "&amp;CF605&amp;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CJ605" s="164" t="s">
        <v>1860</v>
      </c>
      <c r="CK605" s="164" t="str">
        <f>"BEGIN TRY" &amp; CHAR(10) &amp;
"    WITH query_result AS (" &amp; CHAR(10) &amp;
"        "&amp;CI605&amp;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605" s="164" t="s">
        <v>1860</v>
      </c>
      <c r="CN605" s="164" t="str">
        <f>"BEGIN TRY" &amp; CHAR(10) &amp;
"    WITH query_result AS (" &amp; CHAR(10) &amp;
"        "&amp;CL605&amp;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605" s="164" t="s">
        <v>1860</v>
      </c>
      <c r="CQ605" s="164" t="str">
        <f>"BEGIN TRY" &amp; CHAR(10) &amp;
"    WITH query_result AS (" &amp; CHAR(10) &amp;
"        "&amp;CO605&amp;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5" s="216">
        <f>IFERROR(VLOOKUP("ID"&amp;U605,V.진단결과!$A$2:$E$99558,4,0),0)</f>
        <v>0</v>
      </c>
      <c r="CS605" s="217">
        <f>IFERROR(VLOOKUP("ID"&amp;U605,V.진단결과!$A$2:$E$99558,5,0),0)</f>
        <v>0</v>
      </c>
      <c r="CT605" s="218">
        <f t="shared" si="477"/>
        <v>0</v>
      </c>
      <c r="CU605" s="219" t="str">
        <f>SUBSTITUTE(IFERROR(VLOOKUP("ID"&amp;U605,V.진단결과!$A$2:$F$99558,6,0),""),$AO605,"")</f>
        <v/>
      </c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</row>
    <row r="606" spans="1:120" s="220" customFormat="1" ht="16.5" customHeight="1">
      <c r="A606" s="164">
        <v>5.4</v>
      </c>
      <c r="B606" s="164" t="s">
        <v>2240</v>
      </c>
      <c r="C606" s="164" t="s">
        <v>2886</v>
      </c>
      <c r="D606" s="164">
        <v>11</v>
      </c>
      <c r="E606" s="175" t="s">
        <v>2243</v>
      </c>
      <c r="F606" s="177" t="s">
        <v>2262</v>
      </c>
      <c r="G606" s="177" t="s">
        <v>2254</v>
      </c>
      <c r="H606" s="177">
        <v>2</v>
      </c>
      <c r="I606" s="221" t="s">
        <v>2726</v>
      </c>
      <c r="J606" s="177" t="s">
        <v>2394</v>
      </c>
      <c r="K606" s="177" t="s">
        <v>2438</v>
      </c>
      <c r="L606" s="175"/>
      <c r="M606" s="165"/>
      <c r="N606" s="221" t="s">
        <v>2726</v>
      </c>
      <c r="O606" s="184">
        <v>44852</v>
      </c>
      <c r="P606" s="222"/>
      <c r="Q606" s="175" t="s">
        <v>116</v>
      </c>
      <c r="R606" s="175" t="s">
        <v>2448</v>
      </c>
      <c r="S606" s="166"/>
      <c r="T606" s="166"/>
      <c r="U606" s="166">
        <v>3273</v>
      </c>
      <c r="V606" s="164" t="s">
        <v>1869</v>
      </c>
      <c r="W606" s="166"/>
      <c r="X606" s="166"/>
      <c r="Y606" s="166"/>
      <c r="Z606" s="168" t="s">
        <v>2892</v>
      </c>
      <c r="AA606" s="168" t="s">
        <v>2891</v>
      </c>
      <c r="AB606" s="166"/>
      <c r="AC606" s="166"/>
      <c r="AD606" s="165"/>
      <c r="AE606" s="166"/>
      <c r="AF606" s="166"/>
      <c r="AG606" s="166"/>
      <c r="AH606" s="165"/>
      <c r="AI606" s="166"/>
      <c r="AJ606" s="166"/>
      <c r="AK606" s="166"/>
      <c r="AL606" s="166"/>
      <c r="AM606" s="166"/>
      <c r="AN606" s="166" t="str">
        <f>F606 &amp;"["&amp;G606&amp;"]의 "&amp; I606 &amp;"["&amp; J606 &amp;"]는 필수적으로 존재하여만 한다."</f>
        <v>사망정보[DEATH]의 사망 일자[DEATH_DATE]는 필수적으로 존재하여만 한다.</v>
      </c>
      <c r="AO606" s="166"/>
      <c r="AP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Q606" s="164" t="s">
        <v>1860</v>
      </c>
      <c r="AR606" s="164" t="str">
        <f>"WITH query_result AS (" &amp; CHAR(10) &amp;
"    -- 쿼리 결과를 변수에 저장" &amp; CHAR(10) &amp;
"    " &amp; AP606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'ID3273'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AT606" s="164" t="s">
        <v>1860</v>
      </c>
      <c r="AU606" s="164" t="str">
        <f>"    WITH query_result AS (" &amp; CHAR(10) &amp;
"        -- 쿼리 결과를 변수에 저장" &amp; CHAR(10) &amp;
"        " &amp; AS606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'ID3273'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AW606" s="164" t="s">
        <v>1860</v>
      </c>
      <c r="AX606" s="164" t="str">
        <f>"    WITH query_result AS (" &amp; CHAR(10) &amp;
"        -- 쿼리 결과를 변수에 저장" &amp; CHAR(10) &amp;
"        " &amp; AV606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'ID3273'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Z606" s="164" t="s">
        <v>1860</v>
      </c>
      <c r="BA606" s="164" t="str">
        <f>"BEGIN TRY" &amp; CHAR(10) &amp;
"    WITH query_result AS (" &amp; CHAR(10) &amp;
"        "&amp;AY606&amp;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C606" s="164" t="s">
        <v>1860</v>
      </c>
      <c r="BD606" s="164" t="str">
        <f>"BEGIN TRY" &amp; CHAR(10) &amp;
"    WITH query_result AS (" &amp; CHAR(10) &amp;
"        "&amp;BB606&amp;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BF606" s="164" t="s">
        <v>1860</v>
      </c>
      <c r="BG606" s="164" t="str">
        <f>"BEGIN TRY" &amp; CHAR(10) &amp;
"    WITH query_result AS (" &amp; CHAR(10) &amp;
"        "&amp;BE606&amp;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6" s="166" t="str">
        <f>"SELECT 'ID"&amp; $U606 &amp;"' AS RULE_ID,  
   '"&amp; $G606 &amp;"' AS TB_NM,    
   '"&amp; $J606 &amp;"' AS COL_NM, 
   COUNT(*) AS TOT_CNT   
   FROM "&amp;$C606&amp;"."&amp; $G606 &amp;"
"</f>
        <v xml:space="preserve">SELECT 'ID3273' AS RULE_ID,  
   'DEATH' AS TB_NM,    
   'DEATH_DATE' AS COL_NM, 
   COUNT(*) AS TOT_CNT   
   FROM YourSchemaName.DEATH
</v>
      </c>
      <c r="BI606" s="164" t="s">
        <v>1860</v>
      </c>
      <c r="BJ606" s="166" t="str">
        <f>"BEGIN" &amp; CHAR(10) &amp;
"    -- 쿼리 결과를 변수에 저장" &amp; CHAR(10) &amp;
"    " &amp; BH606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'ID3273'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L606" s="164" t="s">
        <v>1860</v>
      </c>
      <c r="BM606" s="166" t="str">
        <f>"BEGIN" &amp; CHAR(10) &amp;
"    -- 쿼리 결과를 변수에 저장" &amp; CHAR(10) &amp;
"    " &amp; BK606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'ID3273'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BO606" s="164" t="s">
        <v>1860</v>
      </c>
      <c r="BP606" s="166" t="str">
        <f>"BEGIN" &amp; CHAR(10) &amp;
"    -- 쿼리 결과를 변수에 저장" &amp; CHAR(10) &amp;
"    " &amp; BN606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'ID3273'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BR606" s="164" t="s">
        <v>1860</v>
      </c>
      <c r="BS6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U606" s="164" t="s">
        <v>1860</v>
      </c>
      <c r="BV6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606" s="166" t="str">
        <f>"SELECT ERR_VALUE, RULE_ID, TB_NM, COL_NM FROM (
 SELECT DISTINCT SUBSTRING(CAST("&amp; $J606 &amp;" AS VARCHAR(50)),1,30) AS ERR_VALUE, 'ID"&amp; $U606 &amp;"' AS RULE_ID,  
   '"&amp; $G606 &amp;"' AS TB_NM,    
   '"&amp; $J606 &amp;"' AS COL_NM 
    FROM "&amp;$C606&amp;"."&amp; $G606 &amp;" A
    WHERE  "&amp; $J606 &amp;" IS NULL 
LIMIT 3
) XX
"</f>
        <v xml:space="preserve">SELECT ERR_VALUE, RULE_ID, TB_NM, COL_NM FROM (
 SELECT DISTINCT SUBSTRING(CAST(DEATH_DATE AS VARCHAR(50)),1,30) AS ERR_VALUE, 'ID3273' AS RULE_ID,  
   'DEATH' AS TB_NM,    
   'DEATH_DATE' AS COL_NM 
    FROM YourSchemaName.DEATH A
    WHERE  DEATH_DATE IS NULL 
LIMIT 3
) XX
</v>
      </c>
      <c r="BX606" s="164" t="s">
        <v>1860</v>
      </c>
      <c r="BY6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'ID3273'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A606" s="164" t="s">
        <v>1860</v>
      </c>
      <c r="CB606" s="164" t="str">
        <f>"    -- 프로시저 본문" &amp; CHAR(10) &amp;
"    BEGIN" &amp; CHAR(10) &amp;
"        WITH query_result AS (" &amp; CHAR(10) &amp;
"            -- 쿼리 결과를 변수에 저장" &amp; CHAR(10) &amp;
"            "&amp;BZ606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'ID3273'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D606" s="164" t="s">
        <v>1860</v>
      </c>
      <c r="CE606" s="164" t="str">
        <f>"    -- 프로시저 본문" &amp; CHAR(10) &amp;
"    BEGIN" &amp; CHAR(10) &amp;
"        WITH query_result AS (" &amp; CHAR(10) &amp;
"            -- 쿼리 결과를 변수에 저장" &amp; CHAR(10) &amp;
"         "&amp;CC606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'ID3273'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6" s="166" t="str">
        <f>"SELECT ERR_VALUE, RULE_ID, TB_NM, COL_NM FROM (
 SELECT DISTINCT SUBSTR(TO_CHAR("&amp; $J606 &amp;"),1,30) AS ERR_VALUE, 'ID"&amp; $U606 &amp;"' AS RULE_ID,  
   '"&amp; $G606 &amp;"' AS TB_NM,    
   '"&amp; $J606 &amp;"' AS COL_NM 
    FROM "&amp;$C606&amp;"."&amp; $G606 &amp;" A
    WHERE  "&amp; $J606 &amp;" IS NULL
AND ROWNUM &lt; 4
) XX
"</f>
        <v xml:space="preserve">SELECT ERR_VALUE, RULE_ID, TB_NM, COL_NM FROM (
 SELECT DISTINCT SUBSTR(TO_CHAR(DEATH_DATE),1,30) AS ERR_VALUE, 'ID3273' AS RULE_ID,  
   'DEATH' AS TB_NM,    
   'DEATH_DATE' AS COL_NM 
    FROM YourSchemaName.DEATH A
    WHERE  DEATH_DATE IS NULL
AND ROWNUM &lt; 4
) XX
</v>
      </c>
      <c r="CG606" s="164" t="s">
        <v>1860</v>
      </c>
      <c r="CH606" s="164" t="str">
        <f>"    -- 프로시저 본문" &amp; CHAR(10) &amp;
"    BEGIN" &amp; CHAR(10) &amp;
"        WITH query_result AS (" &amp; CHAR(10) &amp;
"            -- 쿼리 결과를 변수에 저장" &amp; CHAR(10) &amp;
"            "&amp;CF606&amp;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'ID3273'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J606" s="164" t="s">
        <v>1860</v>
      </c>
      <c r="CK606" s="164" t="str">
        <f>"BEGIN TRY" &amp; CHAR(10) &amp;
"    WITH query_result AS (" &amp; CHAR(10) &amp;
"        "&amp;CI606&amp;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M606" s="164" t="s">
        <v>1860</v>
      </c>
      <c r="CN606" s="164" t="str">
        <f>"BEGIN TRY" &amp; CHAR(10) &amp;
"    WITH query_result AS (" &amp; CHAR(10) &amp;
"        "&amp;CL606&amp;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CP606" s="164" t="s">
        <v>1860</v>
      </c>
      <c r="CQ606" s="164" t="str">
        <f>"BEGIN TRY" &amp; CHAR(10) &amp;
"    WITH query_result AS (" &amp; CHAR(10) &amp;
"        "&amp;CO606&amp;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6" s="216">
        <f>IFERROR(VLOOKUP("ID"&amp;U606,V.진단결과!$A$2:$E$99558,4,0),0)</f>
        <v>0</v>
      </c>
      <c r="CS606" s="217">
        <f>IFERROR(VLOOKUP("ID"&amp;U606,V.진단결과!$A$2:$E$99558,5,0),0)</f>
        <v>0</v>
      </c>
      <c r="CT606" s="218">
        <f t="shared" si="477"/>
        <v>0</v>
      </c>
      <c r="CU606" s="219" t="str">
        <f>SUBSTITUTE(IFERROR(VLOOKUP("ID"&amp;U606,V.진단결과!$A$2:$F$99558,6,0),""),$AO606,"")</f>
        <v/>
      </c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</row>
    <row r="607" spans="1:120" s="220" customFormat="1" ht="16.5" hidden="1" customHeight="1">
      <c r="A607" s="164">
        <v>5.4</v>
      </c>
      <c r="B607" s="164" t="s">
        <v>2240</v>
      </c>
      <c r="C607" s="164" t="s">
        <v>2886</v>
      </c>
      <c r="D607" s="164">
        <v>11</v>
      </c>
      <c r="E607" s="175" t="s">
        <v>2243</v>
      </c>
      <c r="F607" s="177" t="s">
        <v>2262</v>
      </c>
      <c r="G607" s="177" t="s">
        <v>2254</v>
      </c>
      <c r="H607" s="177">
        <v>3</v>
      </c>
      <c r="I607" s="221" t="s">
        <v>2727</v>
      </c>
      <c r="J607" s="177" t="s">
        <v>2395</v>
      </c>
      <c r="K607" s="177" t="s">
        <v>2436</v>
      </c>
      <c r="L607" s="175"/>
      <c r="M607" s="165"/>
      <c r="N607" s="221" t="s">
        <v>2727</v>
      </c>
      <c r="O607" s="183" t="s">
        <v>2508</v>
      </c>
      <c r="P607" s="5"/>
      <c r="Q607" s="175" t="s">
        <v>2449</v>
      </c>
      <c r="R607" s="175"/>
      <c r="S607" s="166"/>
      <c r="T607" s="166"/>
      <c r="U607" s="166"/>
      <c r="V607" s="164" t="s">
        <v>1873</v>
      </c>
      <c r="W607" s="166" t="s">
        <v>2788</v>
      </c>
      <c r="X607" s="166"/>
      <c r="Y607" s="166"/>
      <c r="Z607" s="166"/>
      <c r="AA607" s="166"/>
      <c r="AB607" s="166"/>
      <c r="AC607" s="166"/>
      <c r="AD607" s="165"/>
      <c r="AE607" s="166"/>
      <c r="AF607" s="166"/>
      <c r="AG607" s="166"/>
      <c r="AH607" s="165"/>
      <c r="AI607" s="166"/>
      <c r="AJ607" s="166"/>
      <c r="AK607" s="166"/>
      <c r="AL607" s="166"/>
      <c r="AM607" s="166"/>
      <c r="AN607" s="166"/>
      <c r="AO607" s="166"/>
      <c r="AP607" s="166"/>
      <c r="AQ607" s="164"/>
      <c r="AR607" s="164"/>
      <c r="AS607" s="167"/>
      <c r="AT607" s="164"/>
      <c r="AU607" s="164"/>
      <c r="AV607" s="166"/>
      <c r="AW607" s="166"/>
      <c r="AX607" s="166"/>
      <c r="AY607" s="166"/>
      <c r="AZ607" s="164"/>
      <c r="BA607" s="164"/>
      <c r="BB607" s="167"/>
      <c r="BC607" s="164"/>
      <c r="BD607" s="164"/>
      <c r="BE607" s="166"/>
      <c r="BF607" s="166"/>
      <c r="BG607" s="166"/>
      <c r="BH607" s="166"/>
      <c r="BI607" s="164"/>
      <c r="BJ607" s="164"/>
      <c r="BK607" s="167"/>
      <c r="BL607" s="164"/>
      <c r="BM607" s="164"/>
      <c r="BN607" s="166"/>
      <c r="BO607" s="166"/>
      <c r="BP607" s="166"/>
      <c r="BQ607" s="166"/>
      <c r="BR607" s="164"/>
      <c r="BS607" s="164"/>
      <c r="BT607" s="167"/>
      <c r="BU607" s="164"/>
      <c r="BV607" s="164"/>
      <c r="BW607" s="166"/>
      <c r="BX607" s="166"/>
      <c r="BY607" s="166"/>
      <c r="BZ607" s="166"/>
      <c r="CA607" s="164"/>
      <c r="CB607" s="164"/>
      <c r="CC607" s="167"/>
      <c r="CD607" s="164"/>
      <c r="CE607" s="164"/>
      <c r="CF607" s="166"/>
      <c r="CG607" s="166"/>
      <c r="CH607" s="166"/>
      <c r="CI607" s="166"/>
      <c r="CJ607" s="164"/>
      <c r="CK607" s="164"/>
      <c r="CL607" s="167"/>
      <c r="CM607" s="164"/>
      <c r="CN607" s="164"/>
      <c r="CO607" s="166"/>
      <c r="CP607" s="166"/>
      <c r="CQ607" s="166"/>
      <c r="CR607" s="216">
        <f>IFERROR(VLOOKUP("ID"&amp;U607,V.진단결과!$A$2:$E$99558,4,0),0)</f>
        <v>0</v>
      </c>
      <c r="CS607" s="217">
        <f>IFERROR(VLOOKUP("ID"&amp;U607,V.진단결과!$A$2:$E$99558,5,0),0)</f>
        <v>0</v>
      </c>
      <c r="CT607" s="218">
        <f t="shared" si="477"/>
        <v>0</v>
      </c>
      <c r="CU607" s="219" t="str">
        <f>SUBSTITUTE(IFERROR(VLOOKUP("ID"&amp;U607,V.진단결과!$A$2:$F$99558,6,0),""),$AO607,"")</f>
        <v/>
      </c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</row>
    <row r="608" spans="1:120" s="220" customFormat="1" ht="16.5" customHeight="1">
      <c r="A608" s="164">
        <v>5.4</v>
      </c>
      <c r="B608" s="164" t="s">
        <v>2240</v>
      </c>
      <c r="C608" s="164" t="s">
        <v>2886</v>
      </c>
      <c r="D608" s="164">
        <v>11</v>
      </c>
      <c r="E608" s="175" t="s">
        <v>2243</v>
      </c>
      <c r="F608" s="177" t="s">
        <v>2262</v>
      </c>
      <c r="G608" s="177" t="s">
        <v>2254</v>
      </c>
      <c r="H608" s="177">
        <v>4</v>
      </c>
      <c r="I608" s="221" t="s">
        <v>2728</v>
      </c>
      <c r="J608" s="177" t="s">
        <v>2396</v>
      </c>
      <c r="K608" s="177" t="s">
        <v>2435</v>
      </c>
      <c r="L608" s="175"/>
      <c r="M608" s="165"/>
      <c r="N608" s="221" t="s">
        <v>2732</v>
      </c>
      <c r="O608" s="183">
        <v>38003618</v>
      </c>
      <c r="P608" s="166"/>
      <c r="Q608" s="175" t="s">
        <v>2449</v>
      </c>
      <c r="R608" s="175"/>
      <c r="S608" s="166"/>
      <c r="T608" s="166"/>
      <c r="U608" s="166">
        <v>3275</v>
      </c>
      <c r="V608" s="164" t="s">
        <v>1870</v>
      </c>
      <c r="W608" s="167"/>
      <c r="X608" s="166"/>
      <c r="Y608" s="166"/>
      <c r="Z608" s="164" t="s">
        <v>1868</v>
      </c>
      <c r="AA608" s="164" t="s">
        <v>2466</v>
      </c>
      <c r="AB608" s="166"/>
      <c r="AC608" s="166"/>
      <c r="AD608" s="165"/>
      <c r="AE608" s="166"/>
      <c r="AF608" s="166" t="s">
        <v>2886</v>
      </c>
      <c r="AG608" s="165" t="s">
        <v>2258</v>
      </c>
      <c r="AH608" s="165" t="s">
        <v>2434</v>
      </c>
      <c r="AI608" s="166" t="s">
        <v>2825</v>
      </c>
      <c r="AJ608" s="166"/>
      <c r="AK608" s="166"/>
      <c r="AL608" s="166"/>
      <c r="AM608" s="166"/>
      <c r="AN608" s="166" t="str">
        <f>F608 &amp;"["&amp;G608&amp;"]의 "&amp; I608 &amp;"["&amp; J608 &amp;"]는 표준코드[CONCEPT]의 표준코드아이디[CONCEPT_ID]에 존재하며 해당 조건["&amp;AI608&amp;"]을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08" s="166"/>
      <c r="AP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AQ608" s="164" t="s">
        <v>1860</v>
      </c>
      <c r="AR608" s="164" t="str">
        <f>"WITH query_result AS (" &amp; CHAR(10) &amp;
"    -- 쿼리 결과를 변수에 저장" &amp; CHAR(10) &amp;
"    " &amp; AP608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'ID3275'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608" s="164" t="s">
        <v>1860</v>
      </c>
      <c r="AU608" s="164" t="str">
        <f>"    WITH query_result AS (" &amp; CHAR(10) &amp;
"        -- 쿼리 결과를 변수에 저장" &amp; CHAR(10) &amp;
"        " &amp; AS608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608" s="164" t="s">
        <v>1860</v>
      </c>
      <c r="AX608" s="164" t="str">
        <f>"    WITH query_result AS (" &amp; CHAR(10) &amp;
"        -- 쿼리 결과를 변수에 저장" &amp; CHAR(10) &amp;
"        " &amp; AV608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AZ608" s="164" t="s">
        <v>1860</v>
      </c>
      <c r="BA608" s="164" t="str">
        <f>"BEGIN TRY" &amp; CHAR(10) &amp;
"    WITH query_result AS (" &amp; CHAR(10) &amp;
"        "&amp;AY608&amp;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608" s="164" t="s">
        <v>1860</v>
      </c>
      <c r="BD608" s="164" t="str">
        <f>"BEGIN TRY" &amp; CHAR(10) &amp;
"    WITH query_result AS (" &amp; CHAR(10) &amp;
"        "&amp;BB608&amp;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608" s="164" t="s">
        <v>1860</v>
      </c>
      <c r="BG608" s="164" t="str">
        <f>"BEGIN TRY" &amp; CHAR(10) &amp;
"    WITH query_result AS (" &amp; CHAR(10) &amp;
"        "&amp;BE608&amp;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8" s="166" t="str">
        <f>"SELECT 'ID"&amp; $U608 &amp;"' AS RULE_ID,  
   '"&amp; $G608 &amp;"' AS TB_NM,    
   '"&amp; $J608 &amp;"' AS COL_NM, 
   COUNT(*) AS TOT_CNT   
   FROM "&amp;$C608&amp;"."&amp; $G608 &amp;"
WHERE "&amp; $J608 &amp;" IS NOT NULL AND LENGTH(CAST("&amp; $J608 &amp;" AS VARCHAR))&gt;0 "</f>
        <v xml:space="preserve">SELECT 'ID3275' AS RULE_ID,  
   'DEATH' AS TB_NM,    
   'DEATH_TYPE_CONCEPT_ID' AS COL_NM, 
   COUNT(*) AS TOT_CNT   
   FROM YourSchemaName.DEATH
WHERE DEATH_TYPE_CONCEPT_ID IS NOT NULL AND LENGTH(CAST(DEATH_TYPE_CONCEPT_ID AS VARCHAR))&gt;0 </v>
      </c>
      <c r="BI608" s="164" t="s">
        <v>1860</v>
      </c>
      <c r="BJ608" s="166" t="str">
        <f>"BEGIN" &amp; CHAR(10) &amp;
"    -- 쿼리 결과를 변수에 저장" &amp; CHAR(10) &amp;
"    " &amp; BH608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'ID3275'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608" s="164" t="s">
        <v>1860</v>
      </c>
      <c r="BM608" s="166" t="str">
        <f>"BEGIN" &amp; CHAR(10) &amp;
"    -- 쿼리 결과를 변수에 저장" &amp; CHAR(10) &amp;
"    " &amp; BK608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608" s="164" t="s">
        <v>1860</v>
      </c>
      <c r="BP608" s="166" t="str">
        <f>"BEGIN" &amp; CHAR(10) &amp;
"    -- 쿼리 결과를 변수에 저장" &amp; CHAR(10) &amp;
"    " &amp; BN608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BR608" s="164" t="s">
        <v>1860</v>
      </c>
      <c r="BS6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LENGTH("&amp; $J608 &amp;")&gt;0 )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608" s="164" t="s">
        <v>1860</v>
      </c>
      <c r="BV6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608" s="166" t="str">
        <f>"SELECT ERR_VALUE, RULE_ID, TB_NM, COL_NM FROM (
 SELECT DISTINCT SUBSTRING(CAST("&amp; $J608 &amp;" AS VARCHAR(50)),1,30)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 $AI608 &amp;")  
THEN 'Y' ELSE 'N' END = 'Y' 
AND ( "&amp; $J608 &amp;" IS NOT NULL AND LENGTH("&amp; $J608 &amp;")&gt;0 ) 
LIMIT 3
) XX
"</f>
        <v xml:space="preserve">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608" s="164" t="s">
        <v>1860</v>
      </c>
      <c r="BY6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CA608" s="164" t="s">
        <v>1860</v>
      </c>
      <c r="CB608" s="164" t="str">
        <f>"    -- 프로시저 본문" &amp; CHAR(10) &amp;
"    BEGIN" &amp; CHAR(10) &amp;
"        WITH query_result AS (" &amp; CHAR(10) &amp;
"            -- 쿼리 결과를 변수에 저장" &amp; CHAR(10) &amp;
"            "&amp;BZ608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'ID3275'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LENGTH(TO_CHAR("&amp; $J608 &amp;"))&gt;0 )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608" s="164" t="s">
        <v>1860</v>
      </c>
      <c r="CE608" s="164" t="str">
        <f>"    -- 프로시저 본문" &amp; CHAR(10) &amp;
"    BEGIN" &amp; CHAR(10) &amp;
"        WITH query_result AS (" &amp; CHAR(10) &amp;
"            -- 쿼리 결과를 변수에 저장" &amp; CHAR(10) &amp;
"         "&amp;CC608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8" s="166" t="str">
        <f>"SELECT ERR_VALUE, RULE_ID, TB_NM, COL_NM FROM (
 SELECT DISTINCT SUBSTR(TO_CHAR("&amp; $J608 &amp;"),1,30)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LENGTH(TO_CHAR("&amp; $J608 &amp;"))&gt;0 ) 
AND ROWNUM &lt; 4
) XX
"</f>
        <v xml:space="preserve">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608" s="164" t="s">
        <v>1860</v>
      </c>
      <c r="CH608" s="164" t="str">
        <f>"    -- 프로시저 본문" &amp; CHAR(10) &amp;
"    BEGIN" &amp; CHAR(10) &amp;
"        WITH query_result AS (" &amp; CHAR(10) &amp;
"            -- 쿼리 결과를 변수에 저장" &amp; CHAR(10) &amp;
"            "&amp;CF608&amp;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CJ608" s="164" t="s">
        <v>1860</v>
      </c>
      <c r="CK608" s="164" t="str">
        <f>"BEGIN TRY" &amp; CHAR(10) &amp;
"    WITH query_result AS (" &amp; CHAR(10) &amp;
"        "&amp;CI608&amp;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608" s="164" t="s">
        <v>1860</v>
      </c>
      <c r="CN608" s="164" t="str">
        <f>"BEGIN TRY" &amp; CHAR(10) &amp;
"    WITH query_result AS (" &amp; CHAR(10) &amp;
"        "&amp;CL608&amp;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608" s="164" t="s">
        <v>1860</v>
      </c>
      <c r="CQ608" s="164" t="str">
        <f>"BEGIN TRY" &amp; CHAR(10) &amp;
"    WITH query_result AS (" &amp; CHAR(10) &amp;
"        "&amp;CO608&amp;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8" s="216">
        <f>IFERROR(VLOOKUP("ID"&amp;U608,V.진단결과!$A$2:$E$99558,4,0),0)</f>
        <v>0</v>
      </c>
      <c r="CS608" s="217">
        <f>IFERROR(VLOOKUP("ID"&amp;U608,V.진단결과!$A$2:$E$99558,5,0),0)</f>
        <v>0</v>
      </c>
      <c r="CT608" s="218">
        <f t="shared" si="477"/>
        <v>0</v>
      </c>
      <c r="CU608" s="219" t="str">
        <f>SUBSTITUTE(IFERROR(VLOOKUP("ID"&amp;U608,V.진단결과!$A$2:$F$99558,6,0),""),$AO608,"")</f>
        <v/>
      </c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</row>
    <row r="609" spans="1:120" s="220" customFormat="1" ht="16.5" customHeight="1">
      <c r="A609" s="164">
        <v>5.4</v>
      </c>
      <c r="B609" s="164" t="s">
        <v>2240</v>
      </c>
      <c r="C609" s="164" t="s">
        <v>2886</v>
      </c>
      <c r="D609" s="164">
        <v>11</v>
      </c>
      <c r="E609" s="175" t="s">
        <v>2243</v>
      </c>
      <c r="F609" s="177" t="s">
        <v>2262</v>
      </c>
      <c r="G609" s="177" t="s">
        <v>2254</v>
      </c>
      <c r="H609" s="177">
        <v>5</v>
      </c>
      <c r="I609" s="221" t="s">
        <v>2729</v>
      </c>
      <c r="J609" s="177" t="s">
        <v>2397</v>
      </c>
      <c r="K609" s="177" t="s">
        <v>2435</v>
      </c>
      <c r="L609" s="175"/>
      <c r="M609" s="165"/>
      <c r="N609" s="221" t="s">
        <v>2733</v>
      </c>
      <c r="O609" s="183">
        <v>205237003</v>
      </c>
      <c r="P609" s="166"/>
      <c r="Q609" s="175" t="s">
        <v>2449</v>
      </c>
      <c r="R609" s="175"/>
      <c r="S609" s="166"/>
      <c r="T609" s="166"/>
      <c r="U609" s="166">
        <v>3276</v>
      </c>
      <c r="V609" s="164" t="s">
        <v>1869</v>
      </c>
      <c r="W609" s="166"/>
      <c r="X609" s="166"/>
      <c r="Y609" s="166"/>
      <c r="Z609" s="164" t="s">
        <v>1868</v>
      </c>
      <c r="AA609" s="164" t="s">
        <v>2466</v>
      </c>
      <c r="AB609" s="164"/>
      <c r="AC609" s="164"/>
      <c r="AD609" s="165"/>
      <c r="AE609" s="166"/>
      <c r="AF609" s="166" t="s">
        <v>2886</v>
      </c>
      <c r="AG609" s="165" t="s">
        <v>2258</v>
      </c>
      <c r="AH609" s="165" t="s">
        <v>2434</v>
      </c>
      <c r="AI609" s="166"/>
      <c r="AJ609" s="166"/>
      <c r="AK609" s="166"/>
      <c r="AL609" s="166"/>
      <c r="AM609" s="166"/>
      <c r="AN609" s="166" t="str">
        <f>F609 &amp;"["&amp;G609&amp;"]의 "&amp; I609 &amp;"["&amp; J609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609" s="166"/>
      <c r="AP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AQ609" s="164" t="s">
        <v>1860</v>
      </c>
      <c r="AR609" s="164" t="str">
        <f>"WITH query_result AS (" &amp; CHAR(10) &amp;
"    -- 쿼리 결과를 변수에 저장" &amp; CHAR(10) &amp;
"    " &amp; AP609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'ID3276'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609" s="164" t="s">
        <v>1860</v>
      </c>
      <c r="AU609" s="164" t="str">
        <f>"    WITH query_result AS (" &amp; CHAR(10) &amp;
"        -- 쿼리 결과를 변수에 저장" &amp; CHAR(10) &amp;
"        " &amp; AS609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609" s="164" t="s">
        <v>1860</v>
      </c>
      <c r="AX609" s="164" t="str">
        <f>"    WITH query_result AS (" &amp; CHAR(10) &amp;
"        -- 쿼리 결과를 변수에 저장" &amp; CHAR(10) &amp;
"        " &amp; AV609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AZ609" s="164" t="s">
        <v>1860</v>
      </c>
      <c r="BA609" s="164" t="str">
        <f>"BEGIN TRY" &amp; CHAR(10) &amp;
"    WITH query_result AS (" &amp; CHAR(10) &amp;
"        "&amp;AY609&amp;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609" s="164" t="s">
        <v>1860</v>
      </c>
      <c r="BD609" s="164" t="str">
        <f>"BEGIN TRY" &amp; CHAR(10) &amp;
"    WITH query_result AS (" &amp; CHAR(10) &amp;
"        "&amp;BB609&amp;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609" s="164" t="s">
        <v>1860</v>
      </c>
      <c r="BG609" s="164" t="str">
        <f>"BEGIN TRY" &amp; CHAR(10) &amp;
"    WITH query_result AS (" &amp; CHAR(10) &amp;
"        "&amp;BE609&amp;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9" s="166" t="str">
        <f>"SELECT 'ID"&amp; $U609 &amp;"' AS RULE_ID,  
   '"&amp; $G609 &amp;"' AS TB_NM,    
   '"&amp; $J609 &amp;"' AS COL_NM, 
   COUNT(*) AS TOT_CNT   
   FROM "&amp;$C609&amp;"."&amp; $G609 &amp;"
WHERE "&amp; $J609 &amp;" IS NOT NULL AND LENGTH(CAST("&amp; $J609 &amp;" AS VARCHAR))&gt;0 "</f>
        <v xml:space="preserve">SELECT 'ID3276' AS RULE_ID,  
   'DEATH' AS TB_NM,    
   'CAUSE_CONCEPT_ID' AS COL_NM, 
   COUNT(*) AS TOT_CNT   
   FROM YourSchemaName.DEATH
WHERE CAUSE_CONCEPT_ID IS NOT NULL AND LENGTH(CAST(CAUSE_CONCEPT_ID AS VARCHAR))&gt;0 </v>
      </c>
      <c r="BI609" s="164" t="s">
        <v>1860</v>
      </c>
      <c r="BJ609" s="166" t="str">
        <f>"BEGIN" &amp; CHAR(10) &amp;
"    -- 쿼리 결과를 변수에 저장" &amp; CHAR(10) &amp;
"    " &amp; BH609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'ID3276'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609" s="164" t="s">
        <v>1860</v>
      </c>
      <c r="BM609" s="166" t="str">
        <f>"BEGIN" &amp; CHAR(10) &amp;
"    -- 쿼리 결과를 변수에 저장" &amp; CHAR(10) &amp;
"    " &amp; BK609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609" s="164" t="s">
        <v>1860</v>
      </c>
      <c r="BP609" s="166" t="str">
        <f>"BEGIN" &amp; CHAR(10) &amp;
"    -- 쿼리 결과를 변수에 저장" &amp; CHAR(10) &amp;
"    " &amp; BN609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BR609" s="164" t="s">
        <v>1860</v>
      </c>
      <c r="BS60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LENGTH("&amp; $J609 &amp;")&gt;0 )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609" s="164" t="s">
        <v>1860</v>
      </c>
      <c r="BV60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609" s="166" t="str">
        <f>"SELECT ERR_VALUE, RULE_ID, TB_NM, COL_NM FROM (
 SELECT DISTINCT SUBSTRING(CAST("&amp; $J609 &amp;" AS VARCHAR(50)),1,30)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LENGTH("&amp; $J609 &amp;")&gt;0 ) 
AND "&amp; $J609 &amp;" != 0
LIMIT 3
) XX
"</f>
        <v xml:space="preserve">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609" s="164" t="s">
        <v>1860</v>
      </c>
      <c r="BY60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CA609" s="164" t="s">
        <v>1860</v>
      </c>
      <c r="CB609" s="164" t="str">
        <f>"    -- 프로시저 본문" &amp; CHAR(10) &amp;
"    BEGIN" &amp; CHAR(10) &amp;
"        WITH query_result AS (" &amp; CHAR(10) &amp;
"            -- 쿼리 결과를 변수에 저장" &amp; CHAR(10) &amp;
"            "&amp;BZ609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'ID3276'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LENGTH(TO_CHAR("&amp; $J609 &amp;"))&gt;0 )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609" s="164" t="s">
        <v>1860</v>
      </c>
      <c r="CE609" s="164" t="str">
        <f>"    -- 프로시저 본문" &amp; CHAR(10) &amp;
"    BEGIN" &amp; CHAR(10) &amp;
"        WITH query_result AS (" &amp; CHAR(10) &amp;
"            -- 쿼리 결과를 변수에 저장" &amp; CHAR(10) &amp;
"         "&amp;CC609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9" s="166" t="str">
        <f>"SELECT ERR_VALUE, RULE_ID, TB_NM, COL_NM FROM (
 SELECT DISTINCT SUBSTR(TO_CHAR("&amp; $J609 &amp;"),1,30)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LENGTH(TO_CHAR("&amp; $J609 &amp;"))&gt;0 ) 
AND "&amp; $J609 &amp;" != 0
AND ROWNUM &lt; 4
) XX
"</f>
        <v xml:space="preserve">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609" s="164" t="s">
        <v>1860</v>
      </c>
      <c r="CH609" s="164" t="str">
        <f>"    -- 프로시저 본문" &amp; CHAR(10) &amp;
"    BEGIN" &amp; CHAR(10) &amp;
"        WITH query_result AS (" &amp; CHAR(10) &amp;
"            -- 쿼리 결과를 변수에 저장" &amp; CHAR(10) &amp;
"            "&amp;CF609&amp;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CJ609" s="164" t="s">
        <v>1860</v>
      </c>
      <c r="CK609" s="164" t="str">
        <f>"BEGIN TRY" &amp; CHAR(10) &amp;
"    WITH query_result AS (" &amp; CHAR(10) &amp;
"        "&amp;CI609&amp;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609" s="164" t="s">
        <v>1860</v>
      </c>
      <c r="CN609" s="164" t="str">
        <f>"BEGIN TRY" &amp; CHAR(10) &amp;
"    WITH query_result AS (" &amp; CHAR(10) &amp;
"        "&amp;CL609&amp;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609" s="164" t="s">
        <v>1860</v>
      </c>
      <c r="CQ609" s="164" t="str">
        <f>"BEGIN TRY" &amp; CHAR(10) &amp;
"    WITH query_result AS (" &amp; CHAR(10) &amp;
"        "&amp;CO609&amp;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9" s="216">
        <f>IFERROR(VLOOKUP("ID"&amp;U609,V.진단결과!$A$2:$E$99558,4,0),0)</f>
        <v>0</v>
      </c>
      <c r="CS609" s="217">
        <f>IFERROR(VLOOKUP("ID"&amp;U609,V.진단결과!$A$2:$E$99558,5,0),0)</f>
        <v>0</v>
      </c>
      <c r="CT609" s="218">
        <f t="shared" si="477"/>
        <v>0</v>
      </c>
      <c r="CU609" s="219" t="str">
        <f>SUBSTITUTE(IFERROR(VLOOKUP("ID"&amp;U609,V.진단결과!$A$2:$F$99558,6,0),""),$AO609,"")</f>
        <v/>
      </c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</row>
    <row r="610" spans="1:120" s="220" customFormat="1" ht="16.5" hidden="1" customHeight="1">
      <c r="A610" s="164">
        <v>5.4</v>
      </c>
      <c r="B610" s="164" t="s">
        <v>2240</v>
      </c>
      <c r="C610" s="164" t="s">
        <v>2886</v>
      </c>
      <c r="D610" s="164">
        <v>11</v>
      </c>
      <c r="E610" s="175" t="s">
        <v>2243</v>
      </c>
      <c r="F610" s="177" t="s">
        <v>2262</v>
      </c>
      <c r="G610" s="177" t="s">
        <v>2254</v>
      </c>
      <c r="H610" s="177">
        <v>6</v>
      </c>
      <c r="I610" s="221" t="s">
        <v>2730</v>
      </c>
      <c r="J610" s="177" t="s">
        <v>2398</v>
      </c>
      <c r="K610" s="177" t="s">
        <v>2437</v>
      </c>
      <c r="L610" s="175"/>
      <c r="M610" s="165"/>
      <c r="N610" s="221" t="s">
        <v>2734</v>
      </c>
      <c r="O610" s="183" t="s">
        <v>2736</v>
      </c>
      <c r="P610" s="166"/>
      <c r="Q610" s="175" t="s">
        <v>2449</v>
      </c>
      <c r="R610" s="175"/>
      <c r="S610" s="166"/>
      <c r="T610" s="166"/>
      <c r="U610" s="166"/>
      <c r="V610" s="164" t="s">
        <v>1965</v>
      </c>
      <c r="W610" s="166" t="s">
        <v>1875</v>
      </c>
      <c r="X610" s="167"/>
      <c r="Y610" s="167"/>
      <c r="Z610" s="166"/>
      <c r="AA610" s="166"/>
      <c r="AB610" s="166"/>
      <c r="AC610" s="166"/>
      <c r="AD610" s="165"/>
      <c r="AE610" s="166"/>
      <c r="AF610" s="166"/>
      <c r="AG610" s="166"/>
      <c r="AH610" s="165"/>
      <c r="AI610" s="166"/>
      <c r="AJ610" s="168"/>
      <c r="AK610" s="168"/>
      <c r="AL610" s="166"/>
      <c r="AM610" s="166"/>
      <c r="AN610" s="167"/>
      <c r="AO610" s="166"/>
      <c r="AP610" s="166"/>
      <c r="AQ610" s="164"/>
      <c r="AR610" s="164"/>
      <c r="AS610" s="167"/>
      <c r="AT610" s="164"/>
      <c r="AU610" s="164"/>
      <c r="AV610" s="166"/>
      <c r="AW610" s="164"/>
      <c r="AX610" s="164"/>
      <c r="AY610" s="166"/>
      <c r="AZ610" s="164"/>
      <c r="BA610" s="164"/>
      <c r="BB610" s="167"/>
      <c r="BC610" s="164"/>
      <c r="BD610" s="164"/>
      <c r="BE610" s="166"/>
      <c r="BF610" s="164"/>
      <c r="BG610" s="164"/>
      <c r="BH610" s="166"/>
      <c r="BI610" s="164"/>
      <c r="BJ610" s="164"/>
      <c r="BK610" s="167"/>
      <c r="BL610" s="164"/>
      <c r="BM610" s="164"/>
      <c r="BN610" s="166"/>
      <c r="BO610" s="164"/>
      <c r="BP610" s="164"/>
      <c r="BQ610" s="166"/>
      <c r="BR610" s="164"/>
      <c r="BS610" s="164"/>
      <c r="BT610" s="167"/>
      <c r="BU610" s="164"/>
      <c r="BV610" s="164"/>
      <c r="BW610" s="166"/>
      <c r="BX610" s="164"/>
      <c r="BY610" s="164"/>
      <c r="BZ610" s="166"/>
      <c r="CA610" s="164"/>
      <c r="CB610" s="164"/>
      <c r="CC610" s="167"/>
      <c r="CD610" s="164"/>
      <c r="CE610" s="164"/>
      <c r="CF610" s="166"/>
      <c r="CG610" s="164"/>
      <c r="CH610" s="164"/>
      <c r="CI610" s="166"/>
      <c r="CJ610" s="164"/>
      <c r="CK610" s="164"/>
      <c r="CL610" s="167"/>
      <c r="CM610" s="164"/>
      <c r="CN610" s="164"/>
      <c r="CO610" s="166"/>
      <c r="CP610" s="164"/>
      <c r="CQ610" s="164"/>
      <c r="CR610" s="216">
        <f>IFERROR(VLOOKUP("ID"&amp;U610,V.진단결과!$A$2:$E$99558,4,0),0)</f>
        <v>0</v>
      </c>
      <c r="CS610" s="217">
        <f>IFERROR(VLOOKUP("ID"&amp;U610,V.진단결과!$A$2:$E$99558,5,0),0)</f>
        <v>0</v>
      </c>
      <c r="CT610" s="218">
        <f t="shared" si="477"/>
        <v>0</v>
      </c>
      <c r="CU610" s="219" t="str">
        <f>SUBSTITUTE(IFERROR(VLOOKUP("ID"&amp;U610,V.진단결과!$A$2:$F$99558,6,0),""),$AO610,"")</f>
        <v/>
      </c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</row>
    <row r="611" spans="1:120" s="220" customFormat="1" ht="16.5" hidden="1" customHeight="1">
      <c r="A611" s="164">
        <v>5.4</v>
      </c>
      <c r="B611" s="164" t="s">
        <v>2240</v>
      </c>
      <c r="C611" s="164" t="s">
        <v>2886</v>
      </c>
      <c r="D611" s="164">
        <v>11</v>
      </c>
      <c r="E611" s="175" t="s">
        <v>2243</v>
      </c>
      <c r="F611" s="177" t="s">
        <v>2262</v>
      </c>
      <c r="G611" s="177" t="s">
        <v>2254</v>
      </c>
      <c r="H611" s="177">
        <v>7</v>
      </c>
      <c r="I611" s="221" t="s">
        <v>2731</v>
      </c>
      <c r="J611" s="177" t="s">
        <v>2399</v>
      </c>
      <c r="K611" s="177" t="s">
        <v>2435</v>
      </c>
      <c r="L611" s="175"/>
      <c r="M611" s="165"/>
      <c r="N611" s="221" t="s">
        <v>2735</v>
      </c>
      <c r="O611" s="183" t="s">
        <v>2508</v>
      </c>
      <c r="P611" s="222"/>
      <c r="Q611" s="175" t="s">
        <v>2449</v>
      </c>
      <c r="R611" s="175"/>
      <c r="S611" s="166"/>
      <c r="T611" s="166"/>
      <c r="U611" s="166"/>
      <c r="V611" s="164" t="s">
        <v>1965</v>
      </c>
      <c r="W611" s="166" t="s">
        <v>2788</v>
      </c>
      <c r="X611" s="166"/>
      <c r="Y611" s="166"/>
      <c r="Z611" s="166"/>
      <c r="AA611" s="166"/>
      <c r="AB611" s="166"/>
      <c r="AC611" s="166"/>
      <c r="AD611" s="165"/>
      <c r="AE611" s="166"/>
      <c r="AF611" s="166"/>
      <c r="AG611" s="166"/>
      <c r="AH611" s="165"/>
      <c r="AI611" s="166"/>
      <c r="AJ611" s="166"/>
      <c r="AK611" s="166"/>
      <c r="AL611" s="166"/>
      <c r="AM611" s="166"/>
      <c r="AN611" s="166"/>
      <c r="AO611" s="166"/>
      <c r="AP611" s="166"/>
      <c r="AQ611" s="164"/>
      <c r="AR611" s="164"/>
      <c r="AS611" s="167"/>
      <c r="AT611" s="164"/>
      <c r="AU611" s="164"/>
      <c r="AV611" s="166"/>
      <c r="AW611" s="164"/>
      <c r="AX611" s="164"/>
      <c r="AY611" s="166"/>
      <c r="AZ611" s="164"/>
      <c r="BA611" s="164"/>
      <c r="BB611" s="167"/>
      <c r="BC611" s="164"/>
      <c r="BD611" s="164"/>
      <c r="BE611" s="166"/>
      <c r="BF611" s="164"/>
      <c r="BG611" s="164"/>
      <c r="BH611" s="166"/>
      <c r="BI611" s="164"/>
      <c r="BJ611" s="164"/>
      <c r="BK611" s="167"/>
      <c r="BL611" s="164"/>
      <c r="BM611" s="164"/>
      <c r="BN611" s="166"/>
      <c r="BO611" s="164"/>
      <c r="BP611" s="164"/>
      <c r="BQ611" s="166"/>
      <c r="BR611" s="164"/>
      <c r="BS611" s="164"/>
      <c r="BT611" s="167"/>
      <c r="BU611" s="164"/>
      <c r="BV611" s="164"/>
      <c r="BW611" s="166"/>
      <c r="BX611" s="164"/>
      <c r="BY611" s="164"/>
      <c r="BZ611" s="166"/>
      <c r="CA611" s="164"/>
      <c r="CB611" s="164"/>
      <c r="CC611" s="167"/>
      <c r="CD611" s="164"/>
      <c r="CE611" s="164"/>
      <c r="CF611" s="166"/>
      <c r="CG611" s="164"/>
      <c r="CH611" s="164"/>
      <c r="CI611" s="166"/>
      <c r="CJ611" s="164"/>
      <c r="CK611" s="164"/>
      <c r="CL611" s="167"/>
      <c r="CM611" s="164"/>
      <c r="CN611" s="164"/>
      <c r="CO611" s="166"/>
      <c r="CP611" s="164"/>
      <c r="CQ611" s="164"/>
      <c r="CR611" s="216">
        <f>IFERROR(VLOOKUP("ID"&amp;U611,V.진단결과!$A$2:$E$99558,4,0),0)</f>
        <v>0</v>
      </c>
      <c r="CS611" s="217">
        <f>IFERROR(VLOOKUP("ID"&amp;U611,V.진단결과!$A$2:$E$99558,5,0),0)</f>
        <v>0</v>
      </c>
      <c r="CT611" s="218">
        <f t="shared" si="477"/>
        <v>0</v>
      </c>
      <c r="CU611" s="219" t="str">
        <f>SUBSTITUTE(IFERROR(VLOOKUP("ID"&amp;U611,V.진단결과!$A$2:$F$99558,6,0),""),$AO611,"")</f>
        <v/>
      </c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</row>
    <row r="612" spans="1:120" s="220" customFormat="1" ht="16.5" hidden="1" customHeight="1">
      <c r="A612" s="164">
        <v>5.4</v>
      </c>
      <c r="B612" s="164" t="s">
        <v>2240</v>
      </c>
      <c r="C612" s="164" t="s">
        <v>2886</v>
      </c>
      <c r="D612" s="164">
        <v>12</v>
      </c>
      <c r="E612" s="175" t="s">
        <v>2243</v>
      </c>
      <c r="F612" s="177" t="s">
        <v>2263</v>
      </c>
      <c r="G612" s="177" t="s">
        <v>2255</v>
      </c>
      <c r="H612" s="177">
        <v>1</v>
      </c>
      <c r="I612" s="221" t="s">
        <v>2739</v>
      </c>
      <c r="J612" s="177" t="s">
        <v>2400</v>
      </c>
      <c r="K612" s="177" t="s">
        <v>2435</v>
      </c>
      <c r="L612" s="175" t="s">
        <v>9</v>
      </c>
      <c r="M612" s="165"/>
      <c r="N612" s="221" t="s">
        <v>2739</v>
      </c>
      <c r="O612" s="192"/>
      <c r="P612" s="166"/>
      <c r="Q612" s="175" t="s">
        <v>116</v>
      </c>
      <c r="R612" s="175" t="s">
        <v>2448</v>
      </c>
      <c r="S612" s="166"/>
      <c r="T612" s="166"/>
      <c r="U612" s="166"/>
      <c r="V612" s="164" t="s">
        <v>1873</v>
      </c>
      <c r="W612" s="167" t="s">
        <v>1874</v>
      </c>
      <c r="X612" s="166"/>
      <c r="Y612" s="166"/>
      <c r="Z612" s="166"/>
      <c r="AA612" s="166"/>
      <c r="AB612" s="166"/>
      <c r="AC612" s="166"/>
      <c r="AD612" s="165"/>
      <c r="AE612" s="166"/>
      <c r="AF612" s="166"/>
      <c r="AG612" s="166"/>
      <c r="AH612" s="165"/>
      <c r="AI612" s="166"/>
      <c r="AJ612" s="166"/>
      <c r="AK612" s="166"/>
      <c r="AL612" s="166"/>
      <c r="AM612" s="166"/>
      <c r="AN612" s="166"/>
      <c r="AO612" s="166"/>
      <c r="AP612" s="166"/>
      <c r="AQ612" s="164"/>
      <c r="AR612" s="164"/>
      <c r="AS612" s="167"/>
      <c r="AT612" s="164"/>
      <c r="AU612" s="164"/>
      <c r="AV612" s="166"/>
      <c r="AW612" s="166"/>
      <c r="AX612" s="166"/>
      <c r="AY612" s="166"/>
      <c r="AZ612" s="164"/>
      <c r="BA612" s="164"/>
      <c r="BB612" s="167"/>
      <c r="BC612" s="164"/>
      <c r="BD612" s="164"/>
      <c r="BE612" s="166"/>
      <c r="BF612" s="166"/>
      <c r="BG612" s="166"/>
      <c r="BH612" s="166"/>
      <c r="BI612" s="164"/>
      <c r="BJ612" s="164"/>
      <c r="BK612" s="167"/>
      <c r="BL612" s="164"/>
      <c r="BM612" s="164"/>
      <c r="BN612" s="166"/>
      <c r="BO612" s="166"/>
      <c r="BP612" s="166"/>
      <c r="BQ612" s="166"/>
      <c r="BR612" s="164"/>
      <c r="BS612" s="164"/>
      <c r="BT612" s="167"/>
      <c r="BU612" s="164"/>
      <c r="BV612" s="164"/>
      <c r="BW612" s="166"/>
      <c r="BX612" s="166"/>
      <c r="BY612" s="166"/>
      <c r="BZ612" s="166"/>
      <c r="CA612" s="164"/>
      <c r="CB612" s="164"/>
      <c r="CC612" s="167"/>
      <c r="CD612" s="164"/>
      <c r="CE612" s="164"/>
      <c r="CF612" s="166"/>
      <c r="CG612" s="166"/>
      <c r="CH612" s="166"/>
      <c r="CI612" s="166"/>
      <c r="CJ612" s="164"/>
      <c r="CK612" s="164"/>
      <c r="CL612" s="167"/>
      <c r="CM612" s="164"/>
      <c r="CN612" s="164"/>
      <c r="CO612" s="166"/>
      <c r="CP612" s="166"/>
      <c r="CQ612" s="166"/>
      <c r="CR612" s="216">
        <f>IFERROR(VLOOKUP("ID"&amp;U612,V.진단결과!$A$2:$E$99558,4,0),0)</f>
        <v>0</v>
      </c>
      <c r="CS612" s="217">
        <f>IFERROR(VLOOKUP("ID"&amp;U612,V.진단결과!$A$2:$E$99558,5,0),0)</f>
        <v>0</v>
      </c>
      <c r="CT612" s="218">
        <f t="shared" si="477"/>
        <v>0</v>
      </c>
      <c r="CU612" s="219" t="str">
        <f>SUBSTITUTE(IFERROR(VLOOKUP("ID"&amp;U612,V.진단결과!$A$2:$F$99558,6,0),""),$AO612,"")</f>
        <v/>
      </c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</row>
    <row r="613" spans="1:120" s="220" customFormat="1" ht="16.5" customHeight="1">
      <c r="A613" s="164">
        <v>5.4</v>
      </c>
      <c r="B613" s="164" t="s">
        <v>2240</v>
      </c>
      <c r="C613" s="164" t="s">
        <v>2886</v>
      </c>
      <c r="D613" s="164">
        <v>12</v>
      </c>
      <c r="E613" s="175" t="s">
        <v>2243</v>
      </c>
      <c r="F613" s="177" t="s">
        <v>2263</v>
      </c>
      <c r="G613" s="177" t="s">
        <v>2255</v>
      </c>
      <c r="H613" s="177">
        <v>1</v>
      </c>
      <c r="I613" s="221" t="s">
        <v>2739</v>
      </c>
      <c r="J613" s="177" t="s">
        <v>2400</v>
      </c>
      <c r="K613" s="177" t="s">
        <v>2435</v>
      </c>
      <c r="L613" s="175" t="s">
        <v>9</v>
      </c>
      <c r="M613" s="165"/>
      <c r="N613" s="221" t="s">
        <v>2739</v>
      </c>
      <c r="O613" s="192"/>
      <c r="P613" s="166"/>
      <c r="Q613" s="175" t="s">
        <v>116</v>
      </c>
      <c r="R613" s="175" t="s">
        <v>2448</v>
      </c>
      <c r="S613" s="166"/>
      <c r="T613" s="166"/>
      <c r="U613" s="166">
        <v>3280</v>
      </c>
      <c r="V613" s="164" t="s">
        <v>1869</v>
      </c>
      <c r="W613" s="166"/>
      <c r="X613" s="166"/>
      <c r="Y613" s="166"/>
      <c r="Z613" s="168" t="s">
        <v>2892</v>
      </c>
      <c r="AA613" s="168" t="s">
        <v>2891</v>
      </c>
      <c r="AB613" s="166"/>
      <c r="AC613" s="166"/>
      <c r="AD613" s="165"/>
      <c r="AE613" s="166"/>
      <c r="AF613" s="166"/>
      <c r="AG613" s="166"/>
      <c r="AH613" s="165"/>
      <c r="AI613" s="166"/>
      <c r="AJ613" s="166"/>
      <c r="AK613" s="166"/>
      <c r="AL613" s="166"/>
      <c r="AM613" s="166"/>
      <c r="AN613" s="166" t="str">
        <f>F613 &amp;"["&amp;G613&amp;"]의 "&amp; I613 &amp;"["&amp; J613 &amp;"]는 필수적으로 존재하여만 한다."</f>
        <v>기록정보[NOTE]의 노트 기록 ID[NOTE_ID]는 필수적으로 존재하여만 한다.</v>
      </c>
      <c r="AO613" s="166"/>
      <c r="AP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Q613" s="164" t="s">
        <v>1860</v>
      </c>
      <c r="AR613" s="164" t="str">
        <f t="shared" ref="AR613:AR624" si="478">"WITH query_result AS (" &amp; CHAR(10) &amp;
"    -- 쿼리 결과를 변수에 저장" &amp; CHAR(10) &amp;
"    " &amp; AP613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'ID3280'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AT613" s="164" t="s">
        <v>1860</v>
      </c>
      <c r="AU613" s="164" t="str">
        <f t="shared" ref="AU613:AU624" si="479">"    WITH query_result AS (" &amp; CHAR(10) &amp;
"        -- 쿼리 결과를 변수에 저장" &amp; CHAR(10) &amp;
"        " &amp; AS613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'ID3280'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AW613" s="164" t="s">
        <v>1860</v>
      </c>
      <c r="AX613" s="164" t="str">
        <f t="shared" ref="AX613:AX624" si="480">"    WITH query_result AS (" &amp; CHAR(10) &amp;
"        -- 쿼리 결과를 변수에 저장" &amp; CHAR(10) &amp;
"        " &amp; AV613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'ID3280'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Z613" s="164" t="s">
        <v>1860</v>
      </c>
      <c r="BA613" s="164" t="str">
        <f t="shared" ref="BA613:BA624" si="481">"BEGIN TRY" &amp; CHAR(10) &amp;
"    WITH query_result AS (" &amp; CHAR(10) &amp;
"        "&amp;AY613&amp;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C613" s="164" t="s">
        <v>1860</v>
      </c>
      <c r="BD613" s="164" t="str">
        <f t="shared" ref="BD613:BD624" si="482">"BEGIN TRY" &amp; CHAR(10) &amp;
"    WITH query_result AS (" &amp; CHAR(10) &amp;
"        "&amp;BB613&amp;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BF613" s="164" t="s">
        <v>1860</v>
      </c>
      <c r="BG613" s="164" t="str">
        <f t="shared" ref="BG613:BG624" si="483">"BEGIN TRY" &amp; CHAR(10) &amp;
"    WITH query_result AS (" &amp; CHAR(10) &amp;
"        "&amp;BE613&amp;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3" s="166" t="str">
        <f>"SELECT 'ID"&amp; $U613 &amp;"' AS RULE_ID,  
   '"&amp; $G613 &amp;"' AS TB_NM,    
   '"&amp; $J613 &amp;"' AS COL_NM, 
   COUNT(*) AS TOT_CNT   
   FROM "&amp;$C613&amp;"."&amp; $G613 &amp;"
"</f>
        <v xml:space="preserve">SELECT 'ID3280' AS RULE_ID,  
   'NOTE' AS TB_NM,    
   'NOTE_ID' AS COL_NM, 
   COUNT(*) AS TOT_CNT   
   FROM YourSchemaName.NOTE
</v>
      </c>
      <c r="BI613" s="164" t="s">
        <v>1860</v>
      </c>
      <c r="BJ613" s="166" t="str">
        <f t="shared" ref="BJ613:BJ624" si="484">"BEGIN" &amp; CHAR(10) &amp;
"    -- 쿼리 결과를 변수에 저장" &amp; CHAR(10) &amp;
"    " &amp; BH613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'ID3280'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L613" s="164" t="s">
        <v>1860</v>
      </c>
      <c r="BM613" s="166" t="str">
        <f t="shared" ref="BM613:BM624" si="485">"BEGIN" &amp; CHAR(10) &amp;
"    -- 쿼리 결과를 변수에 저장" &amp; CHAR(10) &amp;
"    " &amp; BK613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'ID3280'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BO613" s="164" t="s">
        <v>1860</v>
      </c>
      <c r="BP613" s="166" t="str">
        <f t="shared" ref="BP613:BP624" si="486">"BEGIN" &amp; CHAR(10) &amp;
"    -- 쿼리 결과를 변수에 저장" &amp; CHAR(10) &amp;
"    " &amp; BN613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'ID3280'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BR613" s="164" t="s">
        <v>1860</v>
      </c>
      <c r="BS613" s="164" t="str">
        <f t="shared" ref="BS613:BS624" si="48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U613" s="164" t="s">
        <v>1860</v>
      </c>
      <c r="BV613" s="164" t="str">
        <f t="shared" ref="BV613:BV624" si="48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613" s="166" t="str">
        <f>"SELECT ERR_VALUE, RULE_ID, TB_NM, COL_NM FROM (
 SELECT DISTINCT SUBSTRING(CAST("&amp; $J613 &amp;" AS VARCHAR(50)),1,30) AS ERR_VALUE, 'ID"&amp; $U613 &amp;"' AS RULE_ID,  
   '"&amp; $G613 &amp;"' AS TB_NM,    
   '"&amp; $J613 &amp;"' AS COL_NM 
    FROM "&amp;$C613&amp;"."&amp; $G613 &amp;" A
    WHERE  "&amp; $J613 &amp;" IS NULL 
LIMIT 3
) XX
"</f>
        <v xml:space="preserve">SELECT ERR_VALUE, RULE_ID, TB_NM, COL_NM FROM (
 SELECT DISTINCT SUBSTRING(CAST(NOTE_ID AS VARCHAR(50)),1,30) AS ERR_VALUE, 'ID3280' AS RULE_ID,  
   'NOTE' AS TB_NM,    
   'NOTE_ID' AS COL_NM 
    FROM YourSchemaName.NOTE A
    WHERE  NOTE_ID IS NULL 
LIMIT 3
) XX
</v>
      </c>
      <c r="BX613" s="164" t="s">
        <v>1860</v>
      </c>
      <c r="BY613" s="164" t="str">
        <f t="shared" ref="BY613:BY624" si="48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'ID3280'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A613" s="164" t="s">
        <v>1860</v>
      </c>
      <c r="CB613" s="164" t="str">
        <f t="shared" ref="CB613:CB624" si="490">"    -- 프로시저 본문" &amp; CHAR(10) &amp;
"    BEGIN" &amp; CHAR(10) &amp;
"        WITH query_result AS (" &amp; CHAR(10) &amp;
"            -- 쿼리 결과를 변수에 저장" &amp; CHAR(10) &amp;
"            "&amp;BZ613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'ID3280'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D613" s="164" t="s">
        <v>1860</v>
      </c>
      <c r="CE613" s="164" t="str">
        <f t="shared" ref="CE613:CE624" si="491">"    -- 프로시저 본문" &amp; CHAR(10) &amp;
"    BEGIN" &amp; CHAR(10) &amp;
"        WITH query_result AS (" &amp; CHAR(10) &amp;
"            -- 쿼리 결과를 변수에 저장" &amp; CHAR(10) &amp;
"         "&amp;CC613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'ID3280'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3" s="166" t="str">
        <f>"SELECT ERR_VALUE, RULE_ID, TB_NM, COL_NM FROM (
 SELECT DISTINCT SUBSTR(TO_CHAR("&amp; $J613 &amp;"),1,30) AS ERR_VALUE, 'ID"&amp; $U613 &amp;"' AS RULE_ID,  
   '"&amp; $G613 &amp;"' AS TB_NM,    
   '"&amp; $J613 &amp;"' AS COL_NM 
    FROM "&amp;$C613&amp;"."&amp; $G613 &amp;" A
    WHERE  "&amp; $J613 &amp;" IS NULL
AND ROWNUM &lt; 4
) XX
"</f>
        <v xml:space="preserve">SELECT ERR_VALUE, RULE_ID, TB_NM, COL_NM FROM (
 SELECT DISTINCT SUBSTR(TO_CHAR(NOTE_ID),1,30) AS ERR_VALUE, 'ID3280' AS RULE_ID,  
   'NOTE' AS TB_NM,    
   'NOTE_ID' AS COL_NM 
    FROM YourSchemaName.NOTE A
    WHERE  NOTE_ID IS NULL
AND ROWNUM &lt; 4
) XX
</v>
      </c>
      <c r="CG613" s="164" t="s">
        <v>1860</v>
      </c>
      <c r="CH613" s="164" t="str">
        <f t="shared" ref="CH613:CH624" si="492">"    -- 프로시저 본문" &amp; CHAR(10) &amp;
"    BEGIN" &amp; CHAR(10) &amp;
"        WITH query_result AS (" &amp; CHAR(10) &amp;
"            -- 쿼리 결과를 변수에 저장" &amp; CHAR(10) &amp;
"            "&amp;CF613&amp;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'ID3280'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J613" s="164" t="s">
        <v>1860</v>
      </c>
      <c r="CK613" s="164" t="str">
        <f t="shared" ref="CK613:CK624" si="493">"BEGIN TRY" &amp; CHAR(10) &amp;
"    WITH query_result AS (" &amp; CHAR(10) &amp;
"        "&amp;CI613&amp;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M613" s="164" t="s">
        <v>1860</v>
      </c>
      <c r="CN613" s="164" t="str">
        <f t="shared" ref="CN613:CN624" si="494">"BEGIN TRY" &amp; CHAR(10) &amp;
"    WITH query_result AS (" &amp; CHAR(10) &amp;
"        "&amp;CL613&amp;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CP613" s="164" t="s">
        <v>1860</v>
      </c>
      <c r="CQ613" s="164" t="str">
        <f t="shared" ref="CQ613:CQ624" si="495">"BEGIN TRY" &amp; CHAR(10) &amp;
"    WITH query_result AS (" &amp; CHAR(10) &amp;
"        "&amp;CO613&amp;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3" s="216">
        <f>IFERROR(VLOOKUP("ID"&amp;U613,V.진단결과!$A$2:$E$99558,4,0),0)</f>
        <v>0</v>
      </c>
      <c r="CS613" s="217">
        <f>IFERROR(VLOOKUP("ID"&amp;U613,V.진단결과!$A$2:$E$99558,5,0),0)</f>
        <v>0</v>
      </c>
      <c r="CT613" s="218">
        <f t="shared" si="477"/>
        <v>0</v>
      </c>
      <c r="CU613" s="219" t="str">
        <f>SUBSTITUTE(IFERROR(VLOOKUP("ID"&amp;U613,V.진단결과!$A$2:$F$99558,6,0),""),$AO613,"")</f>
        <v/>
      </c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</row>
    <row r="614" spans="1:120" s="220" customFormat="1" ht="16.5" customHeight="1">
      <c r="A614" s="164">
        <v>5.4</v>
      </c>
      <c r="B614" s="164" t="s">
        <v>2240</v>
      </c>
      <c r="C614" s="164" t="s">
        <v>2886</v>
      </c>
      <c r="D614" s="164">
        <v>12</v>
      </c>
      <c r="E614" s="175" t="s">
        <v>2243</v>
      </c>
      <c r="F614" s="177" t="s">
        <v>2263</v>
      </c>
      <c r="G614" s="177" t="s">
        <v>2255</v>
      </c>
      <c r="H614" s="177">
        <v>2</v>
      </c>
      <c r="I614" s="221" t="s">
        <v>2487</v>
      </c>
      <c r="J614" s="177" t="s">
        <v>2272</v>
      </c>
      <c r="K614" s="177" t="s">
        <v>2435</v>
      </c>
      <c r="L614" s="175"/>
      <c r="M614" s="165"/>
      <c r="N614" s="221" t="s">
        <v>2487</v>
      </c>
      <c r="O614" s="192"/>
      <c r="P614" s="5"/>
      <c r="Q614" s="175" t="s">
        <v>116</v>
      </c>
      <c r="R614" s="175" t="s">
        <v>2448</v>
      </c>
      <c r="S614" s="166"/>
      <c r="T614" s="166"/>
      <c r="U614" s="166">
        <v>3281</v>
      </c>
      <c r="V614" s="164" t="s">
        <v>1869</v>
      </c>
      <c r="W614" s="166"/>
      <c r="X614" s="166"/>
      <c r="Y614" s="166"/>
      <c r="Z614" s="164" t="s">
        <v>1871</v>
      </c>
      <c r="AA614" s="168" t="s">
        <v>1872</v>
      </c>
      <c r="AB614" s="164"/>
      <c r="AC614" s="166"/>
      <c r="AD614" s="165"/>
      <c r="AE614" s="166"/>
      <c r="AF614" s="166"/>
      <c r="AG614" s="165"/>
      <c r="AH614" s="165"/>
      <c r="AI614" s="166"/>
      <c r="AJ614" s="166" t="s">
        <v>2244</v>
      </c>
      <c r="AK614" s="166" t="s">
        <v>2272</v>
      </c>
      <c r="AL614" s="166"/>
      <c r="AM614" s="166"/>
      <c r="AN614" s="166" t="str">
        <f>F614 &amp;"["&amp;G614&amp;"]의 "&amp; I614 &amp;"["&amp; J614 &amp;"]는 환자["&amp;AJ614&amp;"]의 "&amp;I614&amp;"["&amp;AK614&amp;"]에 존재하여야 한다."</f>
        <v>기록정보[NOTE]의 CDM 환자ID[PERSON_ID]는 환자[PERSON]의 CDM 환자ID[PERSON_ID]에 존재하여야 한다.</v>
      </c>
      <c r="AO614" s="166"/>
      <c r="AP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AQ614" s="164" t="s">
        <v>1860</v>
      </c>
      <c r="AR614" s="164" t="str">
        <f t="shared" si="478"/>
        <v xml:space="preserve">WITH query_result AS (
    -- 쿼리 결과를 변수에 저장
    SELECT 'ID3281'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614" s="164" t="s">
        <v>1860</v>
      </c>
      <c r="AU614" s="164" t="str">
        <f t="shared" si="479"/>
        <v xml:space="preserve">    WITH query_result AS (
        -- 쿼리 결과를 변수에 저장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614" s="164" t="s">
        <v>1860</v>
      </c>
      <c r="AX614" s="164" t="str">
        <f t="shared" si="480"/>
        <v xml:space="preserve">    WITH query_result AS (
        -- 쿼리 결과를 변수에 저장
    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AZ614" s="164" t="s">
        <v>1860</v>
      </c>
      <c r="BA614" s="164" t="str">
        <f t="shared" si="481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614" s="164" t="s">
        <v>1860</v>
      </c>
      <c r="BD614" s="164" t="str">
        <f t="shared" si="482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614" s="164" t="s">
        <v>1860</v>
      </c>
      <c r="BG614" s="164" t="str">
        <f t="shared" si="483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4" s="166" t="str">
        <f>"SELECT 'ID"&amp; $U614 &amp;"' AS RULE_ID,  
   '"&amp; $G614 &amp;"' AS TB_NM,    
   '"&amp; $J614 &amp;"' AS COL_NM, 
   COUNT(*) AS TOT_CNT   
   FROM "&amp;$C614&amp;"."&amp; $G614 &amp;"
WHERE "&amp; $J614 &amp;" IS NOT NULL AND LENGTH(CAST("&amp; $J614 &amp;" AS VARCHAR))&gt;0 "</f>
        <v xml:space="preserve">SELECT 'ID3281' AS RULE_ID,  
   'NOTE' AS TB_NM,    
   'PERSON_ID' AS COL_NM, 
   COUNT(*) AS TOT_CNT   
   FROM YourSchemaName.NOTE
WHERE PERSON_ID IS NOT NULL AND LENGTH(CAST(PERSON_ID AS VARCHAR))&gt;0 </v>
      </c>
      <c r="BI614" s="164" t="s">
        <v>1860</v>
      </c>
      <c r="BJ614" s="166" t="str">
        <f t="shared" si="484"/>
        <v xml:space="preserve">BEGIN
    -- 쿼리 결과를 변수에 저장
    SELECT 'ID3281'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614" s="164" t="s">
        <v>1860</v>
      </c>
      <c r="BM614" s="166" t="str">
        <f t="shared" si="485"/>
        <v xml:space="preserve">BEGIN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614" s="164" t="s">
        <v>1860</v>
      </c>
      <c r="BP614" s="166" t="str">
        <f t="shared" si="486"/>
        <v xml:space="preserve">BEGIN
    -- 쿼리 결과를 변수에 저장
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BR614" s="164" t="s">
        <v>1860</v>
      </c>
      <c r="BS614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LENGTH("&amp; $J614 &amp;")&gt;0 )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614" s="164" t="s">
        <v>1860</v>
      </c>
      <c r="BV614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14" s="166" t="str">
        <f>"SELECT ERR_VALUE, RULE_ID, TB_NM, COL_NM FROM (
 SELECT DISTINCT SUBSTRING(CAST("&amp; $J614 &amp;" AS VARCHAR(50)),1,30)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LENGTH("&amp; $J614 &amp;")&gt;0 ) 
LIMIT 3
) XX
"</f>
        <v xml:space="preserve">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614" s="164" t="s">
        <v>1860</v>
      </c>
      <c r="BY614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CA614" s="164" t="s">
        <v>1860</v>
      </c>
      <c r="CB614" s="164" t="str">
        <f t="shared" si="490"/>
        <v xml:space="preserve">    -- 프로시저 본문
    BEGIN
        WITH query_result AS (
            -- 쿼리 결과를 변수에 저장
            SELECT 'ID3281'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LENGTH(TO_CHAR("&amp; $J614 &amp;"))&gt;0 )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614" s="164" t="s">
        <v>1860</v>
      </c>
      <c r="CE614" s="164" t="str">
        <f t="shared" si="491"/>
        <v xml:space="preserve">    -- 프로시저 본문
    BEGIN
        WITH query_result AS (
            -- 쿼리 결과를 변수에 저장
 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4" s="166" t="str">
        <f>"SELECT ERR_VALUE, RULE_ID, TB_NM, COL_NM FROM (
 SELECT DISTINCT SUBSTR(TO_CHAR("&amp; $J614 &amp;"),1,30)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LENGTH(TO_CHAR("&amp; $J614 &amp;"))&gt;0 ) 
AND ROWNUM &lt; 4
) XX
"</f>
        <v xml:space="preserve">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614" s="164" t="s">
        <v>1860</v>
      </c>
      <c r="CH614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CJ614" s="164" t="s">
        <v>1860</v>
      </c>
      <c r="CK614" s="164" t="str">
        <f t="shared" si="493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614" s="164" t="s">
        <v>1860</v>
      </c>
      <c r="CN614" s="164" t="str">
        <f t="shared" si="494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614" s="164" t="s">
        <v>1860</v>
      </c>
      <c r="CQ614" s="164" t="str">
        <f t="shared" si="495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4" s="216">
        <f>IFERROR(VLOOKUP("ID"&amp;U614,V.진단결과!$A$2:$E$99558,4,0),0)</f>
        <v>0</v>
      </c>
      <c r="CS614" s="217">
        <f>IFERROR(VLOOKUP("ID"&amp;U614,V.진단결과!$A$2:$E$99558,5,0),0)</f>
        <v>0</v>
      </c>
      <c r="CT614" s="218">
        <f t="shared" si="477"/>
        <v>0</v>
      </c>
      <c r="CU614" s="219" t="str">
        <f>SUBSTITUTE(IFERROR(VLOOKUP("ID"&amp;U614,V.진단결과!$A$2:$F$99558,6,0),""),$AO614,"")</f>
        <v/>
      </c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</row>
    <row r="615" spans="1:120" s="220" customFormat="1">
      <c r="A615" s="164">
        <v>5.4</v>
      </c>
      <c r="B615" s="164" t="s">
        <v>2240</v>
      </c>
      <c r="C615" s="164" t="s">
        <v>2886</v>
      </c>
      <c r="D615" s="164">
        <v>12</v>
      </c>
      <c r="E615" s="175" t="s">
        <v>2243</v>
      </c>
      <c r="F615" s="177" t="s">
        <v>2263</v>
      </c>
      <c r="G615" s="177" t="s">
        <v>2255</v>
      </c>
      <c r="H615" s="177">
        <v>2</v>
      </c>
      <c r="I615" s="221" t="s">
        <v>2487</v>
      </c>
      <c r="J615" s="177" t="s">
        <v>2272</v>
      </c>
      <c r="K615" s="177" t="s">
        <v>2435</v>
      </c>
      <c r="L615" s="175"/>
      <c r="M615" s="165"/>
      <c r="N615" s="221" t="s">
        <v>2487</v>
      </c>
      <c r="O615" s="192"/>
      <c r="P615" s="5"/>
      <c r="Q615" s="175" t="s">
        <v>116</v>
      </c>
      <c r="R615" s="175" t="s">
        <v>2448</v>
      </c>
      <c r="S615" s="166"/>
      <c r="T615" s="166"/>
      <c r="U615" s="166">
        <v>3282</v>
      </c>
      <c r="V615" s="164" t="s">
        <v>1869</v>
      </c>
      <c r="W615" s="166"/>
      <c r="X615" s="166"/>
      <c r="Y615" s="166"/>
      <c r="Z615" s="168" t="s">
        <v>2892</v>
      </c>
      <c r="AA615" s="168" t="s">
        <v>2891</v>
      </c>
      <c r="AB615" s="166"/>
      <c r="AC615" s="166"/>
      <c r="AD615" s="165"/>
      <c r="AE615" s="166"/>
      <c r="AF615" s="166"/>
      <c r="AG615" s="166"/>
      <c r="AH615" s="165"/>
      <c r="AI615" s="166"/>
      <c r="AJ615" s="166"/>
      <c r="AK615" s="166"/>
      <c r="AL615" s="166"/>
      <c r="AM615" s="166"/>
      <c r="AN615" s="166" t="str">
        <f>F615 &amp;"["&amp;G615&amp;"]의 "&amp; I615 &amp;"["&amp; J615 &amp;"]는 필수적으로 존재하여만 한다."</f>
        <v>기록정보[NOTE]의 CDM 환자ID[PERSON_ID]는 필수적으로 존재하여만 한다.</v>
      </c>
      <c r="AO615" s="166"/>
      <c r="AP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Q615" s="164" t="s">
        <v>1860</v>
      </c>
      <c r="AR615" s="164" t="str">
        <f t="shared" si="478"/>
        <v xml:space="preserve">WITH query_result AS (
    -- 쿼리 결과를 변수에 저장
    SELECT 'ID3282'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AT615" s="164" t="s">
        <v>1860</v>
      </c>
      <c r="AU615" s="164" t="str">
        <f t="shared" si="479"/>
        <v xml:space="preserve">    WITH query_result AS (
        -- 쿼리 결과를 변수에 저장
        SELECT 'ID3282'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AW615" s="164" t="s">
        <v>1860</v>
      </c>
      <c r="AX615" s="164" t="str">
        <f t="shared" si="480"/>
        <v xml:space="preserve">    WITH query_result AS (
        -- 쿼리 결과를 변수에 저장
        SELECT ERR_VALUE, RULE_ID, TB_NM, COL_NM FROM (
 SELECT DISTINCT SUBSTRING(CAST(PERSON_ID AS VARCHAR),1,30) AS ERR_VALUE, 'ID3282'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Z615" s="164" t="s">
        <v>1860</v>
      </c>
      <c r="BA615" s="164" t="str">
        <f t="shared" si="481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C615" s="164" t="s">
        <v>1860</v>
      </c>
      <c r="BD615" s="164" t="str">
        <f t="shared" si="482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BF615" s="164" t="s">
        <v>1860</v>
      </c>
      <c r="BG615" s="164" t="str">
        <f t="shared" si="483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5" s="166" t="str">
        <f>"SELECT 'ID"&amp; $U615 &amp;"' AS RULE_ID,  
   '"&amp; $G615 &amp;"' AS TB_NM,    
   '"&amp; $J615 &amp;"' AS COL_NM, 
   COUNT(*) AS TOT_CNT   
   FROM "&amp;$C615&amp;"."&amp; $G615 &amp;"
"</f>
        <v xml:space="preserve">SELECT 'ID3282' AS RULE_ID,  
   'NOTE' AS TB_NM,    
   'PERSON_ID' AS COL_NM, 
   COUNT(*) AS TOT_CNT   
   FROM YourSchemaName.NOTE
</v>
      </c>
      <c r="BI615" s="164" t="s">
        <v>1860</v>
      </c>
      <c r="BJ615" s="166" t="str">
        <f t="shared" si="484"/>
        <v xml:space="preserve">BEGIN
    -- 쿼리 결과를 변수에 저장
    SELECT 'ID3282'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L615" s="164" t="s">
        <v>1860</v>
      </c>
      <c r="BM615" s="166" t="str">
        <f t="shared" si="485"/>
        <v xml:space="preserve">BEGIN
    -- 쿼리 결과를 변수에 저장
    SELECT 'ID3282'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BO615" s="164" t="s">
        <v>1860</v>
      </c>
      <c r="BP615" s="166" t="str">
        <f t="shared" si="486"/>
        <v xml:space="preserve">BEGIN
    -- 쿼리 결과를 변수에 저장
    SELECT ERR_VALUE, RULE_ID, TB_NM, COL_NM FROM (
 SELECT DISTINCT SUBSTRING(CAST(PERSON_ID AS VARCHAR),1,30) AS ERR_VALUE, 'ID3282'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BR615" s="164" t="s">
        <v>1860</v>
      </c>
      <c r="BS615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U615" s="164" t="s">
        <v>1860</v>
      </c>
      <c r="BV615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615" s="166" t="str">
        <f>"SELECT ERR_VALUE, RULE_ID, TB_NM, COL_NM FROM (
 SELECT DISTINCT SUBSTRING(CAST("&amp; $J615 &amp;" AS VARCHAR(50)),1,30) AS ERR_VALUE, 'ID"&amp; $U615 &amp;"' AS RULE_ID,  
   '"&amp; $G615 &amp;"' AS TB_NM,    
   '"&amp; $J615 &amp;"' AS COL_NM 
    FROM "&amp;$C615&amp;"."&amp; $G615 &amp;" A
    WHERE  "&amp; $J615 &amp;" IS NULL 
LIMIT 3
) XX
"</f>
        <v xml:space="preserve">SELECT ERR_VALUE, RULE_ID, TB_NM, COL_NM FROM (
 SELECT DISTINCT SUBSTRING(CAST(PERSON_ID AS VARCHAR(50)),1,30) AS ERR_VALUE, 'ID3282' AS RULE_ID,  
   'NOTE' AS TB_NM,    
   'PERSON_ID' AS COL_NM 
    FROM YourSchemaName.NOTE A
    WHERE  PERSON_ID IS NULL 
LIMIT 3
) XX
</v>
      </c>
      <c r="BX615" s="164" t="s">
        <v>1860</v>
      </c>
      <c r="BY615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'ID3282'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A615" s="164" t="s">
        <v>1860</v>
      </c>
      <c r="CB615" s="164" t="str">
        <f t="shared" si="490"/>
        <v xml:space="preserve">    -- 프로시저 본문
    BEGIN
        WITH query_result AS (
            -- 쿼리 결과를 변수에 저장
            SELECT 'ID3282'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D615" s="164" t="s">
        <v>1860</v>
      </c>
      <c r="CE615" s="164" t="str">
        <f t="shared" si="491"/>
        <v xml:space="preserve">    -- 프로시저 본문
    BEGIN
        WITH query_result AS (
            -- 쿼리 결과를 변수에 저장
         SELECT 'ID3282'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5" s="166" t="str">
        <f>"SELECT ERR_VALUE, RULE_ID, TB_NM, COL_NM FROM (
 SELECT DISTINCT SUBSTR(TO_CHAR("&amp; $J615 &amp;"),1,30) AS ERR_VALUE, 'ID"&amp; $U615 &amp;"' AS RULE_ID,  
   '"&amp; $G615 &amp;"' AS TB_NM,    
   '"&amp; $J615 &amp;"' AS COL_NM 
    FROM "&amp;$C615&amp;"."&amp; $G615 &amp;" A
    WHERE  "&amp; $J615 &amp;" IS NULL
AND ROWNUM &lt; 4
) XX
"</f>
        <v xml:space="preserve">SELECT ERR_VALUE, RULE_ID, TB_NM, COL_NM FROM (
 SELECT DISTINCT SUBSTR(TO_CHAR(PERSON_ID),1,30) AS ERR_VALUE, 'ID3282' AS RULE_ID,  
   'NOTE' AS TB_NM,    
   'PERSON_ID' AS COL_NM 
    FROM YourSchemaName.NOTE A
    WHERE  PERSON_ID IS NULL
AND ROWNUM &lt; 4
) XX
</v>
      </c>
      <c r="CG615" s="164" t="s">
        <v>1860</v>
      </c>
      <c r="CH615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'ID3282'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J615" s="164" t="s">
        <v>1860</v>
      </c>
      <c r="CK615" s="164" t="str">
        <f t="shared" si="493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M615" s="164" t="s">
        <v>1860</v>
      </c>
      <c r="CN615" s="164" t="str">
        <f t="shared" si="494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CP615" s="164" t="s">
        <v>1860</v>
      </c>
      <c r="CQ615" s="164" t="str">
        <f t="shared" si="495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5" s="216">
        <f>IFERROR(VLOOKUP("ID"&amp;U615,V.진단결과!$A$2:$E$99558,4,0),0)</f>
        <v>0</v>
      </c>
      <c r="CS615" s="217">
        <f>IFERROR(VLOOKUP("ID"&amp;U615,V.진단결과!$A$2:$E$99558,5,0),0)</f>
        <v>0</v>
      </c>
      <c r="CT615" s="218">
        <f t="shared" si="477"/>
        <v>0</v>
      </c>
      <c r="CU615" s="219" t="str">
        <f>SUBSTITUTE(IFERROR(VLOOKUP("ID"&amp;U615,V.진단결과!$A$2:$F$99558,6,0),""),$AO615,"")</f>
        <v/>
      </c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</row>
    <row r="616" spans="1:120" s="220" customFormat="1" ht="16.5" customHeight="1">
      <c r="A616" s="164">
        <v>5.4</v>
      </c>
      <c r="B616" s="164" t="s">
        <v>2240</v>
      </c>
      <c r="C616" s="164" t="s">
        <v>2886</v>
      </c>
      <c r="D616" s="164">
        <v>12</v>
      </c>
      <c r="E616" s="175" t="s">
        <v>2243</v>
      </c>
      <c r="F616" s="177" t="s">
        <v>2263</v>
      </c>
      <c r="G616" s="177" t="s">
        <v>2255</v>
      </c>
      <c r="H616" s="177">
        <v>3</v>
      </c>
      <c r="I616" s="221" t="s">
        <v>2740</v>
      </c>
      <c r="J616" s="177" t="s">
        <v>2401</v>
      </c>
      <c r="K616" s="177" t="s">
        <v>2438</v>
      </c>
      <c r="L616" s="175"/>
      <c r="M616" s="165"/>
      <c r="N616" s="221" t="s">
        <v>2740</v>
      </c>
      <c r="O616" s="184">
        <v>44852</v>
      </c>
      <c r="P616" s="5"/>
      <c r="Q616" s="175" t="s">
        <v>116</v>
      </c>
      <c r="R616" s="175" t="s">
        <v>2448</v>
      </c>
      <c r="S616" s="166"/>
      <c r="T616" s="166"/>
      <c r="U616" s="166">
        <v>3283</v>
      </c>
      <c r="V616" s="164" t="s">
        <v>1869</v>
      </c>
      <c r="W616" s="166"/>
      <c r="X616" s="166"/>
      <c r="Y616" s="166"/>
      <c r="Z616" s="168" t="s">
        <v>2802</v>
      </c>
      <c r="AA616" s="168" t="s">
        <v>1967</v>
      </c>
      <c r="AB616" s="164"/>
      <c r="AC616" s="166"/>
      <c r="AD616" s="165"/>
      <c r="AE616" s="166"/>
      <c r="AF616" s="166"/>
      <c r="AG616" s="165"/>
      <c r="AH616" s="165"/>
      <c r="AI616" s="166"/>
      <c r="AJ616" s="166"/>
      <c r="AK616" s="166"/>
      <c r="AL616" s="166"/>
      <c r="AM616" s="166"/>
      <c r="AN616" s="167" t="str">
        <f>F616 &amp;"["&amp;G616&amp;"]의 "&amp; I616 &amp;"["&amp; J616 &amp;"]는 'YYYY-MM-DD'의 날짜 형식을 준수해야 한다."</f>
        <v>기록정보[NOTE]의 노트 기록일자[NOTE_DATE]는 'YYYY-MM-DD'의 날짜 형식을 준수해야 한다.</v>
      </c>
      <c r="AO616" s="166"/>
      <c r="AP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AQ616" s="164" t="s">
        <v>1860</v>
      </c>
      <c r="AR616" s="164" t="str">
        <f t="shared" si="478"/>
        <v xml:space="preserve">WITH query_result AS (
    -- 쿼리 결과를 변수에 저장
    SELECT 'ID3283'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6" s="166" t="str">
        <f>"SELECT 'ID"&amp; $U616 &amp;"' AS RULE_ID,  
   '"&amp; $G616 &amp;"' AS TB_NM,    
   '"&amp; $J616 &amp;"' AS COL_NM, 
	COUNT(*) AS ERR_CNT   
FROM "&amp;$C616&amp;"."&amp; $G616 &amp;"
WHERE CASE WHEN "&amp; $J616 &amp;" LIKE_REGEXPR '^[0-9]{4}-[0-9]{2}-[0-9]{2}$'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616" s="164" t="s">
        <v>1860</v>
      </c>
      <c r="AU616" s="164" t="str">
        <f t="shared" si="479"/>
        <v xml:space="preserve">    WITH query_result AS (
        -- 쿼리 결과를 변수에 저장
        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LIKE_REGEXPR '^[0-9]{4}-[0-9]{2}-[0-9]{2}$'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616" s="164" t="s">
        <v>1860</v>
      </c>
      <c r="AX616" s="164" t="str">
        <f t="shared" si="480"/>
        <v xml:space="preserve">    WITH query_result AS (
        -- 쿼리 결과를 변수에 저장
        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AZ616" s="164" t="s">
        <v>1860</v>
      </c>
      <c r="BA616" s="164" t="str">
        <f t="shared" si="481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616" s="164" t="s">
        <v>1860</v>
      </c>
      <c r="BD616" s="164" t="str">
        <f t="shared" si="482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616" s="164" t="s">
        <v>1860</v>
      </c>
      <c r="BG616" s="164" t="str">
        <f t="shared" si="483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6" s="166" t="str">
        <f>"SELECT 'ID"&amp; $U616 &amp;"' AS RULE_ID,  
   '"&amp; $G616 &amp;"' AS TB_NM,    
   '"&amp; $J616 &amp;"' AS COL_NM, 
   COUNT(*) AS TOT_CNT   
   FROM "&amp;$C616&amp;"."&amp; $G616 &amp;"
WHERE "&amp; $J616 &amp;" IS NOT NULL AND LENGTH(CAST("&amp; $J616 &amp;" AS VARCHAR))&gt;0 "</f>
        <v xml:space="preserve">SELECT 'ID3283' AS RULE_ID,  
   'NOTE' AS TB_NM,    
   'NOTE_DATE' AS COL_NM, 
   COUNT(*) AS TOT_CNT   
   FROM YourSchemaName.NOTE
WHERE NOTE_DATE IS NOT NULL AND LENGTH(CAST(NOTE_DATE AS VARCHAR))&gt;0 </v>
      </c>
      <c r="BI616" s="164" t="s">
        <v>1860</v>
      </c>
      <c r="BJ616" s="166" t="str">
        <f t="shared" si="484"/>
        <v xml:space="preserve">BEGIN
    -- 쿼리 결과를 변수에 저장
    SELECT 'ID3283'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6" s="166" t="str">
        <f>"SELECT 'ID"&amp; $U616 &amp;"' AS RULE_ID,  
   '"&amp; $G616 &amp;"' AS TB_NM,    
   '"&amp; $J616 &amp;"' AS COL_NM, 
	COUNT(*) AS ERR_CNT   
FROM "&amp;$C616&amp;"."&amp; $G616 &amp;"
WHERE CASE WHEN REGEXP_MATCH(CAST("&amp; $J616 &amp;" AS VARCHAR), '^[0-9]{4}-[0-9]{2}-[0-9]{2}$') IS NULL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616" s="164" t="s">
        <v>1860</v>
      </c>
      <c r="BM616" s="166" t="str">
        <f t="shared" si="485"/>
        <v xml:space="preserve">BEGIN
    -- 쿼리 결과를 변수에 저장
    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REGEXP_MATCH(CAST("&amp; $J616 &amp;" AS VARCHAR), '^[0-9]{4}-[0-9]{2}-[0-9]{2}$') IS NULL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616" s="164" t="s">
        <v>1860</v>
      </c>
      <c r="BP616" s="166" t="str">
        <f t="shared" si="486"/>
        <v xml:space="preserve">BEGIN
    -- 쿼리 결과를 변수에 저장
    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BR616" s="164" t="s">
        <v>1860</v>
      </c>
      <c r="BS616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6" s="166" t="str">
        <f>"SELECT 'ID"&amp; $U616 &amp;"' AS RULE_ID,  
   '"&amp; $G616 &amp;"' AS TB_NM,    
   '"&amp; $J616 &amp;"' AS COL_NM, 
	COUNT(*) AS ERR_CNT   
FROM "&amp;$C616&amp;"."&amp; $G616 &amp;"
WHERE CASE WHEN "&amp; $J616 &amp;" REGEXP '^[0-9]{4}-[0-9]{2}-[0-9]{2}$'
THEN 'Y' ELSE 'N' END = 'Y' 
AND ( "&amp; $J616 &amp;" IS NOT NULL AND LENGTH("&amp; $J616 &amp;")&gt;0 )
"</f>
        <v xml:space="preserve">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616" s="164" t="s">
        <v>1860</v>
      </c>
      <c r="BV616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616" s="166" t="str">
        <f>"SELECT ERR_VALUE, RULE_ID, TB_NM, COL_NM FROM (
SELECT DISTINCT SUBSTRING(CAST("&amp; $J616 &amp;" AS VARCHAR(50)),1,30) AS ERR_VALUE, 'ID"&amp; $U616 &amp;"' AS RULE_ID,  
   '"&amp; $G616 &amp;"' AS TB_NM,    
   '"&amp; $J616 &amp;"' AS COL_NM 
FROM "&amp;$C616&amp;"."&amp; $G616 &amp;"
WHERE CASE WHEN "&amp; $J616 &amp;" REGEXP '^[0-9]{4}-[0-9]{2}-[0-9]{2}$'
 THEN 'Y' 
 ELSE 'N' 
 END = 'Y' 
AND ("&amp; $J616 &amp;" IS NOT NULL AND LENGTH("&amp; $J616 &amp;")&gt;0 )
limit 3
) XX
"</f>
        <v xml:space="preserve">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616" s="164" t="s">
        <v>1860</v>
      </c>
      <c r="BY616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CA616" s="164" t="s">
        <v>1860</v>
      </c>
      <c r="CB616" s="164" t="str">
        <f t="shared" si="490"/>
        <v xml:space="preserve">    -- 프로시저 본문
    BEGIN
        WITH query_result AS (
            -- 쿼리 결과를 변수에 저장
            SELECT 'ID3283'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6" s="166" t="str">
        <f>"SELECT 'ID"&amp; $U616 &amp;"' AS RULE_ID,  
   '"&amp; $G616 &amp;"' AS TB_NM,    
   '"&amp; $J616 &amp;"' AS COL_NM, 
	COUNT(*) AS ERR_CNT   
FROM "&amp;$C616&amp;"."&amp; $G616 &amp;"
WHERE CASE WHEN REGEXP_LIKE("&amp; $J616 &amp;", '^[0-9]{4}-[0-9]{2}-[0-9]{2}$')
THEN 'Y' ELSE 'N' END = 'Y' 
AND ( "&amp; $J616 &amp;" IS NOT NULL AND LENGTH(TO_CHAR("&amp; $J616 &amp;"))&gt;0 )
"</f>
        <v xml:space="preserve">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616" s="164" t="s">
        <v>1860</v>
      </c>
      <c r="CE616" s="164" t="str">
        <f t="shared" si="491"/>
        <v xml:space="preserve">    -- 프로시저 본문
    BEGIN
        WITH query_result AS (
            -- 쿼리 결과를 변수에 저장
         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6" s="166" t="str">
        <f>"SELECT ERR_VALUE, RULE_ID, TB_NM, COL_NM FROM (
SELECT DISTINCT SUBSTR(TO_CHAR("&amp; $J616 &amp;"),1,30) AS ERR_VALUE, 'ID"&amp; $U616 &amp;"' AS RULE_ID,  
   '"&amp; $G616 &amp;"' AS TB_NM,    
   '"&amp; $J616 &amp;"' AS COL_NM 
FROM "&amp;$C616&amp;"."&amp; $G616 &amp;"
WHERE CASE WHEN REGEXP_LIKE("&amp; $J616 &amp;", '^[0-9]{4}-[0-9]{2}-[0-9]{2}$')
 THEN 'Y' 
 ELSE 'N' 
 END = 'Y' 
AND ("&amp; $J616 &amp;" IS NOT NULL AND LENGTH(TO_CHAR("&amp; $J616 &amp;"))&gt;0 )
AND ROWNUM &lt; 4
) XX
"</f>
        <v xml:space="preserve">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616" s="164" t="s">
        <v>1860</v>
      </c>
      <c r="CH616" s="164" t="str">
        <f t="shared" si="492"/>
        <v xml:space="preserve">    -- 프로시저 본문
    BEGIN
        WITH query_result AS (
            -- 쿼리 결과를 변수에 저장
            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CJ616" s="164" t="s">
        <v>1860</v>
      </c>
      <c r="CK616" s="164" t="str">
        <f t="shared" si="493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616" s="164" t="s">
        <v>1860</v>
      </c>
      <c r="CN616" s="164" t="str">
        <f t="shared" si="494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616" s="164" t="s">
        <v>1860</v>
      </c>
      <c r="CQ616" s="164" t="str">
        <f t="shared" si="495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6" s="216">
        <f>IFERROR(VLOOKUP("ID"&amp;U616,V.진단결과!$A$2:$E$99558,4,0),0)</f>
        <v>0</v>
      </c>
      <c r="CS616" s="217">
        <f>IFERROR(VLOOKUP("ID"&amp;U616,V.진단결과!$A$2:$E$99558,5,0),0)</f>
        <v>0</v>
      </c>
      <c r="CT616" s="218">
        <f t="shared" si="477"/>
        <v>0</v>
      </c>
      <c r="CU616" s="219" t="str">
        <f>SUBSTITUTE(IFERROR(VLOOKUP("ID"&amp;U616,V.진단결과!$A$2:$F$99558,6,0),""),$AO616,"")</f>
        <v/>
      </c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</row>
    <row r="617" spans="1:120" s="220" customFormat="1" ht="16.5" customHeight="1">
      <c r="A617" s="164">
        <v>5.4</v>
      </c>
      <c r="B617" s="164" t="s">
        <v>2240</v>
      </c>
      <c r="C617" s="164" t="s">
        <v>2886</v>
      </c>
      <c r="D617" s="164">
        <v>12</v>
      </c>
      <c r="E617" s="175" t="s">
        <v>2243</v>
      </c>
      <c r="F617" s="177" t="s">
        <v>2263</v>
      </c>
      <c r="G617" s="177" t="s">
        <v>2255</v>
      </c>
      <c r="H617" s="177">
        <v>3</v>
      </c>
      <c r="I617" s="221" t="s">
        <v>2740</v>
      </c>
      <c r="J617" s="177" t="s">
        <v>2401</v>
      </c>
      <c r="K617" s="177" t="s">
        <v>2438</v>
      </c>
      <c r="L617" s="175"/>
      <c r="M617" s="165"/>
      <c r="N617" s="221" t="s">
        <v>2740</v>
      </c>
      <c r="O617" s="184">
        <v>44852</v>
      </c>
      <c r="P617" s="5"/>
      <c r="Q617" s="175" t="s">
        <v>116</v>
      </c>
      <c r="R617" s="175" t="s">
        <v>2448</v>
      </c>
      <c r="S617" s="166"/>
      <c r="T617" s="166"/>
      <c r="U617" s="166">
        <v>3284</v>
      </c>
      <c r="V617" s="164" t="s">
        <v>1869</v>
      </c>
      <c r="W617" s="166"/>
      <c r="X617" s="166"/>
      <c r="Y617" s="166"/>
      <c r="Z617" s="168" t="s">
        <v>2892</v>
      </c>
      <c r="AA617" s="168" t="s">
        <v>2891</v>
      </c>
      <c r="AB617" s="166"/>
      <c r="AC617" s="166"/>
      <c r="AD617" s="165"/>
      <c r="AE617" s="166"/>
      <c r="AF617" s="166"/>
      <c r="AG617" s="166"/>
      <c r="AH617" s="165"/>
      <c r="AI617" s="166"/>
      <c r="AJ617" s="166"/>
      <c r="AK617" s="166"/>
      <c r="AL617" s="166"/>
      <c r="AM617" s="166"/>
      <c r="AN617" s="166" t="str">
        <f>F617 &amp;"["&amp;G617&amp;"]의 "&amp; I617 &amp;"["&amp; J617 &amp;"]는 필수적으로 존재하여만 한다."</f>
        <v>기록정보[NOTE]의 노트 기록일자[NOTE_DATE]는 필수적으로 존재하여만 한다.</v>
      </c>
      <c r="AO617" s="166"/>
      <c r="AP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Q617" s="164" t="s">
        <v>1860</v>
      </c>
      <c r="AR617" s="164" t="str">
        <f t="shared" si="478"/>
        <v xml:space="preserve">WITH query_result AS (
    -- 쿼리 결과를 변수에 저장
    SELECT 'ID3284'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AT617" s="164" t="s">
        <v>1860</v>
      </c>
      <c r="AU617" s="164" t="str">
        <f t="shared" si="479"/>
        <v xml:space="preserve">    WITH query_result AS (
        -- 쿼리 결과를 변수에 저장
        SELECT 'ID3284'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AW617" s="164" t="s">
        <v>1860</v>
      </c>
      <c r="AX617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'ID3284'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Z617" s="164" t="s">
        <v>1860</v>
      </c>
      <c r="BA617" s="164" t="str">
        <f t="shared" si="481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C617" s="164" t="s">
        <v>1860</v>
      </c>
      <c r="BD617" s="164" t="str">
        <f t="shared" si="482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BF617" s="164" t="s">
        <v>1860</v>
      </c>
      <c r="BG617" s="164" t="str">
        <f t="shared" si="483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7" s="166" t="str">
        <f>"SELECT 'ID"&amp; $U617 &amp;"' AS RULE_ID,  
   '"&amp; $G617 &amp;"' AS TB_NM,    
   '"&amp; $J617 &amp;"' AS COL_NM, 
   COUNT(*) AS TOT_CNT   
   FROM "&amp;$C617&amp;"."&amp; $G617 &amp;"
"</f>
        <v xml:space="preserve">SELECT 'ID3284' AS RULE_ID,  
   'NOTE' AS TB_NM,    
   'NOTE_DATE' AS COL_NM, 
   COUNT(*) AS TOT_CNT   
   FROM YourSchemaName.NOTE
</v>
      </c>
      <c r="BI617" s="164" t="s">
        <v>1860</v>
      </c>
      <c r="BJ617" s="166" t="str">
        <f t="shared" si="484"/>
        <v xml:space="preserve">BEGIN
    -- 쿼리 결과를 변수에 저장
    SELECT 'ID3284'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L617" s="164" t="s">
        <v>1860</v>
      </c>
      <c r="BM617" s="166" t="str">
        <f t="shared" si="485"/>
        <v xml:space="preserve">BEGIN
    -- 쿼리 결과를 변수에 저장
    SELECT 'ID3284'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BO617" s="164" t="s">
        <v>1860</v>
      </c>
      <c r="BP617" s="166" t="str">
        <f t="shared" si="486"/>
        <v xml:space="preserve">BEGIN
    -- 쿼리 결과를 변수에 저장
    SELECT ERR_VALUE, RULE_ID, TB_NM, COL_NM FROM (
 SELECT DISTINCT SUBSTRING(CAST(NOTE_DATE AS VARCHAR),1,30) AS ERR_VALUE, 'ID3284'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BR617" s="164" t="s">
        <v>1860</v>
      </c>
      <c r="BS617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U617" s="164" t="s">
        <v>1860</v>
      </c>
      <c r="BV617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617" s="166" t="str">
        <f>"SELECT ERR_VALUE, RULE_ID, TB_NM, COL_NM FROM (
 SELECT DISTINCT SUBSTRING(CAST("&amp; $J617 &amp;" AS VARCHAR(50)),1,30) AS ERR_VALUE, 'ID"&amp; $U617 &amp;"' AS RULE_ID,  
   '"&amp; $G617 &amp;"' AS TB_NM,    
   '"&amp; $J617 &amp;"' AS COL_NM 
    FROM "&amp;$C617&amp;"."&amp; $G617 &amp;" A
    WHERE  "&amp; $J617 &amp;" IS NULL 
LIMIT 3
) XX
"</f>
        <v xml:space="preserve">SELECT ERR_VALUE, RULE_ID, TB_NM, COL_NM FROM (
 SELECT DISTINCT SUBSTRING(CAST(NOTE_DATE AS VARCHAR(50)),1,30) AS ERR_VALUE, 'ID3284' AS RULE_ID,  
   'NOTE' AS TB_NM,    
   'NOTE_DATE' AS COL_NM 
    FROM YourSchemaName.NOTE A
    WHERE  NOTE_DATE IS NULL 
LIMIT 3
) XX
</v>
      </c>
      <c r="BX617" s="164" t="s">
        <v>1860</v>
      </c>
      <c r="BY617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'ID3284'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A617" s="164" t="s">
        <v>1860</v>
      </c>
      <c r="CB617" s="164" t="str">
        <f t="shared" si="490"/>
        <v xml:space="preserve">    -- 프로시저 본문
    BEGIN
        WITH query_result AS (
            -- 쿼리 결과를 변수에 저장
            SELECT 'ID3284'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D617" s="164" t="s">
        <v>1860</v>
      </c>
      <c r="CE617" s="164" t="str">
        <f t="shared" si="491"/>
        <v xml:space="preserve">    -- 프로시저 본문
    BEGIN
        WITH query_result AS (
            -- 쿼리 결과를 변수에 저장
         SELECT 'ID3284'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7" s="166" t="str">
        <f>"SELECT ERR_VALUE, RULE_ID, TB_NM, COL_NM FROM (
 SELECT DISTINCT SUBSTR(TO_CHAR("&amp; $J617 &amp;"),1,30) AS ERR_VALUE, 'ID"&amp; $U617 &amp;"' AS RULE_ID,  
   '"&amp; $G617 &amp;"' AS TB_NM,    
   '"&amp; $J617 &amp;"' AS COL_NM 
    FROM "&amp;$C617&amp;"."&amp; $G617 &amp;" A
    WHERE  "&amp; $J617 &amp;" IS NULL
AND ROWNUM &lt; 4
) XX
"</f>
        <v xml:space="preserve">SELECT ERR_VALUE, RULE_ID, TB_NM, COL_NM FROM (
 SELECT DISTINCT SUBSTR(TO_CHAR(NOTE_DATE),1,30) AS ERR_VALUE, 'ID3284' AS RULE_ID,  
   'NOTE' AS TB_NM,    
   'NOTE_DATE' AS COL_NM 
    FROM YourSchemaName.NOTE A
    WHERE  NOTE_DATE IS NULL
AND ROWNUM &lt; 4
) XX
</v>
      </c>
      <c r="CG617" s="164" t="s">
        <v>1860</v>
      </c>
      <c r="CH617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'ID3284'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J617" s="164" t="s">
        <v>1860</v>
      </c>
      <c r="CK617" s="164" t="str">
        <f t="shared" si="493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M617" s="164" t="s">
        <v>1860</v>
      </c>
      <c r="CN617" s="164" t="str">
        <f t="shared" si="494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CP617" s="164" t="s">
        <v>1860</v>
      </c>
      <c r="CQ617" s="164" t="str">
        <f t="shared" si="495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7" s="216">
        <f>IFERROR(VLOOKUP("ID"&amp;U617,V.진단결과!$A$2:$E$99558,4,0),0)</f>
        <v>0</v>
      </c>
      <c r="CS617" s="217">
        <f>IFERROR(VLOOKUP("ID"&amp;U617,V.진단결과!$A$2:$E$99558,5,0),0)</f>
        <v>0</v>
      </c>
      <c r="CT617" s="218">
        <f t="shared" si="477"/>
        <v>0</v>
      </c>
      <c r="CU617" s="219" t="str">
        <f>SUBSTITUTE(IFERROR(VLOOKUP("ID"&amp;U617,V.진단결과!$A$2:$F$99558,6,0),""),$AO617,"")</f>
        <v/>
      </c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</row>
    <row r="618" spans="1:120" s="220" customFormat="1" ht="16.5" customHeight="1">
      <c r="A618" s="164">
        <v>5.4</v>
      </c>
      <c r="B618" s="164" t="s">
        <v>2240</v>
      </c>
      <c r="C618" s="164" t="s">
        <v>2886</v>
      </c>
      <c r="D618" s="164">
        <v>12</v>
      </c>
      <c r="E618" s="175" t="s">
        <v>2243</v>
      </c>
      <c r="F618" s="177" t="s">
        <v>2263</v>
      </c>
      <c r="G618" s="177" t="s">
        <v>2255</v>
      </c>
      <c r="H618" s="177">
        <v>3</v>
      </c>
      <c r="I618" s="221" t="s">
        <v>2740</v>
      </c>
      <c r="J618" s="177" t="s">
        <v>2401</v>
      </c>
      <c r="K618" s="177" t="s">
        <v>2438</v>
      </c>
      <c r="L618" s="175"/>
      <c r="M618" s="165"/>
      <c r="N618" s="221" t="s">
        <v>2740</v>
      </c>
      <c r="O618" s="184">
        <v>44852</v>
      </c>
      <c r="P618" s="5"/>
      <c r="Q618" s="175" t="s">
        <v>116</v>
      </c>
      <c r="R618" s="175" t="s">
        <v>2448</v>
      </c>
      <c r="S618" s="166"/>
      <c r="T618" s="166"/>
      <c r="U618" s="166">
        <v>3285</v>
      </c>
      <c r="V618" s="164" t="s">
        <v>1869</v>
      </c>
      <c r="W618" s="166"/>
      <c r="X618" s="166"/>
      <c r="Y618" s="166"/>
      <c r="Z618" s="168" t="s">
        <v>2564</v>
      </c>
      <c r="AA618" s="168" t="s">
        <v>2565</v>
      </c>
      <c r="AB618" s="166"/>
      <c r="AC618" s="166"/>
      <c r="AD618" s="165"/>
      <c r="AE618" s="166"/>
      <c r="AF618" s="166"/>
      <c r="AG618" s="166"/>
      <c r="AH618" s="165"/>
      <c r="AI618" s="166"/>
      <c r="AJ618" s="166" t="s">
        <v>2254</v>
      </c>
      <c r="AK618" s="166" t="s">
        <v>2272</v>
      </c>
      <c r="AL618" s="166"/>
      <c r="AM618" s="166" t="s">
        <v>2394</v>
      </c>
      <c r="AN618" s="166" t="str">
        <f>F618 &amp;"["&amp;G618&amp;"]의 "&amp; I618 &amp;"["&amp; J618 &amp;"]는 사망["&amp;AJ618&amp;"]의 사망일자 이후 데이터가 존재할 수 없다."</f>
        <v>기록정보[NOTE]의 노트 기록일자[NOTE_DATE]는 사망[DEATH]의 사망일자 이후 데이터가 존재할 수 없다.</v>
      </c>
      <c r="AO618" s="166"/>
      <c r="AP618" s="166" t="str">
        <f>"SELECT 'ID"&amp; $U618 &amp;"' AS RULE_ID,  
   '"&amp; $G618 &amp;"' AS TB_NM,    
   '"&amp; $J618 &amp;"' AS COL_NM, 
   COUNT(*) AS TOT_CNT   
   FROM "&amp;$C618&amp;"."&amp; $G618 &amp;"
WHERE "&amp; $J618 &amp;" IS NOT NULL AND LENGTH("&amp; $J618 &amp;")&gt;0 "</f>
        <v xml:space="preserve">SELECT 'ID3285' AS RULE_ID,  
   'NOTE' AS TB_NM,    
   'NOTE_DATE' AS COL_NM, 
   COUNT(*) AS TOT_CNT   
   FROM YourSchemaName.NOTE
WHERE NOTE_DATE IS NOT NULL AND LENGTH(NOTE_DATE)&gt;0 </v>
      </c>
      <c r="AQ618" s="164" t="s">
        <v>1860</v>
      </c>
      <c r="AR618" s="164" t="str">
        <f t="shared" si="478"/>
        <v xml:space="preserve">WITH query_result AS (
    -- 쿼리 결과를 변수에 저장
    SELECT 'ID3285'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 
AND A."&amp; $J618 &amp;" &lt; B."&amp;$AM618&amp;"
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618" s="164" t="s">
        <v>1860</v>
      </c>
      <c r="AU618" s="164" t="str">
        <f t="shared" si="479"/>
        <v xml:space="preserve">    WITH query_result AS (
        -- 쿼리 결과를 변수에 저장
        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TO_VARCHAR(B."&amp;$AM618&amp;", 'YYYY-MM-DD')
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618" s="164" t="s">
        <v>1860</v>
      </c>
      <c r="AX618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AZ618" s="164" t="s">
        <v>1860</v>
      </c>
      <c r="BA618" s="164" t="str">
        <f t="shared" si="481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618" s="164" t="s">
        <v>1860</v>
      </c>
      <c r="BD618" s="164" t="str">
        <f t="shared" si="482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618" s="164" t="s">
        <v>1860</v>
      </c>
      <c r="BG618" s="164" t="str">
        <f t="shared" si="483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8" s="166" t="str">
        <f>"SELECT 'ID"&amp; $U618 &amp;"' AS RULE_ID,  
   '"&amp; $G618 &amp;"' AS TB_NM,    
   '"&amp; $J618 &amp;"' AS COL_NM, 
   COUNT(*) AS TOT_CNT   
   FROM "&amp;$C618&amp;"."&amp; $G618 &amp;"
"</f>
        <v xml:space="preserve">SELECT 'ID3285' AS RULE_ID,  
   'NOTE' AS TB_NM,    
   'NOTE_DATE' AS COL_NM, 
   COUNT(*) AS TOT_CNT   
   FROM YourSchemaName.NOTE
</v>
      </c>
      <c r="BI618" s="164" t="s">
        <v>1860</v>
      </c>
      <c r="BJ618" s="166" t="str">
        <f t="shared" si="484"/>
        <v xml:space="preserve">BEGIN
    -- 쿼리 결과를 변수에 저장
    SELECT 'ID3285'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B."&amp;$AM588&amp;" 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</v>
      </c>
      <c r="BL618" s="164" t="s">
        <v>1860</v>
      </c>
      <c r="BM618" s="166" t="str">
        <f t="shared" si="485"/>
        <v xml:space="preserve">BEGIN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=A."&amp;$AK618&amp;" 
AND A."&amp; $J618 &amp;" &lt; B."&amp;$AM588&amp;" 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</v>
      </c>
      <c r="BO618" s="164" t="s">
        <v>1860</v>
      </c>
      <c r="BP618" s="166" t="str">
        <f t="shared" si="486"/>
        <v xml:space="preserve">BEGIN
    -- 쿼리 결과를 변수에 저장
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BR618" s="164" t="s">
        <v>1860</v>
      </c>
      <c r="BS618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B."&amp;$AM588&amp;" )  
THEN 'Y' ELSE 'N' END = 'Y' 
AND ( "&amp; $J618 &amp;" IS NOT NULL AND LENGTH("&amp; $J618 &amp;")&gt;0 )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</v>
      </c>
      <c r="BU618" s="164" t="s">
        <v>1860</v>
      </c>
      <c r="BV618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8" s="166" t="str">
        <f>"SELECT ERR_VALUE, RULE_ID, TB_NM, COL_NM FROM (
 SELECT DISTINCT SUBSTRING(CAST("&amp; $J618 &amp;" AS VARCHAR(50)),1,30)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B."&amp;$AM588&amp;"
)  
THEN 'Y' ELSE 'N' END = 'Y' 
AND ( "&amp; $J618 &amp;" IS NOT NULL AND LENGTH("&amp; $J618 &amp;")&gt;0 ) 
LIMIT 3
) XX
"</f>
        <v xml:space="preserve">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</v>
      </c>
      <c r="BX618" s="164" t="s">
        <v>1860</v>
      </c>
      <c r="BY618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A618" s="164" t="s">
        <v>1860</v>
      </c>
      <c r="CB618" s="164" t="str">
        <f t="shared" si="490"/>
        <v xml:space="preserve">    -- 프로시저 본문
    BEGIN
        WITH query_result AS (
            -- 쿼리 결과를 변수에 저장
            SELECT 'ID3285'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B."&amp;$AM588&amp;"
 )  
THEN 'Y' ELSE 'N' END = 'Y' 
AND ( "&amp; $J618 &amp;" IS NOT NULL AND LENGTH(TO_CHAR("&amp; $J618 &amp;"))&gt;0 )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</v>
      </c>
      <c r="CD618" s="164" t="s">
        <v>1860</v>
      </c>
      <c r="CE618" s="164" t="str">
        <f t="shared" si="491"/>
        <v xml:space="preserve">    -- 프로시저 본문
    BEGIN
        WITH query_result AS (
            -- 쿼리 결과를 변수에 저장
         SELECT 'ID3285'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8" s="166" t="str">
        <f>"SELECT ERR_VALUE, RULE_ID, TB_NM, COL_NM FROM (
 SELECT DISTINCT SUBSTR(TO_CHAR("&amp; $J618 &amp;"),1,30)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B."&amp;$AM588&amp;"
)  
THEN 'Y' ELSE 'N' END = 'Y' 
AND ( "&amp; $J618 &amp;" IS NOT NULL AND LENGTH(TO_CHAR("&amp; $J618 &amp;"))&gt;0 ) 
AND ROWNUM &lt; 4
) XX
"</f>
        <v xml:space="preserve">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</v>
      </c>
      <c r="CG618" s="164" t="s">
        <v>1860</v>
      </c>
      <c r="CH618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J618" s="164" t="s">
        <v>1860</v>
      </c>
      <c r="CK618" s="164" t="str">
        <f t="shared" si="493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618" s="164" t="s">
        <v>1860</v>
      </c>
      <c r="CN618" s="164" t="str">
        <f t="shared" si="494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618" s="164" t="s">
        <v>1860</v>
      </c>
      <c r="CQ618" s="164" t="str">
        <f t="shared" si="495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8" s="216">
        <f>IFERROR(VLOOKUP("ID"&amp;U618,V.진단결과!$A$2:$E$99558,4,0),0)</f>
        <v>0</v>
      </c>
      <c r="CS618" s="217">
        <f>IFERROR(VLOOKUP("ID"&amp;U618,V.진단결과!$A$2:$E$99558,5,0),0)</f>
        <v>0</v>
      </c>
      <c r="CT618" s="218">
        <f t="shared" si="477"/>
        <v>0</v>
      </c>
      <c r="CU618" s="219" t="str">
        <f>SUBSTITUTE(IFERROR(VLOOKUP("ID"&amp;U618,V.진단결과!$A$2:$F$99558,6,0),""),$AO618,"")</f>
        <v/>
      </c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</row>
    <row r="619" spans="1:120" s="220" customFormat="1" ht="16.5" customHeight="1">
      <c r="A619" s="164">
        <v>5.4</v>
      </c>
      <c r="B619" s="164" t="s">
        <v>2240</v>
      </c>
      <c r="C619" s="164" t="s">
        <v>2886</v>
      </c>
      <c r="D619" s="164">
        <v>12</v>
      </c>
      <c r="E619" s="175" t="s">
        <v>2243</v>
      </c>
      <c r="F619" s="177" t="s">
        <v>2263</v>
      </c>
      <c r="G619" s="177" t="s">
        <v>2255</v>
      </c>
      <c r="H619" s="177">
        <v>3</v>
      </c>
      <c r="I619" s="221" t="s">
        <v>2740</v>
      </c>
      <c r="J619" s="177" t="s">
        <v>2401</v>
      </c>
      <c r="K619" s="177" t="s">
        <v>2438</v>
      </c>
      <c r="L619" s="175"/>
      <c r="M619" s="165"/>
      <c r="N619" s="221" t="s">
        <v>2740</v>
      </c>
      <c r="O619" s="184">
        <v>44852</v>
      </c>
      <c r="P619" s="5"/>
      <c r="Q619" s="175" t="s">
        <v>116</v>
      </c>
      <c r="R619" s="175" t="s">
        <v>2448</v>
      </c>
      <c r="S619" s="166"/>
      <c r="T619" s="166"/>
      <c r="U619" s="166">
        <v>3286</v>
      </c>
      <c r="V619" s="164" t="s">
        <v>1869</v>
      </c>
      <c r="W619" s="166"/>
      <c r="X619" s="166"/>
      <c r="Y619" s="166"/>
      <c r="Z619" s="168" t="s">
        <v>2564</v>
      </c>
      <c r="AA619" s="168" t="s">
        <v>2565</v>
      </c>
      <c r="AB619" s="166"/>
      <c r="AC619" s="166"/>
      <c r="AD619" s="165"/>
      <c r="AE619" s="166"/>
      <c r="AF619" s="166"/>
      <c r="AG619" s="166"/>
      <c r="AH619" s="165"/>
      <c r="AI619" s="166"/>
      <c r="AJ619" s="166" t="s">
        <v>2246</v>
      </c>
      <c r="AK619" s="166" t="s">
        <v>2294</v>
      </c>
      <c r="AL619" s="166"/>
      <c r="AM619" s="166"/>
      <c r="AN619" s="166" t="str">
        <f>F619 &amp;"["&amp;G619&amp;"]의 "&amp; I619 &amp;"["&amp; J619 &amp;"]는 방문["&amp;AJ619&amp;"]의 방문일자+-7일 이후 데이터가 존재할 수 없다."</f>
        <v>기록정보[NOTE]의 노트 기록일자[NOTE_DATE]는 방문[VISIT_OCCURRENCE]의 방문일자+-7일 이후 데이터가 존재할 수 없다.</v>
      </c>
      <c r="AO619" s="166"/>
      <c r="AP619" s="166" t="str">
        <f>"SELECT 'ID"&amp; $U619 &amp;"' AS RULE_ID,  
   '"&amp; $G619 &amp;"' AS TB_NM,    
   '"&amp; $J619 &amp;"' AS COL_NM, 
   COUNT(*) AS TOT_CNT   
   FROM "&amp;$C619&amp;"."&amp; $G619 &amp;"
WHERE "&amp; $J619 &amp;" IS NOT NULL AND LENGTH("&amp; $J619 &amp;")&gt;0 "</f>
        <v xml:space="preserve">SELECT 'ID3286' AS RULE_ID,  
   'NOTE' AS TB_NM,    
   'NOTE_DATE' AS COL_NM, 
   COUNT(*) AS TOT_CNT   
   FROM YourSchemaName.NOTE
WHERE NOTE_DATE IS NOT NULL AND LENGTH(NOTE_DATE)&gt;0 </v>
      </c>
      <c r="AQ619" s="164" t="s">
        <v>1860</v>
      </c>
      <c r="AR619" s="164" t="str">
        <f t="shared" si="478"/>
        <v xml:space="preserve">WITH query_result AS (
    -- 쿼리 결과를 변수에 저장
    SELECT 'ID3286'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 
AND A."&amp; $J619 &amp;" BETWEEN ADD_DAYS(B.VISIT_START_DATE, -7) 
                                  AND ADD_DAYS(B.VISIT_START_DATE, 7)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619" s="164" t="s">
        <v>1860</v>
      </c>
      <c r="AU619" s="164" t="str">
        <f t="shared" si="479"/>
        <v xml:space="preserve">    WITH query_result AS (
        -- 쿼리 결과를 변수에 저장
    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ADD_DAYS(B.VISIT_START_DATE, -7) 
                                  AND ADD_DAYS(B.VISIT_START_DATE, 7)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619" s="164" t="s">
        <v>1860</v>
      </c>
      <c r="AX619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AZ619" s="164" t="s">
        <v>1860</v>
      </c>
      <c r="BA619" s="164" t="str">
        <f t="shared" si="481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619" s="164" t="s">
        <v>1860</v>
      </c>
      <c r="BD619" s="164" t="str">
        <f t="shared" si="482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619" s="164" t="s">
        <v>1860</v>
      </c>
      <c r="BG619" s="164" t="str">
        <f t="shared" si="483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9" s="166" t="str">
        <f>"SELECT 'ID"&amp; $U619 &amp;"' AS RULE_ID,  
   '"&amp; $G619 &amp;"' AS TB_NM,    
   '"&amp; $J619 &amp;"' AS COL_NM, 
   COUNT(*) AS TOT_CNT   
   FROM "&amp;$C619&amp;"."&amp; $G619 &amp;"
"</f>
        <v xml:space="preserve">SELECT 'ID3286' AS RULE_ID,  
   'NOTE' AS TB_NM,    
   'NOTE_DATE' AS COL_NM, 
   COUNT(*) AS TOT_CNT   
   FROM YourSchemaName.NOTE
</v>
      </c>
      <c r="BI619" s="164" t="s">
        <v>1860</v>
      </c>
      <c r="BJ619" s="166" t="str">
        <f t="shared" si="484"/>
        <v xml:space="preserve">BEGIN
    -- 쿼리 결과를 변수에 저장
    SELECT 'ID3286'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(B.VISIT_START_DATE - INTERVAL '7 DAY') 
                                  AND (B.VISIT_START_DATE + INTERVAL '7 DAY') 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619" s="164" t="s">
        <v>1860</v>
      </c>
      <c r="BM619" s="166" t="str">
        <f t="shared" si="485"/>
        <v xml:space="preserve">BEGIN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=A."&amp;$AK619&amp;" 
AND A."&amp; $J619 &amp;" BETWEEN (B.VISIT_START_DATE - INTERVAL '7 DAY') 
                                  AND (B.VISIT_START_DATE + INTERVAL '7 DAY')  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619" s="164" t="s">
        <v>1860</v>
      </c>
      <c r="BP619" s="166" t="str">
        <f t="shared" si="486"/>
        <v xml:space="preserve">BEGIN
    -- 쿼리 결과를 변수에 저장
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BR619" s="164" t="s">
        <v>1860</v>
      </c>
      <c r="BS619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DATE_SUB(B.VISIT_START_DATE, INTERVAL 7 DAY) 
                                  AND DATE_ADD(B.VISIT_START_DATE, INTERVAL 7 DAY)
 )  
THEN 'Y' ELSE 'N' END = 'Y' 
AND ( "&amp; $J619 &amp;" IS NOT NULL AND LENGTH("&amp; $J619 &amp;")&gt;0 )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619" s="164" t="s">
        <v>1860</v>
      </c>
      <c r="BV619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9" s="166" t="str">
        <f>"SELECT ERR_VALUE, RULE_ID, TB_NM, COL_NM FROM (
 SELECT DISTINCT SUBSTRING(CAST("&amp; $J619 &amp;" AS VARCHAR(50)),1,30)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DATE_SUB(B.VISIT_START_DATE, INTERVAL 7 DAY) 
                                  AND DATE_ADD(B.VISIT_START_DATE, INTERVAL 7 DAY)
)  
THEN 'Y' ELSE 'N' END = 'Y' 
AND ( "&amp; $J619 &amp;" IS NOT NULL AND LENGTH("&amp; $J619 &amp;")&gt;0 ) 
LIMIT 3
) XX
"</f>
        <v xml:space="preserve">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619" s="164" t="s">
        <v>1860</v>
      </c>
      <c r="BY619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A619" s="164" t="s">
        <v>1860</v>
      </c>
      <c r="CB619" s="164" t="str">
        <f t="shared" si="490"/>
        <v xml:space="preserve">    -- 프로시저 본문
    BEGIN
        WITH query_result AS (
            -- 쿼리 결과를 변수에 저장
            SELECT 'ID3286'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(B.VISIT_START_DATE - 7) 
                                  AND (B.VISIT_START_DATE + 7)
 )  
THEN 'Y' ELSE 'N' END = 'Y' 
AND ( "&amp; $J619 &amp;" IS NOT NULL AND LENGTH(TO_CHAR("&amp; $J619 &amp;"))&gt;0 )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619" s="164" t="s">
        <v>1860</v>
      </c>
      <c r="CE619" s="164" t="str">
        <f t="shared" si="491"/>
        <v xml:space="preserve">    -- 프로시저 본문
    BEGIN
        WITH query_result AS (
            -- 쿼리 결과를 변수에 저장
 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9" s="166" t="str">
        <f>"SELECT ERR_VALUE, RULE_ID, TB_NM, COL_NM FROM (
 SELECT DISTINCT SUBSTR(TO_CHAR("&amp; $J619 &amp;"),1,30)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(B.VISIT_START_DATE - 7) 
                                  AND (B.VISIT_START_DATE + 7)
)  
THEN 'Y' ELSE 'N' END = 'Y' 
AND ( "&amp; $J619 &amp;" IS NOT NULL AND LENGTH(TO_CHAR("&amp; $J619 &amp;"))&gt;0 ) 
AND ROWNUM &lt; 4
) XX
"</f>
        <v xml:space="preserve">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619" s="164" t="s">
        <v>1860</v>
      </c>
      <c r="CH619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J619" s="164" t="s">
        <v>1860</v>
      </c>
      <c r="CK619" s="164" t="str">
        <f t="shared" si="493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619" s="164" t="s">
        <v>1860</v>
      </c>
      <c r="CN619" s="164" t="str">
        <f t="shared" si="494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619" s="164" t="s">
        <v>1860</v>
      </c>
      <c r="CQ619" s="164" t="str">
        <f t="shared" si="495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9" s="216">
        <f>IFERROR(VLOOKUP("ID"&amp;U619,V.진단결과!$A$2:$E$99558,4,0),0)</f>
        <v>0</v>
      </c>
      <c r="CS619" s="217">
        <f>IFERROR(VLOOKUP("ID"&amp;U619,V.진단결과!$A$2:$E$99558,5,0),0)</f>
        <v>0</v>
      </c>
      <c r="CT619" s="218">
        <f t="shared" ref="CT619" si="496">IFERROR(CS619/CR619,0)</f>
        <v>0</v>
      </c>
      <c r="CU619" s="219" t="str">
        <f>SUBSTITUTE(IFERROR(VLOOKUP("ID"&amp;U619,V.진단결과!$A$2:$F$99558,6,0),""),$AO619,"")</f>
        <v/>
      </c>
    </row>
    <row r="620" spans="1:120" s="220" customFormat="1" ht="16.5" customHeight="1">
      <c r="A620" s="164">
        <v>5.4</v>
      </c>
      <c r="B620" s="164" t="s">
        <v>2240</v>
      </c>
      <c r="C620" s="164" t="s">
        <v>2886</v>
      </c>
      <c r="D620" s="164">
        <v>12</v>
      </c>
      <c r="E620" s="175" t="s">
        <v>2243</v>
      </c>
      <c r="F620" s="177" t="s">
        <v>2263</v>
      </c>
      <c r="G620" s="177" t="s">
        <v>2255</v>
      </c>
      <c r="H620" s="177">
        <v>4</v>
      </c>
      <c r="I620" s="221" t="s">
        <v>2741</v>
      </c>
      <c r="J620" s="177" t="s">
        <v>2402</v>
      </c>
      <c r="K620" s="177" t="s">
        <v>2436</v>
      </c>
      <c r="L620" s="175"/>
      <c r="M620" s="165"/>
      <c r="N620" s="221" t="s">
        <v>2741</v>
      </c>
      <c r="O620" s="192"/>
      <c r="P620" s="166"/>
      <c r="Q620" s="175" t="s">
        <v>2449</v>
      </c>
      <c r="R620" s="175"/>
      <c r="S620" s="166"/>
      <c r="T620" s="166"/>
      <c r="U620" s="166">
        <v>3287</v>
      </c>
      <c r="V620" s="164" t="s">
        <v>1869</v>
      </c>
      <c r="W620" s="166"/>
      <c r="X620" s="166"/>
      <c r="Y620" s="166"/>
      <c r="Z620" s="168" t="s">
        <v>2800</v>
      </c>
      <c r="AA620" s="168" t="s">
        <v>2799</v>
      </c>
      <c r="AB620" s="166"/>
      <c r="AC620" s="166"/>
      <c r="AD620" s="165"/>
      <c r="AE620" s="166"/>
      <c r="AF620" s="166"/>
      <c r="AG620" s="165"/>
      <c r="AH620" s="165"/>
      <c r="AI620" s="166"/>
      <c r="AJ620" s="177" t="s">
        <v>2255</v>
      </c>
      <c r="AK620" s="177" t="s">
        <v>2401</v>
      </c>
      <c r="AL620" s="166"/>
      <c r="AM620" s="166"/>
      <c r="AN620" s="167" t="str">
        <f>F620 &amp;"["&amp;G620&amp;"]의 "&amp; I620 &amp;"["&amp; J620 &amp;"]는 "&amp;AJ620&amp;" 테이블의 "&amp;AK620&amp;"값을 포함해야 한다."</f>
        <v>기록정보[NOTE]의 노트 기록시간[NOTE_DATETIME]는 NOTE 테이블의 NOTE_DATE값을 포함해야 한다.</v>
      </c>
      <c r="AO620" s="166"/>
      <c r="AP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AQ620" s="164" t="s">
        <v>1860</v>
      </c>
      <c r="AR620" s="164" t="str">
        <f t="shared" si="478"/>
        <v xml:space="preserve">WITH query_result AS (
    -- 쿼리 결과를 변수에 저장
    SELECT 'ID3287'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0" s="166" t="str">
        <f>"SELECT 'ID"&amp; $U620 &amp;"' AS RULE_ID,  
   '"&amp; $G620 &amp;"' AS TB_NM,    
   '"&amp; $J620 &amp;"' AS COL_NM, 
	COUNT(*) AS ERR_CNT   
FROM "&amp;$C620&amp;"."&amp; $G620 &amp;"
WHERE CASE WHEN  "&amp; $J620 &amp;" NOT LIKE_REGEXPR "&amp; $AK620 &amp;"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620" s="164" t="s">
        <v>1860</v>
      </c>
      <c r="AU620" s="164" t="str">
        <f t="shared" si="479"/>
        <v xml:space="preserve">    WITH query_result AS (
        -- 쿼리 결과를 변수에 저장
        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"&amp; $J620 &amp;" NOT LIKE_REGEXPR "&amp; $AK620 &amp;"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620" s="164" t="s">
        <v>1860</v>
      </c>
      <c r="AX620" s="164" t="str">
        <f t="shared" si="480"/>
        <v xml:space="preserve">    WITH query_result AS (
        -- 쿼리 결과를 변수에 저장
        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AZ620" s="164" t="s">
        <v>1860</v>
      </c>
      <c r="BA620" s="164" t="str">
        <f t="shared" si="481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620" s="164" t="s">
        <v>1860</v>
      </c>
      <c r="BD620" s="164" t="str">
        <f t="shared" si="482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620" s="164" t="s">
        <v>1860</v>
      </c>
      <c r="BG620" s="164" t="str">
        <f t="shared" si="483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0" s="166" t="str">
        <f>"SELECT 'ID"&amp; $U620 &amp;"' AS RULE_ID,  
   '"&amp; $G620 &amp;"' AS TB_NM,    
   '"&amp; $J620 &amp;"' AS COL_NM, 
   COUNT(*) AS TOT_CNT   
   FROM "&amp;$C620&amp;"."&amp; $G620 &amp;"
WHERE "&amp; $J620 &amp;" IS NOT NULL AND LENGTH(CAST("&amp; $J620 &amp;" AS VARCHAR))&gt;0 "</f>
        <v xml:space="preserve">SELECT 'ID3287' AS RULE_ID,  
   'NOTE' AS TB_NM,    
   'NOTE_DATETIME' AS COL_NM, 
   COUNT(*) AS TOT_CNT   
   FROM YourSchemaName.NOTE
WHERE NOTE_DATETIME IS NOT NULL AND LENGTH(CAST(NOTE_DATETIME AS VARCHAR))&gt;0 </v>
      </c>
      <c r="BI620" s="164" t="s">
        <v>1860</v>
      </c>
      <c r="BJ620" s="166" t="str">
        <f t="shared" si="484"/>
        <v xml:space="preserve">BEGIN
    -- 쿼리 결과를 변수에 저장
    SELECT 'ID3287'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0" s="166" t="str">
        <f>"SELECT 'ID"&amp; $U620 &amp;"' AS RULE_ID,  
   '"&amp; $G620 &amp;"' AS TB_NM,    
   '"&amp; $J620 &amp;"' AS COL_NM, 
	COUNT(*) AS ERR_CNT   
FROM "&amp;$C620&amp;"."&amp; $G620 &amp;"
WHERE CASE WHEN REGEXP_MATCH(CAST("&amp; $J620 &amp;" AS VARCHAR), CAST("&amp; $AK620 &amp;" AS VARCHAR)) IS NULL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620" s="164" t="s">
        <v>1860</v>
      </c>
      <c r="BM620" s="166" t="str">
        <f t="shared" si="485"/>
        <v xml:space="preserve">BEGIN
    -- 쿼리 결과를 변수에 저장
    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REGEXP_MATCH(CAST("&amp; $J620 &amp;" AS VARCHAR), CAST("&amp; $AK620 &amp;" AS VARCHAR)) IS NULL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620" s="164" t="s">
        <v>1860</v>
      </c>
      <c r="BP620" s="166" t="str">
        <f t="shared" si="486"/>
        <v xml:space="preserve">BEGIN
    -- 쿼리 결과를 변수에 저장
    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BR620" s="164" t="s">
        <v>1860</v>
      </c>
      <c r="BS620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0" s="166" t="str">
        <f>"SELECT 'ID"&amp; $U620 &amp;"' AS RULE_ID,  
   '"&amp; $G620 &amp;"' AS TB_NM,    
   '"&amp; $J620 &amp;"' AS COL_NM, 
	COUNT(*) AS ERR_CNT   
FROM "&amp;$C620&amp;"."&amp; $G620 &amp;"
WHERE CASE WHEN  "&amp; $J620 &amp;" NOT REGEXP "&amp; $AK620 &amp;"
THEN 'Y' ELSE 'N' END = 'Y' 
AND ( "&amp; $J620 &amp;" IS NOT NULL AND LENGTH("&amp; $J620 &amp;")&gt;0 )
"</f>
        <v xml:space="preserve">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620" s="164" t="s">
        <v>1860</v>
      </c>
      <c r="BV620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620" s="166" t="str">
        <f>"SELECT ERR_VALUE, RULE_ID, TB_NM, COL_NM FROM (
SELECT DISTINCT SUBSTRING(CAST("&amp; $J620 &amp;" AS VARCHAR(50)),1,30) AS ERR_VALUE, 'ID"&amp; $U620 &amp;"' AS RULE_ID,  
   '"&amp; $G620 &amp;"' AS TB_NM,    
   '"&amp; $J620 &amp;"' AS COL_NM 
FROM "&amp;$C620&amp;"."&amp; $G620 &amp;"
WHERE CASE WHEN "&amp; $J620 &amp;" NOT REGEXP "&amp; $AK620 &amp;"
 THEN 'Y' 
 ELSE 'N' 
 END = 'Y' 
AND ("&amp; $J620 &amp;" IS NOT NULL AND LENGTH("&amp; $J620 &amp;")&gt;0 )
limit 3
) XX
"</f>
        <v xml:space="preserve">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620" s="164" t="s">
        <v>1860</v>
      </c>
      <c r="BY620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CA620" s="164" t="s">
        <v>1860</v>
      </c>
      <c r="CB620" s="164" t="str">
        <f t="shared" si="490"/>
        <v xml:space="preserve">    -- 프로시저 본문
    BEGIN
        WITH query_result AS (
            -- 쿼리 결과를 변수에 저장
            SELECT 'ID3287'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0" s="166" t="str">
        <f>"SELECT 'ID"&amp; $U620 &amp;"' AS RULE_ID,  
   '"&amp; $G620 &amp;"' AS TB_NM,    
   '"&amp; $J620 &amp;"' AS COL_NM, 
	COUNT(*) AS ERR_CNT   
FROM "&amp;$C620&amp;"."&amp; $G620 &amp;"
WHERE CASE WHEN NOT REGEXP_LIKE("&amp; $J620 &amp;", "&amp; $AK620 &amp;")
THEN 'Y' ELSE 'N' END = 'Y' 
AND ( "&amp; $J620 &amp;" IS NOT NULL AND LENGTH(TO_CHAR("&amp; $J620 &amp;"))&gt;0 )
"</f>
        <v xml:space="preserve">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620" s="164" t="s">
        <v>1860</v>
      </c>
      <c r="CE620" s="164" t="str">
        <f t="shared" si="491"/>
        <v xml:space="preserve">    -- 프로시저 본문
    BEGIN
        WITH query_result AS (
            -- 쿼리 결과를 변수에 저장
         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0" s="166" t="str">
        <f>"SELECT ERR_VALUE, RULE_ID, TB_NM, COL_NM FROM (
SELECT DISTINCT SUBSTR(TO_CHAR("&amp; $J620 &amp;"),1,30) AS ERR_VALUE, 'ID"&amp; $U620 &amp;"' AS RULE_ID,  
   '"&amp; $G620 &amp;"' AS TB_NM,    
   '"&amp; $J620 &amp;"' AS COL_NM 
FROM "&amp;$C620&amp;"."&amp; $G620 &amp;"
WHERE CASE WHEN NOT REGEXP_LIKE("&amp; $J620 &amp;", "&amp; $AK620 &amp;")
 THEN 'Y' 
 ELSE 'N' 
 END = 'Y' 
AND ("&amp; $J620 &amp;" IS NOT NULL AND LENGTH(TO_CHAR("&amp; $J620 &amp;"))&gt;0 )
AND ROWNUM &lt; 4
) XX
"</f>
        <v xml:space="preserve">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620" s="164" t="s">
        <v>1860</v>
      </c>
      <c r="CH620" s="164" t="str">
        <f t="shared" si="492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CJ620" s="164" t="s">
        <v>1860</v>
      </c>
      <c r="CK620" s="164" t="str">
        <f t="shared" si="493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620" s="164" t="s">
        <v>1860</v>
      </c>
      <c r="CN620" s="164" t="str">
        <f t="shared" si="494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620" s="164" t="s">
        <v>1860</v>
      </c>
      <c r="CQ620" s="164" t="str">
        <f t="shared" si="495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0" s="216">
        <f>IFERROR(VLOOKUP("ID"&amp;U620,V.진단결과!$A$2:$E$99558,4,0),0)</f>
        <v>0</v>
      </c>
      <c r="CS620" s="217">
        <f>IFERROR(VLOOKUP("ID"&amp;U620,V.진단결과!$A$2:$E$99558,5,0),0)</f>
        <v>0</v>
      </c>
      <c r="CT620" s="218">
        <f t="shared" si="477"/>
        <v>0</v>
      </c>
      <c r="CU620" s="219" t="str">
        <f>SUBSTITUTE(IFERROR(VLOOKUP("ID"&amp;U620,V.진단결과!$A$2:$F$99558,6,0),""),$AO620,"")</f>
        <v/>
      </c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</row>
    <row r="621" spans="1:120" s="220" customFormat="1" ht="16.5" customHeight="1">
      <c r="A621" s="164">
        <v>5.4</v>
      </c>
      <c r="B621" s="164" t="s">
        <v>2240</v>
      </c>
      <c r="C621" s="164" t="s">
        <v>2886</v>
      </c>
      <c r="D621" s="164">
        <v>12</v>
      </c>
      <c r="E621" s="175" t="s">
        <v>2243</v>
      </c>
      <c r="F621" s="177" t="s">
        <v>2263</v>
      </c>
      <c r="G621" s="177" t="s">
        <v>2255</v>
      </c>
      <c r="H621" s="177">
        <v>5</v>
      </c>
      <c r="I621" s="221" t="s">
        <v>2742</v>
      </c>
      <c r="J621" s="177" t="s">
        <v>2403</v>
      </c>
      <c r="K621" s="177" t="s">
        <v>2435</v>
      </c>
      <c r="L621" s="175"/>
      <c r="M621" s="165"/>
      <c r="N621" s="221" t="s">
        <v>2752</v>
      </c>
      <c r="O621" s="192">
        <v>32835</v>
      </c>
      <c r="P621" s="166"/>
      <c r="Q621" s="175" t="s">
        <v>116</v>
      </c>
      <c r="R621" s="175" t="s">
        <v>2448</v>
      </c>
      <c r="S621" s="166"/>
      <c r="T621" s="166"/>
      <c r="U621" s="166">
        <v>3288</v>
      </c>
      <c r="V621" s="164" t="s">
        <v>1869</v>
      </c>
      <c r="W621" s="166"/>
      <c r="X621" s="166"/>
      <c r="Y621" s="166"/>
      <c r="Z621" s="164" t="s">
        <v>1868</v>
      </c>
      <c r="AA621" s="164" t="s">
        <v>2466</v>
      </c>
      <c r="AB621" s="166"/>
      <c r="AC621" s="166"/>
      <c r="AD621" s="165"/>
      <c r="AE621" s="166"/>
      <c r="AF621" s="166" t="s">
        <v>2886</v>
      </c>
      <c r="AG621" s="165" t="s">
        <v>2258</v>
      </c>
      <c r="AH621" s="165" t="s">
        <v>2434</v>
      </c>
      <c r="AI621" s="166" t="s">
        <v>2825</v>
      </c>
      <c r="AJ621" s="166"/>
      <c r="AK621" s="166"/>
      <c r="AL621" s="166"/>
      <c r="AM621" s="166"/>
      <c r="AN621" s="166" t="str">
        <f>F621 &amp;"["&amp;G621&amp;"]의 "&amp; I621 &amp;"["&amp; J621 &amp;"]는 표준코드[CONCEPT]의 표준코드아이디[CONCEPT_ID]에 존재하며 해당 조건["&amp;AI621&amp;"]을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21" s="166"/>
      <c r="AP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AQ621" s="164" t="s">
        <v>1860</v>
      </c>
      <c r="AR621" s="164" t="str">
        <f t="shared" si="478"/>
        <v xml:space="preserve">WITH query_result AS (
    -- 쿼리 결과를 변수에 저장
    SELECT 'ID3288'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621" s="164" t="s">
        <v>1860</v>
      </c>
      <c r="AU621" s="164" t="str">
        <f t="shared" si="479"/>
        <v xml:space="preserve">    WITH query_result AS (
        -- 쿼리 결과를 변수에 저장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621" s="164" t="s">
        <v>1860</v>
      </c>
      <c r="AX621" s="164" t="str">
        <f t="shared" si="480"/>
        <v xml:space="preserve">    WITH query_result AS (
        -- 쿼리 결과를 변수에 저장
    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AZ621" s="164" t="s">
        <v>1860</v>
      </c>
      <c r="BA621" s="164" t="str">
        <f t="shared" si="481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621" s="164" t="s">
        <v>1860</v>
      </c>
      <c r="BD621" s="164" t="str">
        <f t="shared" si="482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621" s="164" t="s">
        <v>1860</v>
      </c>
      <c r="BG621" s="164" t="str">
        <f t="shared" si="483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1" s="166" t="str">
        <f>"SELECT 'ID"&amp; $U621 &amp;"' AS RULE_ID,  
   '"&amp; $G621 &amp;"' AS TB_NM,    
   '"&amp; $J621 &amp;"' AS COL_NM, 
   COUNT(*) AS TOT_CNT   
   FROM "&amp;$C621&amp;"."&amp; $G621 &amp;"
WHERE "&amp; $J621 &amp;" IS NOT NULL AND LENGTH(CAST("&amp; $J621 &amp;" AS VARCHAR))&gt;0 "</f>
        <v xml:space="preserve">SELECT 'ID3288' AS RULE_ID,  
   'NOTE' AS TB_NM,    
   'NOTE_TYPE_CONCEPT_ID' AS COL_NM, 
   COUNT(*) AS TOT_CNT   
   FROM YourSchemaName.NOTE
WHERE NOTE_TYPE_CONCEPT_ID IS NOT NULL AND LENGTH(CAST(NOTE_TYPE_CONCEPT_ID AS VARCHAR))&gt;0 </v>
      </c>
      <c r="BI621" s="164" t="s">
        <v>1860</v>
      </c>
      <c r="BJ621" s="166" t="str">
        <f t="shared" si="484"/>
        <v xml:space="preserve">BEGIN
    -- 쿼리 결과를 변수에 저장
    SELECT 'ID3288'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621" s="164" t="s">
        <v>1860</v>
      </c>
      <c r="BM621" s="166" t="str">
        <f t="shared" si="485"/>
        <v xml:space="preserve">BEGIN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621" s="164" t="s">
        <v>1860</v>
      </c>
      <c r="BP621" s="166" t="str">
        <f t="shared" si="486"/>
        <v xml:space="preserve">BEGIN
    -- 쿼리 결과를 변수에 저장
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BR621" s="164" t="s">
        <v>1860</v>
      </c>
      <c r="BS621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LENGTH("&amp; $J621 &amp;")&gt;0 )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621" s="164" t="s">
        <v>1860</v>
      </c>
      <c r="BV621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621" s="166" t="str">
        <f>"SELECT ERR_VALUE, RULE_ID, TB_NM, COL_NM FROM (
 SELECT DISTINCT SUBSTRING(CAST("&amp; $J621 &amp;" AS VARCHAR(50)),1,30)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 $AI621 &amp;")  
THEN 'Y' ELSE 'N' END = 'Y' 
AND ( "&amp; $J621 &amp;" IS NOT NULL AND LENGTH("&amp; $J621 &amp;")&gt;0 ) 
LIMIT 3
) XX
"</f>
        <v xml:space="preserve">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621" s="164" t="s">
        <v>1860</v>
      </c>
      <c r="BY621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CA621" s="164" t="s">
        <v>1860</v>
      </c>
      <c r="CB621" s="164" t="str">
        <f t="shared" si="490"/>
        <v xml:space="preserve">    -- 프로시저 본문
    BEGIN
        WITH query_result AS (
            -- 쿼리 결과를 변수에 저장
            SELECT 'ID3288'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LENGTH(TO_CHAR("&amp; $J621 &amp;"))&gt;0 )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621" s="164" t="s">
        <v>1860</v>
      </c>
      <c r="CE621" s="164" t="str">
        <f t="shared" si="491"/>
        <v xml:space="preserve">    -- 프로시저 본문
    BEGIN
        WITH query_result AS (
            -- 쿼리 결과를 변수에 저장
 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1" s="166" t="str">
        <f>"SELECT ERR_VALUE, RULE_ID, TB_NM, COL_NM FROM (
 SELECT DISTINCT SUBSTR(TO_CHAR("&amp; $J621 &amp;"),1,30)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LENGTH(TO_CHAR("&amp; $J621 &amp;"))&gt;0 ) 
AND ROWNUM &lt; 4
) XX
"</f>
        <v xml:space="preserve">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621" s="164" t="s">
        <v>1860</v>
      </c>
      <c r="CH621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CJ621" s="164" t="s">
        <v>1860</v>
      </c>
      <c r="CK621" s="164" t="str">
        <f t="shared" si="493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621" s="164" t="s">
        <v>1860</v>
      </c>
      <c r="CN621" s="164" t="str">
        <f t="shared" si="494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621" s="164" t="s">
        <v>1860</v>
      </c>
      <c r="CQ621" s="164" t="str">
        <f t="shared" si="495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1" s="216">
        <f>IFERROR(VLOOKUP("ID"&amp;U621,V.진단결과!$A$2:$E$99558,4,0),0)</f>
        <v>0</v>
      </c>
      <c r="CS621" s="217">
        <f>IFERROR(VLOOKUP("ID"&amp;U621,V.진단결과!$A$2:$E$99558,5,0),0)</f>
        <v>0</v>
      </c>
      <c r="CT621" s="218">
        <f t="shared" si="477"/>
        <v>0</v>
      </c>
      <c r="CU621" s="219" t="str">
        <f>SUBSTITUTE(IFERROR(VLOOKUP("ID"&amp;U621,V.진단결과!$A$2:$F$99558,6,0),""),$AO621,"")</f>
        <v/>
      </c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</row>
    <row r="622" spans="1:120" s="220" customFormat="1" ht="16.5" customHeight="1">
      <c r="A622" s="164">
        <v>5.4</v>
      </c>
      <c r="B622" s="164" t="s">
        <v>2240</v>
      </c>
      <c r="C622" s="164" t="s">
        <v>2886</v>
      </c>
      <c r="D622" s="164">
        <v>12</v>
      </c>
      <c r="E622" s="175" t="s">
        <v>2243</v>
      </c>
      <c r="F622" s="177" t="s">
        <v>2263</v>
      </c>
      <c r="G622" s="177" t="s">
        <v>2255</v>
      </c>
      <c r="H622" s="177">
        <v>5</v>
      </c>
      <c r="I622" s="221" t="s">
        <v>2742</v>
      </c>
      <c r="J622" s="177" t="s">
        <v>2403</v>
      </c>
      <c r="K622" s="177" t="s">
        <v>2435</v>
      </c>
      <c r="L622" s="175"/>
      <c r="M622" s="165"/>
      <c r="N622" s="221" t="s">
        <v>2752</v>
      </c>
      <c r="O622" s="192">
        <v>32835</v>
      </c>
      <c r="P622" s="166"/>
      <c r="Q622" s="175" t="s">
        <v>116</v>
      </c>
      <c r="R622" s="175" t="s">
        <v>2448</v>
      </c>
      <c r="S622" s="166"/>
      <c r="T622" s="166"/>
      <c r="U622" s="166">
        <v>3289</v>
      </c>
      <c r="V622" s="164" t="s">
        <v>1869</v>
      </c>
      <c r="W622" s="166"/>
      <c r="X622" s="166"/>
      <c r="Y622" s="166"/>
      <c r="Z622" s="168" t="s">
        <v>2892</v>
      </c>
      <c r="AA622" s="168" t="s">
        <v>2891</v>
      </c>
      <c r="AB622" s="166"/>
      <c r="AC622" s="166"/>
      <c r="AD622" s="165"/>
      <c r="AE622" s="166"/>
      <c r="AF622" s="166"/>
      <c r="AG622" s="166"/>
      <c r="AH622" s="165"/>
      <c r="AI622" s="166"/>
      <c r="AJ622" s="166"/>
      <c r="AK622" s="166"/>
      <c r="AL622" s="166"/>
      <c r="AM622" s="166"/>
      <c r="AN622" s="166" t="str">
        <f>F622 &amp;"["&amp;G622&amp;"]의 "&amp; I622 &amp;"["&amp; J622 &amp;"]는 필수적으로 존재하여만 한다."</f>
        <v>기록정보[NOTE]의 노트 기록 출처_concpet ID[NOTE_TYPE_CONCEPT_ID]는 필수적으로 존재하여만 한다.</v>
      </c>
      <c r="AO622" s="166"/>
      <c r="AP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Q622" s="164" t="s">
        <v>1860</v>
      </c>
      <c r="AR622" s="164" t="str">
        <f t="shared" si="478"/>
        <v xml:space="preserve">WITH query_result AS (
    -- 쿼리 결과를 변수에 저장
    SELECT 'ID3289'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AT622" s="164" t="s">
        <v>1860</v>
      </c>
      <c r="AU622" s="164" t="str">
        <f t="shared" si="479"/>
        <v xml:space="preserve">    WITH query_result AS (
        -- 쿼리 결과를 변수에 저장
        SELECT 'ID3289'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AW622" s="164" t="s">
        <v>1860</v>
      </c>
      <c r="AX622" s="164" t="str">
        <f t="shared" si="480"/>
        <v xml:space="preserve">    WITH query_result AS (
        -- 쿼리 결과를 변수에 저장
    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Z622" s="164" t="s">
        <v>1860</v>
      </c>
      <c r="BA622" s="164" t="str">
        <f t="shared" si="481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C622" s="164" t="s">
        <v>1860</v>
      </c>
      <c r="BD622" s="164" t="str">
        <f t="shared" si="482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BF622" s="164" t="s">
        <v>1860</v>
      </c>
      <c r="BG622" s="164" t="str">
        <f t="shared" si="483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2" s="166" t="str">
        <f>"SELECT 'ID"&amp; $U622 &amp;"' AS RULE_ID,  
   '"&amp; $G622 &amp;"' AS TB_NM,    
   '"&amp; $J622 &amp;"' AS COL_NM, 
   COUNT(*) AS TOT_CNT   
   FROM "&amp;$C622&amp;"."&amp; $G622 &amp;"
"</f>
        <v xml:space="preserve">SELECT 'ID3289' AS RULE_ID,  
   'NOTE' AS TB_NM,    
   'NOTE_TYPE_CONCEPT_ID' AS COL_NM, 
   COUNT(*) AS TOT_CNT   
   FROM YourSchemaName.NOTE
</v>
      </c>
      <c r="BI622" s="164" t="s">
        <v>1860</v>
      </c>
      <c r="BJ622" s="166" t="str">
        <f t="shared" si="484"/>
        <v xml:space="preserve">BEGIN
    -- 쿼리 결과를 변수에 저장
    SELECT 'ID3289'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L622" s="164" t="s">
        <v>1860</v>
      </c>
      <c r="BM622" s="166" t="str">
        <f t="shared" si="485"/>
        <v xml:space="preserve">BEGIN
    -- 쿼리 결과를 변수에 저장
    SELECT 'ID3289'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BO622" s="164" t="s">
        <v>1860</v>
      </c>
      <c r="BP622" s="166" t="str">
        <f t="shared" si="486"/>
        <v xml:space="preserve">BEGIN
    -- 쿼리 결과를 변수에 저장
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BR622" s="164" t="s">
        <v>1860</v>
      </c>
      <c r="BS622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U622" s="164" t="s">
        <v>1860</v>
      </c>
      <c r="BV622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622" s="166" t="str">
        <f>"SELECT ERR_VALUE, RULE_ID, TB_NM, COL_NM FROM (
 SELECT DISTINCT SUBSTRING(CAST("&amp; $J622 &amp;" AS VARCHAR(50)),1,30) AS ERR_VALUE, 'ID"&amp; $U622 &amp;"' AS RULE_ID,  
   '"&amp; $G622 &amp;"' AS TB_NM,    
   '"&amp; $J622 &amp;"' AS COL_NM 
    FROM "&amp;$C622&amp;"."&amp; $G622 &amp;" A
    WHERE  "&amp; $J622 &amp;" IS NULL 
LIMIT 3
) XX
"</f>
        <v xml:space="preserve">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</v>
      </c>
      <c r="BX622" s="164" t="s">
        <v>1860</v>
      </c>
      <c r="BY622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A622" s="164" t="s">
        <v>1860</v>
      </c>
      <c r="CB622" s="164" t="str">
        <f t="shared" si="490"/>
        <v xml:space="preserve">    -- 프로시저 본문
    BEGIN
        WITH query_result AS (
            -- 쿼리 결과를 변수에 저장
            SELECT 'ID3289'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D622" s="164" t="s">
        <v>1860</v>
      </c>
      <c r="CE622" s="164" t="str">
        <f t="shared" si="491"/>
        <v xml:space="preserve">    -- 프로시저 본문
    BEGIN
        WITH query_result AS (
            -- 쿼리 결과를 변수에 저장
         SELECT 'ID3289'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2" s="166" t="str">
        <f>"SELECT ERR_VALUE, RULE_ID, TB_NM, COL_NM FROM (
 SELECT DISTINCT SUBSTR(TO_CHAR("&amp; $J622 &amp;"),1,30) AS ERR_VALUE, 'ID"&amp; $U622 &amp;"' AS RULE_ID,  
   '"&amp; $G622 &amp;"' AS TB_NM,    
   '"&amp; $J622 &amp;"' AS COL_NM 
    FROM "&amp;$C622&amp;"."&amp; $G622 &amp;" A
    WHERE  "&amp; $J622 &amp;" IS NULL
AND ROWNUM &lt; 4
) XX
"</f>
        <v xml:space="preserve">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</v>
      </c>
      <c r="CG622" s="164" t="s">
        <v>1860</v>
      </c>
      <c r="CH622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J622" s="164" t="s">
        <v>1860</v>
      </c>
      <c r="CK622" s="164" t="str">
        <f t="shared" si="493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M622" s="164" t="s">
        <v>1860</v>
      </c>
      <c r="CN622" s="164" t="str">
        <f t="shared" si="494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CP622" s="164" t="s">
        <v>1860</v>
      </c>
      <c r="CQ622" s="164" t="str">
        <f t="shared" si="495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2" s="216">
        <f>IFERROR(VLOOKUP("ID"&amp;U622,V.진단결과!$A$2:$E$99558,4,0),0)</f>
        <v>0</v>
      </c>
      <c r="CS622" s="217">
        <f>IFERROR(VLOOKUP("ID"&amp;U622,V.진단결과!$A$2:$E$99558,5,0),0)</f>
        <v>0</v>
      </c>
      <c r="CT622" s="218">
        <f t="shared" si="477"/>
        <v>0</v>
      </c>
      <c r="CU622" s="219" t="str">
        <f>SUBSTITUTE(IFERROR(VLOOKUP("ID"&amp;U622,V.진단결과!$A$2:$F$99558,6,0),""),$AO622,"")</f>
        <v/>
      </c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</row>
    <row r="623" spans="1:120" s="220" customFormat="1" ht="24" customHeight="1">
      <c r="A623" s="164">
        <v>5.4</v>
      </c>
      <c r="B623" s="164" t="s">
        <v>2240</v>
      </c>
      <c r="C623" s="164" t="s">
        <v>2886</v>
      </c>
      <c r="D623" s="164">
        <v>12</v>
      </c>
      <c r="E623" s="175" t="s">
        <v>2243</v>
      </c>
      <c r="F623" s="177" t="s">
        <v>2263</v>
      </c>
      <c r="G623" s="177" t="s">
        <v>2255</v>
      </c>
      <c r="H623" s="177">
        <v>6</v>
      </c>
      <c r="I623" s="221" t="s">
        <v>2743</v>
      </c>
      <c r="J623" s="177" t="s">
        <v>2404</v>
      </c>
      <c r="K623" s="177" t="s">
        <v>2435</v>
      </c>
      <c r="L623" s="175"/>
      <c r="M623" s="165"/>
      <c r="N623" s="221" t="s">
        <v>2743</v>
      </c>
      <c r="O623" s="192" t="s">
        <v>2508</v>
      </c>
      <c r="P623" s="166"/>
      <c r="Q623" s="175" t="s">
        <v>116</v>
      </c>
      <c r="R623" s="175" t="s">
        <v>2448</v>
      </c>
      <c r="S623" s="166"/>
      <c r="T623" s="166"/>
      <c r="U623" s="166">
        <v>3290</v>
      </c>
      <c r="V623" s="164" t="s">
        <v>1869</v>
      </c>
      <c r="W623" s="166"/>
      <c r="X623" s="166"/>
      <c r="Y623" s="166"/>
      <c r="Z623" s="164" t="s">
        <v>1868</v>
      </c>
      <c r="AA623" s="164" t="s">
        <v>2568</v>
      </c>
      <c r="AB623" s="166"/>
      <c r="AC623" s="166"/>
      <c r="AD623" s="165"/>
      <c r="AE623" s="166"/>
      <c r="AF623" s="166" t="s">
        <v>2886</v>
      </c>
      <c r="AG623" s="165" t="s">
        <v>2258</v>
      </c>
      <c r="AH623" s="165" t="s">
        <v>2434</v>
      </c>
      <c r="AI623" s="166" t="s">
        <v>2879</v>
      </c>
      <c r="AJ623" s="166"/>
      <c r="AK623" s="166"/>
      <c r="AL623" s="166"/>
      <c r="AM623" s="166"/>
      <c r="AN623" s="166" t="str">
        <f>F623 &amp;"["&amp;G623&amp;"]의 "&amp; I623 &amp;"["&amp; J623 &amp;"]는 표준코드[CONCEPT]의 표준코드아이디[CONCEPT_ID]에 존재하며 해당 조건["&amp;AI623&amp;"]을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623" s="166"/>
      <c r="AP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AQ623" s="164" t="s">
        <v>1860</v>
      </c>
      <c r="AR623" s="164" t="str">
        <f t="shared" si="478"/>
        <v xml:space="preserve">WITH query_result AS (
    -- 쿼리 결과를 변수에 저장
    SELECT 'ID3290'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623" s="164" t="s">
        <v>1860</v>
      </c>
      <c r="AU623" s="164" t="str">
        <f t="shared" si="479"/>
        <v xml:space="preserve">    WITH query_result AS (
        -- 쿼리 결과를 변수에 저장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623" s="164" t="s">
        <v>1860</v>
      </c>
      <c r="AX623" s="164" t="str">
        <f t="shared" si="480"/>
        <v xml:space="preserve">    WITH query_result AS (
        -- 쿼리 결과를 변수에 저장
    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AZ623" s="164" t="s">
        <v>1860</v>
      </c>
      <c r="BA623" s="164" t="str">
        <f t="shared" si="481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623" s="164" t="s">
        <v>1860</v>
      </c>
      <c r="BD623" s="164" t="str">
        <f t="shared" si="482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623" s="164" t="s">
        <v>1860</v>
      </c>
      <c r="BG623" s="164" t="str">
        <f t="shared" si="483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3" s="166" t="str">
        <f>"SELECT 'ID"&amp; $U623 &amp;"' AS RULE_ID,  
   '"&amp; $G623 &amp;"' AS TB_NM,    
   '"&amp; $J623 &amp;"' AS COL_NM, 
   COUNT(*) AS TOT_CNT   
   FROM "&amp;$C623&amp;"."&amp; $G623 &amp;"
WHERE "&amp; $J623 &amp;" IS NOT NULL AND LENGTH(CAST("&amp; $J623 &amp;" AS VARCHAR))&gt;0 "</f>
        <v xml:space="preserve">SELECT 'ID3290' AS RULE_ID,  
   'NOTE' AS TB_NM,    
   'NOTE_CLASS_CONCEPT_ID' AS COL_NM, 
   COUNT(*) AS TOT_CNT   
   FROM YourSchemaName.NOTE
WHERE NOTE_CLASS_CONCEPT_ID IS NOT NULL AND LENGTH(CAST(NOTE_CLASS_CONCEPT_ID AS VARCHAR))&gt;0 </v>
      </c>
      <c r="BI623" s="164" t="s">
        <v>1860</v>
      </c>
      <c r="BJ623" s="166" t="str">
        <f t="shared" si="484"/>
        <v xml:space="preserve">BEGIN
    -- 쿼리 결과를 변수에 저장
    SELECT 'ID3290'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623" s="164" t="s">
        <v>1860</v>
      </c>
      <c r="BM623" s="166" t="str">
        <f t="shared" si="485"/>
        <v xml:space="preserve">BEGIN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623" s="164" t="s">
        <v>1860</v>
      </c>
      <c r="BP623" s="166" t="str">
        <f t="shared" si="486"/>
        <v xml:space="preserve">BEGIN
    -- 쿼리 결과를 변수에 저장
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BR623" s="164" t="s">
        <v>1860</v>
      </c>
      <c r="BS623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LENGTH("&amp; $J623 &amp;")&gt;0 )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623" s="164" t="s">
        <v>1860</v>
      </c>
      <c r="BV623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623" s="166" t="str">
        <f>"SELECT ERR_VALUE, RULE_ID, TB_NM, COL_NM FROM (
 SELECT DISTINCT SUBSTRING(CAST("&amp; $J623 &amp;" AS VARCHAR(50)),1,30)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LENGTH("&amp; $J623 &amp;")&gt;0 ) 
LIMIT 3
) XX
"</f>
        <v xml:space="preserve">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623" s="164" t="s">
        <v>1860</v>
      </c>
      <c r="BY623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CA623" s="164" t="s">
        <v>1860</v>
      </c>
      <c r="CB623" s="164" t="str">
        <f t="shared" si="490"/>
        <v xml:space="preserve">    -- 프로시저 본문
    BEGIN
        WITH query_result AS (
            -- 쿼리 결과를 변수에 저장
            SELECT 'ID3290'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LENGTH(TO_CHAR("&amp; $J623 &amp;"))&gt;0 )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623" s="164" t="s">
        <v>1860</v>
      </c>
      <c r="CE623" s="164" t="str">
        <f t="shared" si="491"/>
        <v xml:space="preserve">    -- 프로시저 본문
    BEGIN
        WITH query_result AS (
            -- 쿼리 결과를 변수에 저장
 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3" s="166" t="str">
        <f>"SELECT ERR_VALUE, RULE_ID, TB_NM, COL_NM FROM (
 SELECT DISTINCT SUBSTR(TO_CHAR("&amp; $J623 &amp;"),1,30)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LENGTH(TO_CHAR("&amp; $J623 &amp;"))&gt;0 ) 
AND ROWNUM &lt; 4
) XX
"</f>
        <v xml:space="preserve">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623" s="164" t="s">
        <v>1860</v>
      </c>
      <c r="CH623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CJ623" s="164" t="s">
        <v>1860</v>
      </c>
      <c r="CK623" s="164" t="str">
        <f t="shared" si="493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623" s="164" t="s">
        <v>1860</v>
      </c>
      <c r="CN623" s="164" t="str">
        <f t="shared" si="494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623" s="164" t="s">
        <v>1860</v>
      </c>
      <c r="CQ623" s="164" t="str">
        <f t="shared" si="495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3" s="216">
        <f>IFERROR(VLOOKUP("ID"&amp;U623,V.진단결과!$A$2:$E$99558,4,0),0)</f>
        <v>0</v>
      </c>
      <c r="CS623" s="217">
        <f>IFERROR(VLOOKUP("ID"&amp;U623,V.진단결과!$A$2:$E$99558,5,0),0)</f>
        <v>0</v>
      </c>
      <c r="CT623" s="218">
        <f t="shared" si="477"/>
        <v>0</v>
      </c>
      <c r="CU623" s="219" t="str">
        <f>SUBSTITUTE(IFERROR(VLOOKUP("ID"&amp;U623,V.진단결과!$A$2:$F$99558,6,0),""),$AO623,"")</f>
        <v/>
      </c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</row>
    <row r="624" spans="1:120" s="220" customFormat="1" ht="24" customHeight="1">
      <c r="A624" s="164">
        <v>5.4</v>
      </c>
      <c r="B624" s="164" t="s">
        <v>2240</v>
      </c>
      <c r="C624" s="164" t="s">
        <v>2886</v>
      </c>
      <c r="D624" s="164">
        <v>12</v>
      </c>
      <c r="E624" s="175" t="s">
        <v>2243</v>
      </c>
      <c r="F624" s="177" t="s">
        <v>2263</v>
      </c>
      <c r="G624" s="177" t="s">
        <v>2255</v>
      </c>
      <c r="H624" s="177">
        <v>6</v>
      </c>
      <c r="I624" s="221" t="s">
        <v>2743</v>
      </c>
      <c r="J624" s="177" t="s">
        <v>2404</v>
      </c>
      <c r="K624" s="177" t="s">
        <v>2435</v>
      </c>
      <c r="L624" s="175"/>
      <c r="M624" s="165"/>
      <c r="N624" s="221" t="s">
        <v>2743</v>
      </c>
      <c r="O624" s="192" t="s">
        <v>2508</v>
      </c>
      <c r="P624" s="166"/>
      <c r="Q624" s="175" t="s">
        <v>116</v>
      </c>
      <c r="R624" s="175" t="s">
        <v>2448</v>
      </c>
      <c r="S624" s="166"/>
      <c r="T624" s="166"/>
      <c r="U624" s="166">
        <v>3291</v>
      </c>
      <c r="V624" s="164" t="s">
        <v>1869</v>
      </c>
      <c r="W624" s="166"/>
      <c r="X624" s="166"/>
      <c r="Y624" s="166"/>
      <c r="Z624" s="168" t="s">
        <v>2892</v>
      </c>
      <c r="AA624" s="168" t="s">
        <v>2891</v>
      </c>
      <c r="AB624" s="166"/>
      <c r="AC624" s="166"/>
      <c r="AD624" s="165"/>
      <c r="AE624" s="166"/>
      <c r="AF624" s="166"/>
      <c r="AG624" s="166"/>
      <c r="AH624" s="165"/>
      <c r="AI624" s="166"/>
      <c r="AJ624" s="166"/>
      <c r="AK624" s="166"/>
      <c r="AL624" s="166"/>
      <c r="AM624" s="166"/>
      <c r="AN624" s="166" t="str">
        <f>F624 &amp;"["&amp;G624&amp;"]의 "&amp; I624 &amp;"["&amp; J624 &amp;"]는 필수적으로 존재하여만 한다."</f>
        <v>기록정보[NOTE]의 노트 분류 ID[NOTE_CLASS_CONCEPT_ID]는 필수적으로 존재하여만 한다.</v>
      </c>
      <c r="AO624" s="166"/>
      <c r="AP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Q624" s="164" t="s">
        <v>1860</v>
      </c>
      <c r="AR624" s="164" t="str">
        <f t="shared" si="478"/>
        <v xml:space="preserve">WITH query_result AS (
    -- 쿼리 결과를 변수에 저장
    SELECT 'ID3291'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AT624" s="164" t="s">
        <v>1860</v>
      </c>
      <c r="AU624" s="164" t="str">
        <f t="shared" si="479"/>
        <v xml:space="preserve">    WITH query_result AS (
        -- 쿼리 결과를 변수에 저장
        SELECT 'ID3291'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AW624" s="164" t="s">
        <v>1860</v>
      </c>
      <c r="AX624" s="164" t="str">
        <f t="shared" si="480"/>
        <v xml:space="preserve">    WITH query_result AS (
        -- 쿼리 결과를 변수에 저장
    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Z624" s="164" t="s">
        <v>1860</v>
      </c>
      <c r="BA624" s="164" t="str">
        <f t="shared" si="481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C624" s="164" t="s">
        <v>1860</v>
      </c>
      <c r="BD624" s="164" t="str">
        <f t="shared" si="482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BF624" s="164" t="s">
        <v>1860</v>
      </c>
      <c r="BG624" s="164" t="str">
        <f t="shared" si="483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4" s="166" t="str">
        <f>"SELECT 'ID"&amp; $U624 &amp;"' AS RULE_ID,  
   '"&amp; $G624 &amp;"' AS TB_NM,    
   '"&amp; $J624 &amp;"' AS COL_NM, 
   COUNT(*) AS TOT_CNT   
   FROM "&amp;$C624&amp;"."&amp; $G624 &amp;"
"</f>
        <v xml:space="preserve">SELECT 'ID3291' AS RULE_ID,  
   'NOTE' AS TB_NM,    
   'NOTE_CLASS_CONCEPT_ID' AS COL_NM, 
   COUNT(*) AS TOT_CNT   
   FROM YourSchemaName.NOTE
</v>
      </c>
      <c r="BI624" s="164" t="s">
        <v>1860</v>
      </c>
      <c r="BJ624" s="166" t="str">
        <f t="shared" si="484"/>
        <v xml:space="preserve">BEGIN
    -- 쿼리 결과를 변수에 저장
    SELECT 'ID3291'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L624" s="164" t="s">
        <v>1860</v>
      </c>
      <c r="BM624" s="166" t="str">
        <f t="shared" si="485"/>
        <v xml:space="preserve">BEGIN
    -- 쿼리 결과를 변수에 저장
    SELECT 'ID3291'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BO624" s="164" t="s">
        <v>1860</v>
      </c>
      <c r="BP624" s="166" t="str">
        <f t="shared" si="486"/>
        <v xml:space="preserve">BEGIN
    -- 쿼리 결과를 변수에 저장
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BR624" s="164" t="s">
        <v>1860</v>
      </c>
      <c r="BS624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U624" s="164" t="s">
        <v>1860</v>
      </c>
      <c r="BV624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624" s="166" t="str">
        <f>"SELECT ERR_VALUE, RULE_ID, TB_NM, COL_NM FROM (
 SELECT DISTINCT SUBSTRING(CAST("&amp; $J624 &amp;" AS VARCHAR(50)),1,30) AS ERR_VALUE, 'ID"&amp; $U624 &amp;"' AS RULE_ID,  
   '"&amp; $G624 &amp;"' AS TB_NM,    
   '"&amp; $J624 &amp;"' AS COL_NM 
    FROM "&amp;$C624&amp;"."&amp; $G624 &amp;" A
    WHERE  "&amp; $J624 &amp;" IS NULL 
LIMIT 3
) XX
"</f>
        <v xml:space="preserve">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</v>
      </c>
      <c r="BX624" s="164" t="s">
        <v>1860</v>
      </c>
      <c r="BY624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A624" s="164" t="s">
        <v>1860</v>
      </c>
      <c r="CB624" s="164" t="str">
        <f t="shared" si="490"/>
        <v xml:space="preserve">    -- 프로시저 본문
    BEGIN
        WITH query_result AS (
            -- 쿼리 결과를 변수에 저장
            SELECT 'ID3291'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D624" s="164" t="s">
        <v>1860</v>
      </c>
      <c r="CE624" s="164" t="str">
        <f t="shared" si="491"/>
        <v xml:space="preserve">    -- 프로시저 본문
    BEGIN
        WITH query_result AS (
            -- 쿼리 결과를 변수에 저장
         SELECT 'ID3291'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4" s="166" t="str">
        <f>"SELECT ERR_VALUE, RULE_ID, TB_NM, COL_NM FROM (
 SELECT DISTINCT SUBSTR(TO_CHAR("&amp; $J624 &amp;"),1,30) AS ERR_VALUE, 'ID"&amp; $U624 &amp;"' AS RULE_ID,  
   '"&amp; $G624 &amp;"' AS TB_NM,    
   '"&amp; $J624 &amp;"' AS COL_NM 
    FROM "&amp;$C624&amp;"."&amp; $G624 &amp;" A
    WHERE  "&amp; $J624 &amp;" IS NULL
AND ROWNUM &lt; 4
) XX
"</f>
        <v xml:space="preserve">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</v>
      </c>
      <c r="CG624" s="164" t="s">
        <v>1860</v>
      </c>
      <c r="CH624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J624" s="164" t="s">
        <v>1860</v>
      </c>
      <c r="CK624" s="164" t="str">
        <f t="shared" si="493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M624" s="164" t="s">
        <v>1860</v>
      </c>
      <c r="CN624" s="164" t="str">
        <f t="shared" si="494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CP624" s="164" t="s">
        <v>1860</v>
      </c>
      <c r="CQ624" s="164" t="str">
        <f t="shared" si="495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4" s="216">
        <f>IFERROR(VLOOKUP("ID"&amp;U624,V.진단결과!$A$2:$E$99558,4,0),0)</f>
        <v>0</v>
      </c>
      <c r="CS624" s="217">
        <f>IFERROR(VLOOKUP("ID"&amp;U624,V.진단결과!$A$2:$E$99558,5,0),0)</f>
        <v>0</v>
      </c>
      <c r="CT624" s="218">
        <f t="shared" si="477"/>
        <v>0</v>
      </c>
      <c r="CU624" s="219" t="str">
        <f>SUBSTITUTE(IFERROR(VLOOKUP("ID"&amp;U624,V.진단결과!$A$2:$F$99558,6,0),""),$AO624,"")</f>
        <v/>
      </c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</row>
    <row r="625" spans="1:120" s="220" customFormat="1" ht="16.5" hidden="1" customHeight="1">
      <c r="A625" s="164">
        <v>5.4</v>
      </c>
      <c r="B625" s="164" t="s">
        <v>2240</v>
      </c>
      <c r="C625" s="164" t="s">
        <v>2886</v>
      </c>
      <c r="D625" s="164">
        <v>12</v>
      </c>
      <c r="E625" s="175" t="s">
        <v>2243</v>
      </c>
      <c r="F625" s="177" t="s">
        <v>2263</v>
      </c>
      <c r="G625" s="177" t="s">
        <v>2255</v>
      </c>
      <c r="H625" s="177">
        <v>7</v>
      </c>
      <c r="I625" s="221" t="s">
        <v>2744</v>
      </c>
      <c r="J625" s="177" t="s">
        <v>2405</v>
      </c>
      <c r="K625" s="177" t="s">
        <v>2443</v>
      </c>
      <c r="L625" s="175"/>
      <c r="M625" s="165"/>
      <c r="N625" s="221" t="s">
        <v>2744</v>
      </c>
      <c r="O625" s="192"/>
      <c r="P625" s="166"/>
      <c r="Q625" s="175" t="s">
        <v>2449</v>
      </c>
      <c r="R625" s="175"/>
      <c r="S625" s="166"/>
      <c r="T625" s="166"/>
      <c r="U625" s="166"/>
      <c r="V625" s="164" t="s">
        <v>1965</v>
      </c>
      <c r="W625" s="166" t="s">
        <v>1875</v>
      </c>
      <c r="X625" s="166"/>
      <c r="Y625" s="166"/>
      <c r="Z625" s="166"/>
      <c r="AA625" s="166"/>
      <c r="AB625" s="166"/>
      <c r="AC625" s="166"/>
      <c r="AD625" s="165"/>
      <c r="AE625" s="166"/>
      <c r="AF625" s="166"/>
      <c r="AG625" s="165"/>
      <c r="AH625" s="165"/>
      <c r="AI625" s="166"/>
      <c r="AJ625" s="166"/>
      <c r="AK625" s="166"/>
      <c r="AL625" s="166"/>
      <c r="AM625" s="166"/>
      <c r="AN625" s="166"/>
      <c r="AO625" s="166"/>
      <c r="AP625" s="166"/>
      <c r="AQ625" s="164"/>
      <c r="AR625" s="164"/>
      <c r="AS625" s="167"/>
      <c r="AT625" s="164"/>
      <c r="AU625" s="164"/>
      <c r="AV625" s="166"/>
      <c r="AW625" s="166"/>
      <c r="AX625" s="166"/>
      <c r="AY625" s="166"/>
      <c r="AZ625" s="164"/>
      <c r="BA625" s="164"/>
      <c r="BB625" s="167"/>
      <c r="BC625" s="164"/>
      <c r="BD625" s="164"/>
      <c r="BE625" s="166"/>
      <c r="BF625" s="166"/>
      <c r="BG625" s="166"/>
      <c r="BH625" s="166"/>
      <c r="BI625" s="164"/>
      <c r="BJ625" s="164"/>
      <c r="BK625" s="167"/>
      <c r="BL625" s="164"/>
      <c r="BM625" s="164"/>
      <c r="BN625" s="166"/>
      <c r="BO625" s="166"/>
      <c r="BP625" s="166"/>
      <c r="BQ625" s="166"/>
      <c r="BR625" s="164"/>
      <c r="BS625" s="164"/>
      <c r="BT625" s="167"/>
      <c r="BU625" s="164"/>
      <c r="BV625" s="164"/>
      <c r="BW625" s="166"/>
      <c r="BX625" s="166"/>
      <c r="BY625" s="166"/>
      <c r="BZ625" s="166"/>
      <c r="CA625" s="164"/>
      <c r="CB625" s="164"/>
      <c r="CC625" s="167"/>
      <c r="CD625" s="164"/>
      <c r="CE625" s="164"/>
      <c r="CF625" s="166"/>
      <c r="CG625" s="166"/>
      <c r="CH625" s="166"/>
      <c r="CI625" s="166"/>
      <c r="CJ625" s="164"/>
      <c r="CK625" s="164"/>
      <c r="CL625" s="167"/>
      <c r="CM625" s="164"/>
      <c r="CN625" s="164"/>
      <c r="CO625" s="166"/>
      <c r="CP625" s="166"/>
      <c r="CQ625" s="166"/>
      <c r="CR625" s="216">
        <f>IFERROR(VLOOKUP("ID"&amp;U625,V.진단결과!$A$2:$E$99558,4,0),0)</f>
        <v>0</v>
      </c>
      <c r="CS625" s="217">
        <f>IFERROR(VLOOKUP("ID"&amp;U625,V.진단결과!$A$2:$E$99558,5,0),0)</f>
        <v>0</v>
      </c>
      <c r="CT625" s="218">
        <f t="shared" si="477"/>
        <v>0</v>
      </c>
      <c r="CU625" s="219" t="str">
        <f>SUBSTITUTE(IFERROR(VLOOKUP("ID"&amp;U625,V.진단결과!$A$2:$F$99558,6,0),""),$AO625,"")</f>
        <v/>
      </c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</row>
    <row r="626" spans="1:120" s="220" customFormat="1" ht="16.5" hidden="1" customHeight="1">
      <c r="A626" s="164">
        <v>5.4</v>
      </c>
      <c r="B626" s="164" t="s">
        <v>2240</v>
      </c>
      <c r="C626" s="164" t="s">
        <v>2886</v>
      </c>
      <c r="D626" s="164">
        <v>12</v>
      </c>
      <c r="E626" s="175" t="s">
        <v>2243</v>
      </c>
      <c r="F626" s="177" t="s">
        <v>2263</v>
      </c>
      <c r="G626" s="177" t="s">
        <v>2255</v>
      </c>
      <c r="H626" s="177">
        <v>8</v>
      </c>
      <c r="I626" s="221" t="s">
        <v>2745</v>
      </c>
      <c r="J626" s="177" t="s">
        <v>2406</v>
      </c>
      <c r="K626" s="177" t="s">
        <v>2440</v>
      </c>
      <c r="L626" s="175"/>
      <c r="M626" s="165"/>
      <c r="N626" s="221" t="s">
        <v>2753</v>
      </c>
      <c r="O626" s="192"/>
      <c r="P626" s="166"/>
      <c r="Q626" s="175" t="s">
        <v>116</v>
      </c>
      <c r="R626" s="175" t="s">
        <v>2448</v>
      </c>
      <c r="S626" s="166"/>
      <c r="T626" s="166"/>
      <c r="U626" s="166"/>
      <c r="V626" s="164" t="s">
        <v>1965</v>
      </c>
      <c r="W626" s="166" t="s">
        <v>1875</v>
      </c>
      <c r="X626" s="166"/>
      <c r="Y626" s="166"/>
      <c r="Z626" s="166"/>
      <c r="AA626" s="166"/>
      <c r="AB626" s="166"/>
      <c r="AC626" s="166"/>
      <c r="AD626" s="165"/>
      <c r="AE626" s="166"/>
      <c r="AF626" s="166"/>
      <c r="AG626" s="165"/>
      <c r="AH626" s="165"/>
      <c r="AI626" s="166"/>
      <c r="AJ626" s="166"/>
      <c r="AK626" s="166"/>
      <c r="AL626" s="166"/>
      <c r="AM626" s="166"/>
      <c r="AN626" s="166"/>
      <c r="AO626" s="166"/>
      <c r="AP626" s="166"/>
      <c r="AQ626" s="164"/>
      <c r="AR626" s="164"/>
      <c r="AS626" s="167"/>
      <c r="AT626" s="164"/>
      <c r="AU626" s="164"/>
      <c r="AV626" s="166"/>
      <c r="AW626" s="167"/>
      <c r="AX626" s="167"/>
      <c r="AY626" s="166"/>
      <c r="AZ626" s="164"/>
      <c r="BA626" s="164"/>
      <c r="BB626" s="167"/>
      <c r="BC626" s="164"/>
      <c r="BD626" s="164"/>
      <c r="BE626" s="166"/>
      <c r="BF626" s="167"/>
      <c r="BG626" s="167"/>
      <c r="BH626" s="166"/>
      <c r="BI626" s="164"/>
      <c r="BJ626" s="164"/>
      <c r="BK626" s="167"/>
      <c r="BL626" s="164"/>
      <c r="BM626" s="164"/>
      <c r="BN626" s="166"/>
      <c r="BO626" s="167"/>
      <c r="BP626" s="167"/>
      <c r="BQ626" s="166"/>
      <c r="BR626" s="164"/>
      <c r="BS626" s="164"/>
      <c r="BT626" s="167"/>
      <c r="BU626" s="164"/>
      <c r="BV626" s="164"/>
      <c r="BW626" s="166"/>
      <c r="BX626" s="167"/>
      <c r="BY626" s="167"/>
      <c r="BZ626" s="166"/>
      <c r="CA626" s="164"/>
      <c r="CB626" s="164"/>
      <c r="CC626" s="167"/>
      <c r="CD626" s="164"/>
      <c r="CE626" s="164"/>
      <c r="CF626" s="166"/>
      <c r="CG626" s="167"/>
      <c r="CH626" s="167"/>
      <c r="CI626" s="166"/>
      <c r="CJ626" s="164"/>
      <c r="CK626" s="164"/>
      <c r="CL626" s="167"/>
      <c r="CM626" s="164"/>
      <c r="CN626" s="164"/>
      <c r="CO626" s="166"/>
      <c r="CP626" s="167"/>
      <c r="CQ626" s="167"/>
      <c r="CR626" s="216">
        <f>IFERROR(VLOOKUP("ID"&amp;U626,V.진단결과!$A$2:$E$99558,4,0),0)</f>
        <v>0</v>
      </c>
      <c r="CS626" s="217">
        <f>IFERROR(VLOOKUP("ID"&amp;U626,V.진단결과!$A$2:$E$99558,5,0),0)</f>
        <v>0</v>
      </c>
      <c r="CT626" s="218">
        <f t="shared" si="477"/>
        <v>0</v>
      </c>
      <c r="CU626" s="219" t="str">
        <f>SUBSTITUTE(IFERROR(VLOOKUP("ID"&amp;U626,V.진단결과!$A$2:$F$99558,6,0),""),$AO626,"")</f>
        <v/>
      </c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</row>
    <row r="627" spans="1:120" s="220" customFormat="1" ht="16.5" customHeight="1">
      <c r="A627" s="164">
        <v>5.4</v>
      </c>
      <c r="B627" s="164" t="s">
        <v>2240</v>
      </c>
      <c r="C627" s="164" t="s">
        <v>2886</v>
      </c>
      <c r="D627" s="164">
        <v>12</v>
      </c>
      <c r="E627" s="175" t="s">
        <v>2243</v>
      </c>
      <c r="F627" s="177" t="s">
        <v>2263</v>
      </c>
      <c r="G627" s="177" t="s">
        <v>2255</v>
      </c>
      <c r="H627" s="177">
        <v>8</v>
      </c>
      <c r="I627" s="221" t="s">
        <v>2745</v>
      </c>
      <c r="J627" s="177" t="s">
        <v>2406</v>
      </c>
      <c r="K627" s="177" t="s">
        <v>2440</v>
      </c>
      <c r="L627" s="175"/>
      <c r="M627" s="165"/>
      <c r="N627" s="221" t="s">
        <v>2753</v>
      </c>
      <c r="O627" s="192"/>
      <c r="P627" s="166"/>
      <c r="Q627" s="175" t="s">
        <v>116</v>
      </c>
      <c r="R627" s="175" t="s">
        <v>2448</v>
      </c>
      <c r="S627" s="166"/>
      <c r="T627" s="166"/>
      <c r="U627" s="166">
        <v>3294</v>
      </c>
      <c r="V627" s="164" t="s">
        <v>1869</v>
      </c>
      <c r="W627" s="166"/>
      <c r="X627" s="166"/>
      <c r="Y627" s="166"/>
      <c r="Z627" s="168" t="s">
        <v>2892</v>
      </c>
      <c r="AA627" s="168" t="s">
        <v>2891</v>
      </c>
      <c r="AB627" s="166"/>
      <c r="AC627" s="166"/>
      <c r="AD627" s="165"/>
      <c r="AE627" s="166"/>
      <c r="AF627" s="166"/>
      <c r="AG627" s="166"/>
      <c r="AH627" s="165"/>
      <c r="AI627" s="166"/>
      <c r="AJ627" s="166"/>
      <c r="AK627" s="166"/>
      <c r="AL627" s="166"/>
      <c r="AM627" s="166"/>
      <c r="AN627" s="166" t="str">
        <f>F627 &amp;"["&amp;G627&amp;"]의 "&amp; I627 &amp;"["&amp; J627 &amp;"]는 필수적으로 존재하여만 한다."</f>
        <v>기록정보[NOTE]의 노트 내용[NOTE_TEXT]는 필수적으로 존재하여만 한다.</v>
      </c>
      <c r="AO627" s="166"/>
      <c r="AP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Q627" s="164" t="s">
        <v>1860</v>
      </c>
      <c r="AR627" s="164" t="str">
        <f>"WITH query_result AS (" &amp; CHAR(10) &amp;
"    -- 쿼리 결과를 변수에 저장" &amp; CHAR(10) &amp;
"    " &amp; AP627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'ID3294'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AT627" s="164" t="s">
        <v>1860</v>
      </c>
      <c r="AU627" s="164" t="str">
        <f>"    WITH query_result AS (" &amp; CHAR(10) &amp;
"        -- 쿼리 결과를 변수에 저장" &amp; CHAR(10) &amp;
"        " &amp; AS627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'ID3294'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AW627" s="164" t="s">
        <v>1860</v>
      </c>
      <c r="AX627" s="164" t="str">
        <f>"    WITH query_result AS (" &amp; CHAR(10) &amp;
"        -- 쿼리 결과를 변수에 저장" &amp; CHAR(10) &amp;
"        " &amp; AV627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'ID3294'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Z627" s="164" t="s">
        <v>1860</v>
      </c>
      <c r="BA627" s="164" t="str">
        <f>"BEGIN TRY" &amp; CHAR(10) &amp;
"    WITH query_result AS (" &amp; CHAR(10) &amp;
"        "&amp;AY627&amp;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C627" s="164" t="s">
        <v>1860</v>
      </c>
      <c r="BD627" s="164" t="str">
        <f>"BEGIN TRY" &amp; CHAR(10) &amp;
"    WITH query_result AS (" &amp; CHAR(10) &amp;
"        "&amp;BB627&amp;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BF627" s="164" t="s">
        <v>1860</v>
      </c>
      <c r="BG627" s="164" t="str">
        <f>"BEGIN TRY" &amp; CHAR(10) &amp;
"    WITH query_result AS (" &amp; CHAR(10) &amp;
"        "&amp;BE627&amp;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7" s="166" t="str">
        <f>"SELECT 'ID"&amp; $U627 &amp;"' AS RULE_ID,  
   '"&amp; $G627 &amp;"' AS TB_NM,    
   '"&amp; $J627 &amp;"' AS COL_NM, 
   COUNT(*) AS TOT_CNT   
   FROM "&amp;$C627&amp;"."&amp; $G627 &amp;"
"</f>
        <v xml:space="preserve">SELECT 'ID3294' AS RULE_ID,  
   'NOTE' AS TB_NM,    
   'NOTE_TEXT' AS COL_NM, 
   COUNT(*) AS TOT_CNT   
   FROM YourSchemaName.NOTE
</v>
      </c>
      <c r="BI627" s="164" t="s">
        <v>1860</v>
      </c>
      <c r="BJ627" s="166" t="str">
        <f>"BEGIN" &amp; CHAR(10) &amp;
"    -- 쿼리 결과를 변수에 저장" &amp; CHAR(10) &amp;
"    " &amp; BH627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'ID3294'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L627" s="164" t="s">
        <v>1860</v>
      </c>
      <c r="BM627" s="166" t="str">
        <f>"BEGIN" &amp; CHAR(10) &amp;
"    -- 쿼리 결과를 변수에 저장" &amp; CHAR(10) &amp;
"    " &amp; BK627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'ID3294'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BO627" s="164" t="s">
        <v>1860</v>
      </c>
      <c r="BP627" s="166" t="str">
        <f>"BEGIN" &amp; CHAR(10) &amp;
"    -- 쿼리 결과를 변수에 저장" &amp; CHAR(10) &amp;
"    " &amp; BN627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'ID3294'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BR627" s="164" t="s">
        <v>1860</v>
      </c>
      <c r="BS6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U627" s="164" t="s">
        <v>1860</v>
      </c>
      <c r="BV6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627" s="166" t="str">
        <f>"SELECT ERR_VALUE, RULE_ID, TB_NM, COL_NM FROM (
 SELECT DISTINCT SUBSTRING(CAST("&amp; $J627 &amp;" AS VARCHAR(50)),1,30) AS ERR_VALUE, 'ID"&amp; $U627 &amp;"' AS RULE_ID,  
   '"&amp; $G627 &amp;"' AS TB_NM,    
   '"&amp; $J627 &amp;"' AS COL_NM 
    FROM "&amp;$C627&amp;"."&amp; $G627 &amp;" A
    WHERE  "&amp; $J627 &amp;" IS NULL 
LIMIT 3
) XX
"</f>
        <v xml:space="preserve">SELECT ERR_VALUE, RULE_ID, TB_NM, COL_NM FROM (
 SELECT DISTINCT SUBSTRING(CAST(NOTE_TEXT AS VARCHAR(50)),1,30) AS ERR_VALUE, 'ID3294' AS RULE_ID,  
   'NOTE' AS TB_NM,    
   'NOTE_TEXT' AS COL_NM 
    FROM YourSchemaName.NOTE A
    WHERE  NOTE_TEXT IS NULL 
LIMIT 3
) XX
</v>
      </c>
      <c r="BX627" s="164" t="s">
        <v>1860</v>
      </c>
      <c r="BY6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'ID3294'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A627" s="164" t="s">
        <v>1860</v>
      </c>
      <c r="CB627" s="164" t="str">
        <f>"    -- 프로시저 본문" &amp; CHAR(10) &amp;
"    BEGIN" &amp; CHAR(10) &amp;
"        WITH query_result AS (" &amp; CHAR(10) &amp;
"            -- 쿼리 결과를 변수에 저장" &amp; CHAR(10) &amp;
"            "&amp;BZ627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'ID3294'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D627" s="164" t="s">
        <v>1860</v>
      </c>
      <c r="CE627" s="164" t="str">
        <f>"    -- 프로시저 본문" &amp; CHAR(10) &amp;
"    BEGIN" &amp; CHAR(10) &amp;
"        WITH query_result AS (" &amp; CHAR(10) &amp;
"            -- 쿼리 결과를 변수에 저장" &amp; CHAR(10) &amp;
"         "&amp;CC627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'ID3294'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7" s="166" t="str">
        <f>"SELECT ERR_VALUE, RULE_ID, TB_NM, COL_NM FROM (
 SELECT DISTINCT SUBSTR(TO_CHAR("&amp; $J627 &amp;"),1,30) AS ERR_VALUE, 'ID"&amp; $U627 &amp;"' AS RULE_ID,  
   '"&amp; $G627 &amp;"' AS TB_NM,    
   '"&amp; $J627 &amp;"' AS COL_NM 
    FROM "&amp;$C627&amp;"."&amp; $G627 &amp;" A
    WHERE  "&amp; $J627 &amp;" IS NULL
AND ROWNUM &lt; 4
) XX
"</f>
        <v xml:space="preserve">SELECT ERR_VALUE, RULE_ID, TB_NM, COL_NM FROM (
 SELECT DISTINCT SUBSTR(TO_CHAR(NOTE_TEXT),1,30) AS ERR_VALUE, 'ID3294' AS RULE_ID,  
   'NOTE' AS TB_NM,    
   'NOTE_TEXT' AS COL_NM 
    FROM YourSchemaName.NOTE A
    WHERE  NOTE_TEXT IS NULL
AND ROWNUM &lt; 4
) XX
</v>
      </c>
      <c r="CG627" s="164" t="s">
        <v>1860</v>
      </c>
      <c r="CH627" s="164" t="str">
        <f>"    -- 프로시저 본문" &amp; CHAR(10) &amp;
"    BEGIN" &amp; CHAR(10) &amp;
"        WITH query_result AS (" &amp; CHAR(10) &amp;
"            -- 쿼리 결과를 변수에 저장" &amp; CHAR(10) &amp;
"            "&amp;CF627&amp;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'ID3294'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J627" s="164" t="s">
        <v>1860</v>
      </c>
      <c r="CK627" s="164" t="str">
        <f>"BEGIN TRY" &amp; CHAR(10) &amp;
"    WITH query_result AS (" &amp; CHAR(10) &amp;
"        "&amp;CI627&amp;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M627" s="164" t="s">
        <v>1860</v>
      </c>
      <c r="CN627" s="164" t="str">
        <f>"BEGIN TRY" &amp; CHAR(10) &amp;
"    WITH query_result AS (" &amp; CHAR(10) &amp;
"        "&amp;CL627&amp;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CP627" s="164" t="s">
        <v>1860</v>
      </c>
      <c r="CQ627" s="164" t="str">
        <f>"BEGIN TRY" &amp; CHAR(10) &amp;
"    WITH query_result AS (" &amp; CHAR(10) &amp;
"        "&amp;CO627&amp;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7" s="216">
        <f>IFERROR(VLOOKUP("ID"&amp;U627,V.진단결과!$A$2:$E$99558,4,0),0)</f>
        <v>0</v>
      </c>
      <c r="CS627" s="217">
        <f>IFERROR(VLOOKUP("ID"&amp;U627,V.진단결과!$A$2:$E$99558,5,0),0)</f>
        <v>0</v>
      </c>
      <c r="CT627" s="218">
        <f t="shared" si="477"/>
        <v>0</v>
      </c>
      <c r="CU627" s="219" t="str">
        <f>SUBSTITUTE(IFERROR(VLOOKUP("ID"&amp;U627,V.진단결과!$A$2:$F$99558,6,0),""),$AO627,"")</f>
        <v/>
      </c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</row>
    <row r="628" spans="1:120" s="220" customFormat="1" ht="16.5" customHeight="1">
      <c r="A628" s="164">
        <v>5.4</v>
      </c>
      <c r="B628" s="164" t="s">
        <v>2240</v>
      </c>
      <c r="C628" s="164" t="s">
        <v>2886</v>
      </c>
      <c r="D628" s="164">
        <v>12</v>
      </c>
      <c r="E628" s="175" t="s">
        <v>2243</v>
      </c>
      <c r="F628" s="177" t="s">
        <v>2263</v>
      </c>
      <c r="G628" s="177" t="s">
        <v>2255</v>
      </c>
      <c r="H628" s="177">
        <v>9</v>
      </c>
      <c r="I628" s="221" t="s">
        <v>2746</v>
      </c>
      <c r="J628" s="177" t="s">
        <v>2407</v>
      </c>
      <c r="K628" s="177" t="s">
        <v>2435</v>
      </c>
      <c r="L628" s="175"/>
      <c r="M628" s="165"/>
      <c r="N628" s="221" t="s">
        <v>2754</v>
      </c>
      <c r="O628" s="192">
        <v>32678</v>
      </c>
      <c r="P628" s="166"/>
      <c r="Q628" s="175" t="s">
        <v>116</v>
      </c>
      <c r="R628" s="175" t="s">
        <v>2448</v>
      </c>
      <c r="S628" s="166"/>
      <c r="T628" s="166"/>
      <c r="U628" s="166">
        <v>3295</v>
      </c>
      <c r="V628" s="164" t="s">
        <v>1869</v>
      </c>
      <c r="W628" s="166"/>
      <c r="X628" s="166"/>
      <c r="Y628" s="166"/>
      <c r="Z628" s="164" t="s">
        <v>1868</v>
      </c>
      <c r="AA628" s="164" t="s">
        <v>2466</v>
      </c>
      <c r="AB628" s="166"/>
      <c r="AC628" s="166"/>
      <c r="AD628" s="165"/>
      <c r="AE628" s="166"/>
      <c r="AF628" s="166" t="s">
        <v>2886</v>
      </c>
      <c r="AG628" s="165" t="s">
        <v>2258</v>
      </c>
      <c r="AH628" s="165" t="s">
        <v>2434</v>
      </c>
      <c r="AI628" s="166" t="s">
        <v>2805</v>
      </c>
      <c r="AJ628" s="166"/>
      <c r="AK628" s="166"/>
      <c r="AL628" s="166"/>
      <c r="AM628" s="166"/>
      <c r="AN628" s="166" t="str">
        <f>F628 &amp;"["&amp;G628&amp;"]의 "&amp; I628 &amp;"["&amp; J628 &amp;"]는 표준코드[CONCEPT]의 표준코드아이디[CONCEPT_ID]에 존재하며 해당 조건["&amp;AI628&amp;"]을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628" s="166"/>
      <c r="AP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AQ628" s="164" t="s">
        <v>1860</v>
      </c>
      <c r="AR628" s="164" t="str">
        <f>"WITH query_result AS (" &amp; CHAR(10) &amp;
"    -- 쿼리 결과를 변수에 저장" &amp; CHAR(10) &amp;
"    " &amp; AP628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'ID3295'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628" s="164" t="s">
        <v>1860</v>
      </c>
      <c r="AU628" s="164" t="str">
        <f>"    WITH query_result AS (" &amp; CHAR(10) &amp;
"        -- 쿼리 결과를 변수에 저장" &amp; CHAR(10) &amp;
"        " &amp; AS628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628" s="164" t="s">
        <v>1860</v>
      </c>
      <c r="AX628" s="164" t="str">
        <f>"    WITH query_result AS (" &amp; CHAR(10) &amp;
"        -- 쿼리 결과를 변수에 저장" &amp; CHAR(10) &amp;
"        " &amp; AV628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AZ628" s="164" t="s">
        <v>1860</v>
      </c>
      <c r="BA628" s="164" t="str">
        <f>"BEGIN TRY" &amp; CHAR(10) &amp;
"    WITH query_result AS (" &amp; CHAR(10) &amp;
"        "&amp;AY628&amp;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628" s="164" t="s">
        <v>1860</v>
      </c>
      <c r="BD628" s="164" t="str">
        <f>"BEGIN TRY" &amp; CHAR(10) &amp;
"    WITH query_result AS (" &amp; CHAR(10) &amp;
"        "&amp;BB628&amp;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628" s="164" t="s">
        <v>1860</v>
      </c>
      <c r="BG628" s="164" t="str">
        <f>"BEGIN TRY" &amp; CHAR(10) &amp;
"    WITH query_result AS (" &amp; CHAR(10) &amp;
"        "&amp;BE628&amp;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8" s="166" t="str">
        <f>"SELECT 'ID"&amp; $U628 &amp;"' AS RULE_ID,  
   '"&amp; $G628 &amp;"' AS TB_NM,    
   '"&amp; $J628 &amp;"' AS COL_NM, 
   COUNT(*) AS TOT_CNT   
   FROM "&amp;$C628&amp;"."&amp; $G628 &amp;"
WHERE "&amp; $J628 &amp;" IS NOT NULL AND LENGTH(CAST("&amp; $J628 &amp;" AS VARCHAR))&gt;0 "</f>
        <v xml:space="preserve">SELECT 'ID3295' AS RULE_ID,  
   'NOTE' AS TB_NM,    
   'ENCODING_CONCEPT_ID' AS COL_NM, 
   COUNT(*) AS TOT_CNT   
   FROM YourSchemaName.NOTE
WHERE ENCODING_CONCEPT_ID IS NOT NULL AND LENGTH(CAST(ENCODING_CONCEPT_ID AS VARCHAR))&gt;0 </v>
      </c>
      <c r="BI628" s="164" t="s">
        <v>1860</v>
      </c>
      <c r="BJ628" s="166" t="str">
        <f>"BEGIN" &amp; CHAR(10) &amp;
"    -- 쿼리 결과를 변수에 저장" &amp; CHAR(10) &amp;
"    " &amp; BH628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'ID3295'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628" s="164" t="s">
        <v>1860</v>
      </c>
      <c r="BM628" s="166" t="str">
        <f>"BEGIN" &amp; CHAR(10) &amp;
"    -- 쿼리 결과를 변수에 저장" &amp; CHAR(10) &amp;
"    " &amp; BK628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628" s="164" t="s">
        <v>1860</v>
      </c>
      <c r="BP628" s="166" t="str">
        <f>"BEGIN" &amp; CHAR(10) &amp;
"    -- 쿼리 결과를 변수에 저장" &amp; CHAR(10) &amp;
"    " &amp; BN628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BR628" s="164" t="s">
        <v>1860</v>
      </c>
      <c r="BS6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LENGTH("&amp; $J628 &amp;")&gt;0 )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628" s="164" t="s">
        <v>1860</v>
      </c>
      <c r="BV6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628" s="166" t="str">
        <f>"SELECT ERR_VALUE, RULE_ID, TB_NM, COL_NM FROM (
 SELECT DISTINCT SUBSTRING(CAST("&amp; $J628 &amp;" AS VARCHAR(50)),1,30)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 $AI628 &amp;")  
THEN 'Y' ELSE 'N' END = 'Y' 
AND ( "&amp; $J628 &amp;" IS NOT NULL AND LENGTH("&amp; $J628 &amp;")&gt;0 ) 
LIMIT 3
) XX
"</f>
        <v xml:space="preserve">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628" s="164" t="s">
        <v>1860</v>
      </c>
      <c r="BY6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CA628" s="164" t="s">
        <v>1860</v>
      </c>
      <c r="CB628" s="164" t="str">
        <f>"    -- 프로시저 본문" &amp; CHAR(10) &amp;
"    BEGIN" &amp; CHAR(10) &amp;
"        WITH query_result AS (" &amp; CHAR(10) &amp;
"            -- 쿼리 결과를 변수에 저장" &amp; CHAR(10) &amp;
"            "&amp;BZ628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'ID3295'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LENGTH(TO_CHAR("&amp; $J628 &amp;"))&gt;0 )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628" s="164" t="s">
        <v>1860</v>
      </c>
      <c r="CE628" s="164" t="str">
        <f>"    -- 프로시저 본문" &amp; CHAR(10) &amp;
"    BEGIN" &amp; CHAR(10) &amp;
"        WITH query_result AS (" &amp; CHAR(10) &amp;
"            -- 쿼리 결과를 변수에 저장" &amp; CHAR(10) &amp;
"         "&amp;CC628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8" s="166" t="str">
        <f>"SELECT ERR_VALUE, RULE_ID, TB_NM, COL_NM FROM (
 SELECT DISTINCT SUBSTR(TO_CHAR("&amp; $J628 &amp;"),1,30)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LENGTH(TO_CHAR("&amp; $J628 &amp;"))&gt;0 ) 
AND ROWNUM &lt; 4
) XX
"</f>
        <v xml:space="preserve">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628" s="164" t="s">
        <v>1860</v>
      </c>
      <c r="CH628" s="164" t="str">
        <f>"    -- 프로시저 본문" &amp; CHAR(10) &amp;
"    BEGIN" &amp; CHAR(10) &amp;
"        WITH query_result AS (" &amp; CHAR(10) &amp;
"            -- 쿼리 결과를 변수에 저장" &amp; CHAR(10) &amp;
"            "&amp;CF628&amp;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CJ628" s="164" t="s">
        <v>1860</v>
      </c>
      <c r="CK628" s="164" t="str">
        <f>"BEGIN TRY" &amp; CHAR(10) &amp;
"    WITH query_result AS (" &amp; CHAR(10) &amp;
"        "&amp;CI628&amp;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628" s="164" t="s">
        <v>1860</v>
      </c>
      <c r="CN628" s="164" t="str">
        <f>"BEGIN TRY" &amp; CHAR(10) &amp;
"    WITH query_result AS (" &amp; CHAR(10) &amp;
"        "&amp;CL628&amp;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628" s="164" t="s">
        <v>1860</v>
      </c>
      <c r="CQ628" s="164" t="str">
        <f>"BEGIN TRY" &amp; CHAR(10) &amp;
"    WITH query_result AS (" &amp; CHAR(10) &amp;
"        "&amp;CO628&amp;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8" s="216">
        <f>IFERROR(VLOOKUP("ID"&amp;U628,V.진단결과!$A$2:$E$99558,4,0),0)</f>
        <v>0</v>
      </c>
      <c r="CS628" s="217">
        <f>IFERROR(VLOOKUP("ID"&amp;U628,V.진단결과!$A$2:$E$99558,5,0),0)</f>
        <v>0</v>
      </c>
      <c r="CT628" s="218">
        <f t="shared" si="477"/>
        <v>0</v>
      </c>
      <c r="CU628" s="219" t="str">
        <f>SUBSTITUTE(IFERROR(VLOOKUP("ID"&amp;U628,V.진단결과!$A$2:$F$99558,6,0),""),$AO628,"")</f>
        <v/>
      </c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</row>
    <row r="629" spans="1:120" s="220" customFormat="1" ht="16.5" customHeight="1">
      <c r="A629" s="164">
        <v>5.4</v>
      </c>
      <c r="B629" s="164" t="s">
        <v>2240</v>
      </c>
      <c r="C629" s="164" t="s">
        <v>2886</v>
      </c>
      <c r="D629" s="164">
        <v>12</v>
      </c>
      <c r="E629" s="175" t="s">
        <v>2243</v>
      </c>
      <c r="F629" s="177" t="s">
        <v>2263</v>
      </c>
      <c r="G629" s="177" t="s">
        <v>2255</v>
      </c>
      <c r="H629" s="177">
        <v>9</v>
      </c>
      <c r="I629" s="221" t="s">
        <v>2746</v>
      </c>
      <c r="J629" s="177" t="s">
        <v>2407</v>
      </c>
      <c r="K629" s="177" t="s">
        <v>2435</v>
      </c>
      <c r="L629" s="175"/>
      <c r="M629" s="165"/>
      <c r="N629" s="221" t="s">
        <v>2754</v>
      </c>
      <c r="O629" s="192">
        <v>32678</v>
      </c>
      <c r="P629" s="166"/>
      <c r="Q629" s="175" t="s">
        <v>116</v>
      </c>
      <c r="R629" s="175" t="s">
        <v>2448</v>
      </c>
      <c r="S629" s="166"/>
      <c r="T629" s="166"/>
      <c r="U629" s="166">
        <v>3296</v>
      </c>
      <c r="V629" s="164" t="s">
        <v>1869</v>
      </c>
      <c r="W629" s="166"/>
      <c r="X629" s="166"/>
      <c r="Y629" s="166"/>
      <c r="Z629" s="168" t="s">
        <v>2892</v>
      </c>
      <c r="AA629" s="168" t="s">
        <v>2891</v>
      </c>
      <c r="AB629" s="166"/>
      <c r="AC629" s="166"/>
      <c r="AD629" s="165"/>
      <c r="AE629" s="166"/>
      <c r="AF629" s="166"/>
      <c r="AG629" s="166"/>
      <c r="AH629" s="165"/>
      <c r="AI629" s="166"/>
      <c r="AJ629" s="166"/>
      <c r="AK629" s="166"/>
      <c r="AL629" s="166"/>
      <c r="AM629" s="166"/>
      <c r="AN629" s="166" t="str">
        <f>F629 &amp;"["&amp;G629&amp;"]의 "&amp; I629 &amp;"["&amp; J629 &amp;"]는 필수적으로 존재하여만 한다."</f>
        <v>기록정보[NOTE]의 문자 인코딩 ID[ENCODING_CONCEPT_ID]는 필수적으로 존재하여만 한다.</v>
      </c>
      <c r="AO629" s="166"/>
      <c r="AP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Q629" s="164" t="s">
        <v>1860</v>
      </c>
      <c r="AR629" s="164" t="str">
        <f>"WITH query_result AS (" &amp; CHAR(10) &amp;
"    -- 쿼리 결과를 변수에 저장" &amp; CHAR(10) &amp;
"    " &amp; AP629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'ID3296'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AT629" s="164" t="s">
        <v>1860</v>
      </c>
      <c r="AU629" s="164" t="str">
        <f>"    WITH query_result AS (" &amp; CHAR(10) &amp;
"        -- 쿼리 결과를 변수에 저장" &amp; CHAR(10) &amp;
"        " &amp; AS629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'ID3296'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AW629" s="164" t="s">
        <v>1860</v>
      </c>
      <c r="AX629" s="164" t="str">
        <f>"    WITH query_result AS (" &amp; CHAR(10) &amp;
"        -- 쿼리 결과를 변수에 저장" &amp; CHAR(10) &amp;
"        " &amp; AV629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Z629" s="164" t="s">
        <v>1860</v>
      </c>
      <c r="BA629" s="164" t="str">
        <f>"BEGIN TRY" &amp; CHAR(10) &amp;
"    WITH query_result AS (" &amp; CHAR(10) &amp;
"        "&amp;AY629&amp;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C629" s="164" t="s">
        <v>1860</v>
      </c>
      <c r="BD629" s="164" t="str">
        <f>"BEGIN TRY" &amp; CHAR(10) &amp;
"    WITH query_result AS (" &amp; CHAR(10) &amp;
"        "&amp;BB629&amp;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BF629" s="164" t="s">
        <v>1860</v>
      </c>
      <c r="BG629" s="164" t="str">
        <f>"BEGIN TRY" &amp; CHAR(10) &amp;
"    WITH query_result AS (" &amp; CHAR(10) &amp;
"        "&amp;BE629&amp;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9" s="166" t="str">
        <f>"SELECT 'ID"&amp; $U629 &amp;"' AS RULE_ID,  
   '"&amp; $G629 &amp;"' AS TB_NM,    
   '"&amp; $J629 &amp;"' AS COL_NM, 
   COUNT(*) AS TOT_CNT   
   FROM "&amp;$C629&amp;"."&amp; $G629 &amp;"
"</f>
        <v xml:space="preserve">SELECT 'ID3296' AS RULE_ID,  
   'NOTE' AS TB_NM,    
   'ENCODING_CONCEPT_ID' AS COL_NM, 
   COUNT(*) AS TOT_CNT   
   FROM YourSchemaName.NOTE
</v>
      </c>
      <c r="BI629" s="164" t="s">
        <v>1860</v>
      </c>
      <c r="BJ629" s="166" t="str">
        <f>"BEGIN" &amp; CHAR(10) &amp;
"    -- 쿼리 결과를 변수에 저장" &amp; CHAR(10) &amp;
"    " &amp; BH629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'ID3296'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L629" s="164" t="s">
        <v>1860</v>
      </c>
      <c r="BM629" s="166" t="str">
        <f>"BEGIN" &amp; CHAR(10) &amp;
"    -- 쿼리 결과를 변수에 저장" &amp; CHAR(10) &amp;
"    " &amp; BK629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'ID3296'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BO629" s="164" t="s">
        <v>1860</v>
      </c>
      <c r="BP629" s="166" t="str">
        <f>"BEGIN" &amp; CHAR(10) &amp;
"    -- 쿼리 결과를 변수에 저장" &amp; CHAR(10) &amp;
"    " &amp; BN629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BR629" s="164" t="s">
        <v>1860</v>
      </c>
      <c r="BS6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U629" s="164" t="s">
        <v>1860</v>
      </c>
      <c r="BV6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629" s="166" t="str">
        <f>"SELECT ERR_VALUE, RULE_ID, TB_NM, COL_NM FROM (
 SELECT DISTINCT SUBSTRING(CAST("&amp; $J629 &amp;" AS VARCHAR(50)),1,30) AS ERR_VALUE, 'ID"&amp; $U629 &amp;"' AS RULE_ID,  
   '"&amp; $G629 &amp;"' AS TB_NM,    
   '"&amp; $J629 &amp;"' AS COL_NM 
    FROM "&amp;$C629&amp;"."&amp; $G629 &amp;" A
    WHERE  "&amp; $J629 &amp;" IS NULL 
LIMIT 3
) XX
"</f>
        <v xml:space="preserve">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</v>
      </c>
      <c r="BX629" s="164" t="s">
        <v>1860</v>
      </c>
      <c r="BY6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A629" s="164" t="s">
        <v>1860</v>
      </c>
      <c r="CB629" s="164" t="str">
        <f>"    -- 프로시저 본문" &amp; CHAR(10) &amp;
"    BEGIN" &amp; CHAR(10) &amp;
"        WITH query_result AS (" &amp; CHAR(10) &amp;
"            -- 쿼리 결과를 변수에 저장" &amp; CHAR(10) &amp;
"            "&amp;BZ629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'ID3296'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D629" s="164" t="s">
        <v>1860</v>
      </c>
      <c r="CE629" s="164" t="str">
        <f>"    -- 프로시저 본문" &amp; CHAR(10) &amp;
"    BEGIN" &amp; CHAR(10) &amp;
"        WITH query_result AS (" &amp; CHAR(10) &amp;
"            -- 쿼리 결과를 변수에 저장" &amp; CHAR(10) &amp;
"         "&amp;CC629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'ID3296'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9" s="166" t="str">
        <f>"SELECT ERR_VALUE, RULE_ID, TB_NM, COL_NM FROM (
 SELECT DISTINCT SUBSTR(TO_CHAR("&amp; $J629 &amp;"),1,30) AS ERR_VALUE, 'ID"&amp; $U629 &amp;"' AS RULE_ID,  
   '"&amp; $G629 &amp;"' AS TB_NM,    
   '"&amp; $J629 &amp;"' AS COL_NM 
    FROM "&amp;$C629&amp;"."&amp; $G629 &amp;" A
    WHERE  "&amp; $J629 &amp;" IS NULL
AND ROWNUM &lt; 4
) XX
"</f>
        <v xml:space="preserve">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</v>
      </c>
      <c r="CG629" s="164" t="s">
        <v>1860</v>
      </c>
      <c r="CH629" s="164" t="str">
        <f>"    -- 프로시저 본문" &amp; CHAR(10) &amp;
"    BEGIN" &amp; CHAR(10) &amp;
"        WITH query_result AS (" &amp; CHAR(10) &amp;
"            -- 쿼리 결과를 변수에 저장" &amp; CHAR(10) &amp;
"            "&amp;CF629&amp;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J629" s="164" t="s">
        <v>1860</v>
      </c>
      <c r="CK629" s="164" t="str">
        <f>"BEGIN TRY" &amp; CHAR(10) &amp;
"    WITH query_result AS (" &amp; CHAR(10) &amp;
"        "&amp;CI629&amp;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M629" s="164" t="s">
        <v>1860</v>
      </c>
      <c r="CN629" s="164" t="str">
        <f>"BEGIN TRY" &amp; CHAR(10) &amp;
"    WITH query_result AS (" &amp; CHAR(10) &amp;
"        "&amp;CL629&amp;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CP629" s="164" t="s">
        <v>1860</v>
      </c>
      <c r="CQ629" s="164" t="str">
        <f>"BEGIN TRY" &amp; CHAR(10) &amp;
"    WITH query_result AS (" &amp; CHAR(10) &amp;
"        "&amp;CO629&amp;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9" s="216">
        <f>IFERROR(VLOOKUP("ID"&amp;U629,V.진단결과!$A$2:$E$99558,4,0),0)</f>
        <v>0</v>
      </c>
      <c r="CS629" s="217">
        <f>IFERROR(VLOOKUP("ID"&amp;U629,V.진단결과!$A$2:$E$99558,5,0),0)</f>
        <v>0</v>
      </c>
      <c r="CT629" s="218">
        <f t="shared" si="477"/>
        <v>0</v>
      </c>
      <c r="CU629" s="219" t="str">
        <f>SUBSTITUTE(IFERROR(VLOOKUP("ID"&amp;U629,V.진단결과!$A$2:$F$99558,6,0),""),$AO629,"")</f>
        <v/>
      </c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</row>
    <row r="630" spans="1:120" s="220" customFormat="1" ht="16.5" customHeight="1">
      <c r="A630" s="164">
        <v>5.4</v>
      </c>
      <c r="B630" s="164" t="s">
        <v>2240</v>
      </c>
      <c r="C630" s="164" t="s">
        <v>2886</v>
      </c>
      <c r="D630" s="164">
        <v>12</v>
      </c>
      <c r="E630" s="175" t="s">
        <v>2243</v>
      </c>
      <c r="F630" s="177" t="s">
        <v>2263</v>
      </c>
      <c r="G630" s="177" t="s">
        <v>2255</v>
      </c>
      <c r="H630" s="177">
        <v>10</v>
      </c>
      <c r="I630" s="221" t="s">
        <v>2747</v>
      </c>
      <c r="J630" s="177" t="s">
        <v>2408</v>
      </c>
      <c r="K630" s="177" t="s">
        <v>2435</v>
      </c>
      <c r="L630" s="175"/>
      <c r="M630" s="165"/>
      <c r="N630" s="221" t="s">
        <v>2747</v>
      </c>
      <c r="O630" s="192"/>
      <c r="P630" s="4"/>
      <c r="Q630" s="175" t="s">
        <v>116</v>
      </c>
      <c r="R630" s="175" t="s">
        <v>2448</v>
      </c>
      <c r="S630" s="166"/>
      <c r="T630" s="166"/>
      <c r="U630" s="166">
        <v>3297</v>
      </c>
      <c r="V630" s="164" t="s">
        <v>1869</v>
      </c>
      <c r="W630" s="166"/>
      <c r="X630" s="166"/>
      <c r="Y630" s="166"/>
      <c r="Z630" s="164" t="s">
        <v>1868</v>
      </c>
      <c r="AA630" s="164" t="s">
        <v>2568</v>
      </c>
      <c r="AB630" s="166"/>
      <c r="AC630" s="166"/>
      <c r="AD630" s="165"/>
      <c r="AE630" s="166"/>
      <c r="AF630" s="166" t="s">
        <v>2886</v>
      </c>
      <c r="AG630" s="165" t="s">
        <v>2258</v>
      </c>
      <c r="AH630" s="165" t="s">
        <v>2434</v>
      </c>
      <c r="AI630" s="166" t="s">
        <v>2880</v>
      </c>
      <c r="AJ630" s="166"/>
      <c r="AK630" s="166"/>
      <c r="AL630" s="166"/>
      <c r="AM630" s="166"/>
      <c r="AN630" s="166" t="str">
        <f>F630 &amp;"["&amp;G630&amp;"]의 "&amp; I630 &amp;"["&amp; J630 &amp;"]는 표준코드[CONCEPT]의 표준코드아이디[CONCEPT_ID]에 존재하며 해당 조건["&amp;AI630&amp;"]을 만족해야 한다."</f>
        <v>기록정보[NOTE]의 언어 ID[LANGUAGE_CONCEPT_ID]는 표준코드[CONCEPT]의 표준코드아이디[CONCEPT_ID]에 존재하며 해당 조건[and concept_id = 4182347]을 만족해야 한다.</v>
      </c>
      <c r="AO630" s="166"/>
      <c r="AP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AQ630" s="164" t="s">
        <v>1860</v>
      </c>
      <c r="AR630" s="164" t="str">
        <f>"WITH query_result AS (" &amp; CHAR(10) &amp;
"    -- 쿼리 결과를 변수에 저장" &amp; CHAR(10) &amp;
"    " &amp; AP630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'ID3297'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630" s="164" t="s">
        <v>1860</v>
      </c>
      <c r="AU630" s="164" t="str">
        <f>"    WITH query_result AS (" &amp; CHAR(10) &amp;
"        -- 쿼리 결과를 변수에 저장" &amp; CHAR(10) &amp;
"        " &amp; AS630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630" s="164" t="s">
        <v>1860</v>
      </c>
      <c r="AX630" s="164" t="str">
        <f>"    WITH query_result AS (" &amp; CHAR(10) &amp;
"        -- 쿼리 결과를 변수에 저장" &amp; CHAR(10) &amp;
"        " &amp; AV630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AZ630" s="164" t="s">
        <v>1860</v>
      </c>
      <c r="BA630" s="164" t="str">
        <f>"BEGIN TRY" &amp; CHAR(10) &amp;
"    WITH query_result AS (" &amp; CHAR(10) &amp;
"        "&amp;AY630&amp;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630" s="164" t="s">
        <v>1860</v>
      </c>
      <c r="BD630" s="164" t="str">
        <f>"BEGIN TRY" &amp; CHAR(10) &amp;
"    WITH query_result AS (" &amp; CHAR(10) &amp;
"        "&amp;BB630&amp;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630" s="164" t="s">
        <v>1860</v>
      </c>
      <c r="BG630" s="164" t="str">
        <f>"BEGIN TRY" &amp; CHAR(10) &amp;
"    WITH query_result AS (" &amp; CHAR(10) &amp;
"        "&amp;BE630&amp;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0" s="166" t="str">
        <f>"SELECT 'ID"&amp; $U630 &amp;"' AS RULE_ID,  
   '"&amp; $G630 &amp;"' AS TB_NM,    
   '"&amp; $J630 &amp;"' AS COL_NM, 
   COUNT(*) AS TOT_CNT   
   FROM "&amp;$C630&amp;"."&amp; $G630 &amp;"
WHERE "&amp; $J630 &amp;" IS NOT NULL AND LENGTH(CAST("&amp; $J630 &amp;" AS VARCHAR))&gt;0 "</f>
        <v xml:space="preserve">SELECT 'ID3297' AS RULE_ID,  
   'NOTE' AS TB_NM,    
   'LANGUAGE_CONCEPT_ID' AS COL_NM, 
   COUNT(*) AS TOT_CNT   
   FROM YourSchemaName.NOTE
WHERE LANGUAGE_CONCEPT_ID IS NOT NULL AND LENGTH(CAST(LANGUAGE_CONCEPT_ID AS VARCHAR))&gt;0 </v>
      </c>
      <c r="BI630" s="164" t="s">
        <v>1860</v>
      </c>
      <c r="BJ630" s="166" t="str">
        <f>"BEGIN" &amp; CHAR(10) &amp;
"    -- 쿼리 결과를 변수에 저장" &amp; CHAR(10) &amp;
"    " &amp; BH630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'ID3297'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630" s="164" t="s">
        <v>1860</v>
      </c>
      <c r="BM630" s="166" t="str">
        <f>"BEGIN" &amp; CHAR(10) &amp;
"    -- 쿼리 결과를 변수에 저장" &amp; CHAR(10) &amp;
"    " &amp; BK630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630" s="164" t="s">
        <v>1860</v>
      </c>
      <c r="BP630" s="166" t="str">
        <f>"BEGIN" &amp; CHAR(10) &amp;
"    -- 쿼리 결과를 변수에 저장" &amp; CHAR(10) &amp;
"    " &amp; BN630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BR630" s="164" t="s">
        <v>1860</v>
      </c>
      <c r="BS63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LENGTH("&amp; $J630 &amp;")&gt;0 )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630" s="164" t="s">
        <v>1860</v>
      </c>
      <c r="BV63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630" s="166" t="str">
        <f>"SELECT ERR_VALUE, RULE_ID, TB_NM, COL_NM FROM (
 SELECT DISTINCT SUBSTRING(CAST("&amp; $J630 &amp;" AS VARCHAR(50)),1,30)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LENGTH("&amp; $J630 &amp;")&gt;0 ) 
LIMIT 3
) XX
"</f>
        <v xml:space="preserve">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630" s="164" t="s">
        <v>1860</v>
      </c>
      <c r="BY63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CA630" s="164" t="s">
        <v>1860</v>
      </c>
      <c r="CB630" s="164" t="str">
        <f>"    -- 프로시저 본문" &amp; CHAR(10) &amp;
"    BEGIN" &amp; CHAR(10) &amp;
"        WITH query_result AS (" &amp; CHAR(10) &amp;
"            -- 쿼리 결과를 변수에 저장" &amp; CHAR(10) &amp;
"            "&amp;BZ630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'ID3297'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LENGTH(TO_CHAR("&amp; $J630 &amp;"))&gt;0 )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630" s="164" t="s">
        <v>1860</v>
      </c>
      <c r="CE630" s="164" t="str">
        <f>"    -- 프로시저 본문" &amp; CHAR(10) &amp;
"    BEGIN" &amp; CHAR(10) &amp;
"        WITH query_result AS (" &amp; CHAR(10) &amp;
"            -- 쿼리 결과를 변수에 저장" &amp; CHAR(10) &amp;
"         "&amp;CC630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0" s="166" t="str">
        <f>"SELECT ERR_VALUE, RULE_ID, TB_NM, COL_NM FROM (
 SELECT DISTINCT SUBSTR(TO_CHAR("&amp; $J630 &amp;"),1,30)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LENGTH(TO_CHAR("&amp; $J630 &amp;"))&gt;0 ) 
AND ROWNUM &lt; 4
) XX
"</f>
        <v xml:space="preserve">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630" s="164" t="s">
        <v>1860</v>
      </c>
      <c r="CH630" s="164" t="str">
        <f>"    -- 프로시저 본문" &amp; CHAR(10) &amp;
"    BEGIN" &amp; CHAR(10) &amp;
"        WITH query_result AS (" &amp; CHAR(10) &amp;
"            -- 쿼리 결과를 변수에 저장" &amp; CHAR(10) &amp;
"            "&amp;CF630&amp;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CJ630" s="164" t="s">
        <v>1860</v>
      </c>
      <c r="CK630" s="164" t="str">
        <f>"BEGIN TRY" &amp; CHAR(10) &amp;
"    WITH query_result AS (" &amp; CHAR(10) &amp;
"        "&amp;CI630&amp;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630" s="164" t="s">
        <v>1860</v>
      </c>
      <c r="CN630" s="164" t="str">
        <f>"BEGIN TRY" &amp; CHAR(10) &amp;
"    WITH query_result AS (" &amp; CHAR(10) &amp;
"        "&amp;CL630&amp;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630" s="164" t="s">
        <v>1860</v>
      </c>
      <c r="CQ630" s="164" t="str">
        <f>"BEGIN TRY" &amp; CHAR(10) &amp;
"    WITH query_result AS (" &amp; CHAR(10) &amp;
"        "&amp;CO630&amp;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0" s="216">
        <f>IFERROR(VLOOKUP("ID"&amp;U630,V.진단결과!$A$2:$E$99558,4,0),0)</f>
        <v>0</v>
      </c>
      <c r="CS630" s="217">
        <f>IFERROR(VLOOKUP("ID"&amp;U630,V.진단결과!$A$2:$E$99558,5,0),0)</f>
        <v>0</v>
      </c>
      <c r="CT630" s="218">
        <f t="shared" si="477"/>
        <v>0</v>
      </c>
      <c r="CU630" s="219" t="str">
        <f>SUBSTITUTE(IFERROR(VLOOKUP("ID"&amp;U630,V.진단결과!$A$2:$F$99558,6,0),""),$AO630,"")</f>
        <v/>
      </c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</row>
    <row r="631" spans="1:120" s="220" customFormat="1" ht="24" customHeight="1">
      <c r="A631" s="164">
        <v>5.4</v>
      </c>
      <c r="B631" s="164" t="s">
        <v>2240</v>
      </c>
      <c r="C631" s="164" t="s">
        <v>2886</v>
      </c>
      <c r="D631" s="164">
        <v>12</v>
      </c>
      <c r="E631" s="175" t="s">
        <v>2243</v>
      </c>
      <c r="F631" s="177" t="s">
        <v>2263</v>
      </c>
      <c r="G631" s="177" t="s">
        <v>2255</v>
      </c>
      <c r="H631" s="177">
        <v>10</v>
      </c>
      <c r="I631" s="221" t="s">
        <v>2747</v>
      </c>
      <c r="J631" s="177" t="s">
        <v>2408</v>
      </c>
      <c r="K631" s="177" t="s">
        <v>2435</v>
      </c>
      <c r="L631" s="175"/>
      <c r="M631" s="165"/>
      <c r="N631" s="221" t="s">
        <v>2747</v>
      </c>
      <c r="O631" s="192"/>
      <c r="P631" s="4"/>
      <c r="Q631" s="175" t="s">
        <v>116</v>
      </c>
      <c r="R631" s="175" t="s">
        <v>2448</v>
      </c>
      <c r="S631" s="166"/>
      <c r="T631" s="166"/>
      <c r="U631" s="166">
        <v>3298</v>
      </c>
      <c r="V631" s="164" t="s">
        <v>1869</v>
      </c>
      <c r="W631" s="166"/>
      <c r="X631" s="166"/>
      <c r="Y631" s="166"/>
      <c r="Z631" s="168" t="s">
        <v>2892</v>
      </c>
      <c r="AA631" s="168" t="s">
        <v>2891</v>
      </c>
      <c r="AB631" s="166"/>
      <c r="AC631" s="166"/>
      <c r="AD631" s="165"/>
      <c r="AE631" s="166"/>
      <c r="AF631" s="166"/>
      <c r="AG631" s="166"/>
      <c r="AH631" s="165"/>
      <c r="AI631" s="166"/>
      <c r="AJ631" s="166"/>
      <c r="AK631" s="166"/>
      <c r="AL631" s="166"/>
      <c r="AM631" s="166"/>
      <c r="AN631" s="166" t="str">
        <f>F631 &amp;"["&amp;G631&amp;"]의 "&amp; I631 &amp;"["&amp; J631 &amp;"]는 필수적으로 존재하여만 한다."</f>
        <v>기록정보[NOTE]의 언어 ID[LANGUAGE_CONCEPT_ID]는 필수적으로 존재하여만 한다.</v>
      </c>
      <c r="AO631" s="166"/>
      <c r="AP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Q631" s="164" t="s">
        <v>1860</v>
      </c>
      <c r="AR631" s="164" t="str">
        <f>"WITH query_result AS (" &amp; CHAR(10) &amp;
"    -- 쿼리 결과를 변수에 저장" &amp; CHAR(10) &amp;
"    " &amp; AP631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'ID3298'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AT631" s="164" t="s">
        <v>1860</v>
      </c>
      <c r="AU631" s="164" t="str">
        <f>"    WITH query_result AS (" &amp; CHAR(10) &amp;
"        -- 쿼리 결과를 변수에 저장" &amp; CHAR(10) &amp;
"        " &amp; AS631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'ID3298'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AW631" s="164" t="s">
        <v>1860</v>
      </c>
      <c r="AX631" s="164" t="str">
        <f>"    WITH query_result AS (" &amp; CHAR(10) &amp;
"        -- 쿼리 결과를 변수에 저장" &amp; CHAR(10) &amp;
"        " &amp; AV631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Z631" s="164" t="s">
        <v>1860</v>
      </c>
      <c r="BA631" s="164" t="str">
        <f>"BEGIN TRY" &amp; CHAR(10) &amp;
"    WITH query_result AS (" &amp; CHAR(10) &amp;
"        "&amp;AY631&amp;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C631" s="164" t="s">
        <v>1860</v>
      </c>
      <c r="BD631" s="164" t="str">
        <f>"BEGIN TRY" &amp; CHAR(10) &amp;
"    WITH query_result AS (" &amp; CHAR(10) &amp;
"        "&amp;BB631&amp;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BF631" s="164" t="s">
        <v>1860</v>
      </c>
      <c r="BG631" s="164" t="str">
        <f>"BEGIN TRY" &amp; CHAR(10) &amp;
"    WITH query_result AS (" &amp; CHAR(10) &amp;
"        "&amp;BE631&amp;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1" s="166" t="str">
        <f>"SELECT 'ID"&amp; $U631 &amp;"' AS RULE_ID,  
   '"&amp; $G631 &amp;"' AS TB_NM,    
   '"&amp; $J631 &amp;"' AS COL_NM, 
   COUNT(*) AS TOT_CNT   
   FROM "&amp;$C631&amp;"."&amp; $G631 &amp;"
"</f>
        <v xml:space="preserve">SELECT 'ID3298' AS RULE_ID,  
   'NOTE' AS TB_NM,    
   'LANGUAGE_CONCEPT_ID' AS COL_NM, 
   COUNT(*) AS TOT_CNT   
   FROM YourSchemaName.NOTE
</v>
      </c>
      <c r="BI631" s="164" t="s">
        <v>1860</v>
      </c>
      <c r="BJ631" s="166" t="str">
        <f>"BEGIN" &amp; CHAR(10) &amp;
"    -- 쿼리 결과를 변수에 저장" &amp; CHAR(10) &amp;
"    " &amp; BH631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'ID3298'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L631" s="164" t="s">
        <v>1860</v>
      </c>
      <c r="BM631" s="166" t="str">
        <f>"BEGIN" &amp; CHAR(10) &amp;
"    -- 쿼리 결과를 변수에 저장" &amp; CHAR(10) &amp;
"    " &amp; BK631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'ID3298'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BO631" s="164" t="s">
        <v>1860</v>
      </c>
      <c r="BP631" s="166" t="str">
        <f>"BEGIN" &amp; CHAR(10) &amp;
"    -- 쿼리 결과를 변수에 저장" &amp; CHAR(10) &amp;
"    " &amp; BN631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BR631" s="164" t="s">
        <v>1860</v>
      </c>
      <c r="BS6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U631" s="164" t="s">
        <v>1860</v>
      </c>
      <c r="BV6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631" s="166" t="str">
        <f>"SELECT ERR_VALUE, RULE_ID, TB_NM, COL_NM FROM (
 SELECT DISTINCT SUBSTRING(CAST("&amp; $J631 &amp;" AS VARCHAR(50)),1,30) AS ERR_VALUE, 'ID"&amp; $U631 &amp;"' AS RULE_ID,  
   '"&amp; $G631 &amp;"' AS TB_NM,    
   '"&amp; $J631 &amp;"' AS COL_NM 
    FROM "&amp;$C631&amp;"."&amp; $G631 &amp;" A
    WHERE  "&amp; $J631 &amp;" IS NULL 
LIMIT 3
) XX
"</f>
        <v xml:space="preserve">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</v>
      </c>
      <c r="BX631" s="164" t="s">
        <v>1860</v>
      </c>
      <c r="BY6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A631" s="164" t="s">
        <v>1860</v>
      </c>
      <c r="CB631" s="164" t="str">
        <f>"    -- 프로시저 본문" &amp; CHAR(10) &amp;
"    BEGIN" &amp; CHAR(10) &amp;
"        WITH query_result AS (" &amp; CHAR(10) &amp;
"            -- 쿼리 결과를 변수에 저장" &amp; CHAR(10) &amp;
"            "&amp;BZ631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'ID3298'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D631" s="164" t="s">
        <v>1860</v>
      </c>
      <c r="CE631" s="164" t="str">
        <f>"    -- 프로시저 본문" &amp; CHAR(10) &amp;
"    BEGIN" &amp; CHAR(10) &amp;
"        WITH query_result AS (" &amp; CHAR(10) &amp;
"            -- 쿼리 결과를 변수에 저장" &amp; CHAR(10) &amp;
"         "&amp;CC631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'ID3298'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1" s="166" t="str">
        <f>"SELECT ERR_VALUE, RULE_ID, TB_NM, COL_NM FROM (
 SELECT DISTINCT SUBSTR(TO_CHAR("&amp; $J631 &amp;"),1,30) AS ERR_VALUE, 'ID"&amp; $U631 &amp;"' AS RULE_ID,  
   '"&amp; $G631 &amp;"' AS TB_NM,    
   '"&amp; $J631 &amp;"' AS COL_NM 
    FROM "&amp;$C631&amp;"."&amp; $G631 &amp;" A
    WHERE  "&amp; $J631 &amp;" IS NULL
AND ROWNUM &lt; 4
) XX
"</f>
        <v xml:space="preserve">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</v>
      </c>
      <c r="CG631" s="164" t="s">
        <v>1860</v>
      </c>
      <c r="CH631" s="164" t="str">
        <f>"    -- 프로시저 본문" &amp; CHAR(10) &amp;
"    BEGIN" &amp; CHAR(10) &amp;
"        WITH query_result AS (" &amp; CHAR(10) &amp;
"            -- 쿼리 결과를 변수에 저장" &amp; CHAR(10) &amp;
"            "&amp;CF631&amp;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J631" s="164" t="s">
        <v>1860</v>
      </c>
      <c r="CK631" s="164" t="str">
        <f>"BEGIN TRY" &amp; CHAR(10) &amp;
"    WITH query_result AS (" &amp; CHAR(10) &amp;
"        "&amp;CI631&amp;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M631" s="164" t="s">
        <v>1860</v>
      </c>
      <c r="CN631" s="164" t="str">
        <f>"BEGIN TRY" &amp; CHAR(10) &amp;
"    WITH query_result AS (" &amp; CHAR(10) &amp;
"        "&amp;CL631&amp;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CP631" s="164" t="s">
        <v>1860</v>
      </c>
      <c r="CQ631" s="164" t="str">
        <f>"BEGIN TRY" &amp; CHAR(10) &amp;
"    WITH query_result AS (" &amp; CHAR(10) &amp;
"        "&amp;CO631&amp;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1" s="216">
        <f>IFERROR(VLOOKUP("ID"&amp;U631,V.진단결과!$A$2:$E$99558,4,0),0)</f>
        <v>0</v>
      </c>
      <c r="CS631" s="217">
        <f>IFERROR(VLOOKUP("ID"&amp;U631,V.진단결과!$A$2:$E$99558,5,0),0)</f>
        <v>0</v>
      </c>
      <c r="CT631" s="218">
        <f t="shared" si="477"/>
        <v>0</v>
      </c>
      <c r="CU631" s="219" t="str">
        <f>SUBSTITUTE(IFERROR(VLOOKUP("ID"&amp;U631,V.진단결과!$A$2:$F$99558,6,0),""),$AO631,"")</f>
        <v/>
      </c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</row>
    <row r="632" spans="1:120" s="220" customFormat="1" ht="24" hidden="1" customHeight="1">
      <c r="A632" s="164">
        <v>5.4</v>
      </c>
      <c r="B632" s="164" t="s">
        <v>2240</v>
      </c>
      <c r="C632" s="164" t="s">
        <v>2886</v>
      </c>
      <c r="D632" s="164">
        <v>12</v>
      </c>
      <c r="E632" s="175" t="s">
        <v>2243</v>
      </c>
      <c r="F632" s="177" t="s">
        <v>2263</v>
      </c>
      <c r="G632" s="177" t="s">
        <v>2255</v>
      </c>
      <c r="H632" s="177">
        <v>11</v>
      </c>
      <c r="I632" s="221" t="s">
        <v>2748</v>
      </c>
      <c r="J632" s="177" t="s">
        <v>2281</v>
      </c>
      <c r="K632" s="177" t="s">
        <v>2435</v>
      </c>
      <c r="L632" s="175"/>
      <c r="M632" s="165"/>
      <c r="N632" s="221" t="s">
        <v>2748</v>
      </c>
      <c r="O632" s="183">
        <v>11111</v>
      </c>
      <c r="P632" s="4"/>
      <c r="Q632" s="175" t="s">
        <v>2449</v>
      </c>
      <c r="R632" s="175"/>
      <c r="S632" s="166"/>
      <c r="T632" s="166"/>
      <c r="U632" s="166"/>
      <c r="V632" s="164" t="s">
        <v>1965</v>
      </c>
      <c r="W632" s="166" t="s">
        <v>2809</v>
      </c>
      <c r="X632" s="166"/>
      <c r="Y632" s="166"/>
      <c r="Z632" s="166"/>
      <c r="AA632" s="166"/>
      <c r="AB632" s="164"/>
      <c r="AC632" s="166"/>
      <c r="AD632" s="165"/>
      <c r="AE632" s="166"/>
      <c r="AF632" s="166"/>
      <c r="AG632" s="165"/>
      <c r="AH632" s="165"/>
      <c r="AI632" s="166"/>
      <c r="AJ632" s="166"/>
      <c r="AK632" s="166"/>
      <c r="AL632" s="166"/>
      <c r="AM632" s="166"/>
      <c r="AN632" s="166"/>
      <c r="AO632" s="166"/>
      <c r="AP632" s="166"/>
      <c r="AQ632" s="164"/>
      <c r="AR632" s="164"/>
      <c r="AS632" s="167"/>
      <c r="AT632" s="164"/>
      <c r="AU632" s="164"/>
      <c r="AV632" s="164"/>
      <c r="AW632" s="164"/>
      <c r="AX632" s="164"/>
      <c r="AY632" s="166"/>
      <c r="AZ632" s="164"/>
      <c r="BA632" s="164"/>
      <c r="BB632" s="167"/>
      <c r="BC632" s="164"/>
      <c r="BD632" s="164"/>
      <c r="BE632" s="164"/>
      <c r="BF632" s="164"/>
      <c r="BG632" s="164"/>
      <c r="BH632" s="166"/>
      <c r="BI632" s="164"/>
      <c r="BJ632" s="164"/>
      <c r="BK632" s="167"/>
      <c r="BL632" s="164"/>
      <c r="BM632" s="164"/>
      <c r="BN632" s="164"/>
      <c r="BO632" s="164"/>
      <c r="BP632" s="164"/>
      <c r="BQ632" s="166"/>
      <c r="BR632" s="164"/>
      <c r="BS632" s="164"/>
      <c r="BT632" s="167"/>
      <c r="BU632" s="164"/>
      <c r="BV632" s="164"/>
      <c r="BW632" s="164"/>
      <c r="BX632" s="164"/>
      <c r="BY632" s="164"/>
      <c r="BZ632" s="166"/>
      <c r="CA632" s="164"/>
      <c r="CB632" s="164"/>
      <c r="CC632" s="167"/>
      <c r="CD632" s="164"/>
      <c r="CE632" s="164"/>
      <c r="CF632" s="164"/>
      <c r="CG632" s="164"/>
      <c r="CH632" s="164"/>
      <c r="CI632" s="166"/>
      <c r="CJ632" s="164"/>
      <c r="CK632" s="164"/>
      <c r="CL632" s="167"/>
      <c r="CM632" s="164"/>
      <c r="CN632" s="164"/>
      <c r="CO632" s="164"/>
      <c r="CP632" s="164"/>
      <c r="CQ632" s="164"/>
      <c r="CR632" s="216">
        <f>IFERROR(VLOOKUP("ID"&amp;U632,V.진단결과!$A$2:$E$99558,4,0),0)</f>
        <v>0</v>
      </c>
      <c r="CS632" s="217">
        <f>IFERROR(VLOOKUP("ID"&amp;U632,V.진단결과!$A$2:$E$99558,5,0),0)</f>
        <v>0</v>
      </c>
      <c r="CT632" s="218">
        <f t="shared" si="477"/>
        <v>0</v>
      </c>
      <c r="CU632" s="219" t="str">
        <f>SUBSTITUTE(IFERROR(VLOOKUP("ID"&amp;U632,V.진단결과!$A$2:$F$99558,6,0),""),$AO632,"")</f>
        <v/>
      </c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</row>
    <row r="633" spans="1:120" s="220" customFormat="1" ht="16.5" customHeight="1">
      <c r="A633" s="164">
        <v>5.4</v>
      </c>
      <c r="B633" s="164" t="s">
        <v>2240</v>
      </c>
      <c r="C633" s="164" t="s">
        <v>2886</v>
      </c>
      <c r="D633" s="164">
        <v>12</v>
      </c>
      <c r="E633" s="175" t="s">
        <v>2243</v>
      </c>
      <c r="F633" s="177" t="s">
        <v>2263</v>
      </c>
      <c r="G633" s="177" t="s">
        <v>2255</v>
      </c>
      <c r="H633" s="177">
        <v>12</v>
      </c>
      <c r="I633" s="221" t="s">
        <v>2518</v>
      </c>
      <c r="J633" s="177" t="s">
        <v>2294</v>
      </c>
      <c r="K633" s="177" t="s">
        <v>2435</v>
      </c>
      <c r="L633" s="175"/>
      <c r="M633" s="165"/>
      <c r="N633" s="221" t="s">
        <v>2755</v>
      </c>
      <c r="O633" s="183">
        <v>11833561</v>
      </c>
      <c r="P633" s="4"/>
      <c r="Q633" s="175" t="s">
        <v>2449</v>
      </c>
      <c r="R633" s="175"/>
      <c r="S633" s="166"/>
      <c r="T633" s="166"/>
      <c r="U633" s="166">
        <v>3300</v>
      </c>
      <c r="V633" s="164" t="s">
        <v>1869</v>
      </c>
      <c r="W633" s="166"/>
      <c r="X633" s="166"/>
      <c r="Y633" s="166"/>
      <c r="Z633" s="164" t="s">
        <v>1871</v>
      </c>
      <c r="AA633" s="168" t="s">
        <v>1872</v>
      </c>
      <c r="AB633" s="164"/>
      <c r="AC633" s="166"/>
      <c r="AD633" s="165"/>
      <c r="AE633" s="166"/>
      <c r="AF633" s="166"/>
      <c r="AG633" s="165"/>
      <c r="AH633" s="165"/>
      <c r="AI633" s="166"/>
      <c r="AJ633" s="166" t="s">
        <v>2246</v>
      </c>
      <c r="AK633" s="166" t="s">
        <v>2294</v>
      </c>
      <c r="AL633" s="166"/>
      <c r="AM633" s="166"/>
      <c r="AN633" s="166" t="str">
        <f>F633 &amp;"["&amp;G633&amp;"]의 "&amp; I633 &amp;"["&amp; J633 &amp;"]는 환자["&amp;AJ633&amp;"]의 "&amp;I633&amp;"["&amp;AK633&amp;"]에 존재하여야 한다."</f>
        <v>기록정보[NOTE]의 내원 유형 ID[VISIT_OCCURRENCE_ID]는 환자[VISIT_OCCURRENCE]의 내원 유형 ID[VISIT_OCCURRENCE_ID]에 존재하여야 한다.</v>
      </c>
      <c r="AO633" s="166"/>
      <c r="AP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AQ633" s="164" t="s">
        <v>1860</v>
      </c>
      <c r="AR633" s="164" t="str">
        <f>"WITH query_result AS (" &amp; CHAR(10) &amp;
"    -- 쿼리 결과를 변수에 저장" &amp; CHAR(10) &amp;
"    " &amp; AP633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'ID3300'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633" s="164" t="s">
        <v>1860</v>
      </c>
      <c r="AU633" s="164" t="str">
        <f>"    WITH query_result AS (" &amp; CHAR(10) &amp;
"        -- 쿼리 결과를 변수에 저장" &amp; CHAR(10) &amp;
"        " &amp; AS633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633" s="164" t="s">
        <v>1860</v>
      </c>
      <c r="AX633" s="164" t="str">
        <f>"    WITH query_result AS (" &amp; CHAR(10) &amp;
"        -- 쿼리 결과를 변수에 저장" &amp; CHAR(10) &amp;
"        " &amp; AV633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AZ633" s="164" t="s">
        <v>1860</v>
      </c>
      <c r="BA633" s="164" t="str">
        <f>"BEGIN TRY" &amp; CHAR(10) &amp;
"    WITH query_result AS (" &amp; CHAR(10) &amp;
"        "&amp;AY633&amp;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633" s="164" t="s">
        <v>1860</v>
      </c>
      <c r="BD633" s="164" t="str">
        <f>"BEGIN TRY" &amp; CHAR(10) &amp;
"    WITH query_result AS (" &amp; CHAR(10) &amp;
"        "&amp;BB633&amp;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633" s="164" t="s">
        <v>1860</v>
      </c>
      <c r="BG633" s="164" t="str">
        <f>"BEGIN TRY" &amp; CHAR(10) &amp;
"    WITH query_result AS (" &amp; CHAR(10) &amp;
"        "&amp;BE633&amp;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3" s="166" t="str">
        <f>"SELECT 'ID"&amp; $U633 &amp;"' AS RULE_ID,  
   '"&amp; $G633 &amp;"' AS TB_NM,    
   '"&amp; $J633 &amp;"' AS COL_NM, 
   COUNT(*) AS TOT_CNT   
   FROM "&amp;$C633&amp;"."&amp; $G633 &amp;"
WHERE "&amp; $J633 &amp;" IS NOT NULL AND LENGTH(CAST("&amp; $J633 &amp;" AS VARCHAR))&gt;0 "</f>
        <v xml:space="preserve">SELECT 'ID3300' AS RULE_ID,  
   'NOTE' AS TB_NM,    
   'VISIT_OCCURRENCE_ID' AS COL_NM, 
   COUNT(*) AS TOT_CNT   
   FROM YourSchemaName.NOTE
WHERE VISIT_OCCURRENCE_ID IS NOT NULL AND LENGTH(CAST(VISIT_OCCURRENCE_ID AS VARCHAR))&gt;0 </v>
      </c>
      <c r="BI633" s="164" t="s">
        <v>1860</v>
      </c>
      <c r="BJ633" s="166" t="str">
        <f>"BEGIN" &amp; CHAR(10) &amp;
"    -- 쿼리 결과를 변수에 저장" &amp; CHAR(10) &amp;
"    " &amp; BH633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'ID3300'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633" s="164" t="s">
        <v>1860</v>
      </c>
      <c r="BM633" s="166" t="str">
        <f>"BEGIN" &amp; CHAR(10) &amp;
"    -- 쿼리 결과를 변수에 저장" &amp; CHAR(10) &amp;
"    " &amp; BK633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633" s="164" t="s">
        <v>1860</v>
      </c>
      <c r="BP633" s="166" t="str">
        <f>"BEGIN" &amp; CHAR(10) &amp;
"    -- 쿼리 결과를 변수에 저장" &amp; CHAR(10) &amp;
"    " &amp; BN633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BR633" s="164" t="s">
        <v>1860</v>
      </c>
      <c r="BS6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LENGTH("&amp; $J633 &amp;")&gt;0 )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633" s="164" t="s">
        <v>1860</v>
      </c>
      <c r="BV6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633" s="166" t="str">
        <f>"SELECT ERR_VALUE, RULE_ID, TB_NM, COL_NM FROM (
 SELECT DISTINCT SUBSTRING(CAST("&amp; $J633 &amp;" AS VARCHAR(50)),1,30)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LENGTH("&amp; $J633 &amp;")&gt;0 ) 
LIMIT 3
) XX
"</f>
        <v xml:space="preserve">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633" s="164" t="s">
        <v>1860</v>
      </c>
      <c r="BY6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CA633" s="164" t="s">
        <v>1860</v>
      </c>
      <c r="CB633" s="164" t="str">
        <f>"    -- 프로시저 본문" &amp; CHAR(10) &amp;
"    BEGIN" &amp; CHAR(10) &amp;
"        WITH query_result AS (" &amp; CHAR(10) &amp;
"            -- 쿼리 결과를 변수에 저장" &amp; CHAR(10) &amp;
"            "&amp;BZ633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'ID3300'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LENGTH(TO_CHAR("&amp; $J633 &amp;"))&gt;0 )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633" s="164" t="s">
        <v>1860</v>
      </c>
      <c r="CE633" s="164" t="str">
        <f>"    -- 프로시저 본문" &amp; CHAR(10) &amp;
"    BEGIN" &amp; CHAR(10) &amp;
"        WITH query_result AS (" &amp; CHAR(10) &amp;
"            -- 쿼리 결과를 변수에 저장" &amp; CHAR(10) &amp;
"         "&amp;CC633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3" s="166" t="str">
        <f>"SELECT ERR_VALUE, RULE_ID, TB_NM, COL_NM FROM (
 SELECT DISTINCT SUBSTR(TO_CHAR("&amp; $J633 &amp;"),1,30)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LENGTH(TO_CHAR("&amp; $J633 &amp;"))&gt;0 ) 
AND ROWNUM &lt; 4
) XX
"</f>
        <v xml:space="preserve">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633" s="164" t="s">
        <v>1860</v>
      </c>
      <c r="CH633" s="164" t="str">
        <f>"    -- 프로시저 본문" &amp; CHAR(10) &amp;
"    BEGIN" &amp; CHAR(10) &amp;
"        WITH query_result AS (" &amp; CHAR(10) &amp;
"            -- 쿼리 결과를 변수에 저장" &amp; CHAR(10) &amp;
"            "&amp;CF633&amp;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CJ633" s="164" t="s">
        <v>1860</v>
      </c>
      <c r="CK633" s="164" t="str">
        <f>"BEGIN TRY" &amp; CHAR(10) &amp;
"    WITH query_result AS (" &amp; CHAR(10) &amp;
"        "&amp;CI633&amp;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633" s="164" t="s">
        <v>1860</v>
      </c>
      <c r="CN633" s="164" t="str">
        <f>"BEGIN TRY" &amp; CHAR(10) &amp;
"    WITH query_result AS (" &amp; CHAR(10) &amp;
"        "&amp;CL633&amp;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633" s="164" t="s">
        <v>1860</v>
      </c>
      <c r="CQ633" s="164" t="str">
        <f>"BEGIN TRY" &amp; CHAR(10) &amp;
"    WITH query_result AS (" &amp; CHAR(10) &amp;
"        "&amp;CO633&amp;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3" s="216">
        <f>IFERROR(VLOOKUP("ID"&amp;U633,V.진단결과!$A$2:$E$99558,4,0),0)</f>
        <v>0</v>
      </c>
      <c r="CS633" s="217">
        <f>IFERROR(VLOOKUP("ID"&amp;U633,V.진단결과!$A$2:$E$99558,5,0),0)</f>
        <v>0</v>
      </c>
      <c r="CT633" s="218">
        <f t="shared" si="477"/>
        <v>0</v>
      </c>
      <c r="CU633" s="219" t="str">
        <f>SUBSTITUTE(IFERROR(VLOOKUP("ID"&amp;U633,V.진단결과!$A$2:$F$99558,6,0),""),$AO633,"")</f>
        <v/>
      </c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</row>
    <row r="634" spans="1:120" s="220" customFormat="1" ht="16.5" hidden="1" customHeight="1">
      <c r="A634" s="164">
        <v>5.4</v>
      </c>
      <c r="B634" s="164" t="s">
        <v>2240</v>
      </c>
      <c r="C634" s="164" t="s">
        <v>2886</v>
      </c>
      <c r="D634" s="164">
        <v>12</v>
      </c>
      <c r="E634" s="175" t="s">
        <v>2243</v>
      </c>
      <c r="F634" s="177" t="s">
        <v>2263</v>
      </c>
      <c r="G634" s="177" t="s">
        <v>2255</v>
      </c>
      <c r="H634" s="177">
        <v>13</v>
      </c>
      <c r="I634" s="221" t="s">
        <v>2500</v>
      </c>
      <c r="J634" s="177" t="s">
        <v>2307</v>
      </c>
      <c r="K634" s="177" t="s">
        <v>2435</v>
      </c>
      <c r="L634" s="175"/>
      <c r="M634" s="165"/>
      <c r="N634" s="221" t="s">
        <v>2500</v>
      </c>
      <c r="O634" s="183">
        <v>11833562</v>
      </c>
      <c r="P634" s="4"/>
      <c r="Q634" s="175" t="s">
        <v>2449</v>
      </c>
      <c r="R634" s="175"/>
      <c r="S634" s="166"/>
      <c r="T634" s="166"/>
      <c r="U634" s="166"/>
      <c r="V634" s="164" t="s">
        <v>1965</v>
      </c>
      <c r="W634" s="167" t="s">
        <v>2876</v>
      </c>
      <c r="X634" s="166"/>
      <c r="Y634" s="166"/>
      <c r="Z634" s="164"/>
      <c r="AA634" s="168"/>
      <c r="AB634" s="166"/>
      <c r="AC634" s="166"/>
      <c r="AD634" s="165"/>
      <c r="AE634" s="166"/>
      <c r="AF634" s="166"/>
      <c r="AG634" s="166"/>
      <c r="AH634" s="165"/>
      <c r="AI634" s="166"/>
      <c r="AJ634" s="166"/>
      <c r="AK634" s="166"/>
      <c r="AL634" s="166"/>
      <c r="AM634" s="166"/>
      <c r="AN634" s="166"/>
      <c r="AO634" s="166"/>
      <c r="AP634" s="166"/>
      <c r="AQ634" s="164"/>
      <c r="AR634" s="164"/>
      <c r="AS634" s="167"/>
      <c r="AT634" s="164"/>
      <c r="AU634" s="164"/>
      <c r="AV634" s="166"/>
      <c r="AW634" s="164"/>
      <c r="AX634" s="164"/>
      <c r="AY634" s="166"/>
      <c r="AZ634" s="164"/>
      <c r="BA634" s="164"/>
      <c r="BB634" s="167"/>
      <c r="BC634" s="164"/>
      <c r="BD634" s="164"/>
      <c r="BE634" s="166"/>
      <c r="BF634" s="164"/>
      <c r="BG634" s="164"/>
      <c r="BH634" s="166"/>
      <c r="BI634" s="164"/>
      <c r="BJ634" s="164"/>
      <c r="BK634" s="167"/>
      <c r="BL634" s="164"/>
      <c r="BM634" s="164"/>
      <c r="BN634" s="166"/>
      <c r="BO634" s="164"/>
      <c r="BP634" s="164"/>
      <c r="BQ634" s="166"/>
      <c r="BR634" s="164"/>
      <c r="BS634" s="164"/>
      <c r="BT634" s="167"/>
      <c r="BU634" s="164"/>
      <c r="BV634" s="164"/>
      <c r="BW634" s="166"/>
      <c r="BX634" s="164"/>
      <c r="BY634" s="164"/>
      <c r="BZ634" s="166"/>
      <c r="CA634" s="164"/>
      <c r="CB634" s="164"/>
      <c r="CC634" s="167"/>
      <c r="CD634" s="164"/>
      <c r="CE634" s="164"/>
      <c r="CF634" s="166"/>
      <c r="CG634" s="164"/>
      <c r="CH634" s="164"/>
      <c r="CI634" s="166"/>
      <c r="CJ634" s="164"/>
      <c r="CK634" s="164"/>
      <c r="CL634" s="167"/>
      <c r="CM634" s="164"/>
      <c r="CN634" s="164"/>
      <c r="CO634" s="166"/>
      <c r="CP634" s="164"/>
      <c r="CQ634" s="164"/>
      <c r="CR634" s="216">
        <f>IFERROR(VLOOKUP("ID"&amp;U634,V.진단결과!$A$2:$E$99558,4,0),0)</f>
        <v>0</v>
      </c>
      <c r="CS634" s="217">
        <f>IFERROR(VLOOKUP("ID"&amp;U634,V.진단결과!$A$2:$E$99558,5,0),0)</f>
        <v>0</v>
      </c>
      <c r="CT634" s="218">
        <f t="shared" si="477"/>
        <v>0</v>
      </c>
      <c r="CU634" s="219" t="str">
        <f>SUBSTITUTE(IFERROR(VLOOKUP("ID"&amp;U634,V.진단결과!$A$2:$F$99558,6,0),""),$AO634,"")</f>
        <v/>
      </c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</row>
    <row r="635" spans="1:120" s="220" customFormat="1" ht="16.5" hidden="1" customHeight="1">
      <c r="A635" s="164">
        <v>5.4</v>
      </c>
      <c r="B635" s="164" t="s">
        <v>2240</v>
      </c>
      <c r="C635" s="164" t="s">
        <v>2886</v>
      </c>
      <c r="D635" s="164">
        <v>12</v>
      </c>
      <c r="E635" s="175" t="s">
        <v>2243</v>
      </c>
      <c r="F635" s="177" t="s">
        <v>2263</v>
      </c>
      <c r="G635" s="177" t="s">
        <v>2255</v>
      </c>
      <c r="H635" s="177">
        <v>14</v>
      </c>
      <c r="I635" s="221" t="s">
        <v>2749</v>
      </c>
      <c r="J635" s="177" t="s">
        <v>2409</v>
      </c>
      <c r="K635" s="177" t="s">
        <v>2437</v>
      </c>
      <c r="L635" s="175"/>
      <c r="M635" s="165"/>
      <c r="N635" s="221" t="s">
        <v>2756</v>
      </c>
      <c r="O635" s="192"/>
      <c r="P635" s="4"/>
      <c r="Q635" s="175" t="s">
        <v>2449</v>
      </c>
      <c r="R635" s="175"/>
      <c r="S635" s="166"/>
      <c r="T635" s="166"/>
      <c r="U635" s="166"/>
      <c r="V635" s="164" t="s">
        <v>1965</v>
      </c>
      <c r="W635" s="166" t="s">
        <v>1875</v>
      </c>
      <c r="X635" s="166"/>
      <c r="Y635" s="166"/>
      <c r="Z635" s="166"/>
      <c r="AA635" s="166"/>
      <c r="AB635" s="164"/>
      <c r="AC635" s="166"/>
      <c r="AD635" s="165"/>
      <c r="AE635" s="166"/>
      <c r="AF635" s="166"/>
      <c r="AG635" s="165"/>
      <c r="AH635" s="165"/>
      <c r="AI635" s="166"/>
      <c r="AJ635" s="166"/>
      <c r="AK635" s="166"/>
      <c r="AL635" s="166"/>
      <c r="AM635" s="166"/>
      <c r="AN635" s="166"/>
      <c r="AO635" s="166"/>
      <c r="AP635" s="166"/>
      <c r="AQ635" s="164"/>
      <c r="AR635" s="164"/>
      <c r="AS635" s="167"/>
      <c r="AT635" s="164"/>
      <c r="AU635" s="164"/>
      <c r="AV635" s="166"/>
      <c r="AW635" s="167"/>
      <c r="AX635" s="167"/>
      <c r="AY635" s="166"/>
      <c r="AZ635" s="164"/>
      <c r="BA635" s="164"/>
      <c r="BB635" s="167"/>
      <c r="BC635" s="164"/>
      <c r="BD635" s="164"/>
      <c r="BE635" s="166"/>
      <c r="BF635" s="167"/>
      <c r="BG635" s="167"/>
      <c r="BH635" s="166"/>
      <c r="BI635" s="164"/>
      <c r="BJ635" s="164"/>
      <c r="BK635" s="167"/>
      <c r="BL635" s="164"/>
      <c r="BM635" s="164"/>
      <c r="BN635" s="166"/>
      <c r="BO635" s="167"/>
      <c r="BP635" s="167"/>
      <c r="BQ635" s="166"/>
      <c r="BR635" s="164"/>
      <c r="BS635" s="164"/>
      <c r="BT635" s="167"/>
      <c r="BU635" s="164"/>
      <c r="BV635" s="164"/>
      <c r="BW635" s="166"/>
      <c r="BX635" s="167"/>
      <c r="BY635" s="167"/>
      <c r="BZ635" s="166"/>
      <c r="CA635" s="164"/>
      <c r="CB635" s="164"/>
      <c r="CC635" s="167"/>
      <c r="CD635" s="164"/>
      <c r="CE635" s="164"/>
      <c r="CF635" s="166"/>
      <c r="CG635" s="167"/>
      <c r="CH635" s="167"/>
      <c r="CI635" s="166"/>
      <c r="CJ635" s="164"/>
      <c r="CK635" s="164"/>
      <c r="CL635" s="167"/>
      <c r="CM635" s="164"/>
      <c r="CN635" s="164"/>
      <c r="CO635" s="166"/>
      <c r="CP635" s="167"/>
      <c r="CQ635" s="167"/>
      <c r="CR635" s="216">
        <f>IFERROR(VLOOKUP("ID"&amp;U635,V.진단결과!$A$2:$E$99558,4,0),0)</f>
        <v>0</v>
      </c>
      <c r="CS635" s="217">
        <f>IFERROR(VLOOKUP("ID"&amp;U635,V.진단결과!$A$2:$E$99558,5,0),0)</f>
        <v>0</v>
      </c>
      <c r="CT635" s="218">
        <f t="shared" si="477"/>
        <v>0</v>
      </c>
      <c r="CU635" s="219" t="str">
        <f>SUBSTITUTE(IFERROR(VLOOKUP("ID"&amp;U635,V.진단결과!$A$2:$F$99558,6,0),""),$AO635,"")</f>
        <v/>
      </c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</row>
    <row r="636" spans="1:120" s="220" customFormat="1" ht="16.5" hidden="1" customHeight="1">
      <c r="A636" s="164">
        <v>5.4</v>
      </c>
      <c r="B636" s="164" t="s">
        <v>2240</v>
      </c>
      <c r="C636" s="164" t="s">
        <v>2886</v>
      </c>
      <c r="D636" s="164">
        <v>12</v>
      </c>
      <c r="E636" s="175" t="s">
        <v>2243</v>
      </c>
      <c r="F636" s="177" t="s">
        <v>2263</v>
      </c>
      <c r="G636" s="177" t="s">
        <v>2255</v>
      </c>
      <c r="H636" s="177">
        <v>15</v>
      </c>
      <c r="I636" s="221" t="s">
        <v>2750</v>
      </c>
      <c r="J636" s="177" t="s">
        <v>2737</v>
      </c>
      <c r="K636" s="177" t="s">
        <v>2435</v>
      </c>
      <c r="L636" s="175"/>
      <c r="M636" s="165"/>
      <c r="N636" s="221" t="s">
        <v>2750</v>
      </c>
      <c r="O636" s="192"/>
      <c r="P636" s="4"/>
      <c r="Q636" s="175"/>
      <c r="R636" s="175"/>
      <c r="S636" s="166"/>
      <c r="T636" s="166"/>
      <c r="U636" s="166"/>
      <c r="V636" s="164" t="s">
        <v>1873</v>
      </c>
      <c r="W636" s="166" t="s">
        <v>2788</v>
      </c>
      <c r="X636" s="166"/>
      <c r="Y636" s="166"/>
      <c r="Z636" s="166"/>
      <c r="AA636" s="166"/>
      <c r="AB636" s="164"/>
      <c r="AC636" s="166"/>
      <c r="AD636" s="165"/>
      <c r="AE636" s="166"/>
      <c r="AF636" s="166"/>
      <c r="AG636" s="165"/>
      <c r="AH636" s="165"/>
      <c r="AI636" s="166"/>
      <c r="AJ636" s="166"/>
      <c r="AK636" s="166"/>
      <c r="AL636" s="166"/>
      <c r="AM636" s="166"/>
      <c r="AN636" s="166"/>
      <c r="AO636" s="166"/>
      <c r="AP636" s="166"/>
      <c r="AQ636" s="164"/>
      <c r="AR636" s="164"/>
      <c r="AS636" s="167"/>
      <c r="AT636" s="164"/>
      <c r="AU636" s="164"/>
      <c r="AV636" s="166"/>
      <c r="AW636" s="167"/>
      <c r="AX636" s="167"/>
      <c r="AY636" s="166"/>
      <c r="AZ636" s="164"/>
      <c r="BA636" s="164"/>
      <c r="BB636" s="167"/>
      <c r="BC636" s="164"/>
      <c r="BD636" s="164"/>
      <c r="BE636" s="166"/>
      <c r="BF636" s="167"/>
      <c r="BG636" s="167"/>
      <c r="BH636" s="166"/>
      <c r="BI636" s="164"/>
      <c r="BJ636" s="164"/>
      <c r="BK636" s="167"/>
      <c r="BL636" s="164"/>
      <c r="BM636" s="164"/>
      <c r="BN636" s="166"/>
      <c r="BO636" s="167"/>
      <c r="BP636" s="167"/>
      <c r="BQ636" s="166"/>
      <c r="BR636" s="164"/>
      <c r="BS636" s="164"/>
      <c r="BT636" s="167"/>
      <c r="BU636" s="164"/>
      <c r="BV636" s="164"/>
      <c r="BW636" s="166"/>
      <c r="BX636" s="167"/>
      <c r="BY636" s="167"/>
      <c r="BZ636" s="166"/>
      <c r="CA636" s="164"/>
      <c r="CB636" s="164"/>
      <c r="CC636" s="167"/>
      <c r="CD636" s="164"/>
      <c r="CE636" s="164"/>
      <c r="CF636" s="166"/>
      <c r="CG636" s="167"/>
      <c r="CH636" s="167"/>
      <c r="CI636" s="166"/>
      <c r="CJ636" s="164"/>
      <c r="CK636" s="164"/>
      <c r="CL636" s="167"/>
      <c r="CM636" s="164"/>
      <c r="CN636" s="164"/>
      <c r="CO636" s="166"/>
      <c r="CP636" s="167"/>
      <c r="CQ636" s="167"/>
      <c r="CR636" s="216">
        <f>IFERROR(VLOOKUP("ID"&amp;U636,V.진단결과!$A$2:$E$99558,4,0),0)</f>
        <v>0</v>
      </c>
      <c r="CS636" s="217">
        <f>IFERROR(VLOOKUP("ID"&amp;U636,V.진단결과!$A$2:$E$99558,5,0),0)</f>
        <v>0</v>
      </c>
      <c r="CT636" s="218">
        <f t="shared" si="477"/>
        <v>0</v>
      </c>
      <c r="CU636" s="219" t="str">
        <f>SUBSTITUTE(IFERROR(VLOOKUP("ID"&amp;U636,V.진단결과!$A$2:$F$99558,6,0),""),$AO636,"")</f>
        <v/>
      </c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</row>
    <row r="637" spans="1:120" s="220" customFormat="1" ht="16.5" hidden="1" customHeight="1">
      <c r="A637" s="164">
        <v>5.4</v>
      </c>
      <c r="B637" s="164" t="s">
        <v>2240</v>
      </c>
      <c r="C637" s="164" t="s">
        <v>2886</v>
      </c>
      <c r="D637" s="164">
        <v>12</v>
      </c>
      <c r="E637" s="175" t="s">
        <v>2243</v>
      </c>
      <c r="F637" s="177" t="s">
        <v>2263</v>
      </c>
      <c r="G637" s="177" t="s">
        <v>2255</v>
      </c>
      <c r="H637" s="177">
        <v>16</v>
      </c>
      <c r="I637" s="221" t="s">
        <v>2751</v>
      </c>
      <c r="J637" s="177" t="s">
        <v>2738</v>
      </c>
      <c r="K637" s="177" t="s">
        <v>2435</v>
      </c>
      <c r="L637" s="175"/>
      <c r="M637" s="165"/>
      <c r="N637" s="221" t="s">
        <v>2751</v>
      </c>
      <c r="O637" s="192"/>
      <c r="P637" s="4"/>
      <c r="Q637" s="175"/>
      <c r="R637" s="175"/>
      <c r="S637" s="166"/>
      <c r="T637" s="166"/>
      <c r="U637" s="166"/>
      <c r="V637" s="164" t="s">
        <v>1873</v>
      </c>
      <c r="W637" s="166" t="s">
        <v>2788</v>
      </c>
      <c r="X637" s="166"/>
      <c r="Y637" s="166"/>
      <c r="Z637" s="166"/>
      <c r="AA637" s="166"/>
      <c r="AB637" s="164"/>
      <c r="AC637" s="166"/>
      <c r="AD637" s="165"/>
      <c r="AE637" s="166"/>
      <c r="AF637" s="166"/>
      <c r="AG637" s="165"/>
      <c r="AH637" s="165"/>
      <c r="AI637" s="166"/>
      <c r="AJ637" s="166"/>
      <c r="AK637" s="166"/>
      <c r="AL637" s="166"/>
      <c r="AM637" s="166"/>
      <c r="AN637" s="166"/>
      <c r="AO637" s="166"/>
      <c r="AP637" s="166"/>
      <c r="AQ637" s="164"/>
      <c r="AR637" s="164"/>
      <c r="AS637" s="167"/>
      <c r="AT637" s="164"/>
      <c r="AU637" s="164"/>
      <c r="AV637" s="166"/>
      <c r="AW637" s="167"/>
      <c r="AX637" s="167"/>
      <c r="AY637" s="166"/>
      <c r="AZ637" s="164"/>
      <c r="BA637" s="164"/>
      <c r="BB637" s="167"/>
      <c r="BC637" s="164"/>
      <c r="BD637" s="164"/>
      <c r="BE637" s="166"/>
      <c r="BF637" s="167"/>
      <c r="BG637" s="167"/>
      <c r="BH637" s="166"/>
      <c r="BI637" s="164"/>
      <c r="BJ637" s="164"/>
      <c r="BK637" s="167"/>
      <c r="BL637" s="164"/>
      <c r="BM637" s="164"/>
      <c r="BN637" s="166"/>
      <c r="BO637" s="167"/>
      <c r="BP637" s="167"/>
      <c r="BQ637" s="166"/>
      <c r="BR637" s="164"/>
      <c r="BS637" s="164"/>
      <c r="BT637" s="167"/>
      <c r="BU637" s="164"/>
      <c r="BV637" s="164"/>
      <c r="BW637" s="166"/>
      <c r="BX637" s="167"/>
      <c r="BY637" s="167"/>
      <c r="BZ637" s="166"/>
      <c r="CA637" s="164"/>
      <c r="CB637" s="164"/>
      <c r="CC637" s="167"/>
      <c r="CD637" s="164"/>
      <c r="CE637" s="164"/>
      <c r="CF637" s="166"/>
      <c r="CG637" s="167"/>
      <c r="CH637" s="167"/>
      <c r="CI637" s="166"/>
      <c r="CJ637" s="164"/>
      <c r="CK637" s="164"/>
      <c r="CL637" s="167"/>
      <c r="CM637" s="164"/>
      <c r="CN637" s="164"/>
      <c r="CO637" s="166"/>
      <c r="CP637" s="167"/>
      <c r="CQ637" s="167"/>
      <c r="CR637" s="216">
        <f>IFERROR(VLOOKUP("ID"&amp;U637,V.진단결과!$A$2:$E$99558,4,0),0)</f>
        <v>0</v>
      </c>
      <c r="CS637" s="217">
        <f>IFERROR(VLOOKUP("ID"&amp;U637,V.진단결과!$A$2:$E$99558,5,0),0)</f>
        <v>0</v>
      </c>
      <c r="CT637" s="218">
        <f t="shared" si="477"/>
        <v>0</v>
      </c>
      <c r="CU637" s="219" t="str">
        <f>SUBSTITUTE(IFERROR(VLOOKUP("ID"&amp;U637,V.진단결과!$A$2:$F$99558,6,0),""),$AO637,"")</f>
        <v/>
      </c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</row>
    <row r="638" spans="1:120" s="220" customFormat="1" ht="24" hidden="1" customHeight="1">
      <c r="A638" s="164">
        <v>5.4</v>
      </c>
      <c r="B638" s="164" t="s">
        <v>2240</v>
      </c>
      <c r="C638" s="164" t="s">
        <v>2886</v>
      </c>
      <c r="D638" s="164">
        <v>13</v>
      </c>
      <c r="E638" s="175" t="s">
        <v>2243</v>
      </c>
      <c r="F638" s="177" t="s">
        <v>2757</v>
      </c>
      <c r="G638" s="177" t="s">
        <v>2256</v>
      </c>
      <c r="H638" s="177">
        <v>1</v>
      </c>
      <c r="I638" s="221" t="s">
        <v>2758</v>
      </c>
      <c r="J638" s="177" t="s">
        <v>2410</v>
      </c>
      <c r="K638" s="177" t="s">
        <v>2435</v>
      </c>
      <c r="L638" s="175" t="s">
        <v>9</v>
      </c>
      <c r="M638" s="165"/>
      <c r="N638" s="221" t="s">
        <v>2758</v>
      </c>
      <c r="O638" s="169"/>
      <c r="P638" s="4"/>
      <c r="Q638" s="175" t="s">
        <v>116</v>
      </c>
      <c r="R638" s="175" t="s">
        <v>2448</v>
      </c>
      <c r="S638" s="166"/>
      <c r="T638" s="166"/>
      <c r="U638" s="166"/>
      <c r="V638" s="164" t="s">
        <v>1873</v>
      </c>
      <c r="W638" s="167" t="s">
        <v>1874</v>
      </c>
      <c r="X638" s="166"/>
      <c r="Y638" s="166"/>
      <c r="Z638" s="166"/>
      <c r="AA638" s="166"/>
      <c r="AB638" s="164"/>
      <c r="AC638" s="166"/>
      <c r="AD638" s="165"/>
      <c r="AE638" s="166"/>
      <c r="AF638" s="166"/>
      <c r="AG638" s="165"/>
      <c r="AH638" s="165"/>
      <c r="AI638" s="166"/>
      <c r="AJ638" s="166"/>
      <c r="AK638" s="166"/>
      <c r="AL638" s="166"/>
      <c r="AM638" s="166"/>
      <c r="AN638" s="166"/>
      <c r="AO638" s="166"/>
      <c r="AP638" s="166"/>
      <c r="AQ638" s="164"/>
      <c r="AR638" s="164"/>
      <c r="AS638" s="167"/>
      <c r="AT638" s="164"/>
      <c r="AU638" s="164"/>
      <c r="AV638" s="166"/>
      <c r="AW638" s="167"/>
      <c r="AX638" s="167"/>
      <c r="AY638" s="166"/>
      <c r="AZ638" s="164"/>
      <c r="BA638" s="164"/>
      <c r="BB638" s="167"/>
      <c r="BC638" s="164"/>
      <c r="BD638" s="164"/>
      <c r="BE638" s="166"/>
      <c r="BF638" s="167"/>
      <c r="BG638" s="167"/>
      <c r="BH638" s="166"/>
      <c r="BI638" s="164"/>
      <c r="BJ638" s="164"/>
      <c r="BK638" s="167"/>
      <c r="BL638" s="164"/>
      <c r="BM638" s="164"/>
      <c r="BN638" s="166"/>
      <c r="BO638" s="167"/>
      <c r="BP638" s="167"/>
      <c r="BQ638" s="166"/>
      <c r="BR638" s="164"/>
      <c r="BS638" s="164"/>
      <c r="BT638" s="167"/>
      <c r="BU638" s="164"/>
      <c r="BV638" s="164"/>
      <c r="BW638" s="166"/>
      <c r="BX638" s="167"/>
      <c r="BY638" s="167"/>
      <c r="BZ638" s="166"/>
      <c r="CA638" s="164"/>
      <c r="CB638" s="164"/>
      <c r="CC638" s="167"/>
      <c r="CD638" s="164"/>
      <c r="CE638" s="164"/>
      <c r="CF638" s="166"/>
      <c r="CG638" s="167"/>
      <c r="CH638" s="167"/>
      <c r="CI638" s="166"/>
      <c r="CJ638" s="164"/>
      <c r="CK638" s="164"/>
      <c r="CL638" s="167"/>
      <c r="CM638" s="164"/>
      <c r="CN638" s="164"/>
      <c r="CO638" s="166"/>
      <c r="CP638" s="167"/>
      <c r="CQ638" s="167"/>
      <c r="CR638" s="216">
        <f>IFERROR(VLOOKUP("ID"&amp;U638,V.진단결과!$A$2:$E$99558,4,0),0)</f>
        <v>0</v>
      </c>
      <c r="CS638" s="217">
        <f>IFERROR(VLOOKUP("ID"&amp;U638,V.진단결과!$A$2:$E$99558,5,0),0)</f>
        <v>0</v>
      </c>
      <c r="CT638" s="218">
        <f t="shared" si="477"/>
        <v>0</v>
      </c>
      <c r="CU638" s="219" t="str">
        <f>SUBSTITUTE(IFERROR(VLOOKUP("ID"&amp;U638,V.진단결과!$A$2:$F$99558,6,0),""),$AO638,"")</f>
        <v/>
      </c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</row>
    <row r="639" spans="1:120" s="220" customFormat="1" ht="24" customHeight="1">
      <c r="A639" s="164">
        <v>5.4</v>
      </c>
      <c r="B639" s="164" t="s">
        <v>2240</v>
      </c>
      <c r="C639" s="164" t="s">
        <v>2886</v>
      </c>
      <c r="D639" s="164">
        <v>13</v>
      </c>
      <c r="E639" s="175" t="s">
        <v>2243</v>
      </c>
      <c r="F639" s="177" t="s">
        <v>2757</v>
      </c>
      <c r="G639" s="177" t="s">
        <v>2256</v>
      </c>
      <c r="H639" s="177">
        <v>1</v>
      </c>
      <c r="I639" s="221" t="s">
        <v>2758</v>
      </c>
      <c r="J639" s="177" t="s">
        <v>2410</v>
      </c>
      <c r="K639" s="177" t="s">
        <v>2435</v>
      </c>
      <c r="L639" s="175" t="s">
        <v>9</v>
      </c>
      <c r="M639" s="165"/>
      <c r="N639" s="221" t="s">
        <v>2758</v>
      </c>
      <c r="O639" s="169"/>
      <c r="P639" s="4"/>
      <c r="Q639" s="175" t="s">
        <v>116</v>
      </c>
      <c r="R639" s="175" t="s">
        <v>2448</v>
      </c>
      <c r="S639" s="166"/>
      <c r="T639" s="166"/>
      <c r="U639" s="166">
        <v>3306</v>
      </c>
      <c r="V639" s="164" t="s">
        <v>1869</v>
      </c>
      <c r="W639" s="166"/>
      <c r="X639" s="166"/>
      <c r="Y639" s="166"/>
      <c r="Z639" s="168" t="s">
        <v>2892</v>
      </c>
      <c r="AA639" s="168" t="s">
        <v>2891</v>
      </c>
      <c r="AB639" s="166"/>
      <c r="AC639" s="166"/>
      <c r="AD639" s="165"/>
      <c r="AE639" s="166"/>
      <c r="AF639" s="166"/>
      <c r="AG639" s="166"/>
      <c r="AH639" s="165"/>
      <c r="AI639" s="166"/>
      <c r="AJ639" s="166"/>
      <c r="AK639" s="166"/>
      <c r="AL639" s="166"/>
      <c r="AM639" s="166"/>
      <c r="AN639" s="166" t="str">
        <f>F639 &amp;"["&amp;G639&amp;"]의 "&amp; I639 &amp;"["&amp; J639 &amp;"]는 필수적으로 존재하여만 한다."</f>
        <v>노트NLP[NOTE_NLP]의 노트 NLP 기록번호[NOTE_NLP_ID]는 필수적으로 존재하여만 한다.</v>
      </c>
      <c r="AO639" s="166"/>
      <c r="AP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Q639" s="164" t="s">
        <v>1860</v>
      </c>
      <c r="AR639" s="164" t="str">
        <f>"WITH query_result AS (" &amp; CHAR(10) &amp;
"    -- 쿼리 결과를 변수에 저장" &amp; CHAR(10) &amp;
"    " &amp; AP639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'ID3306'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AT639" s="164" t="s">
        <v>1860</v>
      </c>
      <c r="AU639" s="164" t="str">
        <f>"    WITH query_result AS (" &amp; CHAR(10) &amp;
"        -- 쿼리 결과를 변수에 저장" &amp; CHAR(10) &amp;
"        " &amp; AS639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'ID3306'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AW639" s="164" t="s">
        <v>1860</v>
      </c>
      <c r="AX639" s="164" t="str">
        <f>"    WITH query_result AS (" &amp; CHAR(10) &amp;
"        -- 쿼리 결과를 변수에 저장" &amp; CHAR(10) &amp;
"        " &amp; AV639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Z639" s="164" t="s">
        <v>1860</v>
      </c>
      <c r="BA639" s="164" t="str">
        <f>"BEGIN TRY" &amp; CHAR(10) &amp;
"    WITH query_result AS (" &amp; CHAR(10) &amp;
"        "&amp;AY639&amp;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C639" s="164" t="s">
        <v>1860</v>
      </c>
      <c r="BD639" s="164" t="str">
        <f>"BEGIN TRY" &amp; CHAR(10) &amp;
"    WITH query_result AS (" &amp; CHAR(10) &amp;
"        "&amp;BB639&amp;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BF639" s="164" t="s">
        <v>1860</v>
      </c>
      <c r="BG639" s="164" t="str">
        <f>"BEGIN TRY" &amp; CHAR(10) &amp;
"    WITH query_result AS (" &amp; CHAR(10) &amp;
"        "&amp;BE639&amp;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9" s="166" t="str">
        <f>"SELECT 'ID"&amp; $U639 &amp;"' AS RULE_ID,  
   '"&amp; $G639 &amp;"' AS TB_NM,    
   '"&amp; $J639 &amp;"' AS COL_NM, 
   COUNT(*) AS TOT_CNT   
   FROM "&amp;$C639&amp;"."&amp; $G639 &amp;"
"</f>
        <v xml:space="preserve">SELECT 'ID3306' AS RULE_ID,  
   'NOTE_NLP' AS TB_NM,    
   'NOTE_NLP_ID' AS COL_NM, 
   COUNT(*) AS TOT_CNT   
   FROM YourSchemaName.NOTE_NLP
</v>
      </c>
      <c r="BI639" s="164" t="s">
        <v>1860</v>
      </c>
      <c r="BJ639" s="166" t="str">
        <f>"BEGIN" &amp; CHAR(10) &amp;
"    -- 쿼리 결과를 변수에 저장" &amp; CHAR(10) &amp;
"    " &amp; BH639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'ID3306'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L639" s="164" t="s">
        <v>1860</v>
      </c>
      <c r="BM639" s="166" t="str">
        <f>"BEGIN" &amp; CHAR(10) &amp;
"    -- 쿼리 결과를 변수에 저장" &amp; CHAR(10) &amp;
"    " &amp; BK639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'ID3306'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BO639" s="164" t="s">
        <v>1860</v>
      </c>
      <c r="BP639" s="166" t="str">
        <f>"BEGIN" &amp; CHAR(10) &amp;
"    -- 쿼리 결과를 변수에 저장" &amp; CHAR(10) &amp;
"    " &amp; BN639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BR639" s="164" t="s">
        <v>1860</v>
      </c>
      <c r="BS6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U639" s="164" t="s">
        <v>1860</v>
      </c>
      <c r="BV6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639" s="166" t="str">
        <f>"SELECT ERR_VALUE, RULE_ID, TB_NM, COL_NM FROM (
 SELECT DISTINCT SUBSTRING(CAST("&amp; $J639 &amp;" AS VARCHAR(50)),1,30) AS ERR_VALUE, 'ID"&amp; $U639 &amp;"' AS RULE_ID,  
   '"&amp; $G639 &amp;"' AS TB_NM,    
   '"&amp; $J639 &amp;"' AS COL_NM 
    FROM "&amp;$C639&amp;"."&amp; $G639 &amp;" A
    WHERE  "&amp; $J639 &amp;" IS NULL 
LIMIT 3
) XX
"</f>
        <v xml:space="preserve">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</v>
      </c>
      <c r="BX639" s="164" t="s">
        <v>1860</v>
      </c>
      <c r="BY6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A639" s="164" t="s">
        <v>1860</v>
      </c>
      <c r="CB639" s="164" t="str">
        <f>"    -- 프로시저 본문" &amp; CHAR(10) &amp;
"    BEGIN" &amp; CHAR(10) &amp;
"        WITH query_result AS (" &amp; CHAR(10) &amp;
"            -- 쿼리 결과를 변수에 저장" &amp; CHAR(10) &amp;
"            "&amp;BZ639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'ID3306'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D639" s="164" t="s">
        <v>1860</v>
      </c>
      <c r="CE639" s="164" t="str">
        <f>"    -- 프로시저 본문" &amp; CHAR(10) &amp;
"    BEGIN" &amp; CHAR(10) &amp;
"        WITH query_result AS (" &amp; CHAR(10) &amp;
"            -- 쿼리 결과를 변수에 저장" &amp; CHAR(10) &amp;
"         "&amp;CC639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'ID3306'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9" s="166" t="str">
        <f>"SELECT ERR_VALUE, RULE_ID, TB_NM, COL_NM FROM (
 SELECT DISTINCT SUBSTR(TO_CHAR("&amp; $J639 &amp;"),1,30) AS ERR_VALUE, 'ID"&amp; $U639 &amp;"' AS RULE_ID,  
   '"&amp; $G639 &amp;"' AS TB_NM,    
   '"&amp; $J639 &amp;"' AS COL_NM 
    FROM "&amp;$C639&amp;"."&amp; $G639 &amp;" A
    WHERE  "&amp; $J639 &amp;" IS NULL
AND ROWNUM &lt; 4
) XX
"</f>
        <v xml:space="preserve">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</v>
      </c>
      <c r="CG639" s="164" t="s">
        <v>1860</v>
      </c>
      <c r="CH639" s="164" t="str">
        <f>"    -- 프로시저 본문" &amp; CHAR(10) &amp;
"    BEGIN" &amp; CHAR(10) &amp;
"        WITH query_result AS (" &amp; CHAR(10) &amp;
"            -- 쿼리 결과를 변수에 저장" &amp; CHAR(10) &amp;
"            "&amp;CF639&amp;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J639" s="164" t="s">
        <v>1860</v>
      </c>
      <c r="CK639" s="164" t="str">
        <f>"BEGIN TRY" &amp; CHAR(10) &amp;
"    WITH query_result AS (" &amp; CHAR(10) &amp;
"        "&amp;CI639&amp;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M639" s="164" t="s">
        <v>1860</v>
      </c>
      <c r="CN639" s="164" t="str">
        <f>"BEGIN TRY" &amp; CHAR(10) &amp;
"    WITH query_result AS (" &amp; CHAR(10) &amp;
"        "&amp;CL639&amp;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CP639" s="164" t="s">
        <v>1860</v>
      </c>
      <c r="CQ639" s="164" t="str">
        <f>"BEGIN TRY" &amp; CHAR(10) &amp;
"    WITH query_result AS (" &amp; CHAR(10) &amp;
"        "&amp;CO639&amp;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9" s="216">
        <f>IFERROR(VLOOKUP("ID"&amp;U639,V.진단결과!$A$2:$E$99558,4,0),0)</f>
        <v>0</v>
      </c>
      <c r="CS639" s="217">
        <f>IFERROR(VLOOKUP("ID"&amp;U639,V.진단결과!$A$2:$E$99558,5,0),0)</f>
        <v>0</v>
      </c>
      <c r="CT639" s="218">
        <f t="shared" si="477"/>
        <v>0</v>
      </c>
      <c r="CU639" s="219" t="str">
        <f>SUBSTITUTE(IFERROR(VLOOKUP("ID"&amp;U639,V.진단결과!$A$2:$F$99558,6,0),""),$AO639,"")</f>
        <v/>
      </c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</row>
    <row r="640" spans="1:120" s="220" customFormat="1" ht="16.5" customHeight="1">
      <c r="A640" s="164">
        <v>5.4</v>
      </c>
      <c r="B640" s="164" t="s">
        <v>2240</v>
      </c>
      <c r="C640" s="164" t="s">
        <v>2886</v>
      </c>
      <c r="D640" s="164">
        <v>13</v>
      </c>
      <c r="E640" s="175" t="s">
        <v>2243</v>
      </c>
      <c r="F640" s="177" t="s">
        <v>2757</v>
      </c>
      <c r="G640" s="177" t="s">
        <v>2256</v>
      </c>
      <c r="H640" s="177">
        <v>2</v>
      </c>
      <c r="I640" s="221" t="s">
        <v>2759</v>
      </c>
      <c r="J640" s="177" t="s">
        <v>2400</v>
      </c>
      <c r="K640" s="177" t="s">
        <v>2435</v>
      </c>
      <c r="L640" s="175"/>
      <c r="M640" s="165"/>
      <c r="N640" s="221" t="s">
        <v>2759</v>
      </c>
      <c r="O640" s="169"/>
      <c r="P640" s="4"/>
      <c r="Q640" s="175" t="s">
        <v>116</v>
      </c>
      <c r="R640" s="175" t="s">
        <v>2448</v>
      </c>
      <c r="S640" s="166"/>
      <c r="T640" s="166"/>
      <c r="U640" s="166">
        <v>3307</v>
      </c>
      <c r="V640" s="164" t="s">
        <v>1869</v>
      </c>
      <c r="W640" s="166"/>
      <c r="X640" s="166"/>
      <c r="Y640" s="166"/>
      <c r="Z640" s="164" t="s">
        <v>1871</v>
      </c>
      <c r="AA640" s="168" t="s">
        <v>1872</v>
      </c>
      <c r="AB640" s="164"/>
      <c r="AC640" s="166"/>
      <c r="AD640" s="165"/>
      <c r="AE640" s="166"/>
      <c r="AF640" s="166"/>
      <c r="AG640" s="165"/>
      <c r="AH640" s="165"/>
      <c r="AI640" s="166"/>
      <c r="AJ640" s="166" t="s">
        <v>2255</v>
      </c>
      <c r="AK640" s="166" t="s">
        <v>2400</v>
      </c>
      <c r="AL640" s="166"/>
      <c r="AM640" s="166"/>
      <c r="AN640" s="166" t="str">
        <f>F640 &amp;"["&amp;G640&amp;"]의 "&amp; I640 &amp;"["&amp; J640 &amp;"]는 환자["&amp;AJ640&amp;"]의 "&amp;I640&amp;"["&amp;AK640&amp;"]에 존재하여야 한다."</f>
        <v>노트NLP[NOTE_NLP]의 노트 ID[NOTE_ID]는 환자[NOTE]의 노트 ID[NOTE_ID]에 존재하여야 한다.</v>
      </c>
      <c r="AO640" s="166"/>
      <c r="AP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AQ640" s="164" t="s">
        <v>1860</v>
      </c>
      <c r="AR640" s="164" t="str">
        <f>"WITH query_result AS (" &amp; CHAR(10) &amp;
"    -- 쿼리 결과를 변수에 저장" &amp; CHAR(10) &amp;
"    " &amp; AP640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'ID3307'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640" s="164" t="s">
        <v>1860</v>
      </c>
      <c r="AU640" s="164" t="str">
        <f>"    WITH query_result AS (" &amp; CHAR(10) &amp;
"        -- 쿼리 결과를 변수에 저장" &amp; CHAR(10) &amp;
"        " &amp; AS640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640" s="164" t="s">
        <v>1860</v>
      </c>
      <c r="AX640" s="164" t="str">
        <f>"    WITH query_result AS (" &amp; CHAR(10) &amp;
"        -- 쿼리 결과를 변수에 저장" &amp; CHAR(10) &amp;
"        " &amp; AV640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AZ640" s="164" t="s">
        <v>1860</v>
      </c>
      <c r="BA640" s="164" t="str">
        <f>"BEGIN TRY" &amp; CHAR(10) &amp;
"    WITH query_result AS (" &amp; CHAR(10) &amp;
"        "&amp;AY640&amp;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640" s="164" t="s">
        <v>1860</v>
      </c>
      <c r="BD640" s="164" t="str">
        <f>"BEGIN TRY" &amp; CHAR(10) &amp;
"    WITH query_result AS (" &amp; CHAR(10) &amp;
"        "&amp;BB640&amp;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640" s="164" t="s">
        <v>1860</v>
      </c>
      <c r="BG640" s="164" t="str">
        <f>"BEGIN TRY" &amp; CHAR(10) &amp;
"    WITH query_result AS (" &amp; CHAR(10) &amp;
"        "&amp;BE640&amp;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0" s="166" t="str">
        <f>"SELECT 'ID"&amp; $U640 &amp;"' AS RULE_ID,  
   '"&amp; $G640 &amp;"' AS TB_NM,    
   '"&amp; $J640 &amp;"' AS COL_NM, 
   COUNT(*) AS TOT_CNT   
   FROM "&amp;$C640&amp;"."&amp; $G640 &amp;"
WHERE "&amp; $J640 &amp;" IS NOT NULL AND LENGTH(CAST("&amp; $J640 &amp;" AS VARCHAR))&gt;0 "</f>
        <v xml:space="preserve">SELECT 'ID3307' AS RULE_ID,  
   'NOTE_NLP' AS TB_NM,    
   'NOTE_ID' AS COL_NM, 
   COUNT(*) AS TOT_CNT   
   FROM YourSchemaName.NOTE_NLP
WHERE NOTE_ID IS NOT NULL AND LENGTH(CAST(NOTE_ID AS VARCHAR))&gt;0 </v>
      </c>
      <c r="BI640" s="164" t="s">
        <v>1860</v>
      </c>
      <c r="BJ640" s="166" t="str">
        <f>"BEGIN" &amp; CHAR(10) &amp;
"    -- 쿼리 결과를 변수에 저장" &amp; CHAR(10) &amp;
"    " &amp; BH640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'ID3307'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640" s="164" t="s">
        <v>1860</v>
      </c>
      <c r="BM640" s="166" t="str">
        <f>"BEGIN" &amp; CHAR(10) &amp;
"    -- 쿼리 결과를 변수에 저장" &amp; CHAR(10) &amp;
"    " &amp; BK640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640" s="164" t="s">
        <v>1860</v>
      </c>
      <c r="BP640" s="166" t="str">
        <f>"BEGIN" &amp; CHAR(10) &amp;
"    -- 쿼리 결과를 변수에 저장" &amp; CHAR(10) &amp;
"    " &amp; BN640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BR640" s="164" t="s">
        <v>1860</v>
      </c>
      <c r="BS64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LENGTH("&amp; $J640 &amp;")&gt;0 )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640" s="164" t="s">
        <v>1860</v>
      </c>
      <c r="BV64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640" s="166" t="str">
        <f>"SELECT ERR_VALUE, RULE_ID, TB_NM, COL_NM FROM (
 SELECT DISTINCT SUBSTRING(CAST("&amp; $J640 &amp;" AS VARCHAR(50)),1,30)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LENGTH("&amp; $J640 &amp;")&gt;0 ) 
LIMIT 3
) XX
"</f>
        <v xml:space="preserve">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640" s="164" t="s">
        <v>1860</v>
      </c>
      <c r="BY64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CA640" s="164" t="s">
        <v>1860</v>
      </c>
      <c r="CB640" s="164" t="str">
        <f>"    -- 프로시저 본문" &amp; CHAR(10) &amp;
"    BEGIN" &amp; CHAR(10) &amp;
"        WITH query_result AS (" &amp; CHAR(10) &amp;
"            -- 쿼리 결과를 변수에 저장" &amp; CHAR(10) &amp;
"            "&amp;BZ640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'ID3307'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LENGTH(TO_CHAR("&amp; $J640 &amp;"))&gt;0 )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640" s="164" t="s">
        <v>1860</v>
      </c>
      <c r="CE640" s="164" t="str">
        <f>"    -- 프로시저 본문" &amp; CHAR(10) &amp;
"    BEGIN" &amp; CHAR(10) &amp;
"        WITH query_result AS (" &amp; CHAR(10) &amp;
"            -- 쿼리 결과를 변수에 저장" &amp; CHAR(10) &amp;
"         "&amp;CC640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0" s="166" t="str">
        <f>"SELECT ERR_VALUE, RULE_ID, TB_NM, COL_NM FROM (
 SELECT DISTINCT SUBSTR(TO_CHAR("&amp; $J640 &amp;"),1,30)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LENGTH(TO_CHAR("&amp; $J640 &amp;"))&gt;0 ) 
AND ROWNUM &lt; 4
) XX
"</f>
        <v xml:space="preserve">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640" s="164" t="s">
        <v>1860</v>
      </c>
      <c r="CH640" s="164" t="str">
        <f>"    -- 프로시저 본문" &amp; CHAR(10) &amp;
"    BEGIN" &amp; CHAR(10) &amp;
"        WITH query_result AS (" &amp; CHAR(10) &amp;
"            -- 쿼리 결과를 변수에 저장" &amp; CHAR(10) &amp;
"            "&amp;CF640&amp;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CJ640" s="164" t="s">
        <v>1860</v>
      </c>
      <c r="CK640" s="164" t="str">
        <f>"BEGIN TRY" &amp; CHAR(10) &amp;
"    WITH query_result AS (" &amp; CHAR(10) &amp;
"        "&amp;CI640&amp;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640" s="164" t="s">
        <v>1860</v>
      </c>
      <c r="CN640" s="164" t="str">
        <f>"BEGIN TRY" &amp; CHAR(10) &amp;
"    WITH query_result AS (" &amp; CHAR(10) &amp;
"        "&amp;CL640&amp;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640" s="164" t="s">
        <v>1860</v>
      </c>
      <c r="CQ640" s="164" t="str">
        <f>"BEGIN TRY" &amp; CHAR(10) &amp;
"    WITH query_result AS (" &amp; CHAR(10) &amp;
"        "&amp;CO640&amp;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0" s="216">
        <f>IFERROR(VLOOKUP("ID"&amp;U640,V.진단결과!$A$2:$E$99558,4,0),0)</f>
        <v>0</v>
      </c>
      <c r="CS640" s="217">
        <f>IFERROR(VLOOKUP("ID"&amp;U640,V.진단결과!$A$2:$E$99558,5,0),0)</f>
        <v>0</v>
      </c>
      <c r="CT640" s="218">
        <f t="shared" si="477"/>
        <v>0</v>
      </c>
      <c r="CU640" s="219" t="str">
        <f>SUBSTITUTE(IFERROR(VLOOKUP("ID"&amp;U640,V.진단결과!$A$2:$F$99558,6,0),""),$AO640,"")</f>
        <v/>
      </c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</row>
    <row r="641" spans="1:120" s="220" customFormat="1" ht="24" customHeight="1">
      <c r="A641" s="164">
        <v>5.4</v>
      </c>
      <c r="B641" s="164" t="s">
        <v>2240</v>
      </c>
      <c r="C641" s="164" t="s">
        <v>2886</v>
      </c>
      <c r="D641" s="164">
        <v>13</v>
      </c>
      <c r="E641" s="175" t="s">
        <v>2243</v>
      </c>
      <c r="F641" s="177" t="s">
        <v>2757</v>
      </c>
      <c r="G641" s="177" t="s">
        <v>2256</v>
      </c>
      <c r="H641" s="177">
        <v>2</v>
      </c>
      <c r="I641" s="221" t="s">
        <v>2759</v>
      </c>
      <c r="J641" s="177" t="s">
        <v>2400</v>
      </c>
      <c r="K641" s="177" t="s">
        <v>2435</v>
      </c>
      <c r="L641" s="175"/>
      <c r="M641" s="165"/>
      <c r="N641" s="221" t="s">
        <v>2759</v>
      </c>
      <c r="O641" s="169"/>
      <c r="P641" s="4"/>
      <c r="Q641" s="175" t="s">
        <v>116</v>
      </c>
      <c r="R641" s="175" t="s">
        <v>2448</v>
      </c>
      <c r="S641" s="166"/>
      <c r="T641" s="166"/>
      <c r="U641" s="166">
        <v>3308</v>
      </c>
      <c r="V641" s="164" t="s">
        <v>1869</v>
      </c>
      <c r="W641" s="166"/>
      <c r="X641" s="166"/>
      <c r="Y641" s="166"/>
      <c r="Z641" s="168" t="s">
        <v>2892</v>
      </c>
      <c r="AA641" s="168" t="s">
        <v>2891</v>
      </c>
      <c r="AB641" s="166"/>
      <c r="AC641" s="166"/>
      <c r="AD641" s="165"/>
      <c r="AE641" s="166"/>
      <c r="AF641" s="166"/>
      <c r="AG641" s="166"/>
      <c r="AH641" s="165"/>
      <c r="AI641" s="166"/>
      <c r="AJ641" s="166"/>
      <c r="AK641" s="166"/>
      <c r="AL641" s="166"/>
      <c r="AM641" s="166"/>
      <c r="AN641" s="166" t="str">
        <f>F641 &amp;"["&amp;G641&amp;"]의 "&amp; I641 &amp;"["&amp; J641 &amp;"]는 필수적으로 존재하여만 한다."</f>
        <v>노트NLP[NOTE_NLP]의 노트 ID[NOTE_ID]는 필수적으로 존재하여만 한다.</v>
      </c>
      <c r="AO641" s="166"/>
      <c r="AP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Q641" s="164" t="s">
        <v>1860</v>
      </c>
      <c r="AR641" s="164" t="str">
        <f>"WITH query_result AS (" &amp; CHAR(10) &amp;
"    -- 쿼리 결과를 변수에 저장" &amp; CHAR(10) &amp;
"    " &amp; AP641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'ID3308'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AT641" s="164" t="s">
        <v>1860</v>
      </c>
      <c r="AU641" s="164" t="str">
        <f>"    WITH query_result AS (" &amp; CHAR(10) &amp;
"        -- 쿼리 결과를 변수에 저장" &amp; CHAR(10) &amp;
"        " &amp; AS641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'ID3308'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AW641" s="164" t="s">
        <v>1860</v>
      </c>
      <c r="AX641" s="164" t="str">
        <f>"    WITH query_result AS (" &amp; CHAR(10) &amp;
"        -- 쿼리 결과를 변수에 저장" &amp; CHAR(10) &amp;
"        " &amp; AV641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'ID3308'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Z641" s="164" t="s">
        <v>1860</v>
      </c>
      <c r="BA641" s="164" t="str">
        <f>"BEGIN TRY" &amp; CHAR(10) &amp;
"    WITH query_result AS (" &amp; CHAR(10) &amp;
"        "&amp;AY641&amp;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C641" s="164" t="s">
        <v>1860</v>
      </c>
      <c r="BD641" s="164" t="str">
        <f>"BEGIN TRY" &amp; CHAR(10) &amp;
"    WITH query_result AS (" &amp; CHAR(10) &amp;
"        "&amp;BB641&amp;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BF641" s="164" t="s">
        <v>1860</v>
      </c>
      <c r="BG641" s="164" t="str">
        <f>"BEGIN TRY" &amp; CHAR(10) &amp;
"    WITH query_result AS (" &amp; CHAR(10) &amp;
"        "&amp;BE641&amp;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1" s="166" t="str">
        <f>"SELECT 'ID"&amp; $U641 &amp;"' AS RULE_ID,  
   '"&amp; $G641 &amp;"' AS TB_NM,    
   '"&amp; $J641 &amp;"' AS COL_NM, 
   COUNT(*) AS TOT_CNT   
   FROM "&amp;$C641&amp;"."&amp; $G641 &amp;"
"</f>
        <v xml:space="preserve">SELECT 'ID3308' AS RULE_ID,  
   'NOTE_NLP' AS TB_NM,    
   'NOTE_ID' AS COL_NM, 
   COUNT(*) AS TOT_CNT   
   FROM YourSchemaName.NOTE_NLP
</v>
      </c>
      <c r="BI641" s="164" t="s">
        <v>1860</v>
      </c>
      <c r="BJ641" s="166" t="str">
        <f>"BEGIN" &amp; CHAR(10) &amp;
"    -- 쿼리 결과를 변수에 저장" &amp; CHAR(10) &amp;
"    " &amp; BH641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'ID3308'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L641" s="164" t="s">
        <v>1860</v>
      </c>
      <c r="BM641" s="166" t="str">
        <f>"BEGIN" &amp; CHAR(10) &amp;
"    -- 쿼리 결과를 변수에 저장" &amp; CHAR(10) &amp;
"    " &amp; BK641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'ID3308'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BO641" s="164" t="s">
        <v>1860</v>
      </c>
      <c r="BP641" s="166" t="str">
        <f>"BEGIN" &amp; CHAR(10) &amp;
"    -- 쿼리 결과를 변수에 저장" &amp; CHAR(10) &amp;
"    " &amp; BN641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'ID3308'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BR641" s="164" t="s">
        <v>1860</v>
      </c>
      <c r="BS64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U641" s="164" t="s">
        <v>1860</v>
      </c>
      <c r="BV64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641" s="166" t="str">
        <f>"SELECT ERR_VALUE, RULE_ID, TB_NM, COL_NM FROM (
 SELECT DISTINCT SUBSTRING(CAST("&amp; $J641 &amp;" AS VARCHAR(50)),1,30) AS ERR_VALUE, 'ID"&amp; $U641 &amp;"' AS RULE_ID,  
   '"&amp; $G641 &amp;"' AS TB_NM,    
   '"&amp; $J641 &amp;"' AS COL_NM 
    FROM "&amp;$C641&amp;"."&amp; $G641 &amp;" A
    WHERE  "&amp; $J641 &amp;" IS NULL 
LIMIT 3
) XX
"</f>
        <v xml:space="preserve">SELECT ERR_VALUE, RULE_ID, TB_NM, COL_NM FROM (
 SELECT DISTINCT SUBSTRING(CAST(NOTE_ID AS VARCHAR(50)),1,30) AS ERR_VALUE, 'ID3308' AS RULE_ID,  
   'NOTE_NLP' AS TB_NM,    
   'NOTE_ID' AS COL_NM 
    FROM YourSchemaName.NOTE_NLP A
    WHERE  NOTE_ID IS NULL 
LIMIT 3
) XX
</v>
      </c>
      <c r="BX641" s="164" t="s">
        <v>1860</v>
      </c>
      <c r="BY64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'ID3308'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A641" s="164" t="s">
        <v>1860</v>
      </c>
      <c r="CB641" s="164" t="str">
        <f>"    -- 프로시저 본문" &amp; CHAR(10) &amp;
"    BEGIN" &amp; CHAR(10) &amp;
"        WITH query_result AS (" &amp; CHAR(10) &amp;
"            -- 쿼리 결과를 변수에 저장" &amp; CHAR(10) &amp;
"            "&amp;BZ641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'ID3308'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D641" s="164" t="s">
        <v>1860</v>
      </c>
      <c r="CE641" s="164" t="str">
        <f>"    -- 프로시저 본문" &amp; CHAR(10) &amp;
"    BEGIN" &amp; CHAR(10) &amp;
"        WITH query_result AS (" &amp; CHAR(10) &amp;
"            -- 쿼리 결과를 변수에 저장" &amp; CHAR(10) &amp;
"         "&amp;CC641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'ID3308'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1" s="166" t="str">
        <f>"SELECT ERR_VALUE, RULE_ID, TB_NM, COL_NM FROM (
 SELECT DISTINCT SUBSTR(TO_CHAR("&amp; $J641 &amp;"),1,30) AS ERR_VALUE, 'ID"&amp; $U641 &amp;"' AS RULE_ID,  
   '"&amp; $G641 &amp;"' AS TB_NM,    
   '"&amp; $J641 &amp;"' AS COL_NM 
    FROM "&amp;$C641&amp;"."&amp; $G641 &amp;" A
    WHERE  "&amp; $J641 &amp;" IS NULL
AND ROWNUM &lt; 4
) XX
"</f>
        <v xml:space="preserve">SELECT ERR_VALUE, RULE_ID, TB_NM, COL_NM FROM (
 SELECT DISTINCT SUBSTR(TO_CHAR(NOTE_ID),1,30) AS ERR_VALUE, 'ID3308' AS RULE_ID,  
   'NOTE_NLP' AS TB_NM,    
   'NOTE_ID' AS COL_NM 
    FROM YourSchemaName.NOTE_NLP A
    WHERE  NOTE_ID IS NULL
AND ROWNUM &lt; 4
) XX
</v>
      </c>
      <c r="CG641" s="164" t="s">
        <v>1860</v>
      </c>
      <c r="CH641" s="164" t="str">
        <f>"    -- 프로시저 본문" &amp; CHAR(10) &amp;
"    BEGIN" &amp; CHAR(10) &amp;
"        WITH query_result AS (" &amp; CHAR(10) &amp;
"            -- 쿼리 결과를 변수에 저장" &amp; CHAR(10) &amp;
"            "&amp;CF641&amp;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'ID3308'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J641" s="164" t="s">
        <v>1860</v>
      </c>
      <c r="CK641" s="164" t="str">
        <f>"BEGIN TRY" &amp; CHAR(10) &amp;
"    WITH query_result AS (" &amp; CHAR(10) &amp;
"        "&amp;CI641&amp;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M641" s="164" t="s">
        <v>1860</v>
      </c>
      <c r="CN641" s="164" t="str">
        <f>"BEGIN TRY" &amp; CHAR(10) &amp;
"    WITH query_result AS (" &amp; CHAR(10) &amp;
"        "&amp;CL641&amp;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CP641" s="164" t="s">
        <v>1860</v>
      </c>
      <c r="CQ641" s="164" t="str">
        <f>"BEGIN TRY" &amp; CHAR(10) &amp;
"    WITH query_result AS (" &amp; CHAR(10) &amp;
"        "&amp;CO641&amp;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1" s="216">
        <f>IFERROR(VLOOKUP("ID"&amp;U641,V.진단결과!$A$2:$E$99558,4,0),0)</f>
        <v>0</v>
      </c>
      <c r="CS641" s="217">
        <f>IFERROR(VLOOKUP("ID"&amp;U641,V.진단결과!$A$2:$E$99558,5,0),0)</f>
        <v>0</v>
      </c>
      <c r="CT641" s="218">
        <f t="shared" si="477"/>
        <v>0</v>
      </c>
      <c r="CU641" s="219" t="str">
        <f>SUBSTITUTE(IFERROR(VLOOKUP("ID"&amp;U641,V.진단결과!$A$2:$F$99558,6,0),""),$AO641,"")</f>
        <v/>
      </c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</row>
    <row r="642" spans="1:120" s="220" customFormat="1" ht="16.5" customHeight="1">
      <c r="A642" s="164">
        <v>5.4</v>
      </c>
      <c r="B642" s="164" t="s">
        <v>2240</v>
      </c>
      <c r="C642" s="164" t="s">
        <v>2886</v>
      </c>
      <c r="D642" s="164">
        <v>13</v>
      </c>
      <c r="E642" s="175" t="s">
        <v>2243</v>
      </c>
      <c r="F642" s="177" t="s">
        <v>2757</v>
      </c>
      <c r="G642" s="177" t="s">
        <v>2256</v>
      </c>
      <c r="H642" s="177">
        <v>3</v>
      </c>
      <c r="I642" s="221" t="s">
        <v>2760</v>
      </c>
      <c r="J642" s="177" t="s">
        <v>2411</v>
      </c>
      <c r="K642" s="177" t="s">
        <v>2435</v>
      </c>
      <c r="L642" s="175"/>
      <c r="M642" s="165"/>
      <c r="N642" s="221" t="s">
        <v>2760</v>
      </c>
      <c r="O642" s="169"/>
      <c r="P642" s="4"/>
      <c r="Q642" s="175" t="s">
        <v>2449</v>
      </c>
      <c r="R642" s="175"/>
      <c r="S642" s="166"/>
      <c r="T642" s="166"/>
      <c r="U642" s="166">
        <v>3309</v>
      </c>
      <c r="V642" s="164" t="s">
        <v>1869</v>
      </c>
      <c r="W642" s="166"/>
      <c r="X642" s="166"/>
      <c r="Y642" s="166"/>
      <c r="Z642" s="164" t="s">
        <v>1868</v>
      </c>
      <c r="AA642" s="164" t="s">
        <v>2466</v>
      </c>
      <c r="AB642" s="164"/>
      <c r="AC642" s="166"/>
      <c r="AD642" s="165"/>
      <c r="AE642" s="166"/>
      <c r="AF642" s="166" t="s">
        <v>2886</v>
      </c>
      <c r="AG642" s="165" t="s">
        <v>2258</v>
      </c>
      <c r="AH642" s="165" t="s">
        <v>2434</v>
      </c>
      <c r="AI642" s="166"/>
      <c r="AJ642" s="166"/>
      <c r="AK642" s="166"/>
      <c r="AL642" s="166"/>
      <c r="AM642" s="166"/>
      <c r="AN642" s="166" t="str">
        <f>F642 &amp;"["&amp;G642&amp;"]의 "&amp; I642 &amp;"["&amp; J642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642" s="166"/>
      <c r="AP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AQ642" s="164" t="s">
        <v>1860</v>
      </c>
      <c r="AR642" s="164" t="str">
        <f>"WITH query_result AS (" &amp; CHAR(10) &amp;
"    -- 쿼리 결과를 변수에 저장" &amp; CHAR(10) &amp;
"    " &amp; AP642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'ID3309'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642" s="164" t="s">
        <v>1860</v>
      </c>
      <c r="AU642" s="164" t="str">
        <f>"    WITH query_result AS (" &amp; CHAR(10) &amp;
"        -- 쿼리 결과를 변수에 저장" &amp; CHAR(10) &amp;
"        " &amp; AS642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642" s="164" t="s">
        <v>1860</v>
      </c>
      <c r="AX642" s="164" t="str">
        <f>"    WITH query_result AS (" &amp; CHAR(10) &amp;
"        -- 쿼리 결과를 변수에 저장" &amp; CHAR(10) &amp;
"        " &amp; AV642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AZ642" s="164" t="s">
        <v>1860</v>
      </c>
      <c r="BA642" s="164" t="str">
        <f>"BEGIN TRY" &amp; CHAR(10) &amp;
"    WITH query_result AS (" &amp; CHAR(10) &amp;
"        "&amp;AY642&amp;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642" s="164" t="s">
        <v>1860</v>
      </c>
      <c r="BD642" s="164" t="str">
        <f>"BEGIN TRY" &amp; CHAR(10) &amp;
"    WITH query_result AS (" &amp; CHAR(10) &amp;
"        "&amp;BB642&amp;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642" s="164" t="s">
        <v>1860</v>
      </c>
      <c r="BG642" s="164" t="str">
        <f>"BEGIN TRY" &amp; CHAR(10) &amp;
"    WITH query_result AS (" &amp; CHAR(10) &amp;
"        "&amp;BE642&amp;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2" s="166" t="str">
        <f>"SELECT 'ID"&amp; $U642 &amp;"' AS RULE_ID,  
   '"&amp; $G642 &amp;"' AS TB_NM,    
   '"&amp; $J642 &amp;"' AS COL_NM, 
   COUNT(*) AS TOT_CNT   
   FROM "&amp;$C642&amp;"."&amp; $G642 &amp;"
WHERE "&amp; $J642 &amp;" IS NOT NULL AND LENGTH(CAST("&amp; $J642 &amp;" AS VARCHAR))&gt;0 "</f>
        <v xml:space="preserve">SELECT 'ID3309' AS RULE_ID,  
   'NOTE_NLP' AS TB_NM,    
   'SECTION_CONCEPT_ID' AS COL_NM, 
   COUNT(*) AS TOT_CNT   
   FROM YourSchemaName.NOTE_NLP
WHERE SECTION_CONCEPT_ID IS NOT NULL AND LENGTH(CAST(SECTION_CONCEPT_ID AS VARCHAR))&gt;0 </v>
      </c>
      <c r="BI642" s="164" t="s">
        <v>1860</v>
      </c>
      <c r="BJ642" s="166" t="str">
        <f>"BEGIN" &amp; CHAR(10) &amp;
"    -- 쿼리 결과를 변수에 저장" &amp; CHAR(10) &amp;
"    " &amp; BH642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'ID3309'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642" s="164" t="s">
        <v>1860</v>
      </c>
      <c r="BM642" s="166" t="str">
        <f>"BEGIN" &amp; CHAR(10) &amp;
"    -- 쿼리 결과를 변수에 저장" &amp; CHAR(10) &amp;
"    " &amp; BK642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642" s="164" t="s">
        <v>1860</v>
      </c>
      <c r="BP642" s="166" t="str">
        <f>"BEGIN" &amp; CHAR(10) &amp;
"    -- 쿼리 결과를 변수에 저장" &amp; CHAR(10) &amp;
"    " &amp; BN642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BR642" s="164" t="s">
        <v>1860</v>
      </c>
      <c r="BS6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LENGTH("&amp; $J642 &amp;")&gt;0 )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642" s="164" t="s">
        <v>1860</v>
      </c>
      <c r="BV6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642" s="166" t="str">
        <f>"SELECT ERR_VALUE, RULE_ID, TB_NM, COL_NM FROM (
 SELECT DISTINCT SUBSTRING(CAST("&amp; $J642 &amp;" AS VARCHAR(50)),1,30)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LENGTH("&amp; $J642 &amp;")&gt;0 ) 
AND "&amp; $J642 &amp;" != 0
LIMIT 3
) XX
"</f>
        <v xml:space="preserve">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642" s="164" t="s">
        <v>1860</v>
      </c>
      <c r="BY6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CA642" s="164" t="s">
        <v>1860</v>
      </c>
      <c r="CB642" s="164" t="str">
        <f>"    -- 프로시저 본문" &amp; CHAR(10) &amp;
"    BEGIN" &amp; CHAR(10) &amp;
"        WITH query_result AS (" &amp; CHAR(10) &amp;
"            -- 쿼리 결과를 변수에 저장" &amp; CHAR(10) &amp;
"            "&amp;BZ642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'ID3309'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LENGTH(TO_CHAR("&amp; $J642 &amp;"))&gt;0 )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642" s="164" t="s">
        <v>1860</v>
      </c>
      <c r="CE642" s="164" t="str">
        <f>"    -- 프로시저 본문" &amp; CHAR(10) &amp;
"    BEGIN" &amp; CHAR(10) &amp;
"        WITH query_result AS (" &amp; CHAR(10) &amp;
"            -- 쿼리 결과를 변수에 저장" &amp; CHAR(10) &amp;
"         "&amp;CC642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2" s="166" t="str">
        <f>"SELECT ERR_VALUE, RULE_ID, TB_NM, COL_NM FROM (
 SELECT DISTINCT SUBSTR(TO_CHAR("&amp; $J642 &amp;"),1,30)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LENGTH(TO_CHAR("&amp; $J642 &amp;"))&gt;0 ) 
AND "&amp; $J642 &amp;" != 0
AND ROWNUM &lt; 4
) XX
"</f>
        <v xml:space="preserve">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642" s="164" t="s">
        <v>1860</v>
      </c>
      <c r="CH642" s="164" t="str">
        <f>"    -- 프로시저 본문" &amp; CHAR(10) &amp;
"    BEGIN" &amp; CHAR(10) &amp;
"        WITH query_result AS (" &amp; CHAR(10) &amp;
"            -- 쿼리 결과를 변수에 저장" &amp; CHAR(10) &amp;
"            "&amp;CF642&amp;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CJ642" s="164" t="s">
        <v>1860</v>
      </c>
      <c r="CK642" s="164" t="str">
        <f>"BEGIN TRY" &amp; CHAR(10) &amp;
"    WITH query_result AS (" &amp; CHAR(10) &amp;
"        "&amp;CI642&amp;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642" s="164" t="s">
        <v>1860</v>
      </c>
      <c r="CN642" s="164" t="str">
        <f>"BEGIN TRY" &amp; CHAR(10) &amp;
"    WITH query_result AS (" &amp; CHAR(10) &amp;
"        "&amp;CL642&amp;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642" s="164" t="s">
        <v>1860</v>
      </c>
      <c r="CQ642" s="164" t="str">
        <f>"BEGIN TRY" &amp; CHAR(10) &amp;
"    WITH query_result AS (" &amp; CHAR(10) &amp;
"        "&amp;CO642&amp;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2" s="216">
        <f>IFERROR(VLOOKUP("ID"&amp;U642,V.진단결과!$A$2:$E$99558,4,0),0)</f>
        <v>0</v>
      </c>
      <c r="CS642" s="217">
        <f>IFERROR(VLOOKUP("ID"&amp;U642,V.진단결과!$A$2:$E$99558,5,0),0)</f>
        <v>0</v>
      </c>
      <c r="CT642" s="218">
        <f t="shared" si="477"/>
        <v>0</v>
      </c>
      <c r="CU642" s="219" t="str">
        <f>SUBSTITUTE(IFERROR(VLOOKUP("ID"&amp;U642,V.진단결과!$A$2:$F$99558,6,0),""),$AO642,"")</f>
        <v/>
      </c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</row>
    <row r="643" spans="1:120" s="220" customFormat="1" ht="24" hidden="1" customHeight="1">
      <c r="A643" s="164">
        <v>5.4</v>
      </c>
      <c r="B643" s="164" t="s">
        <v>2240</v>
      </c>
      <c r="C643" s="164" t="s">
        <v>2886</v>
      </c>
      <c r="D643" s="164">
        <v>13</v>
      </c>
      <c r="E643" s="175" t="s">
        <v>2243</v>
      </c>
      <c r="F643" s="177" t="s">
        <v>2757</v>
      </c>
      <c r="G643" s="177" t="s">
        <v>2256</v>
      </c>
      <c r="H643" s="177">
        <v>4</v>
      </c>
      <c r="I643" s="221" t="s">
        <v>2761</v>
      </c>
      <c r="J643" s="177" t="s">
        <v>2412</v>
      </c>
      <c r="K643" s="177" t="s">
        <v>2443</v>
      </c>
      <c r="L643" s="175"/>
      <c r="M643" s="165"/>
      <c r="N643" s="221" t="s">
        <v>2761</v>
      </c>
      <c r="O643" s="169"/>
      <c r="P643" s="4"/>
      <c r="Q643" s="175" t="s">
        <v>2449</v>
      </c>
      <c r="R643" s="175"/>
      <c r="S643" s="166"/>
      <c r="T643" s="166"/>
      <c r="U643" s="166"/>
      <c r="V643" s="164" t="s">
        <v>1965</v>
      </c>
      <c r="W643" s="166" t="s">
        <v>1875</v>
      </c>
      <c r="X643" s="166"/>
      <c r="Y643" s="166"/>
      <c r="Z643" s="166"/>
      <c r="AA643" s="166"/>
      <c r="AB643" s="164"/>
      <c r="AC643" s="166"/>
      <c r="AD643" s="165"/>
      <c r="AE643" s="166"/>
      <c r="AF643" s="166"/>
      <c r="AG643" s="165"/>
      <c r="AH643" s="165"/>
      <c r="AI643" s="166"/>
      <c r="AJ643" s="166"/>
      <c r="AK643" s="166"/>
      <c r="AL643" s="166"/>
      <c r="AM643" s="166"/>
      <c r="AN643" s="166"/>
      <c r="AO643" s="166"/>
      <c r="AP643" s="166"/>
      <c r="AQ643" s="164"/>
      <c r="AR643" s="164"/>
      <c r="AS643" s="167"/>
      <c r="AT643" s="164"/>
      <c r="AU643" s="164"/>
      <c r="AV643" s="166"/>
      <c r="AW643" s="167"/>
      <c r="AX643" s="167"/>
      <c r="AY643" s="166"/>
      <c r="AZ643" s="164"/>
      <c r="BA643" s="164"/>
      <c r="BB643" s="167"/>
      <c r="BC643" s="164"/>
      <c r="BD643" s="164"/>
      <c r="BE643" s="166"/>
      <c r="BF643" s="167"/>
      <c r="BG643" s="167"/>
      <c r="BH643" s="166"/>
      <c r="BI643" s="164"/>
      <c r="BJ643" s="164"/>
      <c r="BK643" s="167"/>
      <c r="BL643" s="164"/>
      <c r="BM643" s="164"/>
      <c r="BN643" s="166"/>
      <c r="BO643" s="167"/>
      <c r="BP643" s="167"/>
      <c r="BQ643" s="166"/>
      <c r="BR643" s="164"/>
      <c r="BS643" s="164"/>
      <c r="BT643" s="167"/>
      <c r="BU643" s="164"/>
      <c r="BV643" s="164"/>
      <c r="BW643" s="166"/>
      <c r="BX643" s="167"/>
      <c r="BY643" s="167"/>
      <c r="BZ643" s="166"/>
      <c r="CA643" s="164"/>
      <c r="CB643" s="164"/>
      <c r="CC643" s="167"/>
      <c r="CD643" s="164"/>
      <c r="CE643" s="164"/>
      <c r="CF643" s="166"/>
      <c r="CG643" s="167"/>
      <c r="CH643" s="167"/>
      <c r="CI643" s="166"/>
      <c r="CJ643" s="164"/>
      <c r="CK643" s="164"/>
      <c r="CL643" s="167"/>
      <c r="CM643" s="164"/>
      <c r="CN643" s="164"/>
      <c r="CO643" s="166"/>
      <c r="CP643" s="167"/>
      <c r="CQ643" s="167"/>
      <c r="CR643" s="216">
        <f>IFERROR(VLOOKUP("ID"&amp;U643,V.진단결과!$A$2:$E$99558,4,0),0)</f>
        <v>0</v>
      </c>
      <c r="CS643" s="217">
        <f>IFERROR(VLOOKUP("ID"&amp;U643,V.진단결과!$A$2:$E$99558,5,0),0)</f>
        <v>0</v>
      </c>
      <c r="CT643" s="218">
        <f t="shared" si="477"/>
        <v>0</v>
      </c>
      <c r="CU643" s="219" t="str">
        <f>SUBSTITUTE(IFERROR(VLOOKUP("ID"&amp;U643,V.진단결과!$A$2:$F$99558,6,0),""),$AO643,"")</f>
        <v/>
      </c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</row>
    <row r="644" spans="1:120" s="220" customFormat="1" ht="36" hidden="1" customHeight="1">
      <c r="A644" s="164">
        <v>5.4</v>
      </c>
      <c r="B644" s="164" t="s">
        <v>2240</v>
      </c>
      <c r="C644" s="164" t="s">
        <v>2886</v>
      </c>
      <c r="D644" s="164">
        <v>13</v>
      </c>
      <c r="E644" s="175" t="s">
        <v>2243</v>
      </c>
      <c r="F644" s="177" t="s">
        <v>2757</v>
      </c>
      <c r="G644" s="177" t="s">
        <v>2256</v>
      </c>
      <c r="H644" s="177">
        <v>5</v>
      </c>
      <c r="I644" s="221" t="s">
        <v>2762</v>
      </c>
      <c r="J644" s="177" t="s">
        <v>2881</v>
      </c>
      <c r="K644" s="177" t="s">
        <v>2437</v>
      </c>
      <c r="L644" s="175"/>
      <c r="M644" s="165"/>
      <c r="N644" s="221" t="s">
        <v>2762</v>
      </c>
      <c r="O644" s="169"/>
      <c r="P644" s="4"/>
      <c r="Q644" s="175" t="s">
        <v>2449</v>
      </c>
      <c r="R644" s="175"/>
      <c r="S644" s="166"/>
      <c r="T644" s="166"/>
      <c r="U644" s="166"/>
      <c r="V644" s="164" t="s">
        <v>1965</v>
      </c>
      <c r="W644" s="166" t="s">
        <v>1875</v>
      </c>
      <c r="X644" s="166"/>
      <c r="Y644" s="166"/>
      <c r="Z644" s="166"/>
      <c r="AA644" s="166"/>
      <c r="AB644" s="164"/>
      <c r="AC644" s="166"/>
      <c r="AD644" s="165"/>
      <c r="AE644" s="166"/>
      <c r="AF644" s="166"/>
      <c r="AG644" s="165"/>
      <c r="AH644" s="165"/>
      <c r="AI644" s="166"/>
      <c r="AJ644" s="166"/>
      <c r="AK644" s="166"/>
      <c r="AL644" s="166"/>
      <c r="AM644" s="166"/>
      <c r="AN644" s="166"/>
      <c r="AO644" s="166"/>
      <c r="AP644" s="166"/>
      <c r="AQ644" s="164"/>
      <c r="AR644" s="164"/>
      <c r="AS644" s="167"/>
      <c r="AT644" s="164"/>
      <c r="AU644" s="164"/>
      <c r="AV644" s="166"/>
      <c r="AW644" s="167"/>
      <c r="AX644" s="167"/>
      <c r="AY644" s="166"/>
      <c r="AZ644" s="164"/>
      <c r="BA644" s="164"/>
      <c r="BB644" s="167"/>
      <c r="BC644" s="164"/>
      <c r="BD644" s="164"/>
      <c r="BE644" s="166"/>
      <c r="BF644" s="167"/>
      <c r="BG644" s="167"/>
      <c r="BH644" s="166"/>
      <c r="BI644" s="164"/>
      <c r="BJ644" s="164"/>
      <c r="BK644" s="167"/>
      <c r="BL644" s="164"/>
      <c r="BM644" s="164"/>
      <c r="BN644" s="166"/>
      <c r="BO644" s="167"/>
      <c r="BP644" s="167"/>
      <c r="BQ644" s="166"/>
      <c r="BR644" s="164"/>
      <c r="BS644" s="164"/>
      <c r="BT644" s="167"/>
      <c r="BU644" s="164"/>
      <c r="BV644" s="164"/>
      <c r="BW644" s="166"/>
      <c r="BX644" s="167"/>
      <c r="BY644" s="167"/>
      <c r="BZ644" s="166"/>
      <c r="CA644" s="164"/>
      <c r="CB644" s="164"/>
      <c r="CC644" s="167"/>
      <c r="CD644" s="164"/>
      <c r="CE644" s="164"/>
      <c r="CF644" s="166"/>
      <c r="CG644" s="167"/>
      <c r="CH644" s="167"/>
      <c r="CI644" s="166"/>
      <c r="CJ644" s="164"/>
      <c r="CK644" s="164"/>
      <c r="CL644" s="167"/>
      <c r="CM644" s="164"/>
      <c r="CN644" s="164"/>
      <c r="CO644" s="166"/>
      <c r="CP644" s="167"/>
      <c r="CQ644" s="167"/>
      <c r="CR644" s="216">
        <f>IFERROR(VLOOKUP("ID"&amp;U644,V.진단결과!$A$2:$E$99558,4,0),0)</f>
        <v>0</v>
      </c>
      <c r="CS644" s="217">
        <f>IFERROR(VLOOKUP("ID"&amp;U644,V.진단결과!$A$2:$E$99558,5,0),0)</f>
        <v>0</v>
      </c>
      <c r="CT644" s="218">
        <f t="shared" si="477"/>
        <v>0</v>
      </c>
      <c r="CU644" s="219" t="str">
        <f>SUBSTITUTE(IFERROR(VLOOKUP("ID"&amp;U644,V.진단결과!$A$2:$F$99558,6,0),""),$AO644,"")</f>
        <v/>
      </c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</row>
    <row r="645" spans="1:120" s="220" customFormat="1" ht="36" hidden="1" customHeight="1">
      <c r="A645" s="164">
        <v>5.4</v>
      </c>
      <c r="B645" s="164" t="s">
        <v>2240</v>
      </c>
      <c r="C645" s="164" t="s">
        <v>2886</v>
      </c>
      <c r="D645" s="164">
        <v>13</v>
      </c>
      <c r="E645" s="175" t="s">
        <v>2243</v>
      </c>
      <c r="F645" s="177" t="s">
        <v>2757</v>
      </c>
      <c r="G645" s="177" t="s">
        <v>2256</v>
      </c>
      <c r="H645" s="177">
        <v>6</v>
      </c>
      <c r="I645" s="221" t="s">
        <v>2763</v>
      </c>
      <c r="J645" s="177" t="s">
        <v>2414</v>
      </c>
      <c r="K645" s="177" t="s">
        <v>2443</v>
      </c>
      <c r="L645" s="175"/>
      <c r="M645" s="165"/>
      <c r="N645" s="221" t="s">
        <v>2763</v>
      </c>
      <c r="O645" s="169"/>
      <c r="P645" s="4"/>
      <c r="Q645" s="175" t="s">
        <v>116</v>
      </c>
      <c r="R645" s="175" t="s">
        <v>2448</v>
      </c>
      <c r="S645" s="166"/>
      <c r="T645" s="166"/>
      <c r="U645" s="166"/>
      <c r="V645" s="164" t="s">
        <v>1965</v>
      </c>
      <c r="W645" s="166" t="s">
        <v>1875</v>
      </c>
      <c r="X645" s="166"/>
      <c r="Y645" s="166"/>
      <c r="Z645" s="166"/>
      <c r="AA645" s="166"/>
      <c r="AB645" s="164"/>
      <c r="AC645" s="166"/>
      <c r="AD645" s="165"/>
      <c r="AE645" s="166"/>
      <c r="AF645" s="166"/>
      <c r="AG645" s="165"/>
      <c r="AH645" s="165"/>
      <c r="AI645" s="166"/>
      <c r="AJ645" s="166"/>
      <c r="AK645" s="166"/>
      <c r="AL645" s="166"/>
      <c r="AM645" s="166"/>
      <c r="AN645" s="166"/>
      <c r="AO645" s="166"/>
      <c r="AP645" s="166"/>
      <c r="AQ645" s="164"/>
      <c r="AR645" s="164"/>
      <c r="AS645" s="167"/>
      <c r="AT645" s="164"/>
      <c r="AU645" s="164"/>
      <c r="AV645" s="166"/>
      <c r="AW645" s="167"/>
      <c r="AX645" s="167"/>
      <c r="AY645" s="166"/>
      <c r="AZ645" s="164"/>
      <c r="BA645" s="164"/>
      <c r="BB645" s="167"/>
      <c r="BC645" s="164"/>
      <c r="BD645" s="164"/>
      <c r="BE645" s="166"/>
      <c r="BF645" s="167"/>
      <c r="BG645" s="167"/>
      <c r="BH645" s="166"/>
      <c r="BI645" s="164"/>
      <c r="BJ645" s="164"/>
      <c r="BK645" s="167"/>
      <c r="BL645" s="164"/>
      <c r="BM645" s="164"/>
      <c r="BN645" s="166"/>
      <c r="BO645" s="167"/>
      <c r="BP645" s="167"/>
      <c r="BQ645" s="166"/>
      <c r="BR645" s="164"/>
      <c r="BS645" s="164"/>
      <c r="BT645" s="167"/>
      <c r="BU645" s="164"/>
      <c r="BV645" s="164"/>
      <c r="BW645" s="166"/>
      <c r="BX645" s="167"/>
      <c r="BY645" s="167"/>
      <c r="BZ645" s="166"/>
      <c r="CA645" s="164"/>
      <c r="CB645" s="164"/>
      <c r="CC645" s="167"/>
      <c r="CD645" s="164"/>
      <c r="CE645" s="164"/>
      <c r="CF645" s="166"/>
      <c r="CG645" s="167"/>
      <c r="CH645" s="167"/>
      <c r="CI645" s="166"/>
      <c r="CJ645" s="164"/>
      <c r="CK645" s="164"/>
      <c r="CL645" s="167"/>
      <c r="CM645" s="164"/>
      <c r="CN645" s="164"/>
      <c r="CO645" s="166"/>
      <c r="CP645" s="167"/>
      <c r="CQ645" s="167"/>
      <c r="CR645" s="216">
        <f>IFERROR(VLOOKUP("ID"&amp;U645,V.진단결과!$A$2:$E$99558,4,0),0)</f>
        <v>0</v>
      </c>
      <c r="CS645" s="217">
        <f>IFERROR(VLOOKUP("ID"&amp;U645,V.진단결과!$A$2:$E$99558,5,0),0)</f>
        <v>0</v>
      </c>
      <c r="CT645" s="218">
        <f t="shared" si="477"/>
        <v>0</v>
      </c>
      <c r="CU645" s="219" t="str">
        <f>SUBSTITUTE(IFERROR(VLOOKUP("ID"&amp;U645,V.진단결과!$A$2:$F$99558,6,0),""),$AO645,"")</f>
        <v/>
      </c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</row>
    <row r="646" spans="1:120" s="220" customFormat="1" ht="24" customHeight="1">
      <c r="A646" s="164">
        <v>5.4</v>
      </c>
      <c r="B646" s="164" t="s">
        <v>2240</v>
      </c>
      <c r="C646" s="164" t="s">
        <v>2886</v>
      </c>
      <c r="D646" s="164">
        <v>13</v>
      </c>
      <c r="E646" s="175" t="s">
        <v>2243</v>
      </c>
      <c r="F646" s="177" t="s">
        <v>2757</v>
      </c>
      <c r="G646" s="177" t="s">
        <v>2256</v>
      </c>
      <c r="H646" s="177">
        <v>6</v>
      </c>
      <c r="I646" s="221" t="s">
        <v>2763</v>
      </c>
      <c r="J646" s="177" t="s">
        <v>2414</v>
      </c>
      <c r="K646" s="177" t="s">
        <v>2443</v>
      </c>
      <c r="L646" s="175"/>
      <c r="M646" s="165"/>
      <c r="N646" s="221" t="s">
        <v>2763</v>
      </c>
      <c r="O646" s="169"/>
      <c r="P646" s="4"/>
      <c r="Q646" s="175" t="s">
        <v>116</v>
      </c>
      <c r="R646" s="175" t="s">
        <v>2448</v>
      </c>
      <c r="S646" s="166"/>
      <c r="T646" s="166"/>
      <c r="U646" s="166">
        <v>3313</v>
      </c>
      <c r="V646" s="164" t="s">
        <v>1869</v>
      </c>
      <c r="W646" s="166"/>
      <c r="X646" s="166"/>
      <c r="Y646" s="166"/>
      <c r="Z646" s="168" t="s">
        <v>2892</v>
      </c>
      <c r="AA646" s="168" t="s">
        <v>2891</v>
      </c>
      <c r="AB646" s="166"/>
      <c r="AC646" s="166"/>
      <c r="AD646" s="165"/>
      <c r="AE646" s="166"/>
      <c r="AF646" s="166"/>
      <c r="AG646" s="166"/>
      <c r="AH646" s="165"/>
      <c r="AI646" s="166"/>
      <c r="AJ646" s="166"/>
      <c r="AK646" s="166"/>
      <c r="AL646" s="166"/>
      <c r="AM646" s="166"/>
      <c r="AN646" s="166" t="str">
        <f>F646 &amp;"["&amp;G646&amp;"]의 "&amp; I646 &amp;"["&amp; J646 &amp;"]는 필수적으로 존재하여만 한다."</f>
        <v>노트NLP[NOTE_NLP]의 변종 어휘[LEXICAL_VARIANT]는 필수적으로 존재하여만 한다.</v>
      </c>
      <c r="AO646" s="166"/>
      <c r="AP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Q646" s="164" t="s">
        <v>1860</v>
      </c>
      <c r="AR646" s="164" t="str">
        <f>"WITH query_result AS (" &amp; CHAR(10) &amp;
"    -- 쿼리 결과를 변수에 저장" &amp; CHAR(10) &amp;
"    " &amp; AP646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'ID3313'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AT646" s="164" t="s">
        <v>1860</v>
      </c>
      <c r="AU646" s="164" t="str">
        <f>"    WITH query_result AS (" &amp; CHAR(10) &amp;
"        -- 쿼리 결과를 변수에 저장" &amp; CHAR(10) &amp;
"        " &amp; AS646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'ID3313'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AW646" s="164" t="s">
        <v>1860</v>
      </c>
      <c r="AX646" s="164" t="str">
        <f>"    WITH query_result AS (" &amp; CHAR(10) &amp;
"        -- 쿼리 결과를 변수에 저장" &amp; CHAR(10) &amp;
"        " &amp; AV646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Z646" s="164" t="s">
        <v>1860</v>
      </c>
      <c r="BA646" s="164" t="str">
        <f>"BEGIN TRY" &amp; CHAR(10) &amp;
"    WITH query_result AS (" &amp; CHAR(10) &amp;
"        "&amp;AY646&amp;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C646" s="164" t="s">
        <v>1860</v>
      </c>
      <c r="BD646" s="164" t="str">
        <f>"BEGIN TRY" &amp; CHAR(10) &amp;
"    WITH query_result AS (" &amp; CHAR(10) &amp;
"        "&amp;BB646&amp;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BF646" s="164" t="s">
        <v>1860</v>
      </c>
      <c r="BG646" s="164" t="str">
        <f>"BEGIN TRY" &amp; CHAR(10) &amp;
"    WITH query_result AS (" &amp; CHAR(10) &amp;
"        "&amp;BE646&amp;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6" s="166" t="str">
        <f>"SELECT 'ID"&amp; $U646 &amp;"' AS RULE_ID,  
   '"&amp; $G646 &amp;"' AS TB_NM,    
   '"&amp; $J646 &amp;"' AS COL_NM, 
   COUNT(*) AS TOT_CNT   
   FROM "&amp;$C646&amp;"."&amp; $G646 &amp;"
"</f>
        <v xml:space="preserve">SELECT 'ID3313' AS RULE_ID,  
   'NOTE_NLP' AS TB_NM,    
   'LEXICAL_VARIANT' AS COL_NM, 
   COUNT(*) AS TOT_CNT   
   FROM YourSchemaName.NOTE_NLP
</v>
      </c>
      <c r="BI646" s="164" t="s">
        <v>1860</v>
      </c>
      <c r="BJ646" s="166" t="str">
        <f>"BEGIN" &amp; CHAR(10) &amp;
"    -- 쿼리 결과를 변수에 저장" &amp; CHAR(10) &amp;
"    " &amp; BH646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'ID3313'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L646" s="164" t="s">
        <v>1860</v>
      </c>
      <c r="BM646" s="166" t="str">
        <f>"BEGIN" &amp; CHAR(10) &amp;
"    -- 쿼리 결과를 변수에 저장" &amp; CHAR(10) &amp;
"    " &amp; BK646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'ID3313'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BO646" s="164" t="s">
        <v>1860</v>
      </c>
      <c r="BP646" s="166" t="str">
        <f>"BEGIN" &amp; CHAR(10) &amp;
"    -- 쿼리 결과를 변수에 저장" &amp; CHAR(10) &amp;
"    " &amp; BN646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BR646" s="164" t="s">
        <v>1860</v>
      </c>
      <c r="BS6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U646" s="164" t="s">
        <v>1860</v>
      </c>
      <c r="BV6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646" s="166" t="str">
        <f>"SELECT ERR_VALUE, RULE_ID, TB_NM, COL_NM FROM (
 SELECT DISTINCT SUBSTRING(CAST("&amp; $J646 &amp;" AS VARCHAR(50)),1,30) AS ERR_VALUE, 'ID"&amp; $U646 &amp;"' AS RULE_ID,  
   '"&amp; $G646 &amp;"' AS TB_NM,    
   '"&amp; $J646 &amp;"' AS COL_NM 
    FROM "&amp;$C646&amp;"."&amp; $G646 &amp;" A
    WHERE  "&amp; $J646 &amp;" IS NULL 
LIMIT 3
) XX
"</f>
        <v xml:space="preserve">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</v>
      </c>
      <c r="BX646" s="164" t="s">
        <v>1860</v>
      </c>
      <c r="BY6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A646" s="164" t="s">
        <v>1860</v>
      </c>
      <c r="CB646" s="164" t="str">
        <f>"    -- 프로시저 본문" &amp; CHAR(10) &amp;
"    BEGIN" &amp; CHAR(10) &amp;
"        WITH query_result AS (" &amp; CHAR(10) &amp;
"            -- 쿼리 결과를 변수에 저장" &amp; CHAR(10) &amp;
"            "&amp;BZ646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'ID3313'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D646" s="164" t="s">
        <v>1860</v>
      </c>
      <c r="CE646" s="164" t="str">
        <f>"    -- 프로시저 본문" &amp; CHAR(10) &amp;
"    BEGIN" &amp; CHAR(10) &amp;
"        WITH query_result AS (" &amp; CHAR(10) &amp;
"            -- 쿼리 결과를 변수에 저장" &amp; CHAR(10) &amp;
"         "&amp;CC646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'ID3313'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6" s="166" t="str">
        <f>"SELECT ERR_VALUE, RULE_ID, TB_NM, COL_NM FROM (
 SELECT DISTINCT SUBSTR(TO_CHAR("&amp; $J646 &amp;"),1,30) AS ERR_VALUE, 'ID"&amp; $U646 &amp;"' AS RULE_ID,  
   '"&amp; $G646 &amp;"' AS TB_NM,    
   '"&amp; $J646 &amp;"' AS COL_NM 
    FROM "&amp;$C646&amp;"."&amp; $G646 &amp;" A
    WHERE  "&amp; $J646 &amp;" IS NULL
AND ROWNUM &lt; 4
) XX
"</f>
        <v xml:space="preserve">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</v>
      </c>
      <c r="CG646" s="164" t="s">
        <v>1860</v>
      </c>
      <c r="CH646" s="164" t="str">
        <f>"    -- 프로시저 본문" &amp; CHAR(10) &amp;
"    BEGIN" &amp; CHAR(10) &amp;
"        WITH query_result AS (" &amp; CHAR(10) &amp;
"            -- 쿼리 결과를 변수에 저장" &amp; CHAR(10) &amp;
"            "&amp;CF646&amp;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J646" s="164" t="s">
        <v>1860</v>
      </c>
      <c r="CK646" s="164" t="str">
        <f>"BEGIN TRY" &amp; CHAR(10) &amp;
"    WITH query_result AS (" &amp; CHAR(10) &amp;
"        "&amp;CI646&amp;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M646" s="164" t="s">
        <v>1860</v>
      </c>
      <c r="CN646" s="164" t="str">
        <f>"BEGIN TRY" &amp; CHAR(10) &amp;
"    WITH query_result AS (" &amp; CHAR(10) &amp;
"        "&amp;CL646&amp;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CP646" s="164" t="s">
        <v>1860</v>
      </c>
      <c r="CQ646" s="164" t="str">
        <f>"BEGIN TRY" &amp; CHAR(10) &amp;
"    WITH query_result AS (" &amp; CHAR(10) &amp;
"        "&amp;CO646&amp;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6" s="216">
        <f>IFERROR(VLOOKUP("ID"&amp;U646,V.진단결과!$A$2:$E$99558,4,0),0)</f>
        <v>0</v>
      </c>
      <c r="CS646" s="217">
        <f>IFERROR(VLOOKUP("ID"&amp;U646,V.진단결과!$A$2:$E$99558,5,0),0)</f>
        <v>0</v>
      </c>
      <c r="CT646" s="218">
        <f t="shared" si="477"/>
        <v>0</v>
      </c>
      <c r="CU646" s="219" t="str">
        <f>SUBSTITUTE(IFERROR(VLOOKUP("ID"&amp;U646,V.진단결과!$A$2:$F$99558,6,0),""),$AO646,"")</f>
        <v/>
      </c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</row>
    <row r="647" spans="1:120" s="220" customFormat="1" ht="24" customHeight="1">
      <c r="A647" s="164">
        <v>5.4</v>
      </c>
      <c r="B647" s="164" t="s">
        <v>2240</v>
      </c>
      <c r="C647" s="164" t="s">
        <v>2886</v>
      </c>
      <c r="D647" s="164">
        <v>13</v>
      </c>
      <c r="E647" s="175" t="s">
        <v>2243</v>
      </c>
      <c r="F647" s="177" t="s">
        <v>2757</v>
      </c>
      <c r="G647" s="177" t="s">
        <v>2256</v>
      </c>
      <c r="H647" s="177">
        <v>7</v>
      </c>
      <c r="I647" s="221" t="s">
        <v>2764</v>
      </c>
      <c r="J647" s="177" t="s">
        <v>2415</v>
      </c>
      <c r="K647" s="177" t="s">
        <v>2435</v>
      </c>
      <c r="L647" s="175"/>
      <c r="M647" s="165"/>
      <c r="N647" s="221" t="s">
        <v>2764</v>
      </c>
      <c r="O647" s="169"/>
      <c r="P647" s="4"/>
      <c r="Q647" s="175" t="s">
        <v>2449</v>
      </c>
      <c r="R647" s="175"/>
      <c r="S647" s="166"/>
      <c r="T647" s="166"/>
      <c r="U647" s="166">
        <v>3314</v>
      </c>
      <c r="V647" s="164" t="s">
        <v>1869</v>
      </c>
      <c r="W647" s="166"/>
      <c r="X647" s="166"/>
      <c r="Y647" s="166"/>
      <c r="Z647" s="164" t="s">
        <v>1868</v>
      </c>
      <c r="AA647" s="164" t="s">
        <v>2466</v>
      </c>
      <c r="AB647" s="164"/>
      <c r="AC647" s="166"/>
      <c r="AD647" s="165"/>
      <c r="AE647" s="166"/>
      <c r="AF647" s="166" t="s">
        <v>2886</v>
      </c>
      <c r="AG647" s="165" t="s">
        <v>2258</v>
      </c>
      <c r="AH647" s="165" t="s">
        <v>2434</v>
      </c>
      <c r="AI647" s="166"/>
      <c r="AJ647" s="166"/>
      <c r="AK647" s="166"/>
      <c r="AL647" s="166"/>
      <c r="AM647" s="166"/>
      <c r="AN647" s="166" t="str">
        <f>F647 &amp;"["&amp;G647&amp;"]의 "&amp; I647 &amp;"["&amp; J647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647" s="166"/>
      <c r="AP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AQ647" s="164" t="s">
        <v>1860</v>
      </c>
      <c r="AR647" s="164" t="str">
        <f>"WITH query_result AS (" &amp; CHAR(10) &amp;
"    -- 쿼리 결과를 변수에 저장" &amp; CHAR(10) &amp;
"    " &amp; AP647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'ID3314'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647" s="164" t="s">
        <v>1860</v>
      </c>
      <c r="AU647" s="164" t="str">
        <f>"    WITH query_result AS (" &amp; CHAR(10) &amp;
"        -- 쿼리 결과를 변수에 저장" &amp; CHAR(10) &amp;
"        " &amp; AS647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647" s="164" t="s">
        <v>1860</v>
      </c>
      <c r="AX647" s="164" t="str">
        <f>"    WITH query_result AS (" &amp; CHAR(10) &amp;
"        -- 쿼리 결과를 변수에 저장" &amp; CHAR(10) &amp;
"        " &amp; AV647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AZ647" s="164" t="s">
        <v>1860</v>
      </c>
      <c r="BA647" s="164" t="str">
        <f>"BEGIN TRY" &amp; CHAR(10) &amp;
"    WITH query_result AS (" &amp; CHAR(10) &amp;
"        "&amp;AY647&amp;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647" s="164" t="s">
        <v>1860</v>
      </c>
      <c r="BD647" s="164" t="str">
        <f>"BEGIN TRY" &amp; CHAR(10) &amp;
"    WITH query_result AS (" &amp; CHAR(10) &amp;
"        "&amp;BB647&amp;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647" s="164" t="s">
        <v>1860</v>
      </c>
      <c r="BG647" s="164" t="str">
        <f>"BEGIN TRY" &amp; CHAR(10) &amp;
"    WITH query_result AS (" &amp; CHAR(10) &amp;
"        "&amp;BE647&amp;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7" s="166" t="str">
        <f>"SELECT 'ID"&amp; $U647 &amp;"' AS RULE_ID,  
   '"&amp; $G647 &amp;"' AS TB_NM,    
   '"&amp; $J647 &amp;"' AS COL_NM, 
   COUNT(*) AS TOT_CNT   
   FROM "&amp;$C647&amp;"."&amp; $G647 &amp;"
WHERE "&amp; $J647 &amp;" IS NOT NULL AND LENGTH(CAST("&amp; $J647 &amp;" AS VARCHAR))&gt;0 "</f>
        <v xml:space="preserve">SELECT 'ID3314' AS RULE_ID,  
   'NOTE_NLP' AS TB_NM,    
   'NOTE_NLP_CONCEPT_ID' AS COL_NM, 
   COUNT(*) AS TOT_CNT   
   FROM YourSchemaName.NOTE_NLP
WHERE NOTE_NLP_CONCEPT_ID IS NOT NULL AND LENGTH(CAST(NOTE_NLP_CONCEPT_ID AS VARCHAR))&gt;0 </v>
      </c>
      <c r="BI647" s="164" t="s">
        <v>1860</v>
      </c>
      <c r="BJ647" s="166" t="str">
        <f>"BEGIN" &amp; CHAR(10) &amp;
"    -- 쿼리 결과를 변수에 저장" &amp; CHAR(10) &amp;
"    " &amp; BH647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'ID3314'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647" s="164" t="s">
        <v>1860</v>
      </c>
      <c r="BM647" s="166" t="str">
        <f>"BEGIN" &amp; CHAR(10) &amp;
"    -- 쿼리 결과를 변수에 저장" &amp; CHAR(10) &amp;
"    " &amp; BK647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647" s="164" t="s">
        <v>1860</v>
      </c>
      <c r="BP647" s="166" t="str">
        <f>"BEGIN" &amp; CHAR(10) &amp;
"    -- 쿼리 결과를 변수에 저장" &amp; CHAR(10) &amp;
"    " &amp; BN647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BR647" s="164" t="s">
        <v>1860</v>
      </c>
      <c r="BS6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LENGTH("&amp; $J647 &amp;")&gt;0 )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647" s="164" t="s">
        <v>1860</v>
      </c>
      <c r="BV6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647" s="166" t="str">
        <f>"SELECT ERR_VALUE, RULE_ID, TB_NM, COL_NM FROM (
 SELECT DISTINCT SUBSTRING(CAST("&amp; $J647 &amp;" AS VARCHAR(50)),1,30)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LENGTH("&amp; $J647 &amp;")&gt;0 ) 
AND "&amp; $J647 &amp;" != 0
LIMIT 3
) XX
"</f>
        <v xml:space="preserve">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647" s="164" t="s">
        <v>1860</v>
      </c>
      <c r="BY6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CA647" s="164" t="s">
        <v>1860</v>
      </c>
      <c r="CB647" s="164" t="str">
        <f>"    -- 프로시저 본문" &amp; CHAR(10) &amp;
"    BEGIN" &amp; CHAR(10) &amp;
"        WITH query_result AS (" &amp; CHAR(10) &amp;
"            -- 쿼리 결과를 변수에 저장" &amp; CHAR(10) &amp;
"            "&amp;BZ647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'ID3314'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LENGTH(TO_CHAR("&amp; $J647 &amp;"))&gt;0 )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647" s="164" t="s">
        <v>1860</v>
      </c>
      <c r="CE647" s="164" t="str">
        <f>"    -- 프로시저 본문" &amp; CHAR(10) &amp;
"    BEGIN" &amp; CHAR(10) &amp;
"        WITH query_result AS (" &amp; CHAR(10) &amp;
"            -- 쿼리 결과를 변수에 저장" &amp; CHAR(10) &amp;
"         "&amp;CC647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7" s="166" t="str">
        <f>"SELECT ERR_VALUE, RULE_ID, TB_NM, COL_NM FROM (
 SELECT DISTINCT SUBSTR(TO_CHAR("&amp; $J647 &amp;"),1,30)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LENGTH(TO_CHAR("&amp; $J647 &amp;"))&gt;0 ) 
AND "&amp; $J647 &amp;" != 0
AND ROWNUM &lt; 4
) XX
"</f>
        <v xml:space="preserve">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647" s="164" t="s">
        <v>1860</v>
      </c>
      <c r="CH647" s="164" t="str">
        <f>"    -- 프로시저 본문" &amp; CHAR(10) &amp;
"    BEGIN" &amp; CHAR(10) &amp;
"        WITH query_result AS (" &amp; CHAR(10) &amp;
"            -- 쿼리 결과를 변수에 저장" &amp; CHAR(10) &amp;
"            "&amp;CF647&amp;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CJ647" s="164" t="s">
        <v>1860</v>
      </c>
      <c r="CK647" s="164" t="str">
        <f>"BEGIN TRY" &amp; CHAR(10) &amp;
"    WITH query_result AS (" &amp; CHAR(10) &amp;
"        "&amp;CI647&amp;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647" s="164" t="s">
        <v>1860</v>
      </c>
      <c r="CN647" s="164" t="str">
        <f>"BEGIN TRY" &amp; CHAR(10) &amp;
"    WITH query_result AS (" &amp; CHAR(10) &amp;
"        "&amp;CL647&amp;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647" s="164" t="s">
        <v>1860</v>
      </c>
      <c r="CQ647" s="164" t="str">
        <f>"BEGIN TRY" &amp; CHAR(10) &amp;
"    WITH query_result AS (" &amp; CHAR(10) &amp;
"        "&amp;CO647&amp;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7" s="216">
        <f>IFERROR(VLOOKUP("ID"&amp;U647,V.진단결과!$A$2:$E$99558,4,0),0)</f>
        <v>0</v>
      </c>
      <c r="CS647" s="217">
        <f>IFERROR(VLOOKUP("ID"&amp;U647,V.진단결과!$A$2:$E$99558,5,0),0)</f>
        <v>0</v>
      </c>
      <c r="CT647" s="218">
        <f t="shared" si="477"/>
        <v>0</v>
      </c>
      <c r="CU647" s="219" t="str">
        <f>SUBSTITUTE(IFERROR(VLOOKUP("ID"&amp;U647,V.진단결과!$A$2:$F$99558,6,0),""),$AO647,"")</f>
        <v/>
      </c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</row>
    <row r="648" spans="1:120" s="220" customFormat="1" ht="16.5" customHeight="1">
      <c r="A648" s="164">
        <v>5.4</v>
      </c>
      <c r="B648" s="164" t="s">
        <v>2240</v>
      </c>
      <c r="C648" s="164" t="s">
        <v>2886</v>
      </c>
      <c r="D648" s="164">
        <v>13</v>
      </c>
      <c r="E648" s="175" t="s">
        <v>2243</v>
      </c>
      <c r="F648" s="177" t="s">
        <v>2757</v>
      </c>
      <c r="G648" s="177" t="s">
        <v>2256</v>
      </c>
      <c r="H648" s="177">
        <v>8</v>
      </c>
      <c r="I648" s="221" t="s">
        <v>2765</v>
      </c>
      <c r="J648" s="177" t="s">
        <v>2416</v>
      </c>
      <c r="K648" s="177" t="s">
        <v>2435</v>
      </c>
      <c r="L648" s="175"/>
      <c r="M648" s="165"/>
      <c r="N648" s="221" t="s">
        <v>2765</v>
      </c>
      <c r="O648" s="169"/>
      <c r="P648" s="4"/>
      <c r="Q648" s="175" t="s">
        <v>2449</v>
      </c>
      <c r="R648" s="175"/>
      <c r="S648" s="166"/>
      <c r="T648" s="166"/>
      <c r="U648" s="166">
        <v>3315</v>
      </c>
      <c r="V648" s="164" t="s">
        <v>1869</v>
      </c>
      <c r="W648" s="166"/>
      <c r="X648" s="166"/>
      <c r="Y648" s="166"/>
      <c r="Z648" s="164" t="s">
        <v>1868</v>
      </c>
      <c r="AA648" s="164" t="s">
        <v>2568</v>
      </c>
      <c r="AB648" s="164"/>
      <c r="AC648" s="166"/>
      <c r="AD648" s="165"/>
      <c r="AE648" s="166"/>
      <c r="AF648" s="166" t="s">
        <v>2886</v>
      </c>
      <c r="AG648" s="165" t="s">
        <v>2258</v>
      </c>
      <c r="AH648" s="165" t="s">
        <v>2434</v>
      </c>
      <c r="AI648" s="166"/>
      <c r="AJ648" s="166"/>
      <c r="AK648" s="166"/>
      <c r="AL648" s="166"/>
      <c r="AM648" s="166"/>
      <c r="AN648" s="166" t="str">
        <f>F648 &amp;"["&amp;G648&amp;"]의 "&amp; I648 &amp;"["&amp; J648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648" s="166"/>
      <c r="AP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AQ648" s="164" t="s">
        <v>1860</v>
      </c>
      <c r="AR648" s="164" t="str">
        <f>"WITH query_result AS (" &amp; CHAR(10) &amp;
"    -- 쿼리 결과를 변수에 저장" &amp; CHAR(10) &amp;
"    " &amp; AP648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648" s="164" t="s">
        <v>1860</v>
      </c>
      <c r="AU648" s="164" t="str">
        <f>"    WITH query_result AS (" &amp; CHAR(10) &amp;
"        -- 쿼리 결과를 변수에 저장" &amp; CHAR(10) &amp;
"        " &amp; AS648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648" s="164" t="s">
        <v>1860</v>
      </c>
      <c r="AX648" s="164" t="str">
        <f>"    WITH query_result AS (" &amp; CHAR(10) &amp;
"        -- 쿼리 결과를 변수에 저장" &amp; CHAR(10) &amp;
"        " &amp; AV648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AZ648" s="164" t="s">
        <v>1860</v>
      </c>
      <c r="BA648" s="164" t="str">
        <f>"BEGIN TRY" &amp; CHAR(10) &amp;
"    WITH query_result AS (" &amp; CHAR(10) &amp;
"        "&amp;AY648&amp;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648" s="164" t="s">
        <v>1860</v>
      </c>
      <c r="BD648" s="164" t="str">
        <f>"BEGIN TRY" &amp; CHAR(10) &amp;
"    WITH query_result AS (" &amp; CHAR(10) &amp;
"        "&amp;BB648&amp;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648" s="164" t="s">
        <v>1860</v>
      </c>
      <c r="BG648" s="164" t="str">
        <f>"BEGIN TRY" &amp; CHAR(10) &amp;
"    WITH query_result AS (" &amp; CHAR(10) &amp;
"        "&amp;BE648&amp;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8" s="166" t="str">
        <f>"SELECT 'ID"&amp; $U648 &amp;"' AS RULE_ID,  
   '"&amp; $G648 &amp;"' AS TB_NM,    
   '"&amp; $J648 &amp;"' AS COL_NM, 
   COUNT(*) AS TOT_CNT   
   FROM "&amp;$C648&amp;"."&amp; $G648 &amp;"
WHERE "&amp; $J648 &amp;" IS NOT NULL AND LENGTH(CAST("&amp; $J648 &amp;" AS VARCHAR))&gt;0 "</f>
        <v xml:space="preserve">SELECT 'ID3315'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648" s="164" t="s">
        <v>1860</v>
      </c>
      <c r="BJ648" s="166" t="str">
        <f>"BEGIN" &amp; CHAR(10) &amp;
"    -- 쿼리 결과를 변수에 저장" &amp; CHAR(10) &amp;
"    " &amp; BH648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'ID3315'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648" s="164" t="s">
        <v>1860</v>
      </c>
      <c r="BM648" s="166" t="str">
        <f>"BEGIN" &amp; CHAR(10) &amp;
"    -- 쿼리 결과를 변수에 저장" &amp; CHAR(10) &amp;
"    " &amp; BK648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648" s="164" t="s">
        <v>1860</v>
      </c>
      <c r="BP648" s="166" t="str">
        <f>"BEGIN" &amp; CHAR(10) &amp;
"    -- 쿼리 결과를 변수에 저장" &amp; CHAR(10) &amp;
"    " &amp; BN648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BR648" s="164" t="s">
        <v>1860</v>
      </c>
      <c r="BS6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LENGTH("&amp; $J648 &amp;")&gt;0 )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648" s="164" t="s">
        <v>1860</v>
      </c>
      <c r="BV6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648" s="166" t="str">
        <f>"SELECT ERR_VALUE, RULE_ID, TB_NM, COL_NM FROM (
 SELECT DISTINCT SUBSTRING(CAST("&amp; $J648 &amp;" AS VARCHAR(50)),1,30)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LENGTH("&amp; $J648 &amp;")&gt;0 ) 
AND "&amp; $J648 &amp;" != 0
LIMIT 3
) XX
"</f>
        <v xml:space="preserve">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648" s="164" t="s">
        <v>1860</v>
      </c>
      <c r="BY6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CA648" s="164" t="s">
        <v>1860</v>
      </c>
      <c r="CB648" s="164" t="str">
        <f>"    -- 프로시저 본문" &amp; CHAR(10) &amp;
"    BEGIN" &amp; CHAR(10) &amp;
"        WITH query_result AS (" &amp; CHAR(10) &amp;
"            -- 쿼리 결과를 변수에 저장" &amp; CHAR(10) &amp;
"            "&amp;BZ648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'ID3315'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LENGTH(TO_CHAR("&amp; $J648 &amp;"))&gt;0 )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648" s="164" t="s">
        <v>1860</v>
      </c>
      <c r="CE648" s="164" t="str">
        <f>"    -- 프로시저 본문" &amp; CHAR(10) &amp;
"    BEGIN" &amp; CHAR(10) &amp;
"        WITH query_result AS (" &amp; CHAR(10) &amp;
"            -- 쿼리 결과를 변수에 저장" &amp; CHAR(10) &amp;
"         "&amp;CC648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8" s="166" t="str">
        <f>"SELECT ERR_VALUE, RULE_ID, TB_NM, COL_NM FROM (
 SELECT DISTINCT SUBSTR(TO_CHAR("&amp; $J648 &amp;"),1,30)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LENGTH(TO_CHAR("&amp; $J648 &amp;"))&gt;0 ) 
AND "&amp; $J648 &amp;" != 0
AND ROWNUM &lt; 4
) XX
"</f>
        <v xml:space="preserve">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648" s="164" t="s">
        <v>1860</v>
      </c>
      <c r="CH648" s="164" t="str">
        <f>"    -- 프로시저 본문" &amp; CHAR(10) &amp;
"    BEGIN" &amp; CHAR(10) &amp;
"        WITH query_result AS (" &amp; CHAR(10) &amp;
"            -- 쿼리 결과를 변수에 저장" &amp; CHAR(10) &amp;
"            "&amp;CF648&amp;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CJ648" s="164" t="s">
        <v>1860</v>
      </c>
      <c r="CK648" s="164" t="str">
        <f>"BEGIN TRY" &amp; CHAR(10) &amp;
"    WITH query_result AS (" &amp; CHAR(10) &amp;
"        "&amp;CI648&amp;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648" s="164" t="s">
        <v>1860</v>
      </c>
      <c r="CN648" s="164" t="str">
        <f>"BEGIN TRY" &amp; CHAR(10) &amp;
"    WITH query_result AS (" &amp; CHAR(10) &amp;
"        "&amp;CL648&amp;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648" s="164" t="s">
        <v>1860</v>
      </c>
      <c r="CQ648" s="164" t="str">
        <f>"BEGIN TRY" &amp; CHAR(10) &amp;
"    WITH query_result AS (" &amp; CHAR(10) &amp;
"        "&amp;CO648&amp;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8" s="216">
        <f>IFERROR(VLOOKUP("ID"&amp;U648,V.진단결과!$A$2:$E$99558,4,0),0)</f>
        <v>0</v>
      </c>
      <c r="CS648" s="217">
        <f>IFERROR(VLOOKUP("ID"&amp;U648,V.진단결과!$A$2:$E$99558,5,0),0)</f>
        <v>0</v>
      </c>
      <c r="CT648" s="218">
        <f t="shared" si="477"/>
        <v>0</v>
      </c>
      <c r="CU648" s="219" t="str">
        <f>SUBSTITUTE(IFERROR(VLOOKUP("ID"&amp;U648,V.진단결과!$A$2:$F$99558,6,0),""),$AO648,"")</f>
        <v/>
      </c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</row>
    <row r="649" spans="1:120" s="220" customFormat="1" ht="16.5" hidden="1" customHeight="1">
      <c r="A649" s="164">
        <v>5.4</v>
      </c>
      <c r="B649" s="164" t="s">
        <v>2240</v>
      </c>
      <c r="C649" s="164" t="s">
        <v>2886</v>
      </c>
      <c r="D649" s="164">
        <v>13</v>
      </c>
      <c r="E649" s="175" t="s">
        <v>2243</v>
      </c>
      <c r="F649" s="177" t="s">
        <v>2757</v>
      </c>
      <c r="G649" s="177" t="s">
        <v>2256</v>
      </c>
      <c r="H649" s="177">
        <v>9</v>
      </c>
      <c r="I649" s="221" t="s">
        <v>2766</v>
      </c>
      <c r="J649" s="177" t="s">
        <v>2417</v>
      </c>
      <c r="K649" s="177" t="s">
        <v>2443</v>
      </c>
      <c r="L649" s="175"/>
      <c r="M649" s="165"/>
      <c r="N649" s="221" t="s">
        <v>2766</v>
      </c>
      <c r="O649" s="169"/>
      <c r="P649" s="4"/>
      <c r="Q649" s="175" t="s">
        <v>2449</v>
      </c>
      <c r="R649" s="175"/>
      <c r="S649" s="166"/>
      <c r="T649" s="166"/>
      <c r="U649" s="166"/>
      <c r="V649" s="164" t="s">
        <v>1965</v>
      </c>
      <c r="W649" s="166" t="s">
        <v>1875</v>
      </c>
      <c r="X649" s="166"/>
      <c r="Y649" s="166"/>
      <c r="Z649" s="166"/>
      <c r="AA649" s="166"/>
      <c r="AB649" s="164"/>
      <c r="AC649" s="166"/>
      <c r="AD649" s="165"/>
      <c r="AE649" s="166"/>
      <c r="AF649" s="166"/>
      <c r="AG649" s="165"/>
      <c r="AH649" s="165"/>
      <c r="AI649" s="166"/>
      <c r="AJ649" s="166"/>
      <c r="AK649" s="166"/>
      <c r="AL649" s="166"/>
      <c r="AM649" s="166"/>
      <c r="AN649" s="166"/>
      <c r="AO649" s="166"/>
      <c r="AP649" s="166"/>
      <c r="AQ649" s="164"/>
      <c r="AR649" s="164"/>
      <c r="AS649" s="167"/>
      <c r="AT649" s="164"/>
      <c r="AU649" s="164"/>
      <c r="AV649" s="166"/>
      <c r="AW649" s="167"/>
      <c r="AX649" s="167"/>
      <c r="AY649" s="166"/>
      <c r="AZ649" s="164"/>
      <c r="BA649" s="164"/>
      <c r="BB649" s="167"/>
      <c r="BC649" s="164"/>
      <c r="BD649" s="164"/>
      <c r="BE649" s="166"/>
      <c r="BF649" s="167"/>
      <c r="BG649" s="167"/>
      <c r="BH649" s="166"/>
      <c r="BI649" s="164"/>
      <c r="BJ649" s="164"/>
      <c r="BK649" s="167"/>
      <c r="BL649" s="164"/>
      <c r="BM649" s="164"/>
      <c r="BN649" s="166"/>
      <c r="BO649" s="167"/>
      <c r="BP649" s="167"/>
      <c r="BQ649" s="166"/>
      <c r="BR649" s="164"/>
      <c r="BS649" s="164"/>
      <c r="BT649" s="167"/>
      <c r="BU649" s="164"/>
      <c r="BV649" s="164"/>
      <c r="BW649" s="166"/>
      <c r="BX649" s="167"/>
      <c r="BY649" s="167"/>
      <c r="BZ649" s="166"/>
      <c r="CA649" s="164"/>
      <c r="CB649" s="164"/>
      <c r="CC649" s="167"/>
      <c r="CD649" s="164"/>
      <c r="CE649" s="164"/>
      <c r="CF649" s="166"/>
      <c r="CG649" s="167"/>
      <c r="CH649" s="167"/>
      <c r="CI649" s="166"/>
      <c r="CJ649" s="164"/>
      <c r="CK649" s="164"/>
      <c r="CL649" s="167"/>
      <c r="CM649" s="164"/>
      <c r="CN649" s="164"/>
      <c r="CO649" s="166"/>
      <c r="CP649" s="167"/>
      <c r="CQ649" s="167"/>
      <c r="CR649" s="216">
        <f>IFERROR(VLOOKUP("ID"&amp;U649,V.진단결과!$A$2:$E$99558,4,0),0)</f>
        <v>0</v>
      </c>
      <c r="CS649" s="217">
        <f>IFERROR(VLOOKUP("ID"&amp;U649,V.진단결과!$A$2:$E$99558,5,0),0)</f>
        <v>0</v>
      </c>
      <c r="CT649" s="218">
        <f t="shared" si="477"/>
        <v>0</v>
      </c>
      <c r="CU649" s="219" t="str">
        <f>SUBSTITUTE(IFERROR(VLOOKUP("ID"&amp;U649,V.진단결과!$A$2:$F$99558,6,0),""),$AO649,"")</f>
        <v/>
      </c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</row>
    <row r="650" spans="1:120" s="220" customFormat="1" ht="16.5" customHeight="1">
      <c r="A650" s="164">
        <v>5.4</v>
      </c>
      <c r="B650" s="164" t="s">
        <v>2240</v>
      </c>
      <c r="C650" s="164" t="s">
        <v>2886</v>
      </c>
      <c r="D650" s="164">
        <v>13</v>
      </c>
      <c r="E650" s="175" t="s">
        <v>2243</v>
      </c>
      <c r="F650" s="177" t="s">
        <v>2757</v>
      </c>
      <c r="G650" s="177" t="s">
        <v>2256</v>
      </c>
      <c r="H650" s="177">
        <v>10</v>
      </c>
      <c r="I650" s="221" t="s">
        <v>2767</v>
      </c>
      <c r="J650" s="177" t="s">
        <v>2418</v>
      </c>
      <c r="K650" s="177" t="s">
        <v>2438</v>
      </c>
      <c r="L650" s="175"/>
      <c r="M650" s="165"/>
      <c r="N650" s="221" t="s">
        <v>2767</v>
      </c>
      <c r="O650" s="169"/>
      <c r="P650" s="4"/>
      <c r="Q650" s="175" t="s">
        <v>116</v>
      </c>
      <c r="R650" s="175" t="s">
        <v>2448</v>
      </c>
      <c r="S650" s="166"/>
      <c r="T650" s="166"/>
      <c r="U650" s="166">
        <v>3317</v>
      </c>
      <c r="V650" s="164" t="s">
        <v>1869</v>
      </c>
      <c r="W650" s="166"/>
      <c r="X650" s="166"/>
      <c r="Y650" s="166"/>
      <c r="Z650" s="168" t="s">
        <v>1966</v>
      </c>
      <c r="AA650" s="168" t="s">
        <v>1967</v>
      </c>
      <c r="AB650" s="164"/>
      <c r="AC650" s="166"/>
      <c r="AD650" s="165"/>
      <c r="AE650" s="166"/>
      <c r="AF650" s="166"/>
      <c r="AG650" s="165"/>
      <c r="AH650" s="165"/>
      <c r="AI650" s="166"/>
      <c r="AJ650" s="166"/>
      <c r="AK650" s="166"/>
      <c r="AL650" s="166"/>
      <c r="AM650" s="166"/>
      <c r="AN650" s="167" t="str">
        <f>F650 &amp;"["&amp;G650&amp;"]의 "&amp; I650 &amp;"["&amp; J650 &amp;"]는 'YYYY-MM-DD'의 날짜 형식을 준수해야 한다."</f>
        <v>노트NLP[NOTE_NLP]의 NLP 일자[NLP_DATE]는 'YYYY-MM-DD'의 날짜 형식을 준수해야 한다.</v>
      </c>
      <c r="AO650" s="166"/>
      <c r="AP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AQ650" s="164" t="s">
        <v>1860</v>
      </c>
      <c r="AR650" s="164" t="str">
        <f>"WITH query_result AS (" &amp; CHAR(10) &amp;
"    -- 쿼리 결과를 변수에 저장" &amp; CHAR(10) &amp;
"    " &amp; AP650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'ID3317'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0" s="166" t="str">
        <f>"SELECT 'ID"&amp; $U650 &amp;"' AS RULE_ID,  
   '"&amp; $G650 &amp;"' AS TB_NM,    
   '"&amp; $J650 &amp;"' AS COL_NM, 
	COUNT(*) AS ERR_CNT   
FROM "&amp;$C650&amp;"."&amp; $G650 &amp;"
WHERE CASE WHEN "&amp; $J650 &amp;" LIKE_REGEXPR '^[0-9]{4}-[0-9]{2}-[0-9]{2}$'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650" s="164" t="s">
        <v>1860</v>
      </c>
      <c r="AU650" s="164" t="str">
        <f>"    WITH query_result AS (" &amp; CHAR(10) &amp;
"        -- 쿼리 결과를 변수에 저장" &amp; CHAR(10) &amp;
"        " &amp; AS650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LIKE_REGEXPR '^[0-9]{4}-[0-9]{2}-[0-9]{2}$'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650" s="164" t="s">
        <v>1860</v>
      </c>
      <c r="AX650" s="164" t="str">
        <f>"    WITH query_result AS (" &amp; CHAR(10) &amp;
"        -- 쿼리 결과를 변수에 저장" &amp; CHAR(10) &amp;
"        " &amp; AV650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AZ650" s="164" t="s">
        <v>1860</v>
      </c>
      <c r="BA650" s="164" t="str">
        <f>"BEGIN TRY" &amp; CHAR(10) &amp;
"    WITH query_result AS (" &amp; CHAR(10) &amp;
"        "&amp;AY650&amp;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650" s="164" t="s">
        <v>1860</v>
      </c>
      <c r="BD650" s="164" t="str">
        <f>"BEGIN TRY" &amp; CHAR(10) &amp;
"    WITH query_result AS (" &amp; CHAR(10) &amp;
"        "&amp;BB650&amp;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650" s="164" t="s">
        <v>1860</v>
      </c>
      <c r="BG650" s="164" t="str">
        <f>"BEGIN TRY" &amp; CHAR(10) &amp;
"    WITH query_result AS (" &amp; CHAR(10) &amp;
"        "&amp;BE650&amp;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0" s="166" t="str">
        <f>"SELECT 'ID"&amp; $U650 &amp;"' AS RULE_ID,  
   '"&amp; $G650 &amp;"' AS TB_NM,    
   '"&amp; $J650 &amp;"' AS COL_NM, 
   COUNT(*) AS TOT_CNT   
   FROM "&amp;$C650&amp;"."&amp; $G650 &amp;"
WHERE "&amp; $J650 &amp;" IS NOT NULL AND LENGTH(CAST("&amp; $J650 &amp;" AS VARCHAR))&gt;0 "</f>
        <v xml:space="preserve">SELECT 'ID3317' AS RULE_ID,  
   'NOTE_NLP' AS TB_NM,    
   'NLP_DATE' AS COL_NM, 
   COUNT(*) AS TOT_CNT   
   FROM YourSchemaName.NOTE_NLP
WHERE NLP_DATE IS NOT NULL AND LENGTH(CAST(NLP_DATE AS VARCHAR))&gt;0 </v>
      </c>
      <c r="BI650" s="164" t="s">
        <v>1860</v>
      </c>
      <c r="BJ650" s="166" t="str">
        <f>"BEGIN" &amp; CHAR(10) &amp;
"    -- 쿼리 결과를 변수에 저장" &amp; CHAR(10) &amp;
"    " &amp; BH650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'ID3317'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0" s="166" t="str">
        <f>"SELECT 'ID"&amp; $U650 &amp;"' AS RULE_ID,  
   '"&amp; $G650 &amp;"' AS TB_NM,    
   '"&amp; $J650 &amp;"' AS COL_NM, 
	COUNT(*) AS ERR_CNT   
FROM "&amp;$C650&amp;"."&amp; $G650 &amp;"
WHERE CASE WHEN REGEXP_MATCH(CAST("&amp; $J650 &amp;" AS VARCHAR), '^[0-9]{4}-[0-9]{2}-[0-9]{2}$') IS NULL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650" s="164" t="s">
        <v>1860</v>
      </c>
      <c r="BM650" s="166" t="str">
        <f>"BEGIN" &amp; CHAR(10) &amp;
"    -- 쿼리 결과를 변수에 저장" &amp; CHAR(10) &amp;
"    " &amp; BK650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REGEXP_MATCH(CAST("&amp; $J650 &amp;" AS VARCHAR), '^[0-9]{4}-[0-9]{2}-[0-9]{2}$') IS NULL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650" s="164" t="s">
        <v>1860</v>
      </c>
      <c r="BP650" s="166" t="str">
        <f>"BEGIN" &amp; CHAR(10) &amp;
"    -- 쿼리 결과를 변수에 저장" &amp; CHAR(10) &amp;
"    " &amp; BN650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BR650" s="164" t="s">
        <v>1860</v>
      </c>
      <c r="BS6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0" s="166" t="str">
        <f>"SELECT 'ID"&amp; $U650 &amp;"' AS RULE_ID,  
   '"&amp; $G650 &amp;"' AS TB_NM,    
   '"&amp; $J650 &amp;"' AS COL_NM, 
	COUNT(*) AS ERR_CNT   
FROM "&amp;$C650&amp;"."&amp; $G650 &amp;"
WHERE CASE WHEN "&amp; $J650 &amp;" REGEXP '^[0-9]{4}-[0-9]{2}-[0-9]{2}$'
THEN 'Y' ELSE 'N' END = 'Y' 
AND ( "&amp; $J650 &amp;" IS NOT NULL AND LENGTH("&amp; $J650 &amp;")&gt;0 )
"</f>
        <v xml:space="preserve">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650" s="164" t="s">
        <v>1860</v>
      </c>
      <c r="BV6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650" s="166" t="str">
        <f>"SELECT ERR_VALUE, RULE_ID, TB_NM, COL_NM FROM (
SELECT DISTINCT SUBSTRING(CAST("&amp; $J650 &amp;" AS VARCHAR(50)),1,30) AS ERR_VALUE, 'ID"&amp; $U650 &amp;"' AS RULE_ID,  
   '"&amp; $G650 &amp;"' AS TB_NM,    
   '"&amp; $J650 &amp;"' AS COL_NM 
FROM "&amp;$C650&amp;"."&amp; $G650 &amp;"
WHERE CASE WHEN "&amp; $J650 &amp;" REGEXP '^[0-9]{4}-[0-9]{2}-[0-9]{2}$'
 THEN 'Y' 
 ELSE 'N' 
 END = 'Y' 
AND ("&amp; $J650 &amp;" IS NOT NULL AND LENGTH("&amp; $J650 &amp;")&gt;0 )
limit 3
) XX
"</f>
        <v xml:space="preserve">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650" s="164" t="s">
        <v>1860</v>
      </c>
      <c r="BY6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CA650" s="164" t="s">
        <v>1860</v>
      </c>
      <c r="CB650" s="164" t="str">
        <f>"    -- 프로시저 본문" &amp; CHAR(10) &amp;
"    BEGIN" &amp; CHAR(10) &amp;
"        WITH query_result AS (" &amp; CHAR(10) &amp;
"            -- 쿼리 결과를 변수에 저장" &amp; CHAR(10) &amp;
"            "&amp;BZ650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'ID3317'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0" s="166" t="str">
        <f>"SELECT 'ID"&amp; $U650 &amp;"' AS RULE_ID,  
   '"&amp; $G650 &amp;"' AS TB_NM,    
   '"&amp; $J650 &amp;"' AS COL_NM, 
	COUNT(*) AS ERR_CNT   
FROM "&amp;$C650&amp;"."&amp; $G650 &amp;"
WHERE CASE WHEN REGEXP_LIKE("&amp; $J650 &amp;", '^[0-9]{4}-[0-9]{2}-[0-9]{2}$')
THEN 'Y' ELSE 'N' END = 'Y' 
AND ( "&amp; $J650 &amp;" IS NOT NULL AND LENGTH(TO_CHAR("&amp; $J650 &amp;"))&gt;0 )
"</f>
        <v xml:space="preserve">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650" s="164" t="s">
        <v>1860</v>
      </c>
      <c r="CE650" s="164" t="str">
        <f>"    -- 프로시저 본문" &amp; CHAR(10) &amp;
"    BEGIN" &amp; CHAR(10) &amp;
"        WITH query_result AS (" &amp; CHAR(10) &amp;
"            -- 쿼리 결과를 변수에 저장" &amp; CHAR(10) &amp;
"         "&amp;CC650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0" s="166" t="str">
        <f>"SELECT ERR_VALUE, RULE_ID, TB_NM, COL_NM FROM (
SELECT DISTINCT SUBSTR(TO_CHAR("&amp; $J650 &amp;"),1,30) AS ERR_VALUE, 'ID"&amp; $U650 &amp;"' AS RULE_ID,  
   '"&amp; $G650 &amp;"' AS TB_NM,    
   '"&amp; $J650 &amp;"' AS COL_NM 
FROM "&amp;$C650&amp;"."&amp; $G650 &amp;"
WHERE CASE WHEN REGEXP_LIKE("&amp; $J650 &amp;", '^[0-9]{4}-[0-9]{2}-[0-9]{2}$')
 THEN 'Y' 
 ELSE 'N' 
 END = 'Y' 
AND ("&amp; $J650 &amp;" IS NOT NULL AND LENGTH(TO_CHAR("&amp; $J650 &amp;"))&gt;0 )
AND ROWNUM &lt; 4
) XX
"</f>
        <v xml:space="preserve">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650" s="164" t="s">
        <v>1860</v>
      </c>
      <c r="CH650" s="164" t="str">
        <f>"    -- 프로시저 본문" &amp; CHAR(10) &amp;
"    BEGIN" &amp; CHAR(10) &amp;
"        WITH query_result AS (" &amp; CHAR(10) &amp;
"            -- 쿼리 결과를 변수에 저장" &amp; CHAR(10) &amp;
"            "&amp;CF650&amp;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CJ650" s="164" t="s">
        <v>1860</v>
      </c>
      <c r="CK650" s="164" t="str">
        <f>"BEGIN TRY" &amp; CHAR(10) &amp;
"    WITH query_result AS (" &amp; CHAR(10) &amp;
"        "&amp;CI650&amp;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650" s="164" t="s">
        <v>1860</v>
      </c>
      <c r="CN650" s="164" t="str">
        <f>"BEGIN TRY" &amp; CHAR(10) &amp;
"    WITH query_result AS (" &amp; CHAR(10) &amp;
"        "&amp;CL650&amp;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650" s="164" t="s">
        <v>1860</v>
      </c>
      <c r="CQ650" s="164" t="str">
        <f>"BEGIN TRY" &amp; CHAR(10) &amp;
"    WITH query_result AS (" &amp; CHAR(10) &amp;
"        "&amp;CO650&amp;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0" s="216">
        <f>IFERROR(VLOOKUP("ID"&amp;U650,V.진단결과!$A$2:$E$99558,4,0),0)</f>
        <v>0</v>
      </c>
      <c r="CS650" s="217">
        <f>IFERROR(VLOOKUP("ID"&amp;U650,V.진단결과!$A$2:$E$99558,5,0),0)</f>
        <v>0</v>
      </c>
      <c r="CT650" s="218">
        <f t="shared" si="477"/>
        <v>0</v>
      </c>
      <c r="CU650" s="219" t="str">
        <f>SUBSTITUTE(IFERROR(VLOOKUP("ID"&amp;U650,V.진단결과!$A$2:$F$99558,6,0),""),$AO650,"")</f>
        <v/>
      </c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</row>
    <row r="651" spans="1:120" s="220" customFormat="1" ht="16.5" customHeight="1">
      <c r="A651" s="164">
        <v>5.4</v>
      </c>
      <c r="B651" s="164" t="s">
        <v>2240</v>
      </c>
      <c r="C651" s="164" t="s">
        <v>2886</v>
      </c>
      <c r="D651" s="164">
        <v>13</v>
      </c>
      <c r="E651" s="175" t="s">
        <v>2243</v>
      </c>
      <c r="F651" s="177" t="s">
        <v>2757</v>
      </c>
      <c r="G651" s="177" t="s">
        <v>2256</v>
      </c>
      <c r="H651" s="177">
        <v>10</v>
      </c>
      <c r="I651" s="221" t="s">
        <v>2767</v>
      </c>
      <c r="J651" s="177" t="s">
        <v>2418</v>
      </c>
      <c r="K651" s="177" t="s">
        <v>2438</v>
      </c>
      <c r="L651" s="175"/>
      <c r="M651" s="165"/>
      <c r="N651" s="221" t="s">
        <v>2767</v>
      </c>
      <c r="O651" s="169"/>
      <c r="P651" s="4"/>
      <c r="Q651" s="175" t="s">
        <v>116</v>
      </c>
      <c r="R651" s="175" t="s">
        <v>2448</v>
      </c>
      <c r="S651" s="166"/>
      <c r="T651" s="166"/>
      <c r="U651" s="166">
        <v>3318</v>
      </c>
      <c r="V651" s="164" t="s">
        <v>1869</v>
      </c>
      <c r="W651" s="166"/>
      <c r="X651" s="166"/>
      <c r="Y651" s="166"/>
      <c r="Z651" s="168" t="s">
        <v>2892</v>
      </c>
      <c r="AA651" s="168" t="s">
        <v>2891</v>
      </c>
      <c r="AB651" s="166"/>
      <c r="AC651" s="166"/>
      <c r="AD651" s="165"/>
      <c r="AE651" s="166"/>
      <c r="AF651" s="166"/>
      <c r="AG651" s="166"/>
      <c r="AH651" s="165"/>
      <c r="AI651" s="166"/>
      <c r="AJ651" s="166"/>
      <c r="AK651" s="166"/>
      <c r="AL651" s="166"/>
      <c r="AM651" s="166"/>
      <c r="AN651" s="166" t="str">
        <f>F651 &amp;"["&amp;G651&amp;"]의 "&amp; I651 &amp;"["&amp; J651 &amp;"]는 필수적으로 존재하여만 한다."</f>
        <v>노트NLP[NOTE_NLP]의 NLP 일자[NLP_DATE]는 필수적으로 존재하여만 한다.</v>
      </c>
      <c r="AO651" s="166"/>
      <c r="AP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Q651" s="164" t="s">
        <v>1860</v>
      </c>
      <c r="AR651" s="164" t="str">
        <f>"WITH query_result AS (" &amp; CHAR(10) &amp;
"    -- 쿼리 결과를 변수에 저장" &amp; CHAR(10) &amp;
"    " &amp; AP651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'ID3318'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AT651" s="164" t="s">
        <v>1860</v>
      </c>
      <c r="AU651" s="164" t="str">
        <f>"    WITH query_result AS (" &amp; CHAR(10) &amp;
"        -- 쿼리 결과를 변수에 저장" &amp; CHAR(10) &amp;
"        " &amp; AS651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'ID3318'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AW651" s="164" t="s">
        <v>1860</v>
      </c>
      <c r="AX651" s="164" t="str">
        <f>"    WITH query_result AS (" &amp; CHAR(10) &amp;
"        -- 쿼리 결과를 변수에 저장" &amp; CHAR(10) &amp;
"        " &amp; AV651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'ID3318'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Z651" s="164" t="s">
        <v>1860</v>
      </c>
      <c r="BA651" s="164" t="str">
        <f>"BEGIN TRY" &amp; CHAR(10) &amp;
"    WITH query_result AS (" &amp; CHAR(10) &amp;
"        "&amp;AY651&amp;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C651" s="164" t="s">
        <v>1860</v>
      </c>
      <c r="BD651" s="164" t="str">
        <f>"BEGIN TRY" &amp; CHAR(10) &amp;
"    WITH query_result AS (" &amp; CHAR(10) &amp;
"        "&amp;BB651&amp;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BF651" s="164" t="s">
        <v>1860</v>
      </c>
      <c r="BG651" s="164" t="str">
        <f>"BEGIN TRY" &amp; CHAR(10) &amp;
"    WITH query_result AS (" &amp; CHAR(10) &amp;
"        "&amp;BE651&amp;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1" s="166" t="str">
        <f>"SELECT 'ID"&amp; $U651 &amp;"' AS RULE_ID,  
   '"&amp; $G651 &amp;"' AS TB_NM,    
   '"&amp; $J651 &amp;"' AS COL_NM, 
   COUNT(*) AS TOT_CNT   
   FROM "&amp;$C651&amp;"."&amp; $G651 &amp;"
"</f>
        <v xml:space="preserve">SELECT 'ID3318' AS RULE_ID,  
   'NOTE_NLP' AS TB_NM,    
   'NLP_DATE' AS COL_NM, 
   COUNT(*) AS TOT_CNT   
   FROM YourSchemaName.NOTE_NLP
</v>
      </c>
      <c r="BI651" s="164" t="s">
        <v>1860</v>
      </c>
      <c r="BJ651" s="166" t="str">
        <f>"BEGIN" &amp; CHAR(10) &amp;
"    -- 쿼리 결과를 변수에 저장" &amp; CHAR(10) &amp;
"    " &amp; BH651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'ID3318'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L651" s="164" t="s">
        <v>1860</v>
      </c>
      <c r="BM651" s="166" t="str">
        <f>"BEGIN" &amp; CHAR(10) &amp;
"    -- 쿼리 결과를 변수에 저장" &amp; CHAR(10) &amp;
"    " &amp; BK651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'ID3318'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BO651" s="164" t="s">
        <v>1860</v>
      </c>
      <c r="BP651" s="166" t="str">
        <f>"BEGIN" &amp; CHAR(10) &amp;
"    -- 쿼리 결과를 변수에 저장" &amp; CHAR(10) &amp;
"    " &amp; BN651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'ID3318'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BR651" s="164" t="s">
        <v>1860</v>
      </c>
      <c r="BS6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U651" s="164" t="s">
        <v>1860</v>
      </c>
      <c r="BV6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651" s="166" t="str">
        <f>"SELECT ERR_VALUE, RULE_ID, TB_NM, COL_NM FROM (
 SELECT DISTINCT SUBSTRING(CAST("&amp; $J651 &amp;" AS VARCHAR(50)),1,30) AS ERR_VALUE, 'ID"&amp; $U651 &amp;"' AS RULE_ID,  
   '"&amp; $G651 &amp;"' AS TB_NM,    
   '"&amp; $J651 &amp;"' AS COL_NM 
    FROM "&amp;$C651&amp;"."&amp; $G651 &amp;" A
    WHERE  "&amp; $J651 &amp;" IS NULL 
LIMIT 3
) XX
"</f>
        <v xml:space="preserve">SELECT ERR_VALUE, RULE_ID, TB_NM, COL_NM FROM (
 SELECT DISTINCT SUBSTRING(CAST(NLP_DATE AS VARCHAR(50)),1,30) AS ERR_VALUE, 'ID3318' AS RULE_ID,  
   'NOTE_NLP' AS TB_NM,    
   'NLP_DATE' AS COL_NM 
    FROM YourSchemaName.NOTE_NLP A
    WHERE  NLP_DATE IS NULL 
LIMIT 3
) XX
</v>
      </c>
      <c r="BX651" s="164" t="s">
        <v>1860</v>
      </c>
      <c r="BY6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'ID3318'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A651" s="164" t="s">
        <v>1860</v>
      </c>
      <c r="CB651" s="164" t="str">
        <f>"    -- 프로시저 본문" &amp; CHAR(10) &amp;
"    BEGIN" &amp; CHAR(10) &amp;
"        WITH query_result AS (" &amp; CHAR(10) &amp;
"            -- 쿼리 결과를 변수에 저장" &amp; CHAR(10) &amp;
"            "&amp;BZ651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'ID3318'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D651" s="164" t="s">
        <v>1860</v>
      </c>
      <c r="CE651" s="164" t="str">
        <f>"    -- 프로시저 본문" &amp; CHAR(10) &amp;
"    BEGIN" &amp; CHAR(10) &amp;
"        WITH query_result AS (" &amp; CHAR(10) &amp;
"            -- 쿼리 결과를 변수에 저장" &amp; CHAR(10) &amp;
"         "&amp;CC651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'ID3318'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1" s="166" t="str">
        <f>"SELECT ERR_VALUE, RULE_ID, TB_NM, COL_NM FROM (
 SELECT DISTINCT SUBSTR(TO_CHAR("&amp; $J651 &amp;"),1,30) AS ERR_VALUE, 'ID"&amp; $U651 &amp;"' AS RULE_ID,  
   '"&amp; $G651 &amp;"' AS TB_NM,    
   '"&amp; $J651 &amp;"' AS COL_NM 
    FROM "&amp;$C651&amp;"."&amp; $G651 &amp;" A
    WHERE  "&amp; $J651 &amp;" IS NULL
AND ROWNUM &lt; 4
) XX
"</f>
        <v xml:space="preserve">SELECT ERR_VALUE, RULE_ID, TB_NM, COL_NM FROM (
 SELECT DISTINCT SUBSTR(TO_CHAR(NLP_DATE),1,30) AS ERR_VALUE, 'ID3318' AS RULE_ID,  
   'NOTE_NLP' AS TB_NM,    
   'NLP_DATE' AS COL_NM 
    FROM YourSchemaName.NOTE_NLP A
    WHERE  NLP_DATE IS NULL
AND ROWNUM &lt; 4
) XX
</v>
      </c>
      <c r="CG651" s="164" t="s">
        <v>1860</v>
      </c>
      <c r="CH651" s="164" t="str">
        <f>"    -- 프로시저 본문" &amp; CHAR(10) &amp;
"    BEGIN" &amp; CHAR(10) &amp;
"        WITH query_result AS (" &amp; CHAR(10) &amp;
"            -- 쿼리 결과를 변수에 저장" &amp; CHAR(10) &amp;
"            "&amp;CF651&amp;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'ID3318'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J651" s="164" t="s">
        <v>1860</v>
      </c>
      <c r="CK651" s="164" t="str">
        <f>"BEGIN TRY" &amp; CHAR(10) &amp;
"    WITH query_result AS (" &amp; CHAR(10) &amp;
"        "&amp;CI651&amp;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M651" s="164" t="s">
        <v>1860</v>
      </c>
      <c r="CN651" s="164" t="str">
        <f>"BEGIN TRY" &amp; CHAR(10) &amp;
"    WITH query_result AS (" &amp; CHAR(10) &amp;
"        "&amp;CL651&amp;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CP651" s="164" t="s">
        <v>1860</v>
      </c>
      <c r="CQ651" s="164" t="str">
        <f>"BEGIN TRY" &amp; CHAR(10) &amp;
"    WITH query_result AS (" &amp; CHAR(10) &amp;
"        "&amp;CO651&amp;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1" s="216">
        <f>IFERROR(VLOOKUP("ID"&amp;U651,V.진단결과!$A$2:$E$99558,4,0),0)</f>
        <v>0</v>
      </c>
      <c r="CS651" s="217">
        <f>IFERROR(VLOOKUP("ID"&amp;U651,V.진단결과!$A$2:$E$99558,5,0),0)</f>
        <v>0</v>
      </c>
      <c r="CT651" s="218">
        <f t="shared" si="477"/>
        <v>0</v>
      </c>
      <c r="CU651" s="219" t="str">
        <f>SUBSTITUTE(IFERROR(VLOOKUP("ID"&amp;U651,V.진단결과!$A$2:$F$99558,6,0),""),$AO651,"")</f>
        <v/>
      </c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</row>
    <row r="652" spans="1:120" s="220" customFormat="1" ht="16.5" customHeight="1">
      <c r="A652" s="164">
        <v>5.4</v>
      </c>
      <c r="B652" s="164" t="s">
        <v>2240</v>
      </c>
      <c r="C652" s="164" t="s">
        <v>2886</v>
      </c>
      <c r="D652" s="164">
        <v>13</v>
      </c>
      <c r="E652" s="175" t="s">
        <v>2243</v>
      </c>
      <c r="F652" s="177" t="s">
        <v>2757</v>
      </c>
      <c r="G652" s="177" t="s">
        <v>2256</v>
      </c>
      <c r="H652" s="177">
        <v>11</v>
      </c>
      <c r="I652" s="221" t="s">
        <v>2768</v>
      </c>
      <c r="J652" s="177" t="s">
        <v>2419</v>
      </c>
      <c r="K652" s="177" t="s">
        <v>2436</v>
      </c>
      <c r="L652" s="175"/>
      <c r="M652" s="165"/>
      <c r="N652" s="221" t="s">
        <v>2768</v>
      </c>
      <c r="O652" s="169"/>
      <c r="P652" s="4"/>
      <c r="Q652" s="175" t="s">
        <v>2449</v>
      </c>
      <c r="R652" s="175"/>
      <c r="S652" s="166"/>
      <c r="T652" s="166"/>
      <c r="U652" s="166">
        <v>3319</v>
      </c>
      <c r="V652" s="164" t="s">
        <v>1869</v>
      </c>
      <c r="W652" s="166"/>
      <c r="X652" s="166"/>
      <c r="Y652" s="166"/>
      <c r="Z652" s="168" t="s">
        <v>2801</v>
      </c>
      <c r="AA652" s="168" t="s">
        <v>2799</v>
      </c>
      <c r="AB652" s="164"/>
      <c r="AC652" s="166"/>
      <c r="AD652" s="165"/>
      <c r="AE652" s="166"/>
      <c r="AF652" s="166"/>
      <c r="AG652" s="165"/>
      <c r="AH652" s="165"/>
      <c r="AI652" s="166"/>
      <c r="AJ652" s="177" t="s">
        <v>2256</v>
      </c>
      <c r="AK652" s="177" t="s">
        <v>2418</v>
      </c>
      <c r="AL652" s="166"/>
      <c r="AM652" s="166"/>
      <c r="AN652" s="167" t="str">
        <f>F652 &amp;"["&amp;G652&amp;"]의 "&amp; I652 &amp;"["&amp; J652 &amp;"]는 "&amp;AJ652&amp;" 테이블의 "&amp;AK652&amp;"값을 포함해야 한다."</f>
        <v>노트NLP[NOTE_NLP]의 NLP 시간[NLP_DATETIME]는 NOTE_NLP 테이블의 NLP_DATE값을 포함해야 한다.</v>
      </c>
      <c r="AO652" s="166"/>
      <c r="AP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AQ652" s="164" t="s">
        <v>1860</v>
      </c>
      <c r="AR652" s="164" t="str">
        <f>"WITH query_result AS (" &amp; CHAR(10) &amp;
"    -- 쿼리 결과를 변수에 저장" &amp; CHAR(10) &amp;
"    " &amp; AP652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'ID3319'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2" s="166" t="str">
        <f>"SELECT 'ID"&amp; $U652 &amp;"' AS RULE_ID,  
   '"&amp; $G652 &amp;"' AS TB_NM,    
   '"&amp; $J652 &amp;"' AS COL_NM, 
	COUNT(*) AS ERR_CNT   
FROM "&amp;$C652&amp;"."&amp; $G652 &amp;"
WHERE CASE WHEN  "&amp; $J652 &amp;" NOT LIKE_REGEXPR "&amp; $AK652 &amp;"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652" s="164" t="s">
        <v>1860</v>
      </c>
      <c r="AU652" s="164" t="str">
        <f>"    WITH query_result AS (" &amp; CHAR(10) &amp;
"        -- 쿼리 결과를 변수에 저장" &amp; CHAR(10) &amp;
"        " &amp; AS652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"&amp; $J652 &amp;" NOT LIKE_REGEXPR "&amp; $AK652 &amp;"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652" s="164" t="s">
        <v>1860</v>
      </c>
      <c r="AX652" s="164" t="str">
        <f>"    WITH query_result AS (" &amp; CHAR(10) &amp;
"        -- 쿼리 결과를 변수에 저장" &amp; CHAR(10) &amp;
"        " &amp; AV652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AZ652" s="164" t="s">
        <v>1860</v>
      </c>
      <c r="BA652" s="164" t="str">
        <f>"BEGIN TRY" &amp; CHAR(10) &amp;
"    WITH query_result AS (" &amp; CHAR(10) &amp;
"        "&amp;AY652&amp;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652" s="164" t="s">
        <v>1860</v>
      </c>
      <c r="BD652" s="164" t="str">
        <f>"BEGIN TRY" &amp; CHAR(10) &amp;
"    WITH query_result AS (" &amp; CHAR(10) &amp;
"        "&amp;BB652&amp;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652" s="164" t="s">
        <v>1860</v>
      </c>
      <c r="BG652" s="164" t="str">
        <f>"BEGIN TRY" &amp; CHAR(10) &amp;
"    WITH query_result AS (" &amp; CHAR(10) &amp;
"        "&amp;BE652&amp;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2" s="166" t="str">
        <f>"SELECT 'ID"&amp; $U652 &amp;"' AS RULE_ID,  
   '"&amp; $G652 &amp;"' AS TB_NM,    
   '"&amp; $J652 &amp;"' AS COL_NM, 
   COUNT(*) AS TOT_CNT   
   FROM "&amp;$C652&amp;"."&amp; $G652 &amp;"
WHERE "&amp; $J652 &amp;" IS NOT NULL AND LENGTH(CAST("&amp; $J652 &amp;" AS VARCHAR))&gt;0 "</f>
        <v xml:space="preserve">SELECT 'ID3319' AS RULE_ID,  
   'NOTE_NLP' AS TB_NM,    
   'NLP_DATETIME' AS COL_NM, 
   COUNT(*) AS TOT_CNT   
   FROM YourSchemaName.NOTE_NLP
WHERE NLP_DATETIME IS NOT NULL AND LENGTH(CAST(NLP_DATETIME AS VARCHAR))&gt;0 </v>
      </c>
      <c r="BI652" s="164" t="s">
        <v>1860</v>
      </c>
      <c r="BJ652" s="166" t="str">
        <f>"BEGIN" &amp; CHAR(10) &amp;
"    -- 쿼리 결과를 변수에 저장" &amp; CHAR(10) &amp;
"    " &amp; BH652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'ID3319'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2" s="166" t="str">
        <f>"SELECT 'ID"&amp; $U652 &amp;"' AS RULE_ID,  
   '"&amp; $G652 &amp;"' AS TB_NM,    
   '"&amp; $J652 &amp;"' AS COL_NM, 
	COUNT(*) AS ERR_CNT   
FROM "&amp;$C652&amp;"."&amp; $G652 &amp;"
WHERE CASE WHEN REGEXP_MATCH(CAST("&amp; $J652 &amp;" AS VARCHAR), CAST("&amp; $AK652 &amp;" AS VARCHAR)) IS NULL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652" s="164" t="s">
        <v>1860</v>
      </c>
      <c r="BM652" s="166" t="str">
        <f>"BEGIN" &amp; CHAR(10) &amp;
"    -- 쿼리 결과를 변수에 저장" &amp; CHAR(10) &amp;
"    " &amp; BK652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REGEXP_MATCH(CAST("&amp; $J652 &amp;" AS VARCHAR), CAST("&amp; $AK652 &amp;" AS VARCHAR)) IS NULL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652" s="164" t="s">
        <v>1860</v>
      </c>
      <c r="BP652" s="166" t="str">
        <f>"BEGIN" &amp; CHAR(10) &amp;
"    -- 쿼리 결과를 변수에 저장" &amp; CHAR(10) &amp;
"    " &amp; BN652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BR652" s="164" t="s">
        <v>1860</v>
      </c>
      <c r="BS6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2" s="166" t="str">
        <f>"SELECT 'ID"&amp; $U652 &amp;"' AS RULE_ID,  
   '"&amp; $G652 &amp;"' AS TB_NM,    
   '"&amp; $J652 &amp;"' AS COL_NM, 
	COUNT(*) AS ERR_CNT   
FROM "&amp;$C652&amp;"."&amp; $G652 &amp;"
WHERE CASE WHEN  "&amp; $J652 &amp;" NOT REGEXP "&amp; $AK652 &amp;"
THEN 'Y' ELSE 'N' END = 'Y' 
AND ( "&amp; $J652 &amp;" IS NOT NULL AND LENGTH("&amp; $J652 &amp;")&gt;0 )
"</f>
        <v xml:space="preserve">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652" s="164" t="s">
        <v>1860</v>
      </c>
      <c r="BV6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652" s="166" t="str">
        <f>"SELECT ERR_VALUE, RULE_ID, TB_NM, COL_NM FROM (
SELECT DISTINCT SUBSTRING(CAST("&amp; $J652 &amp;" AS VARCHAR(50)),1,30) AS ERR_VALUE, 'ID"&amp; $U652 &amp;"' AS RULE_ID,  
   '"&amp; $G652 &amp;"' AS TB_NM,    
   '"&amp; $J652 &amp;"' AS COL_NM 
FROM "&amp;$C652&amp;"."&amp; $G652 &amp;"
WHERE CASE WHEN "&amp; $J652 &amp;" NOT REGEXP "&amp; $AK652 &amp;"
 THEN 'Y' 
 ELSE 'N' 
 END = 'Y' 
AND ("&amp; $J652 &amp;" IS NOT NULL AND LENGTH("&amp; $J652 &amp;")&gt;0 )
limit 3
) XX
"</f>
        <v xml:space="preserve">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652" s="164" t="s">
        <v>1860</v>
      </c>
      <c r="BY6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CA652" s="164" t="s">
        <v>1860</v>
      </c>
      <c r="CB652" s="164" t="str">
        <f>"    -- 프로시저 본문" &amp; CHAR(10) &amp;
"    BEGIN" &amp; CHAR(10) &amp;
"        WITH query_result AS (" &amp; CHAR(10) &amp;
"            -- 쿼리 결과를 변수에 저장" &amp; CHAR(10) &amp;
"            "&amp;BZ652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'ID3319'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2" s="166" t="str">
        <f>"SELECT 'ID"&amp; $U652 &amp;"' AS RULE_ID,  
   '"&amp; $G652 &amp;"' AS TB_NM,    
   '"&amp; $J652 &amp;"' AS COL_NM, 
	COUNT(*) AS ERR_CNT   
FROM "&amp;$C652&amp;"."&amp; $G652 &amp;"
WHERE CASE WHEN NOT REGEXP_LIKE("&amp; $J652 &amp;", "&amp; $AK652 &amp;")
THEN 'Y' ELSE 'N' END = 'Y' 
AND ( "&amp; $J652 &amp;" IS NOT NULL AND LENGTH(TO_CHAR("&amp; $J652 &amp;"))&gt;0 )
"</f>
        <v xml:space="preserve">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652" s="164" t="s">
        <v>1860</v>
      </c>
      <c r="CE652" s="164" t="str">
        <f>"    -- 프로시저 본문" &amp; CHAR(10) &amp;
"    BEGIN" &amp; CHAR(10) &amp;
"        WITH query_result AS (" &amp; CHAR(10) &amp;
"            -- 쿼리 결과를 변수에 저장" &amp; CHAR(10) &amp;
"         "&amp;CC652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2" s="166" t="str">
        <f>"SELECT ERR_VALUE, RULE_ID, TB_NM, COL_NM FROM (
SELECT DISTINCT SUBSTR(TO_CHAR("&amp; $J652 &amp;"),1,30) AS ERR_VALUE, 'ID"&amp; $U652 &amp;"' AS RULE_ID,  
   '"&amp; $G652 &amp;"' AS TB_NM,    
   '"&amp; $J652 &amp;"' AS COL_NM 
FROM "&amp;$C652&amp;"."&amp; $G652 &amp;"
WHERE CASE WHEN NOT REGEXP_LIKE("&amp; $J652 &amp;", "&amp; $AK652 &amp;")
 THEN 'Y' 
 ELSE 'N' 
 END = 'Y' 
AND ("&amp; $J652 &amp;" IS NOT NULL AND LENGTH(TO_CHAR("&amp; $J652 &amp;"))&gt;0 )
AND ROWNUM &lt; 4
) XX
"</f>
        <v xml:space="preserve">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652" s="164" t="s">
        <v>1860</v>
      </c>
      <c r="CH652" s="164" t="str">
        <f>"    -- 프로시저 본문" &amp; CHAR(10) &amp;
"    BEGIN" &amp; CHAR(10) &amp;
"        WITH query_result AS (" &amp; CHAR(10) &amp;
"            -- 쿼리 결과를 변수에 저장" &amp; CHAR(10) &amp;
"            "&amp;CF652&amp;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CJ652" s="164" t="s">
        <v>1860</v>
      </c>
      <c r="CK652" s="164" t="str">
        <f>"BEGIN TRY" &amp; CHAR(10) &amp;
"    WITH query_result AS (" &amp; CHAR(10) &amp;
"        "&amp;CI652&amp;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652" s="164" t="s">
        <v>1860</v>
      </c>
      <c r="CN652" s="164" t="str">
        <f>"BEGIN TRY" &amp; CHAR(10) &amp;
"    WITH query_result AS (" &amp; CHAR(10) &amp;
"        "&amp;CL652&amp;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652" s="164" t="s">
        <v>1860</v>
      </c>
      <c r="CQ652" s="164" t="str">
        <f>"BEGIN TRY" &amp; CHAR(10) &amp;
"    WITH query_result AS (" &amp; CHAR(10) &amp;
"        "&amp;CO652&amp;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2" s="216">
        <f>IFERROR(VLOOKUP("ID"&amp;U652,V.진단결과!$A$2:$E$99558,4,0),0)</f>
        <v>0</v>
      </c>
      <c r="CS652" s="217">
        <f>IFERROR(VLOOKUP("ID"&amp;U652,V.진단결과!$A$2:$E$99558,5,0),0)</f>
        <v>0</v>
      </c>
      <c r="CT652" s="218">
        <f t="shared" si="477"/>
        <v>0</v>
      </c>
      <c r="CU652" s="219" t="str">
        <f>SUBSTITUTE(IFERROR(VLOOKUP("ID"&amp;U652,V.진단결과!$A$2:$F$99558,6,0),""),$AO652,"")</f>
        <v/>
      </c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</row>
    <row r="653" spans="1:120" s="220" customFormat="1" ht="16.5" hidden="1" customHeight="1">
      <c r="A653" s="164">
        <v>5.4</v>
      </c>
      <c r="B653" s="164" t="s">
        <v>2240</v>
      </c>
      <c r="C653" s="164" t="s">
        <v>2886</v>
      </c>
      <c r="D653" s="164">
        <v>13</v>
      </c>
      <c r="E653" s="175" t="s">
        <v>2243</v>
      </c>
      <c r="F653" s="177" t="s">
        <v>2757</v>
      </c>
      <c r="G653" s="177" t="s">
        <v>2256</v>
      </c>
      <c r="H653" s="177">
        <v>12</v>
      </c>
      <c r="I653" s="221" t="s">
        <v>2769</v>
      </c>
      <c r="J653" s="177" t="s">
        <v>2420</v>
      </c>
      <c r="K653" s="177" t="s">
        <v>2444</v>
      </c>
      <c r="L653" s="175"/>
      <c r="M653" s="165"/>
      <c r="N653" s="221" t="s">
        <v>2769</v>
      </c>
      <c r="O653" s="169"/>
      <c r="P653" s="4"/>
      <c r="Q653" s="175" t="s">
        <v>2449</v>
      </c>
      <c r="R653" s="175"/>
      <c r="S653" s="166"/>
      <c r="T653" s="166"/>
      <c r="U653" s="166"/>
      <c r="V653" s="164" t="s">
        <v>1965</v>
      </c>
      <c r="W653" s="166" t="s">
        <v>2882</v>
      </c>
      <c r="X653" s="166"/>
      <c r="Y653" s="166"/>
      <c r="Z653" s="168"/>
      <c r="AA653" s="168"/>
      <c r="AB653" s="164"/>
      <c r="AC653" s="166"/>
      <c r="AD653" s="165"/>
      <c r="AE653" s="166"/>
      <c r="AF653" s="166"/>
      <c r="AG653" s="165"/>
      <c r="AH653" s="165"/>
      <c r="AI653" s="166"/>
      <c r="AJ653" s="166"/>
      <c r="AK653" s="166"/>
      <c r="AL653" s="166"/>
      <c r="AM653" s="166"/>
      <c r="AN653" s="166"/>
      <c r="AO653" s="166"/>
      <c r="AP653" s="166"/>
      <c r="AQ653" s="164"/>
      <c r="AR653" s="164"/>
      <c r="AS653" s="167"/>
      <c r="AT653" s="164"/>
      <c r="AU653" s="164"/>
      <c r="AV653" s="166"/>
      <c r="AW653" s="167"/>
      <c r="AX653" s="167"/>
      <c r="AY653" s="166"/>
      <c r="AZ653" s="164"/>
      <c r="BA653" s="164"/>
      <c r="BB653" s="167"/>
      <c r="BC653" s="164"/>
      <c r="BD653" s="164"/>
      <c r="BE653" s="166"/>
      <c r="BF653" s="167"/>
      <c r="BG653" s="167"/>
      <c r="BH653" s="166"/>
      <c r="BI653" s="164"/>
      <c r="BJ653" s="164"/>
      <c r="BK653" s="167"/>
      <c r="BL653" s="164"/>
      <c r="BM653" s="164"/>
      <c r="BN653" s="166"/>
      <c r="BO653" s="167"/>
      <c r="BP653" s="167"/>
      <c r="BQ653" s="166"/>
      <c r="BR653" s="164"/>
      <c r="BS653" s="164"/>
      <c r="BT653" s="167"/>
      <c r="BU653" s="164"/>
      <c r="BV653" s="164"/>
      <c r="BW653" s="166"/>
      <c r="BX653" s="167"/>
      <c r="BY653" s="167"/>
      <c r="BZ653" s="166"/>
      <c r="CA653" s="164"/>
      <c r="CB653" s="164"/>
      <c r="CC653" s="167"/>
      <c r="CD653" s="164"/>
      <c r="CE653" s="164"/>
      <c r="CF653" s="166"/>
      <c r="CG653" s="167"/>
      <c r="CH653" s="167"/>
      <c r="CI653" s="166"/>
      <c r="CJ653" s="164"/>
      <c r="CK653" s="164"/>
      <c r="CL653" s="167"/>
      <c r="CM653" s="164"/>
      <c r="CN653" s="164"/>
      <c r="CO653" s="166"/>
      <c r="CP653" s="167"/>
      <c r="CQ653" s="167"/>
      <c r="CR653" s="216">
        <f>IFERROR(VLOOKUP("ID"&amp;U653,V.진단결과!$A$2:$E$99558,4,0),0)</f>
        <v>0</v>
      </c>
      <c r="CS653" s="217">
        <f>IFERROR(VLOOKUP("ID"&amp;U653,V.진단결과!$A$2:$E$99558,5,0),0)</f>
        <v>0</v>
      </c>
      <c r="CT653" s="218">
        <f t="shared" si="477"/>
        <v>0</v>
      </c>
      <c r="CU653" s="219" t="str">
        <f>SUBSTITUTE(IFERROR(VLOOKUP("ID"&amp;U653,V.진단결과!$A$2:$F$99558,6,0),""),$AO653,"")</f>
        <v/>
      </c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</row>
    <row r="654" spans="1:120" s="220" customFormat="1" ht="16.5" hidden="1" customHeight="1">
      <c r="A654" s="164">
        <v>5.4</v>
      </c>
      <c r="B654" s="164" t="s">
        <v>2240</v>
      </c>
      <c r="C654" s="164" t="s">
        <v>2886</v>
      </c>
      <c r="D654" s="164">
        <v>13</v>
      </c>
      <c r="E654" s="175" t="s">
        <v>2243</v>
      </c>
      <c r="F654" s="177" t="s">
        <v>2757</v>
      </c>
      <c r="G654" s="177" t="s">
        <v>2256</v>
      </c>
      <c r="H654" s="177">
        <v>13</v>
      </c>
      <c r="I654" s="221" t="s">
        <v>2770</v>
      </c>
      <c r="J654" s="177" t="s">
        <v>2421</v>
      </c>
      <c r="K654" s="177" t="s">
        <v>2437</v>
      </c>
      <c r="L654" s="175"/>
      <c r="M654" s="165"/>
      <c r="N654" s="221" t="s">
        <v>2770</v>
      </c>
      <c r="O654" s="169"/>
      <c r="P654" s="4"/>
      <c r="Q654" s="175" t="s">
        <v>2449</v>
      </c>
      <c r="R654" s="175"/>
      <c r="S654" s="166"/>
      <c r="T654" s="166"/>
      <c r="U654" s="166"/>
      <c r="V654" s="164" t="s">
        <v>1965</v>
      </c>
      <c r="W654" s="166" t="s">
        <v>2882</v>
      </c>
      <c r="X654" s="166"/>
      <c r="Y654" s="166"/>
      <c r="Z654" s="168"/>
      <c r="AA654" s="168"/>
      <c r="AB654" s="164"/>
      <c r="AC654" s="166"/>
      <c r="AD654" s="165"/>
      <c r="AE654" s="166"/>
      <c r="AF654" s="166"/>
      <c r="AG654" s="165"/>
      <c r="AH654" s="165"/>
      <c r="AI654" s="166"/>
      <c r="AJ654" s="166"/>
      <c r="AK654" s="166"/>
      <c r="AL654" s="166"/>
      <c r="AM654" s="166"/>
      <c r="AN654" s="166"/>
      <c r="AO654" s="166"/>
      <c r="AP654" s="166"/>
      <c r="AQ654" s="164"/>
      <c r="AR654" s="164"/>
      <c r="AS654" s="167"/>
      <c r="AT654" s="164"/>
      <c r="AU654" s="164"/>
      <c r="AV654" s="166"/>
      <c r="AW654" s="167"/>
      <c r="AX654" s="167"/>
      <c r="AY654" s="166"/>
      <c r="AZ654" s="164"/>
      <c r="BA654" s="164"/>
      <c r="BB654" s="167"/>
      <c r="BC654" s="164"/>
      <c r="BD654" s="164"/>
      <c r="BE654" s="166"/>
      <c r="BF654" s="167"/>
      <c r="BG654" s="167"/>
      <c r="BH654" s="166"/>
      <c r="BI654" s="164"/>
      <c r="BJ654" s="164"/>
      <c r="BK654" s="167"/>
      <c r="BL654" s="164"/>
      <c r="BM654" s="164"/>
      <c r="BN654" s="166"/>
      <c r="BO654" s="167"/>
      <c r="BP654" s="167"/>
      <c r="BQ654" s="166"/>
      <c r="BR654" s="164"/>
      <c r="BS654" s="164"/>
      <c r="BT654" s="167"/>
      <c r="BU654" s="164"/>
      <c r="BV654" s="164"/>
      <c r="BW654" s="166"/>
      <c r="BX654" s="167"/>
      <c r="BY654" s="167"/>
      <c r="BZ654" s="166"/>
      <c r="CA654" s="164"/>
      <c r="CB654" s="164"/>
      <c r="CC654" s="167"/>
      <c r="CD654" s="164"/>
      <c r="CE654" s="164"/>
      <c r="CF654" s="166"/>
      <c r="CG654" s="167"/>
      <c r="CH654" s="167"/>
      <c r="CI654" s="166"/>
      <c r="CJ654" s="164"/>
      <c r="CK654" s="164"/>
      <c r="CL654" s="167"/>
      <c r="CM654" s="164"/>
      <c r="CN654" s="164"/>
      <c r="CO654" s="166"/>
      <c r="CP654" s="167"/>
      <c r="CQ654" s="167"/>
      <c r="CR654" s="216">
        <f>IFERROR(VLOOKUP("ID"&amp;U654,V.진단결과!$A$2:$E$99558,4,0),0)</f>
        <v>0</v>
      </c>
      <c r="CS654" s="217">
        <f>IFERROR(VLOOKUP("ID"&amp;U654,V.진단결과!$A$2:$E$99558,5,0),0)</f>
        <v>0</v>
      </c>
      <c r="CT654" s="218">
        <f t="shared" si="477"/>
        <v>0</v>
      </c>
      <c r="CU654" s="219" t="str">
        <f>SUBSTITUTE(IFERROR(VLOOKUP("ID"&amp;U654,V.진단결과!$A$2:$F$99558,6,0),""),$AO654,"")</f>
        <v/>
      </c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</row>
    <row r="655" spans="1:120" s="220" customFormat="1" ht="16.5" hidden="1" customHeight="1">
      <c r="A655" s="164">
        <v>5.4</v>
      </c>
      <c r="B655" s="164" t="s">
        <v>2240</v>
      </c>
      <c r="C655" s="164" t="s">
        <v>2886</v>
      </c>
      <c r="D655" s="164">
        <v>13</v>
      </c>
      <c r="E655" s="175" t="s">
        <v>2243</v>
      </c>
      <c r="F655" s="177" t="s">
        <v>2757</v>
      </c>
      <c r="G655" s="177" t="s">
        <v>2256</v>
      </c>
      <c r="H655" s="177">
        <v>14</v>
      </c>
      <c r="I655" s="221" t="s">
        <v>2771</v>
      </c>
      <c r="J655" s="177" t="s">
        <v>2422</v>
      </c>
      <c r="K655" s="177" t="s">
        <v>2445</v>
      </c>
      <c r="L655" s="175"/>
      <c r="M655" s="165"/>
      <c r="N655" s="221" t="s">
        <v>2771</v>
      </c>
      <c r="O655" s="169"/>
      <c r="P655" s="4"/>
      <c r="Q655" s="175" t="s">
        <v>2449</v>
      </c>
      <c r="R655" s="175"/>
      <c r="S655" s="166"/>
      <c r="T655" s="166"/>
      <c r="U655" s="166"/>
      <c r="V655" s="164" t="s">
        <v>1965</v>
      </c>
      <c r="W655" s="166" t="s">
        <v>2882</v>
      </c>
      <c r="X655" s="166"/>
      <c r="Y655" s="166"/>
      <c r="Z655" s="168"/>
      <c r="AA655" s="168"/>
      <c r="AB655" s="164"/>
      <c r="AC655" s="166"/>
      <c r="AD655" s="165"/>
      <c r="AE655" s="166"/>
      <c r="AF655" s="166"/>
      <c r="AG655" s="165"/>
      <c r="AH655" s="165"/>
      <c r="AI655" s="166"/>
      <c r="AJ655" s="166"/>
      <c r="AK655" s="166"/>
      <c r="AL655" s="166"/>
      <c r="AM655" s="166"/>
      <c r="AN655" s="166"/>
      <c r="AO655" s="166"/>
      <c r="AP655" s="166"/>
      <c r="AQ655" s="164"/>
      <c r="AR655" s="164"/>
      <c r="AS655" s="167"/>
      <c r="AT655" s="164"/>
      <c r="AU655" s="164"/>
      <c r="AV655" s="166"/>
      <c r="AW655" s="167"/>
      <c r="AX655" s="167"/>
      <c r="AY655" s="166"/>
      <c r="AZ655" s="164"/>
      <c r="BA655" s="164"/>
      <c r="BB655" s="167"/>
      <c r="BC655" s="164"/>
      <c r="BD655" s="164"/>
      <c r="BE655" s="166"/>
      <c r="BF655" s="167"/>
      <c r="BG655" s="167"/>
      <c r="BH655" s="166"/>
      <c r="BI655" s="164"/>
      <c r="BJ655" s="164"/>
      <c r="BK655" s="167"/>
      <c r="BL655" s="164"/>
      <c r="BM655" s="164"/>
      <c r="BN655" s="166"/>
      <c r="BO655" s="167"/>
      <c r="BP655" s="167"/>
      <c r="BQ655" s="166"/>
      <c r="BR655" s="164"/>
      <c r="BS655" s="164"/>
      <c r="BT655" s="167"/>
      <c r="BU655" s="164"/>
      <c r="BV655" s="164"/>
      <c r="BW655" s="166"/>
      <c r="BX655" s="167"/>
      <c r="BY655" s="167"/>
      <c r="BZ655" s="166"/>
      <c r="CA655" s="164"/>
      <c r="CB655" s="164"/>
      <c r="CC655" s="167"/>
      <c r="CD655" s="164"/>
      <c r="CE655" s="164"/>
      <c r="CF655" s="166"/>
      <c r="CG655" s="167"/>
      <c r="CH655" s="167"/>
      <c r="CI655" s="166"/>
      <c r="CJ655" s="164"/>
      <c r="CK655" s="164"/>
      <c r="CL655" s="167"/>
      <c r="CM655" s="164"/>
      <c r="CN655" s="164"/>
      <c r="CO655" s="166"/>
      <c r="CP655" s="167"/>
      <c r="CQ655" s="167"/>
      <c r="CR655" s="216">
        <f>IFERROR(VLOOKUP("ID"&amp;U655,V.진단결과!$A$2:$E$99558,4,0),0)</f>
        <v>0</v>
      </c>
      <c r="CS655" s="217">
        <f>IFERROR(VLOOKUP("ID"&amp;U655,V.진단결과!$A$2:$E$99558,5,0),0)</f>
        <v>0</v>
      </c>
      <c r="CT655" s="218">
        <f t="shared" si="477"/>
        <v>0</v>
      </c>
      <c r="CU655" s="219" t="str">
        <f>SUBSTITUTE(IFERROR(VLOOKUP("ID"&amp;U655,V.진단결과!$A$2:$F$99558,6,0),""),$AO655,"")</f>
        <v/>
      </c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</row>
    <row r="656" spans="1:120" s="220" customFormat="1" ht="16.5" hidden="1" customHeight="1">
      <c r="A656" s="164">
        <v>5.4</v>
      </c>
      <c r="B656" s="164" t="s">
        <v>2240</v>
      </c>
      <c r="C656" s="164" t="s">
        <v>2886</v>
      </c>
      <c r="D656" s="164">
        <v>14</v>
      </c>
      <c r="E656" s="175" t="s">
        <v>2243</v>
      </c>
      <c r="F656" s="177" t="s">
        <v>2264</v>
      </c>
      <c r="G656" s="177" t="s">
        <v>2257</v>
      </c>
      <c r="H656" s="177">
        <v>1</v>
      </c>
      <c r="I656" s="221" t="s">
        <v>2772</v>
      </c>
      <c r="J656" s="177" t="s">
        <v>2423</v>
      </c>
      <c r="K656" s="177" t="s">
        <v>2435</v>
      </c>
      <c r="L656" s="175" t="s">
        <v>9</v>
      </c>
      <c r="M656" s="165"/>
      <c r="N656" s="221" t="s">
        <v>2772</v>
      </c>
      <c r="O656" s="165"/>
      <c r="P656" s="4"/>
      <c r="Q656" s="175" t="s">
        <v>116</v>
      </c>
      <c r="R656" s="175" t="s">
        <v>2448</v>
      </c>
      <c r="S656" s="166"/>
      <c r="T656" s="166"/>
      <c r="U656" s="166"/>
      <c r="V656" s="164" t="s">
        <v>1873</v>
      </c>
      <c r="W656" s="167" t="s">
        <v>1874</v>
      </c>
      <c r="X656" s="166"/>
      <c r="Y656" s="166"/>
      <c r="Z656" s="166"/>
      <c r="AA656" s="166"/>
      <c r="AB656" s="164"/>
      <c r="AC656" s="166"/>
      <c r="AD656" s="165"/>
      <c r="AE656" s="166"/>
      <c r="AF656" s="166"/>
      <c r="AG656" s="165"/>
      <c r="AH656" s="165"/>
      <c r="AI656" s="166"/>
      <c r="AJ656" s="166"/>
      <c r="AK656" s="166"/>
      <c r="AL656" s="166"/>
      <c r="AM656" s="166"/>
      <c r="AN656" s="166"/>
      <c r="AO656" s="166"/>
      <c r="AP656" s="166"/>
      <c r="AQ656" s="164"/>
      <c r="AR656" s="164"/>
      <c r="AS656" s="167"/>
      <c r="AT656" s="164"/>
      <c r="AU656" s="164"/>
      <c r="AV656" s="166"/>
      <c r="AW656" s="167"/>
      <c r="AX656" s="167"/>
      <c r="AY656" s="166"/>
      <c r="AZ656" s="164"/>
      <c r="BA656" s="164"/>
      <c r="BB656" s="167"/>
      <c r="BC656" s="164"/>
      <c r="BD656" s="164"/>
      <c r="BE656" s="166"/>
      <c r="BF656" s="167"/>
      <c r="BG656" s="167"/>
      <c r="BH656" s="166"/>
      <c r="BI656" s="164"/>
      <c r="BJ656" s="164"/>
      <c r="BK656" s="167"/>
      <c r="BL656" s="164"/>
      <c r="BM656" s="164"/>
      <c r="BN656" s="166"/>
      <c r="BO656" s="167"/>
      <c r="BP656" s="167"/>
      <c r="BQ656" s="166"/>
      <c r="BR656" s="164"/>
      <c r="BS656" s="164"/>
      <c r="BT656" s="167"/>
      <c r="BU656" s="164"/>
      <c r="BV656" s="164"/>
      <c r="BW656" s="166"/>
      <c r="BX656" s="167"/>
      <c r="BY656" s="167"/>
      <c r="BZ656" s="166"/>
      <c r="CA656" s="164"/>
      <c r="CB656" s="164"/>
      <c r="CC656" s="167"/>
      <c r="CD656" s="164"/>
      <c r="CE656" s="164"/>
      <c r="CF656" s="166"/>
      <c r="CG656" s="167"/>
      <c r="CH656" s="167"/>
      <c r="CI656" s="166"/>
      <c r="CJ656" s="164"/>
      <c r="CK656" s="164"/>
      <c r="CL656" s="167"/>
      <c r="CM656" s="164"/>
      <c r="CN656" s="164"/>
      <c r="CO656" s="166"/>
      <c r="CP656" s="167"/>
      <c r="CQ656" s="167"/>
      <c r="CR656" s="216">
        <f>IFERROR(VLOOKUP("ID"&amp;U656,V.진단결과!$A$2:$E$99558,4,0),0)</f>
        <v>0</v>
      </c>
      <c r="CS656" s="217">
        <f>IFERROR(VLOOKUP("ID"&amp;U656,V.진단결과!$A$2:$E$99558,5,0),0)</f>
        <v>0</v>
      </c>
      <c r="CT656" s="218">
        <f t="shared" si="477"/>
        <v>0</v>
      </c>
      <c r="CU656" s="219" t="str">
        <f>SUBSTITUTE(IFERROR(VLOOKUP("ID"&amp;U656,V.진단결과!$A$2:$F$99558,6,0),""),$AO656,"")</f>
        <v/>
      </c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</row>
    <row r="657" spans="1:120" s="220" customFormat="1" ht="16.5" customHeight="1">
      <c r="A657" s="164">
        <v>5.4</v>
      </c>
      <c r="B657" s="164" t="s">
        <v>2240</v>
      </c>
      <c r="C657" s="164" t="s">
        <v>2886</v>
      </c>
      <c r="D657" s="164">
        <v>14</v>
      </c>
      <c r="E657" s="175" t="s">
        <v>2243</v>
      </c>
      <c r="F657" s="177" t="s">
        <v>2264</v>
      </c>
      <c r="G657" s="177" t="s">
        <v>2257</v>
      </c>
      <c r="H657" s="177">
        <v>1</v>
      </c>
      <c r="I657" s="221" t="s">
        <v>2772</v>
      </c>
      <c r="J657" s="177" t="s">
        <v>2423</v>
      </c>
      <c r="K657" s="177" t="s">
        <v>2435</v>
      </c>
      <c r="L657" s="175" t="s">
        <v>9</v>
      </c>
      <c r="M657" s="165"/>
      <c r="N657" s="221" t="s">
        <v>2772</v>
      </c>
      <c r="O657" s="165"/>
      <c r="P657" s="4"/>
      <c r="Q657" s="175" t="s">
        <v>116</v>
      </c>
      <c r="R657" s="175" t="s">
        <v>2448</v>
      </c>
      <c r="S657" s="166"/>
      <c r="T657" s="166"/>
      <c r="U657" s="166">
        <v>3324</v>
      </c>
      <c r="V657" s="164" t="s">
        <v>1869</v>
      </c>
      <c r="W657" s="166"/>
      <c r="X657" s="166"/>
      <c r="Y657" s="166"/>
      <c r="Z657" s="168" t="s">
        <v>2892</v>
      </c>
      <c r="AA657" s="168" t="s">
        <v>2891</v>
      </c>
      <c r="AB657" s="166"/>
      <c r="AC657" s="166"/>
      <c r="AD657" s="165"/>
      <c r="AE657" s="166"/>
      <c r="AF657" s="166"/>
      <c r="AG657" s="166"/>
      <c r="AH657" s="165"/>
      <c r="AI657" s="166"/>
      <c r="AJ657" s="166"/>
      <c r="AK657" s="166"/>
      <c r="AL657" s="166"/>
      <c r="AM657" s="166"/>
      <c r="AN657" s="166" t="str">
        <f>F657 &amp;"["&amp;G657&amp;"]의 "&amp; I657 &amp;"["&amp; J657 &amp;"]는 필수적으로 존재하여만 한다."</f>
        <v>인체유래물정보[SPECIMEN]의 표본 기록정보[SPECIMEN_ID]는 필수적으로 존재하여만 한다.</v>
      </c>
      <c r="AO657" s="166"/>
      <c r="AP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Q657" s="164" t="s">
        <v>1860</v>
      </c>
      <c r="AR657" s="164" t="str">
        <f t="shared" ref="AR657:AR670" si="497">"WITH query_result AS (" &amp; CHAR(10) &amp;
"    -- 쿼리 결과를 변수에 저장" &amp; CHAR(10) &amp;
"    " &amp; AP657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'ID3324'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AT657" s="164" t="s">
        <v>1860</v>
      </c>
      <c r="AU657" s="164" t="str">
        <f t="shared" ref="AU657:AU670" si="498">"    WITH query_result AS (" &amp; CHAR(10) &amp;
"        -- 쿼리 결과를 변수에 저장" &amp; CHAR(10) &amp;
"        " &amp; AS657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'ID3324'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AW657" s="164" t="s">
        <v>1860</v>
      </c>
      <c r="AX657" s="164" t="str">
        <f t="shared" ref="AX657:AX670" si="499">"    WITH query_result AS (" &amp; CHAR(10) &amp;
"        -- 쿼리 결과를 변수에 저장" &amp; CHAR(10) &amp;
"        " &amp; AV657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Z657" s="164" t="s">
        <v>1860</v>
      </c>
      <c r="BA657" s="164" t="str">
        <f t="shared" ref="BA657:BA670" si="500">"BEGIN TRY" &amp; CHAR(10) &amp;
"    WITH query_result AS (" &amp; CHAR(10) &amp;
"        "&amp;AY657&amp;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C657" s="164" t="s">
        <v>1860</v>
      </c>
      <c r="BD657" s="164" t="str">
        <f t="shared" ref="BD657:BD670" si="501">"BEGIN TRY" &amp; CHAR(10) &amp;
"    WITH query_result AS (" &amp; CHAR(10) &amp;
"        "&amp;BB657&amp;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BF657" s="164" t="s">
        <v>1860</v>
      </c>
      <c r="BG657" s="164" t="str">
        <f t="shared" ref="BG657:BG670" si="502">"BEGIN TRY" &amp; CHAR(10) &amp;
"    WITH query_result AS (" &amp; CHAR(10) &amp;
"        "&amp;BE657&amp;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7" s="166" t="str">
        <f>"SELECT 'ID"&amp; $U657 &amp;"' AS RULE_ID,  
   '"&amp; $G657 &amp;"' AS TB_NM,    
   '"&amp; $J657 &amp;"' AS COL_NM, 
   COUNT(*) AS TOT_CNT   
   FROM "&amp;$C657&amp;"."&amp; $G657 &amp;"
"</f>
        <v xml:space="preserve">SELECT 'ID3324' AS RULE_ID,  
   'SPECIMEN' AS TB_NM,    
   'SPECIMEN_ID' AS COL_NM, 
   COUNT(*) AS TOT_CNT   
   FROM YourSchemaName.SPECIMEN
</v>
      </c>
      <c r="BI657" s="164" t="s">
        <v>1860</v>
      </c>
      <c r="BJ657" s="166" t="str">
        <f t="shared" ref="BJ657:BJ670" si="503">"BEGIN" &amp; CHAR(10) &amp;
"    -- 쿼리 결과를 변수에 저장" &amp; CHAR(10) &amp;
"    " &amp; BH657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'ID3324'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L657" s="164" t="s">
        <v>1860</v>
      </c>
      <c r="BM657" s="166" t="str">
        <f t="shared" ref="BM657:BM670" si="504">"BEGIN" &amp; CHAR(10) &amp;
"    -- 쿼리 결과를 변수에 저장" &amp; CHAR(10) &amp;
"    " &amp; BK657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'ID3324'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BO657" s="164" t="s">
        <v>1860</v>
      </c>
      <c r="BP657" s="166" t="str">
        <f t="shared" ref="BP657:BP670" si="505">"BEGIN" &amp; CHAR(10) &amp;
"    -- 쿼리 결과를 변수에 저장" &amp; CHAR(10) &amp;
"    " &amp; BN657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BR657" s="164" t="s">
        <v>1860</v>
      </c>
      <c r="BS657" s="164" t="str">
        <f t="shared" ref="BS657:BS670" si="50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U657" s="164" t="s">
        <v>1860</v>
      </c>
      <c r="BV657" s="164" t="str">
        <f t="shared" ref="BV657:BV670" si="50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657" s="166" t="str">
        <f>"SELECT ERR_VALUE, RULE_ID, TB_NM, COL_NM FROM (
 SELECT DISTINCT SUBSTRING(CAST("&amp; $J657 &amp;" AS VARCHAR(50)),1,30) AS ERR_VALUE, 'ID"&amp; $U657 &amp;"' AS RULE_ID,  
   '"&amp; $G657 &amp;"' AS TB_NM,    
   '"&amp; $J657 &amp;"' AS COL_NM 
    FROM "&amp;$C657&amp;"."&amp; $G657 &amp;" A
    WHERE  "&amp; $J657 &amp;" IS NULL 
LIMIT 3
) XX
"</f>
        <v xml:space="preserve">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</v>
      </c>
      <c r="BX657" s="164" t="s">
        <v>1860</v>
      </c>
      <c r="BY657" s="164" t="str">
        <f t="shared" ref="BY657:BY670" si="50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A657" s="164" t="s">
        <v>1860</v>
      </c>
      <c r="CB657" s="164" t="str">
        <f t="shared" ref="CB657:CB670" si="509">"    -- 프로시저 본문" &amp; CHAR(10) &amp;
"    BEGIN" &amp; CHAR(10) &amp;
"        WITH query_result AS (" &amp; CHAR(10) &amp;
"            -- 쿼리 결과를 변수에 저장" &amp; CHAR(10) &amp;
"            "&amp;BZ657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'ID3324'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D657" s="164" t="s">
        <v>1860</v>
      </c>
      <c r="CE657" s="164" t="str">
        <f t="shared" ref="CE657:CE670" si="510">"    -- 프로시저 본문" &amp; CHAR(10) &amp;
"    BEGIN" &amp; CHAR(10) &amp;
"        WITH query_result AS (" &amp; CHAR(10) &amp;
"            -- 쿼리 결과를 변수에 저장" &amp; CHAR(10) &amp;
"         "&amp;CC657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'ID3324'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7" s="166" t="str">
        <f>"SELECT ERR_VALUE, RULE_ID, TB_NM, COL_NM FROM (
 SELECT DISTINCT SUBSTR(TO_CHAR("&amp; $J657 &amp;"),1,30) AS ERR_VALUE, 'ID"&amp; $U657 &amp;"' AS RULE_ID,  
   '"&amp; $G657 &amp;"' AS TB_NM,    
   '"&amp; $J657 &amp;"' AS COL_NM 
    FROM "&amp;$C657&amp;"."&amp; $G657 &amp;" A
    WHERE  "&amp; $J657 &amp;" IS NULL
AND ROWNUM &lt; 4
) XX
"</f>
        <v xml:space="preserve">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</v>
      </c>
      <c r="CG657" s="164" t="s">
        <v>1860</v>
      </c>
      <c r="CH657" s="164" t="str">
        <f t="shared" ref="CH657:CH670" si="511">"    -- 프로시저 본문" &amp; CHAR(10) &amp;
"    BEGIN" &amp; CHAR(10) &amp;
"        WITH query_result AS (" &amp; CHAR(10) &amp;
"            -- 쿼리 결과를 변수에 저장" &amp; CHAR(10) &amp;
"            "&amp;CF657&amp;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J657" s="164" t="s">
        <v>1860</v>
      </c>
      <c r="CK657" s="164" t="str">
        <f t="shared" ref="CK657:CK670" si="512">"BEGIN TRY" &amp; CHAR(10) &amp;
"    WITH query_result AS (" &amp; CHAR(10) &amp;
"        "&amp;CI657&amp;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M657" s="164" t="s">
        <v>1860</v>
      </c>
      <c r="CN657" s="164" t="str">
        <f t="shared" ref="CN657:CN670" si="513">"BEGIN TRY" &amp; CHAR(10) &amp;
"    WITH query_result AS (" &amp; CHAR(10) &amp;
"        "&amp;CL657&amp;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CP657" s="164" t="s">
        <v>1860</v>
      </c>
      <c r="CQ657" s="164" t="str">
        <f t="shared" ref="CQ657:CQ670" si="514">"BEGIN TRY" &amp; CHAR(10) &amp;
"    WITH query_result AS (" &amp; CHAR(10) &amp;
"        "&amp;CO657&amp;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7" s="216">
        <f>IFERROR(VLOOKUP("ID"&amp;U657,V.진단결과!$A$2:$E$99558,4,0),0)</f>
        <v>0</v>
      </c>
      <c r="CS657" s="217">
        <f>IFERROR(VLOOKUP("ID"&amp;U657,V.진단결과!$A$2:$E$99558,5,0),0)</f>
        <v>0</v>
      </c>
      <c r="CT657" s="218">
        <f t="shared" si="477"/>
        <v>0</v>
      </c>
      <c r="CU657" s="219" t="str">
        <f>SUBSTITUTE(IFERROR(VLOOKUP("ID"&amp;U657,V.진단결과!$A$2:$F$99558,6,0),""),$AO657,"")</f>
        <v/>
      </c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</row>
    <row r="658" spans="1:120" s="220" customFormat="1" ht="16.5" customHeight="1">
      <c r="A658" s="164">
        <v>5.4</v>
      </c>
      <c r="B658" s="164" t="s">
        <v>2240</v>
      </c>
      <c r="C658" s="164" t="s">
        <v>2886</v>
      </c>
      <c r="D658" s="164">
        <v>14</v>
      </c>
      <c r="E658" s="175" t="s">
        <v>2243</v>
      </c>
      <c r="F658" s="177" t="s">
        <v>2264</v>
      </c>
      <c r="G658" s="177" t="s">
        <v>2257</v>
      </c>
      <c r="H658" s="177">
        <v>2</v>
      </c>
      <c r="I658" s="221" t="s">
        <v>2620</v>
      </c>
      <c r="J658" s="177" t="s">
        <v>2272</v>
      </c>
      <c r="K658" s="177" t="s">
        <v>2435</v>
      </c>
      <c r="L658" s="175"/>
      <c r="M658" s="165"/>
      <c r="N658" s="221" t="s">
        <v>2620</v>
      </c>
      <c r="O658" s="165"/>
      <c r="P658" s="4"/>
      <c r="Q658" s="175" t="s">
        <v>116</v>
      </c>
      <c r="R658" s="175" t="s">
        <v>2448</v>
      </c>
      <c r="S658" s="166"/>
      <c r="T658" s="166"/>
      <c r="U658" s="166">
        <v>3325</v>
      </c>
      <c r="V658" s="164" t="s">
        <v>1869</v>
      </c>
      <c r="W658" s="167"/>
      <c r="X658" s="166"/>
      <c r="Y658" s="166"/>
      <c r="Z658" s="164" t="s">
        <v>1871</v>
      </c>
      <c r="AA658" s="168" t="s">
        <v>1872</v>
      </c>
      <c r="AB658" s="166"/>
      <c r="AC658" s="166"/>
      <c r="AD658" s="165"/>
      <c r="AE658" s="166"/>
      <c r="AF658" s="166"/>
      <c r="AG658" s="166"/>
      <c r="AH658" s="165"/>
      <c r="AI658" s="166"/>
      <c r="AJ658" s="166" t="s">
        <v>2244</v>
      </c>
      <c r="AK658" s="166" t="s">
        <v>2272</v>
      </c>
      <c r="AL658" s="166"/>
      <c r="AM658" s="166"/>
      <c r="AN658" s="166" t="str">
        <f>F658 &amp;"["&amp;G658&amp;"]의 "&amp; I658 &amp;"["&amp; J658 &amp;"]는 환자["&amp;AJ658&amp;"]의 "&amp;I658&amp;"["&amp;AK658&amp;"]에 존재하여야 한다."</f>
        <v>인체유래물정보[SPECIMEN]의 환자번호[PERSON_ID]는 환자[PERSON]의 환자번호[PERSON_ID]에 존재하여야 한다.</v>
      </c>
      <c r="AO658" s="166"/>
      <c r="AP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AQ658" s="164" t="s">
        <v>1860</v>
      </c>
      <c r="AR658" s="164" t="str">
        <f t="shared" si="497"/>
        <v xml:space="preserve">WITH query_result AS (
    -- 쿼리 결과를 변수에 저장
    SELECT 'ID3325'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658" s="164" t="s">
        <v>1860</v>
      </c>
      <c r="AU658" s="164" t="str">
        <f t="shared" si="498"/>
        <v xml:space="preserve">    WITH query_result AS (
        -- 쿼리 결과를 변수에 저장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658" s="164" t="s">
        <v>1860</v>
      </c>
      <c r="AX658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AZ658" s="164" t="s">
        <v>1860</v>
      </c>
      <c r="BA658" s="164" t="str">
        <f t="shared" si="500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658" s="164" t="s">
        <v>1860</v>
      </c>
      <c r="BD658" s="164" t="str">
        <f t="shared" si="501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658" s="164" t="s">
        <v>1860</v>
      </c>
      <c r="BG658" s="164" t="str">
        <f t="shared" si="502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8" s="166" t="str">
        <f>"SELECT 'ID"&amp; $U658 &amp;"' AS RULE_ID,  
   '"&amp; $G658 &amp;"' AS TB_NM,    
   '"&amp; $J658 &amp;"' AS COL_NM, 
   COUNT(*) AS TOT_CNT   
   FROM "&amp;$C658&amp;"."&amp; $G658 &amp;"
WHERE "&amp; $J658 &amp;" IS NOT NULL AND LENGTH(CAST("&amp; $J658 &amp;" AS VARCHAR))&gt;0 "</f>
        <v xml:space="preserve">SELECT 'ID3325' AS RULE_ID,  
   'SPECIMEN' AS TB_NM,    
   'PERSON_ID' AS COL_NM, 
   COUNT(*) AS TOT_CNT   
   FROM YourSchemaName.SPECIMEN
WHERE PERSON_ID IS NOT NULL AND LENGTH(CAST(PERSON_ID AS VARCHAR))&gt;0 </v>
      </c>
      <c r="BI658" s="164" t="s">
        <v>1860</v>
      </c>
      <c r="BJ658" s="166" t="str">
        <f t="shared" si="503"/>
        <v xml:space="preserve">BEGIN
    -- 쿼리 결과를 변수에 저장
    SELECT 'ID3325'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658" s="164" t="s">
        <v>1860</v>
      </c>
      <c r="BM658" s="166" t="str">
        <f t="shared" si="504"/>
        <v xml:space="preserve">BEGIN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658" s="164" t="s">
        <v>1860</v>
      </c>
      <c r="BP658" s="166" t="str">
        <f t="shared" si="505"/>
        <v xml:space="preserve">BEGIN
    -- 쿼리 결과를 변수에 저장
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BR658" s="164" t="s">
        <v>1860</v>
      </c>
      <c r="BS65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LENGTH("&amp; $J658 &amp;")&gt;0 )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658" s="164" t="s">
        <v>1860</v>
      </c>
      <c r="BV65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58" s="166" t="str">
        <f>"SELECT ERR_VALUE, RULE_ID, TB_NM, COL_NM FROM (
 SELECT DISTINCT SUBSTRING(CAST("&amp; $J658 &amp;" AS VARCHAR(50)),1,30)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LENGTH("&amp; $J658 &amp;")&gt;0 ) 
LIMIT 3
) XX
"</f>
        <v xml:space="preserve">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658" s="164" t="s">
        <v>1860</v>
      </c>
      <c r="BY65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CA658" s="164" t="s">
        <v>1860</v>
      </c>
      <c r="CB658" s="164" t="str">
        <f t="shared" si="509"/>
        <v xml:space="preserve">    -- 프로시저 본문
    BEGIN
        WITH query_result AS (
            -- 쿼리 결과를 변수에 저장
            SELECT 'ID3325'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LENGTH(TO_CHAR("&amp; $J658 &amp;"))&gt;0 )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658" s="164" t="s">
        <v>1860</v>
      </c>
      <c r="CE658" s="164" t="str">
        <f t="shared" si="510"/>
        <v xml:space="preserve">    -- 프로시저 본문
    BEGIN
        WITH query_result AS (
            -- 쿼리 결과를 변수에 저장
 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8" s="166" t="str">
        <f>"SELECT ERR_VALUE, RULE_ID, TB_NM, COL_NM FROM (
 SELECT DISTINCT SUBSTR(TO_CHAR("&amp; $J658 &amp;"),1,30)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LENGTH(TO_CHAR("&amp; $J658 &amp;"))&gt;0 ) 
AND ROWNUM &lt; 4
) XX
"</f>
        <v xml:space="preserve">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658" s="164" t="s">
        <v>1860</v>
      </c>
      <c r="CH65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CJ658" s="164" t="s">
        <v>1860</v>
      </c>
      <c r="CK658" s="164" t="str">
        <f t="shared" si="512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658" s="164" t="s">
        <v>1860</v>
      </c>
      <c r="CN658" s="164" t="str">
        <f t="shared" si="513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658" s="164" t="s">
        <v>1860</v>
      </c>
      <c r="CQ658" s="164" t="str">
        <f t="shared" si="514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8" s="216">
        <f>IFERROR(VLOOKUP("ID"&amp;U658,V.진단결과!$A$2:$E$99558,4,0),0)</f>
        <v>0</v>
      </c>
      <c r="CS658" s="217">
        <f>IFERROR(VLOOKUP("ID"&amp;U658,V.진단결과!$A$2:$E$99558,5,0),0)</f>
        <v>0</v>
      </c>
      <c r="CT658" s="218">
        <f t="shared" si="477"/>
        <v>0</v>
      </c>
      <c r="CU658" s="219" t="str">
        <f>SUBSTITUTE(IFERROR(VLOOKUP("ID"&amp;U658,V.진단결과!$A$2:$F$99558,6,0),""),$AO658,"")</f>
        <v/>
      </c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</row>
    <row r="659" spans="1:120" s="220" customFormat="1" ht="16.5" customHeight="1">
      <c r="A659" s="164">
        <v>5.4</v>
      </c>
      <c r="B659" s="164" t="s">
        <v>2240</v>
      </c>
      <c r="C659" s="164" t="s">
        <v>2886</v>
      </c>
      <c r="D659" s="164">
        <v>14</v>
      </c>
      <c r="E659" s="175" t="s">
        <v>2243</v>
      </c>
      <c r="F659" s="177" t="s">
        <v>2264</v>
      </c>
      <c r="G659" s="177" t="s">
        <v>2257</v>
      </c>
      <c r="H659" s="177">
        <v>2</v>
      </c>
      <c r="I659" s="221" t="s">
        <v>2620</v>
      </c>
      <c r="J659" s="177" t="s">
        <v>2272</v>
      </c>
      <c r="K659" s="177" t="s">
        <v>2435</v>
      </c>
      <c r="L659" s="175"/>
      <c r="M659" s="165"/>
      <c r="N659" s="221" t="s">
        <v>2620</v>
      </c>
      <c r="O659" s="165"/>
      <c r="P659" s="4"/>
      <c r="Q659" s="175" t="s">
        <v>116</v>
      </c>
      <c r="R659" s="175" t="s">
        <v>2448</v>
      </c>
      <c r="S659" s="166"/>
      <c r="T659" s="166"/>
      <c r="U659" s="166">
        <v>3326</v>
      </c>
      <c r="V659" s="164" t="s">
        <v>1869</v>
      </c>
      <c r="W659" s="166"/>
      <c r="X659" s="166"/>
      <c r="Y659" s="166"/>
      <c r="Z659" s="168" t="s">
        <v>2892</v>
      </c>
      <c r="AA659" s="168" t="s">
        <v>2891</v>
      </c>
      <c r="AB659" s="166"/>
      <c r="AC659" s="166"/>
      <c r="AD659" s="165"/>
      <c r="AE659" s="166"/>
      <c r="AF659" s="166"/>
      <c r="AG659" s="166"/>
      <c r="AH659" s="165"/>
      <c r="AI659" s="166"/>
      <c r="AJ659" s="166"/>
      <c r="AK659" s="166"/>
      <c r="AL659" s="166"/>
      <c r="AM659" s="166"/>
      <c r="AN659" s="166" t="str">
        <f>F659 &amp;"["&amp;G659&amp;"]의 "&amp; I659 &amp;"["&amp; J659 &amp;"]는 필수적으로 존재하여만 한다."</f>
        <v>인체유래물정보[SPECIMEN]의 환자번호[PERSON_ID]는 필수적으로 존재하여만 한다.</v>
      </c>
      <c r="AO659" s="166"/>
      <c r="AP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Q659" s="164" t="s">
        <v>1860</v>
      </c>
      <c r="AR659" s="164" t="str">
        <f t="shared" si="497"/>
        <v xml:space="preserve">WITH query_result AS (
    -- 쿼리 결과를 변수에 저장
    SELECT 'ID3326'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AT659" s="164" t="s">
        <v>1860</v>
      </c>
      <c r="AU659" s="164" t="str">
        <f t="shared" si="498"/>
        <v xml:space="preserve">    WITH query_result AS (
        -- 쿼리 결과를 변수에 저장
        SELECT 'ID3326'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AW659" s="164" t="s">
        <v>1860</v>
      </c>
      <c r="AX659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Z659" s="164" t="s">
        <v>1860</v>
      </c>
      <c r="BA659" s="164" t="str">
        <f t="shared" si="500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C659" s="164" t="s">
        <v>1860</v>
      </c>
      <c r="BD659" s="164" t="str">
        <f t="shared" si="501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BF659" s="164" t="s">
        <v>1860</v>
      </c>
      <c r="BG659" s="164" t="str">
        <f t="shared" si="502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9" s="166" t="str">
        <f>"SELECT 'ID"&amp; $U659 &amp;"' AS RULE_ID,  
   '"&amp; $G659 &amp;"' AS TB_NM,    
   '"&amp; $J659 &amp;"' AS COL_NM, 
   COUNT(*) AS TOT_CNT   
   FROM "&amp;$C659&amp;"."&amp; $G659 &amp;"
"</f>
        <v xml:space="preserve">SELECT 'ID3326' AS RULE_ID,  
   'SPECIMEN' AS TB_NM,    
   'PERSON_ID' AS COL_NM, 
   COUNT(*) AS TOT_CNT   
   FROM YourSchemaName.SPECIMEN
</v>
      </c>
      <c r="BI659" s="164" t="s">
        <v>1860</v>
      </c>
      <c r="BJ659" s="166" t="str">
        <f t="shared" si="503"/>
        <v xml:space="preserve">BEGIN
    -- 쿼리 결과를 변수에 저장
    SELECT 'ID3326'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L659" s="164" t="s">
        <v>1860</v>
      </c>
      <c r="BM659" s="166" t="str">
        <f t="shared" si="504"/>
        <v xml:space="preserve">BEGIN
    -- 쿼리 결과를 변수에 저장
    SELECT 'ID3326'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BO659" s="164" t="s">
        <v>1860</v>
      </c>
      <c r="BP659" s="166" t="str">
        <f t="shared" si="505"/>
        <v xml:space="preserve">BEGIN
    -- 쿼리 결과를 변수에 저장
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BR659" s="164" t="s">
        <v>1860</v>
      </c>
      <c r="BS65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U659" s="164" t="s">
        <v>1860</v>
      </c>
      <c r="BV65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659" s="166" t="str">
        <f>"SELECT ERR_VALUE, RULE_ID, TB_NM, COL_NM FROM (
 SELECT DISTINCT SUBSTRING(CAST("&amp; $J659 &amp;" AS VARCHAR(50)),1,30) AS ERR_VALUE, 'ID"&amp; $U659 &amp;"' AS RULE_ID,  
   '"&amp; $G659 &amp;"' AS TB_NM,    
   '"&amp; $J659 &amp;"' AS COL_NM 
    FROM "&amp;$C659&amp;"."&amp; $G659 &amp;" A
    WHERE  "&amp; $J659 &amp;" IS NULL 
LIMIT 3
) XX
"</f>
        <v xml:space="preserve">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</v>
      </c>
      <c r="BX659" s="164" t="s">
        <v>1860</v>
      </c>
      <c r="BY65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A659" s="164" t="s">
        <v>1860</v>
      </c>
      <c r="CB659" s="164" t="str">
        <f t="shared" si="509"/>
        <v xml:space="preserve">    -- 프로시저 본문
    BEGIN
        WITH query_result AS (
            -- 쿼리 결과를 변수에 저장
            SELECT 'ID3326'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D659" s="164" t="s">
        <v>1860</v>
      </c>
      <c r="CE659" s="164" t="str">
        <f t="shared" si="510"/>
        <v xml:space="preserve">    -- 프로시저 본문
    BEGIN
        WITH query_result AS (
            -- 쿼리 결과를 변수에 저장
         SELECT 'ID3326'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9" s="166" t="str">
        <f>"SELECT ERR_VALUE, RULE_ID, TB_NM, COL_NM FROM (
 SELECT DISTINCT SUBSTR(TO_CHAR("&amp; $J659 &amp;"),1,30) AS ERR_VALUE, 'ID"&amp; $U659 &amp;"' AS RULE_ID,  
   '"&amp; $G659 &amp;"' AS TB_NM,    
   '"&amp; $J659 &amp;"' AS COL_NM 
    FROM "&amp;$C659&amp;"."&amp; $G659 &amp;" A
    WHERE  "&amp; $J659 &amp;" IS NULL
AND ROWNUM &lt; 4
) XX
"</f>
        <v xml:space="preserve">SELECT ERR_VALUE, RULE_ID, TB_NM, COL_NM FROM (
 SELECT DISTINCT SUBSTR(TO_CHAR(PERSON_ID),1,30) AS ERR_VALUE, 'ID3326' AS RULE_ID,  
   'SPECIMEN' AS TB_NM,    
   'PERSON_ID' AS COL_NM 
    FROM YourSchemaName.SPECIMEN A
    WHERE  PERSON_ID IS NULL
AND ROWNUM &lt; 4
) XX
</v>
      </c>
      <c r="CG659" s="164" t="s">
        <v>1860</v>
      </c>
      <c r="CH65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'ID3326'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J659" s="164" t="s">
        <v>1860</v>
      </c>
      <c r="CK659" s="164" t="str">
        <f t="shared" si="512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M659" s="164" t="s">
        <v>1860</v>
      </c>
      <c r="CN659" s="164" t="str">
        <f t="shared" si="513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CP659" s="164" t="s">
        <v>1860</v>
      </c>
      <c r="CQ659" s="164" t="str">
        <f t="shared" si="514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9" s="216">
        <f>IFERROR(VLOOKUP("ID"&amp;U659,V.진단결과!$A$2:$E$99558,4,0),0)</f>
        <v>0</v>
      </c>
      <c r="CS659" s="217">
        <f>IFERROR(VLOOKUP("ID"&amp;U659,V.진단결과!$A$2:$E$99558,5,0),0)</f>
        <v>0</v>
      </c>
      <c r="CT659" s="218">
        <f t="shared" si="477"/>
        <v>0</v>
      </c>
      <c r="CU659" s="219" t="str">
        <f>SUBSTITUTE(IFERROR(VLOOKUP("ID"&amp;U659,V.진단결과!$A$2:$F$99558,6,0),""),$AO659,"")</f>
        <v/>
      </c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</row>
    <row r="660" spans="1:120" s="220" customFormat="1" ht="16.5" customHeight="1">
      <c r="A660" s="164">
        <v>5.4</v>
      </c>
      <c r="B660" s="164" t="s">
        <v>2240</v>
      </c>
      <c r="C660" s="164" t="s">
        <v>2886</v>
      </c>
      <c r="D660" s="164">
        <v>14</v>
      </c>
      <c r="E660" s="175" t="s">
        <v>2243</v>
      </c>
      <c r="F660" s="177" t="s">
        <v>2264</v>
      </c>
      <c r="G660" s="177" t="s">
        <v>2257</v>
      </c>
      <c r="H660" s="177">
        <v>3</v>
      </c>
      <c r="I660" s="221" t="s">
        <v>2773</v>
      </c>
      <c r="J660" s="177" t="s">
        <v>2424</v>
      </c>
      <c r="K660" s="177" t="s">
        <v>2435</v>
      </c>
      <c r="L660" s="175"/>
      <c r="M660" s="165"/>
      <c r="N660" s="221" t="s">
        <v>2773</v>
      </c>
      <c r="O660" s="169"/>
      <c r="P660" s="4"/>
      <c r="Q660" s="175" t="s">
        <v>116</v>
      </c>
      <c r="R660" s="175" t="s">
        <v>2448</v>
      </c>
      <c r="S660" s="166"/>
      <c r="T660" s="166"/>
      <c r="U660" s="166">
        <v>3327</v>
      </c>
      <c r="V660" s="164" t="s">
        <v>1869</v>
      </c>
      <c r="W660" s="166"/>
      <c r="X660" s="166"/>
      <c r="Y660" s="166"/>
      <c r="Z660" s="164" t="s">
        <v>1868</v>
      </c>
      <c r="AA660" s="164" t="s">
        <v>2466</v>
      </c>
      <c r="AB660" s="164"/>
      <c r="AC660" s="166"/>
      <c r="AD660" s="165"/>
      <c r="AE660" s="166"/>
      <c r="AF660" s="166" t="s">
        <v>2886</v>
      </c>
      <c r="AG660" s="165" t="s">
        <v>2258</v>
      </c>
      <c r="AH660" s="165" t="s">
        <v>2434</v>
      </c>
      <c r="AI660" s="166" t="s">
        <v>2836</v>
      </c>
      <c r="AJ660" s="166"/>
      <c r="AK660" s="166"/>
      <c r="AL660" s="166"/>
      <c r="AM660" s="166"/>
      <c r="AN660" s="166" t="str">
        <f>F660 &amp;"["&amp;G660&amp;"]의 "&amp; I660 &amp;"["&amp; J660 &amp;"]는 표준코드[CONCEPT]의 표준코드아이디[CONCEPT_ID]에 존재하며 해당 조건["&amp;AI660&amp;"]을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660" s="166"/>
      <c r="AP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AQ660" s="164" t="s">
        <v>1860</v>
      </c>
      <c r="AR660" s="164" t="str">
        <f t="shared" si="497"/>
        <v xml:space="preserve">WITH query_result AS (
    -- 쿼리 결과를 변수에 저장
    SELECT 'ID3327'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660" s="164" t="s">
        <v>1860</v>
      </c>
      <c r="AU660" s="164" t="str">
        <f t="shared" si="498"/>
        <v xml:space="preserve">    WITH query_result AS (
        -- 쿼리 결과를 변수에 저장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660" s="164" t="s">
        <v>1860</v>
      </c>
      <c r="AX660" s="164" t="str">
        <f t="shared" si="499"/>
        <v xml:space="preserve">    WITH query_result AS (
        -- 쿼리 결과를 변수에 저장
    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AZ660" s="164" t="s">
        <v>1860</v>
      </c>
      <c r="BA660" s="164" t="str">
        <f t="shared" si="500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660" s="164" t="s">
        <v>1860</v>
      </c>
      <c r="BD660" s="164" t="str">
        <f t="shared" si="501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660" s="164" t="s">
        <v>1860</v>
      </c>
      <c r="BG660" s="164" t="str">
        <f t="shared" si="502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0" s="166" t="str">
        <f>"SELECT 'ID"&amp; $U660 &amp;"' AS RULE_ID,  
   '"&amp; $G660 &amp;"' AS TB_NM,    
   '"&amp; $J660 &amp;"' AS COL_NM, 
   COUNT(*) AS TOT_CNT   
   FROM "&amp;$C660&amp;"."&amp; $G660 &amp;"
WHERE "&amp; $J660 &amp;" IS NOT NULL AND LENGTH(CAST("&amp; $J660 &amp;" AS VARCHAR))&gt;0 "</f>
        <v xml:space="preserve">SELECT 'ID3327' AS RULE_ID,  
   'SPECIMEN' AS TB_NM,    
   'SPECIMEN_CONCEPT_ID' AS COL_NM, 
   COUNT(*) AS TOT_CNT   
   FROM YourSchemaName.SPECIMEN
WHERE SPECIMEN_CONCEPT_ID IS NOT NULL AND LENGTH(CAST(SPECIMEN_CONCEPT_ID AS VARCHAR))&gt;0 </v>
      </c>
      <c r="BI660" s="164" t="s">
        <v>1860</v>
      </c>
      <c r="BJ660" s="166" t="str">
        <f t="shared" si="503"/>
        <v xml:space="preserve">BEGIN
    -- 쿼리 결과를 변수에 저장
    SELECT 'ID3327'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660" s="164" t="s">
        <v>1860</v>
      </c>
      <c r="BM660" s="166" t="str">
        <f t="shared" si="504"/>
        <v xml:space="preserve">BEGIN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660" s="164" t="s">
        <v>1860</v>
      </c>
      <c r="BP660" s="166" t="str">
        <f t="shared" si="505"/>
        <v xml:space="preserve">BEGIN
    -- 쿼리 결과를 변수에 저장
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BR660" s="164" t="s">
        <v>1860</v>
      </c>
      <c r="BS66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LENGTH("&amp; $J660 &amp;")&gt;0 )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660" s="164" t="s">
        <v>1860</v>
      </c>
      <c r="BV66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660" s="166" t="str">
        <f>"SELECT ERR_VALUE, RULE_ID, TB_NM, COL_NM FROM (
 SELECT DISTINCT SUBSTRING(CAST("&amp; $J660 &amp;" AS VARCHAR(50)),1,30)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 $AI660 &amp;")  
THEN 'Y' ELSE 'N' END = 'Y' 
AND ( "&amp; $J660 &amp;" IS NOT NULL AND LENGTH("&amp; $J660 &amp;")&gt;0 ) 
LIMIT 3
) XX
"</f>
        <v xml:space="preserve">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660" s="164" t="s">
        <v>1860</v>
      </c>
      <c r="BY66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CA660" s="164" t="s">
        <v>1860</v>
      </c>
      <c r="CB660" s="164" t="str">
        <f t="shared" si="509"/>
        <v xml:space="preserve">    -- 프로시저 본문
    BEGIN
        WITH query_result AS (
            -- 쿼리 결과를 변수에 저장
            SELECT 'ID3327'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LENGTH(TO_CHAR("&amp; $J660 &amp;"))&gt;0 )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660" s="164" t="s">
        <v>1860</v>
      </c>
      <c r="CE660" s="164" t="str">
        <f t="shared" si="510"/>
        <v xml:space="preserve">    -- 프로시저 본문
    BEGIN
        WITH query_result AS (
            -- 쿼리 결과를 변수에 저장
 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0" s="166" t="str">
        <f>"SELECT ERR_VALUE, RULE_ID, TB_NM, COL_NM FROM (
 SELECT DISTINCT SUBSTR(TO_CHAR("&amp; $J660 &amp;"),1,30)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LENGTH(TO_CHAR("&amp; $J660 &amp;"))&gt;0 ) 
AND ROWNUM &lt; 4
) XX
"</f>
        <v xml:space="preserve">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660" s="164" t="s">
        <v>1860</v>
      </c>
      <c r="CH660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CJ660" s="164" t="s">
        <v>1860</v>
      </c>
      <c r="CK660" s="164" t="str">
        <f t="shared" si="512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660" s="164" t="s">
        <v>1860</v>
      </c>
      <c r="CN660" s="164" t="str">
        <f t="shared" si="513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660" s="164" t="s">
        <v>1860</v>
      </c>
      <c r="CQ660" s="164" t="str">
        <f t="shared" si="514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0" s="216">
        <f>IFERROR(VLOOKUP("ID"&amp;U660,V.진단결과!$A$2:$E$99558,4,0),0)</f>
        <v>0</v>
      </c>
      <c r="CS660" s="217">
        <f>IFERROR(VLOOKUP("ID"&amp;U660,V.진단결과!$A$2:$E$99558,5,0),0)</f>
        <v>0</v>
      </c>
      <c r="CT660" s="218">
        <f t="shared" si="477"/>
        <v>0</v>
      </c>
      <c r="CU660" s="219" t="str">
        <f>SUBSTITUTE(IFERROR(VLOOKUP("ID"&amp;U660,V.진단결과!$A$2:$F$99558,6,0),""),$AO660,"")</f>
        <v/>
      </c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</row>
    <row r="661" spans="1:120" s="220" customFormat="1" ht="24" customHeight="1">
      <c r="A661" s="164">
        <v>5.4</v>
      </c>
      <c r="B661" s="164" t="s">
        <v>2240</v>
      </c>
      <c r="C661" s="164" t="s">
        <v>2886</v>
      </c>
      <c r="D661" s="164">
        <v>14</v>
      </c>
      <c r="E661" s="175" t="s">
        <v>2243</v>
      </c>
      <c r="F661" s="177" t="s">
        <v>2264</v>
      </c>
      <c r="G661" s="177" t="s">
        <v>2257</v>
      </c>
      <c r="H661" s="177">
        <v>3</v>
      </c>
      <c r="I661" s="221" t="s">
        <v>2773</v>
      </c>
      <c r="J661" s="177" t="s">
        <v>2424</v>
      </c>
      <c r="K661" s="177" t="s">
        <v>2435</v>
      </c>
      <c r="L661" s="175"/>
      <c r="M661" s="165"/>
      <c r="N661" s="221" t="s">
        <v>2773</v>
      </c>
      <c r="O661" s="169"/>
      <c r="P661" s="4"/>
      <c r="Q661" s="175" t="s">
        <v>116</v>
      </c>
      <c r="R661" s="175" t="s">
        <v>2448</v>
      </c>
      <c r="S661" s="166"/>
      <c r="T661" s="166"/>
      <c r="U661" s="166">
        <v>3328</v>
      </c>
      <c r="V661" s="164" t="s">
        <v>1869</v>
      </c>
      <c r="W661" s="166"/>
      <c r="X661" s="166"/>
      <c r="Y661" s="166"/>
      <c r="Z661" s="168" t="s">
        <v>2892</v>
      </c>
      <c r="AA661" s="168" t="s">
        <v>2891</v>
      </c>
      <c r="AB661" s="166"/>
      <c r="AC661" s="166"/>
      <c r="AD661" s="165"/>
      <c r="AE661" s="166"/>
      <c r="AF661" s="166"/>
      <c r="AG661" s="166"/>
      <c r="AH661" s="165"/>
      <c r="AI661" s="166"/>
      <c r="AJ661" s="166"/>
      <c r="AK661" s="166"/>
      <c r="AL661" s="166"/>
      <c r="AM661" s="166"/>
      <c r="AN661" s="166" t="str">
        <f>F661 &amp;"["&amp;G661&amp;"]의 "&amp; I661 &amp;"["&amp; J661 &amp;"]는 필수적으로 존재하여만 한다."</f>
        <v>인체유래물정보[SPECIMEN]의 표본 컨셉 ID[SPECIMEN_CONCEPT_ID]는 필수적으로 존재하여만 한다.</v>
      </c>
      <c r="AO661" s="166"/>
      <c r="AP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Q661" s="164" t="s">
        <v>1860</v>
      </c>
      <c r="AR661" s="164" t="str">
        <f t="shared" si="497"/>
        <v xml:space="preserve">WITH query_result AS (
    -- 쿼리 결과를 변수에 저장
    SELECT 'ID3328'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AT661" s="164" t="s">
        <v>1860</v>
      </c>
      <c r="AU661" s="164" t="str">
        <f t="shared" si="498"/>
        <v xml:space="preserve">    WITH query_result AS (
        -- 쿼리 결과를 변수에 저장
        SELECT 'ID3328'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AW661" s="164" t="s">
        <v>1860</v>
      </c>
      <c r="AX661" s="164" t="str">
        <f t="shared" si="499"/>
        <v xml:space="preserve">    WITH query_result AS (
        -- 쿼리 결과를 변수에 저장
    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Z661" s="164" t="s">
        <v>1860</v>
      </c>
      <c r="BA661" s="164" t="str">
        <f t="shared" si="500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C661" s="164" t="s">
        <v>1860</v>
      </c>
      <c r="BD661" s="164" t="str">
        <f t="shared" si="501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BF661" s="164" t="s">
        <v>1860</v>
      </c>
      <c r="BG661" s="164" t="str">
        <f t="shared" si="502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1" s="166" t="str">
        <f>"SELECT 'ID"&amp; $U661 &amp;"' AS RULE_ID,  
   '"&amp; $G661 &amp;"' AS TB_NM,    
   '"&amp; $J661 &amp;"' AS COL_NM, 
   COUNT(*) AS TOT_CNT   
   FROM "&amp;$C661&amp;"."&amp; $G661 &amp;"
"</f>
        <v xml:space="preserve">SELECT 'ID3328' AS RULE_ID,  
   'SPECIMEN' AS TB_NM,    
   'SPECIMEN_CONCEPT_ID' AS COL_NM, 
   COUNT(*) AS TOT_CNT   
   FROM YourSchemaName.SPECIMEN
</v>
      </c>
      <c r="BI661" s="164" t="s">
        <v>1860</v>
      </c>
      <c r="BJ661" s="166" t="str">
        <f t="shared" si="503"/>
        <v xml:space="preserve">BEGIN
    -- 쿼리 결과를 변수에 저장
    SELECT 'ID3328'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L661" s="164" t="s">
        <v>1860</v>
      </c>
      <c r="BM661" s="166" t="str">
        <f t="shared" si="504"/>
        <v xml:space="preserve">BEGIN
    -- 쿼리 결과를 변수에 저장
    SELECT 'ID3328'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BO661" s="164" t="s">
        <v>1860</v>
      </c>
      <c r="BP661" s="166" t="str">
        <f t="shared" si="505"/>
        <v xml:space="preserve">BEGIN
    -- 쿼리 결과를 변수에 저장
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BR661" s="164" t="s">
        <v>1860</v>
      </c>
      <c r="BS661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U661" s="164" t="s">
        <v>1860</v>
      </c>
      <c r="BV661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661" s="166" t="str">
        <f>"SELECT ERR_VALUE, RULE_ID, TB_NM, COL_NM FROM (
 SELECT DISTINCT SUBSTRING(CAST("&amp; $J661 &amp;" AS VARCHAR(50)),1,30) AS ERR_VALUE, 'ID"&amp; $U661 &amp;"' AS RULE_ID,  
   '"&amp; $G661 &amp;"' AS TB_NM,    
   '"&amp; $J661 &amp;"' AS COL_NM 
    FROM "&amp;$C661&amp;"."&amp; $G661 &amp;" A
    WHERE  "&amp; $J661 &amp;" IS NULL 
LIMIT 3
) XX
"</f>
        <v xml:space="preserve">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</v>
      </c>
      <c r="BX661" s="164" t="s">
        <v>1860</v>
      </c>
      <c r="BY661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A661" s="164" t="s">
        <v>1860</v>
      </c>
      <c r="CB661" s="164" t="str">
        <f t="shared" si="509"/>
        <v xml:space="preserve">    -- 프로시저 본문
    BEGIN
        WITH query_result AS (
            -- 쿼리 결과를 변수에 저장
            SELECT 'ID3328'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D661" s="164" t="s">
        <v>1860</v>
      </c>
      <c r="CE661" s="164" t="str">
        <f t="shared" si="510"/>
        <v xml:space="preserve">    -- 프로시저 본문
    BEGIN
        WITH query_result AS (
            -- 쿼리 결과를 변수에 저장
         SELECT 'ID3328'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1" s="166" t="str">
        <f>"SELECT ERR_VALUE, RULE_ID, TB_NM, COL_NM FROM (
 SELECT DISTINCT SUBSTR(TO_CHAR("&amp; $J661 &amp;"),1,30) AS ERR_VALUE, 'ID"&amp; $U661 &amp;"' AS RULE_ID,  
   '"&amp; $G661 &amp;"' AS TB_NM,    
   '"&amp; $J661 &amp;"' AS COL_NM 
    FROM "&amp;$C661&amp;"."&amp; $G661 &amp;" A
    WHERE  "&amp; $J661 &amp;" IS NULL
AND ROWNUM &lt; 4
) XX
"</f>
        <v xml:space="preserve">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</v>
      </c>
      <c r="CG661" s="164" t="s">
        <v>1860</v>
      </c>
      <c r="CH661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J661" s="164" t="s">
        <v>1860</v>
      </c>
      <c r="CK661" s="164" t="str">
        <f t="shared" si="512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M661" s="164" t="s">
        <v>1860</v>
      </c>
      <c r="CN661" s="164" t="str">
        <f t="shared" si="513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CP661" s="164" t="s">
        <v>1860</v>
      </c>
      <c r="CQ661" s="164" t="str">
        <f t="shared" si="514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1" s="216">
        <f>IFERROR(VLOOKUP("ID"&amp;U661,V.진단결과!$A$2:$E$99558,4,0),0)</f>
        <v>0</v>
      </c>
      <c r="CS661" s="217">
        <f>IFERROR(VLOOKUP("ID"&amp;U661,V.진단결과!$A$2:$E$99558,5,0),0)</f>
        <v>0</v>
      </c>
      <c r="CT661" s="218">
        <f t="shared" si="477"/>
        <v>0</v>
      </c>
      <c r="CU661" s="219" t="str">
        <f>SUBSTITUTE(IFERROR(VLOOKUP("ID"&amp;U661,V.진단결과!$A$2:$F$99558,6,0),""),$AO661,"")</f>
        <v/>
      </c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</row>
    <row r="662" spans="1:120" s="220" customFormat="1" ht="24" customHeight="1">
      <c r="A662" s="164">
        <v>5.4</v>
      </c>
      <c r="B662" s="164" t="s">
        <v>2240</v>
      </c>
      <c r="C662" s="164" t="s">
        <v>2886</v>
      </c>
      <c r="D662" s="164">
        <v>14</v>
      </c>
      <c r="E662" s="175" t="s">
        <v>2243</v>
      </c>
      <c r="F662" s="177" t="s">
        <v>2264</v>
      </c>
      <c r="G662" s="177" t="s">
        <v>2257</v>
      </c>
      <c r="H662" s="177">
        <v>4</v>
      </c>
      <c r="I662" s="221" t="s">
        <v>2774</v>
      </c>
      <c r="J662" s="177" t="s">
        <v>2425</v>
      </c>
      <c r="K662" s="177" t="s">
        <v>2446</v>
      </c>
      <c r="L662" s="175"/>
      <c r="M662" s="165"/>
      <c r="N662" s="221" t="s">
        <v>2774</v>
      </c>
      <c r="O662" s="165"/>
      <c r="P662" s="4"/>
      <c r="Q662" s="175" t="s">
        <v>116</v>
      </c>
      <c r="R662" s="175" t="s">
        <v>2448</v>
      </c>
      <c r="S662" s="166"/>
      <c r="T662" s="166"/>
      <c r="U662" s="166">
        <v>3329</v>
      </c>
      <c r="V662" s="164" t="s">
        <v>1869</v>
      </c>
      <c r="W662" s="166"/>
      <c r="X662" s="166"/>
      <c r="Y662" s="166"/>
      <c r="Z662" s="164" t="s">
        <v>1868</v>
      </c>
      <c r="AA662" s="164" t="s">
        <v>2466</v>
      </c>
      <c r="AB662" s="164"/>
      <c r="AC662" s="166"/>
      <c r="AD662" s="165"/>
      <c r="AE662" s="166"/>
      <c r="AF662" s="166" t="s">
        <v>2886</v>
      </c>
      <c r="AG662" s="165" t="s">
        <v>2258</v>
      </c>
      <c r="AH662" s="165" t="s">
        <v>2434</v>
      </c>
      <c r="AI662" s="166" t="s">
        <v>2825</v>
      </c>
      <c r="AJ662" s="166"/>
      <c r="AK662" s="166"/>
      <c r="AL662" s="166"/>
      <c r="AM662" s="166"/>
      <c r="AN662" s="166" t="str">
        <f>F662 &amp;"["&amp;G662&amp;"]의 "&amp; I662 &amp;"["&amp; J662 &amp;"]는 표준코드[CONCEPT]의 표준코드아이디[CONCEPT_ID]에 존재하며 해당 조건["&amp;AI662&amp;"]을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62" s="166"/>
      <c r="AP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AQ662" s="164" t="s">
        <v>1860</v>
      </c>
      <c r="AR662" s="164" t="str">
        <f t="shared" si="497"/>
        <v xml:space="preserve">WITH query_result AS (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662" s="164" t="s">
        <v>1860</v>
      </c>
      <c r="AU662" s="164" t="str">
        <f t="shared" si="498"/>
        <v xml:space="preserve">    WITH query_result AS (
        -- 쿼리 결과를 변수에 저장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662" s="164" t="s">
        <v>1860</v>
      </c>
      <c r="AX662" s="164" t="str">
        <f t="shared" si="499"/>
        <v xml:space="preserve">    WITH query_result AS (
        -- 쿼리 결과를 변수에 저장
    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AZ662" s="164" t="s">
        <v>1860</v>
      </c>
      <c r="BA662" s="164" t="str">
        <f t="shared" si="500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662" s="164" t="s">
        <v>1860</v>
      </c>
      <c r="BD662" s="164" t="str">
        <f t="shared" si="501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662" s="164" t="s">
        <v>1860</v>
      </c>
      <c r="BG662" s="164" t="str">
        <f t="shared" si="502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2" s="166" t="str">
        <f>"SELECT 'ID"&amp; $U662 &amp;"' AS RULE_ID,  
   '"&amp; $G662 &amp;"' AS TB_NM,    
   '"&amp; $J662 &amp;"' AS COL_NM, 
   COUNT(*) AS TOT_CNT   
   FROM "&amp;$C662&amp;"."&amp; $G662 &amp;"
WHERE "&amp; $J662 &amp;" IS NOT NULL AND LENGTH(CAST("&amp; $J662 &amp;" AS VARCHAR))&gt;0 "</f>
        <v xml:space="preserve">SELECT 'ID3329' AS RULE_ID,  
   'SPECIMEN' AS TB_NM,    
   'SPECIMEN_TYPE_CONCEPT_ID' AS COL_NM, 
   COUNT(*) AS TOT_CNT   
   FROM YourSchemaName.SPECIMEN
WHERE SPECIMEN_TYPE_CONCEPT_ID IS NOT NULL AND LENGTH(CAST(SPECIMEN_TYPE_CONCEPT_ID AS VARCHAR))&gt;0 </v>
      </c>
      <c r="BI662" s="164" t="s">
        <v>1860</v>
      </c>
      <c r="BJ662" s="166" t="str">
        <f t="shared" si="503"/>
        <v xml:space="preserve">BEGIN
    -- 쿼리 결과를 변수에 저장
    SELECT 'ID3329'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662" s="164" t="s">
        <v>1860</v>
      </c>
      <c r="BM662" s="166" t="str">
        <f t="shared" si="504"/>
        <v xml:space="preserve">BEGIN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662" s="164" t="s">
        <v>1860</v>
      </c>
      <c r="BP662" s="166" t="str">
        <f t="shared" si="505"/>
        <v xml:space="preserve">BEGIN
    -- 쿼리 결과를 변수에 저장
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BR662" s="164" t="s">
        <v>1860</v>
      </c>
      <c r="BS662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LENGTH("&amp; $J662 &amp;")&gt;0 )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662" s="164" t="s">
        <v>1860</v>
      </c>
      <c r="BV662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662" s="166" t="str">
        <f>"SELECT ERR_VALUE, RULE_ID, TB_NM, COL_NM FROM (
 SELECT DISTINCT SUBSTRING(CAST("&amp; $J662 &amp;" AS VARCHAR(50)),1,30)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 $AI662 &amp;")  
THEN 'Y' ELSE 'N' END = 'Y' 
AND ( "&amp; $J662 &amp;" IS NOT NULL AND LENGTH("&amp; $J662 &amp;")&gt;0 ) 
LIMIT 3
) XX
"</f>
        <v xml:space="preserve">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662" s="164" t="s">
        <v>1860</v>
      </c>
      <c r="BY662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CA662" s="164" t="s">
        <v>1860</v>
      </c>
      <c r="CB662" s="164" t="str">
        <f t="shared" si="509"/>
        <v xml:space="preserve">    -- 프로시저 본문
    BEGIN
        WITH query_result AS (
            -- 쿼리 결과를 변수에 저장
            SELECT 'ID3329'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LENGTH(TO_CHAR("&amp; $J662 &amp;"))&gt;0 )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662" s="164" t="s">
        <v>1860</v>
      </c>
      <c r="CE662" s="164" t="str">
        <f t="shared" si="510"/>
        <v xml:space="preserve">    -- 프로시저 본문
    BEGIN
        WITH query_result AS (
            -- 쿼리 결과를 변수에 저장
 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2" s="166" t="str">
        <f>"SELECT ERR_VALUE, RULE_ID, TB_NM, COL_NM FROM (
 SELECT DISTINCT SUBSTR(TO_CHAR("&amp; $J662 &amp;"),1,30)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LENGTH(TO_CHAR("&amp; $J662 &amp;"))&gt;0 ) 
AND ROWNUM &lt; 4
) XX
"</f>
        <v xml:space="preserve">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662" s="164" t="s">
        <v>1860</v>
      </c>
      <c r="CH662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CJ662" s="164" t="s">
        <v>1860</v>
      </c>
      <c r="CK662" s="164" t="str">
        <f t="shared" si="512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662" s="164" t="s">
        <v>1860</v>
      </c>
      <c r="CN662" s="164" t="str">
        <f t="shared" si="513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662" s="164" t="s">
        <v>1860</v>
      </c>
      <c r="CQ662" s="164" t="str">
        <f t="shared" si="514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2" s="216">
        <f>IFERROR(VLOOKUP("ID"&amp;U662,V.진단결과!$A$2:$E$99558,4,0),0)</f>
        <v>0</v>
      </c>
      <c r="CS662" s="217">
        <f>IFERROR(VLOOKUP("ID"&amp;U662,V.진단결과!$A$2:$E$99558,5,0),0)</f>
        <v>0</v>
      </c>
      <c r="CT662" s="218">
        <f t="shared" si="477"/>
        <v>0</v>
      </c>
      <c r="CU662" s="219" t="str">
        <f>SUBSTITUTE(IFERROR(VLOOKUP("ID"&amp;U662,V.진단결과!$A$2:$F$99558,6,0),""),$AO662,"")</f>
        <v/>
      </c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</row>
    <row r="663" spans="1:120" s="220" customFormat="1">
      <c r="A663" s="164">
        <v>5.4</v>
      </c>
      <c r="B663" s="164" t="s">
        <v>2240</v>
      </c>
      <c r="C663" s="164" t="s">
        <v>2886</v>
      </c>
      <c r="D663" s="164">
        <v>14</v>
      </c>
      <c r="E663" s="175" t="s">
        <v>2243</v>
      </c>
      <c r="F663" s="177" t="s">
        <v>2264</v>
      </c>
      <c r="G663" s="177" t="s">
        <v>2257</v>
      </c>
      <c r="H663" s="177">
        <v>4</v>
      </c>
      <c r="I663" s="221" t="s">
        <v>2774</v>
      </c>
      <c r="J663" s="177" t="s">
        <v>2425</v>
      </c>
      <c r="K663" s="177" t="s">
        <v>2446</v>
      </c>
      <c r="L663" s="175"/>
      <c r="M663" s="165"/>
      <c r="N663" s="221" t="s">
        <v>2774</v>
      </c>
      <c r="O663" s="165"/>
      <c r="P663" s="4"/>
      <c r="Q663" s="175" t="s">
        <v>116</v>
      </c>
      <c r="R663" s="175" t="s">
        <v>2448</v>
      </c>
      <c r="S663" s="166"/>
      <c r="T663" s="166"/>
      <c r="U663" s="166">
        <v>3330</v>
      </c>
      <c r="V663" s="164" t="s">
        <v>1869</v>
      </c>
      <c r="W663" s="166"/>
      <c r="X663" s="166"/>
      <c r="Y663" s="166"/>
      <c r="Z663" s="168" t="s">
        <v>2892</v>
      </c>
      <c r="AA663" s="168" t="s">
        <v>2891</v>
      </c>
      <c r="AB663" s="166"/>
      <c r="AC663" s="166"/>
      <c r="AD663" s="165"/>
      <c r="AE663" s="166"/>
      <c r="AF663" s="166"/>
      <c r="AG663" s="166"/>
      <c r="AH663" s="165"/>
      <c r="AI663" s="166"/>
      <c r="AJ663" s="166"/>
      <c r="AK663" s="166"/>
      <c r="AL663" s="166"/>
      <c r="AM663" s="166"/>
      <c r="AN663" s="166" t="str">
        <f>F663 &amp;"["&amp;G663&amp;"]의 "&amp; I663 &amp;"["&amp; J663 &amp;"]는 필수적으로 존재하여만 한다."</f>
        <v>인체유래물정보[SPECIMEN]의 표본 유형 ID[SPECIMEN_TYPE_CONCEPT_ID]는 필수적으로 존재하여만 한다.</v>
      </c>
      <c r="AO663" s="166"/>
      <c r="AP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Q663" s="164" t="s">
        <v>1860</v>
      </c>
      <c r="AR663" s="164" t="str">
        <f t="shared" si="497"/>
        <v xml:space="preserve">WITH query_result AS (
    -- 쿼리 결과를 변수에 저장
    SELECT 'ID3330'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AT663" s="164" t="s">
        <v>1860</v>
      </c>
      <c r="AU663" s="164" t="str">
        <f t="shared" si="498"/>
        <v xml:space="preserve">    WITH query_result AS (
        -- 쿼리 결과를 변수에 저장
        SELECT 'ID3330'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AW663" s="164" t="s">
        <v>1860</v>
      </c>
      <c r="AX663" s="164" t="str">
        <f t="shared" si="499"/>
        <v xml:space="preserve">    WITH query_result AS (
        -- 쿼리 결과를 변수에 저장
    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Z663" s="164" t="s">
        <v>1860</v>
      </c>
      <c r="BA663" s="164" t="str">
        <f t="shared" si="500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C663" s="164" t="s">
        <v>1860</v>
      </c>
      <c r="BD663" s="164" t="str">
        <f t="shared" si="501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BF663" s="164" t="s">
        <v>1860</v>
      </c>
      <c r="BG663" s="164" t="str">
        <f t="shared" si="502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3" s="166" t="str">
        <f>"SELECT 'ID"&amp; $U663 &amp;"' AS RULE_ID,  
   '"&amp; $G663 &amp;"' AS TB_NM,    
   '"&amp; $J663 &amp;"' AS COL_NM, 
   COUNT(*) AS TOT_CNT   
   FROM "&amp;$C663&amp;"."&amp; $G663 &amp;"
"</f>
        <v xml:space="preserve">SELECT 'ID3330' AS RULE_ID,  
   'SPECIMEN' AS TB_NM,    
   'SPECIMEN_TYPE_CONCEPT_ID' AS COL_NM, 
   COUNT(*) AS TOT_CNT   
   FROM YourSchemaName.SPECIMEN
</v>
      </c>
      <c r="BI663" s="164" t="s">
        <v>1860</v>
      </c>
      <c r="BJ663" s="166" t="str">
        <f t="shared" si="503"/>
        <v xml:space="preserve">BEGIN
    -- 쿼리 결과를 변수에 저장
    SELECT 'ID3330'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L663" s="164" t="s">
        <v>1860</v>
      </c>
      <c r="BM663" s="166" t="str">
        <f t="shared" si="504"/>
        <v xml:space="preserve">BEGIN
    -- 쿼리 결과를 변수에 저장
    SELECT 'ID3330'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BO663" s="164" t="s">
        <v>1860</v>
      </c>
      <c r="BP663" s="166" t="str">
        <f t="shared" si="505"/>
        <v xml:space="preserve">BEGIN
    -- 쿼리 결과를 변수에 저장
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BR663" s="164" t="s">
        <v>1860</v>
      </c>
      <c r="BS663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U663" s="164" t="s">
        <v>1860</v>
      </c>
      <c r="BV663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663" s="166" t="str">
        <f>"SELECT ERR_VALUE, RULE_ID, TB_NM, COL_NM FROM (
 SELECT DISTINCT SUBSTRING(CAST("&amp; $J663 &amp;" AS VARCHAR(50)),1,30) AS ERR_VALUE, 'ID"&amp; $U663 &amp;"' AS RULE_ID,  
   '"&amp; $G663 &amp;"' AS TB_NM,    
   '"&amp; $J663 &amp;"' AS COL_NM 
    FROM "&amp;$C663&amp;"."&amp; $G663 &amp;" A
    WHERE  "&amp; $J663 &amp;" IS NULL 
LIMIT 3
) XX
"</f>
        <v xml:space="preserve">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</v>
      </c>
      <c r="BX663" s="164" t="s">
        <v>1860</v>
      </c>
      <c r="BY663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A663" s="164" t="s">
        <v>1860</v>
      </c>
      <c r="CB663" s="164" t="str">
        <f t="shared" si="509"/>
        <v xml:space="preserve">    -- 프로시저 본문
    BEGIN
        WITH query_result AS (
            -- 쿼리 결과를 변수에 저장
            SELECT 'ID3330'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D663" s="164" t="s">
        <v>1860</v>
      </c>
      <c r="CE663" s="164" t="str">
        <f t="shared" si="510"/>
        <v xml:space="preserve">    -- 프로시저 본문
    BEGIN
        WITH query_result AS (
            -- 쿼리 결과를 변수에 저장
         SELECT 'ID3330'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3" s="166" t="str">
        <f>"SELECT ERR_VALUE, RULE_ID, TB_NM, COL_NM FROM (
 SELECT DISTINCT SUBSTR(TO_CHAR("&amp; $J663 &amp;"),1,30) AS ERR_VALUE, 'ID"&amp; $U663 &amp;"' AS RULE_ID,  
   '"&amp; $G663 &amp;"' AS TB_NM,    
   '"&amp; $J663 &amp;"' AS COL_NM 
    FROM "&amp;$C663&amp;"."&amp; $G663 &amp;" A
    WHERE  "&amp; $J663 &amp;" IS NULL
AND ROWNUM &lt; 4
) XX
"</f>
        <v xml:space="preserve">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</v>
      </c>
      <c r="CG663" s="164" t="s">
        <v>1860</v>
      </c>
      <c r="CH663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J663" s="164" t="s">
        <v>1860</v>
      </c>
      <c r="CK663" s="164" t="str">
        <f t="shared" si="512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M663" s="164" t="s">
        <v>1860</v>
      </c>
      <c r="CN663" s="164" t="str">
        <f t="shared" si="513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CP663" s="164" t="s">
        <v>1860</v>
      </c>
      <c r="CQ663" s="164" t="str">
        <f t="shared" si="514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3" s="216">
        <f>IFERROR(VLOOKUP("ID"&amp;U663,V.진단결과!$A$2:$E$99558,4,0),0)</f>
        <v>0</v>
      </c>
      <c r="CS663" s="217">
        <f>IFERROR(VLOOKUP("ID"&amp;U663,V.진단결과!$A$2:$E$99558,5,0),0)</f>
        <v>0</v>
      </c>
      <c r="CT663" s="218">
        <f t="shared" si="477"/>
        <v>0</v>
      </c>
      <c r="CU663" s="219" t="str">
        <f>SUBSTITUTE(IFERROR(VLOOKUP("ID"&amp;U663,V.진단결과!$A$2:$F$99558,6,0),""),$AO663,"")</f>
        <v/>
      </c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</row>
    <row r="664" spans="1:120" s="220" customFormat="1" ht="16.5" customHeight="1">
      <c r="A664" s="164">
        <v>5.4</v>
      </c>
      <c r="B664" s="164" t="s">
        <v>2240</v>
      </c>
      <c r="C664" s="164" t="s">
        <v>2886</v>
      </c>
      <c r="D664" s="164">
        <v>14</v>
      </c>
      <c r="E664" s="175" t="s">
        <v>2243</v>
      </c>
      <c r="F664" s="177" t="s">
        <v>2264</v>
      </c>
      <c r="G664" s="177" t="s">
        <v>2257</v>
      </c>
      <c r="H664" s="177">
        <v>5</v>
      </c>
      <c r="I664" s="221" t="s">
        <v>2775</v>
      </c>
      <c r="J664" s="177" t="s">
        <v>2426</v>
      </c>
      <c r="K664" s="177" t="s">
        <v>2438</v>
      </c>
      <c r="L664" s="175"/>
      <c r="M664" s="165"/>
      <c r="N664" s="221" t="s">
        <v>2775</v>
      </c>
      <c r="O664" s="169"/>
      <c r="P664" s="4"/>
      <c r="Q664" s="175" t="s">
        <v>116</v>
      </c>
      <c r="R664" s="175" t="s">
        <v>2448</v>
      </c>
      <c r="S664" s="166"/>
      <c r="T664" s="166"/>
      <c r="U664" s="166">
        <v>3331</v>
      </c>
      <c r="V664" s="164" t="s">
        <v>1869</v>
      </c>
      <c r="W664" s="166"/>
      <c r="X664" s="166"/>
      <c r="Y664" s="166"/>
      <c r="Z664" s="168" t="s">
        <v>1966</v>
      </c>
      <c r="AA664" s="168" t="s">
        <v>1967</v>
      </c>
      <c r="AB664" s="166"/>
      <c r="AC664" s="166"/>
      <c r="AD664" s="165"/>
      <c r="AE664" s="166"/>
      <c r="AF664" s="166"/>
      <c r="AG664" s="166"/>
      <c r="AH664" s="165"/>
      <c r="AI664" s="166"/>
      <c r="AJ664" s="166"/>
      <c r="AK664" s="166"/>
      <c r="AL664" s="166"/>
      <c r="AM664" s="166"/>
      <c r="AN664" s="167" t="str">
        <f>F664 &amp;"["&amp;G664&amp;"]의 "&amp; I664 &amp;"["&amp; J664 &amp;"]는 'YYYY-MM-DD'의 날짜 형식을 준수해야 한다."</f>
        <v>인체유래물정보[SPECIMEN]의 표본 일자[SPECIMEN_DATE]는 'YYYY-MM-DD'의 날짜 형식을 준수해야 한다.</v>
      </c>
      <c r="AO664" s="166"/>
      <c r="AP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AQ664" s="164" t="s">
        <v>1860</v>
      </c>
      <c r="AR664" s="164" t="str">
        <f t="shared" si="497"/>
        <v xml:space="preserve">WITH query_result AS (
    -- 쿼리 결과를 변수에 저장
    SELECT 'ID3331'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4" s="166" t="str">
        <f>"SELECT 'ID"&amp; $U664 &amp;"' AS RULE_ID,  
   '"&amp; $G664 &amp;"' AS TB_NM,    
   '"&amp; $J664 &amp;"' AS COL_NM, 
	COUNT(*) AS ERR_CNT   
FROM "&amp;$C664&amp;"."&amp; $G664 &amp;"
WHERE CASE WHEN "&amp; $J664 &amp;" LIKE_REGEXPR '^[0-9]{4}-[0-9]{2}-[0-9]{2}$'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664" s="164" t="s">
        <v>1860</v>
      </c>
      <c r="AU664" s="164" t="str">
        <f t="shared" si="498"/>
        <v xml:space="preserve">    WITH query_result AS (
        -- 쿼리 결과를 변수에 저장
        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LIKE_REGEXPR '^[0-9]{4}-[0-9]{2}-[0-9]{2}$'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664" s="164" t="s">
        <v>1860</v>
      </c>
      <c r="AX664" s="164" t="str">
        <f t="shared" si="499"/>
        <v xml:space="preserve">    WITH query_result AS (
        -- 쿼리 결과를 변수에 저장
        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AZ664" s="164" t="s">
        <v>1860</v>
      </c>
      <c r="BA664" s="164" t="str">
        <f t="shared" si="500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664" s="164" t="s">
        <v>1860</v>
      </c>
      <c r="BD664" s="164" t="str">
        <f t="shared" si="501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664" s="164" t="s">
        <v>1860</v>
      </c>
      <c r="BG664" s="164" t="str">
        <f t="shared" si="502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4" s="166" t="str">
        <f>"SELECT 'ID"&amp; $U664 &amp;"' AS RULE_ID,  
   '"&amp; $G664 &amp;"' AS TB_NM,    
   '"&amp; $J664 &amp;"' AS COL_NM, 
   COUNT(*) AS TOT_CNT   
   FROM "&amp;$C664&amp;"."&amp; $G664 &amp;"
WHERE "&amp; $J664 &amp;" IS NOT NULL AND LENGTH(CAST("&amp; $J664 &amp;" AS VARCHAR))&gt;0 "</f>
        <v xml:space="preserve">SELECT 'ID3331' AS RULE_ID,  
   'SPECIMEN' AS TB_NM,    
   'SPECIMEN_DATE' AS COL_NM, 
   COUNT(*) AS TOT_CNT   
   FROM YourSchemaName.SPECIMEN
WHERE SPECIMEN_DATE IS NOT NULL AND LENGTH(CAST(SPECIMEN_DATE AS VARCHAR))&gt;0 </v>
      </c>
      <c r="BI664" s="164" t="s">
        <v>1860</v>
      </c>
      <c r="BJ664" s="166" t="str">
        <f t="shared" si="503"/>
        <v xml:space="preserve">BEGIN
    -- 쿼리 결과를 변수에 저장
    SELECT 'ID3331'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4" s="166" t="str">
        <f>"SELECT 'ID"&amp; $U664 &amp;"' AS RULE_ID,  
   '"&amp; $G664 &amp;"' AS TB_NM,    
   '"&amp; $J664 &amp;"' AS COL_NM, 
	COUNT(*) AS ERR_CNT   
FROM "&amp;$C664&amp;"."&amp; $G664 &amp;"
WHERE CASE WHEN REGEXP_MATCH(CAST("&amp; $J664 &amp;" AS VARCHAR), '^[0-9]{4}-[0-9]{2}-[0-9]{2}$') IS NULL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664" s="164" t="s">
        <v>1860</v>
      </c>
      <c r="BM664" s="166" t="str">
        <f t="shared" si="504"/>
        <v xml:space="preserve">BEGIN
    -- 쿼리 결과를 변수에 저장
    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REGEXP_MATCH(CAST("&amp; $J664 &amp;" AS VARCHAR), '^[0-9]{4}-[0-9]{2}-[0-9]{2}$') IS NULL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664" s="164" t="s">
        <v>1860</v>
      </c>
      <c r="BP664" s="166" t="str">
        <f t="shared" si="505"/>
        <v xml:space="preserve">BEGIN
    -- 쿼리 결과를 변수에 저장
    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BR664" s="164" t="s">
        <v>1860</v>
      </c>
      <c r="BS66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4" s="166" t="str">
        <f>"SELECT 'ID"&amp; $U664 &amp;"' AS RULE_ID,  
   '"&amp; $G664 &amp;"' AS TB_NM,    
   '"&amp; $J664 &amp;"' AS COL_NM, 
	COUNT(*) AS ERR_CNT   
FROM "&amp;$C664&amp;"."&amp; $G664 &amp;"
WHERE CASE WHEN "&amp; $J664 &amp;" REGEXP '^[0-9]{4}-[0-9]{2}-[0-9]{2}$'
THEN 'Y' ELSE 'N' END = 'Y' 
AND ( "&amp; $J664 &amp;" IS NOT NULL AND LENGTH("&amp; $J664 &amp;")&gt;0 )
"</f>
        <v xml:space="preserve">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664" s="164" t="s">
        <v>1860</v>
      </c>
      <c r="BV66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664" s="166" t="str">
        <f>"SELECT ERR_VALUE, RULE_ID, TB_NM, COL_NM FROM (
SELECT DISTINCT SUBSTRING(CAST("&amp; $J664 &amp;" AS VARCHAR(50)),1,30) AS ERR_VALUE, 'ID"&amp; $U664 &amp;"' AS RULE_ID,  
   '"&amp; $G664 &amp;"' AS TB_NM,    
   '"&amp; $J664 &amp;"' AS COL_NM 
FROM "&amp;$C664&amp;"."&amp; $G664 &amp;"
WHERE CASE WHEN "&amp; $J664 &amp;" REGEXP '^[0-9]{4}-[0-9]{2}-[0-9]{2}$'
 THEN 'Y' 
 ELSE 'N' 
 END = 'Y' 
AND ("&amp; $J664 &amp;" IS NOT NULL AND LENGTH("&amp; $J664 &amp;")&gt;0 )
limit 3
) XX
"</f>
        <v xml:space="preserve">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664" s="164" t="s">
        <v>1860</v>
      </c>
      <c r="BY66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CA664" s="164" t="s">
        <v>1860</v>
      </c>
      <c r="CB664" s="164" t="str">
        <f t="shared" si="509"/>
        <v xml:space="preserve">    -- 프로시저 본문
    BEGIN
        WITH query_result AS (
            -- 쿼리 결과를 변수에 저장
            SELECT 'ID3331'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4" s="166" t="str">
        <f>"SELECT 'ID"&amp; $U664 &amp;"' AS RULE_ID,  
   '"&amp; $G664 &amp;"' AS TB_NM,    
   '"&amp; $J664 &amp;"' AS COL_NM, 
	COUNT(*) AS ERR_CNT   
FROM "&amp;$C664&amp;"."&amp; $G664 &amp;"
WHERE CASE WHEN REGEXP_LIKE("&amp; $J664 &amp;", '^[0-9]{4}-[0-9]{2}-[0-9]{2}$')
THEN 'Y' ELSE 'N' END = 'Y' 
AND ( "&amp; $J664 &amp;" IS NOT NULL AND LENGTH(TO_CHAR("&amp; $J664 &amp;"))&gt;0 )
"</f>
        <v xml:space="preserve">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664" s="164" t="s">
        <v>1860</v>
      </c>
      <c r="CE664" s="164" t="str">
        <f t="shared" si="510"/>
        <v xml:space="preserve">    -- 프로시저 본문
    BEGIN
        WITH query_result AS (
            -- 쿼리 결과를 변수에 저장
         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4" s="166" t="str">
        <f>"SELECT ERR_VALUE, RULE_ID, TB_NM, COL_NM FROM (
SELECT DISTINCT SUBSTR(TO_CHAR("&amp; $J664 &amp;"),1,30) AS ERR_VALUE, 'ID"&amp; $U664 &amp;"' AS RULE_ID,  
   '"&amp; $G664 &amp;"' AS TB_NM,    
   '"&amp; $J664 &amp;"' AS COL_NM 
FROM "&amp;$C664&amp;"."&amp; $G664 &amp;"
WHERE CASE WHEN REGEXP_LIKE("&amp; $J664 &amp;", '^[0-9]{4}-[0-9]{2}-[0-9]{2}$')
 THEN 'Y' 
 ELSE 'N' 
 END = 'Y' 
AND ("&amp; $J664 &amp;" IS NOT NULL AND LENGTH(TO_CHAR("&amp; $J664 &amp;"))&gt;0 )
AND ROWNUM &lt; 4
) XX
"</f>
        <v xml:space="preserve">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664" s="164" t="s">
        <v>1860</v>
      </c>
      <c r="CH664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CJ664" s="164" t="s">
        <v>1860</v>
      </c>
      <c r="CK664" s="164" t="str">
        <f t="shared" si="512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664" s="164" t="s">
        <v>1860</v>
      </c>
      <c r="CN664" s="164" t="str">
        <f t="shared" si="513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664" s="164" t="s">
        <v>1860</v>
      </c>
      <c r="CQ664" s="164" t="str">
        <f t="shared" si="514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4" s="216">
        <f>IFERROR(VLOOKUP("ID"&amp;U664,V.진단결과!$A$2:$E$99558,4,0),0)</f>
        <v>0</v>
      </c>
      <c r="CS664" s="217">
        <f>IFERROR(VLOOKUP("ID"&amp;U664,V.진단결과!$A$2:$E$99558,5,0),0)</f>
        <v>0</v>
      </c>
      <c r="CT664" s="218">
        <f t="shared" si="477"/>
        <v>0</v>
      </c>
      <c r="CU664" s="219" t="str">
        <f>SUBSTITUTE(IFERROR(VLOOKUP("ID"&amp;U664,V.진단결과!$A$2:$F$99558,6,0),""),$AO664,"")</f>
        <v/>
      </c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</row>
    <row r="665" spans="1:120" s="220" customFormat="1" ht="16.5" customHeight="1">
      <c r="A665" s="164">
        <v>5.4</v>
      </c>
      <c r="B665" s="164" t="s">
        <v>2240</v>
      </c>
      <c r="C665" s="164" t="s">
        <v>2886</v>
      </c>
      <c r="D665" s="164">
        <v>14</v>
      </c>
      <c r="E665" s="175" t="s">
        <v>2243</v>
      </c>
      <c r="F665" s="177" t="s">
        <v>2264</v>
      </c>
      <c r="G665" s="177" t="s">
        <v>2257</v>
      </c>
      <c r="H665" s="177">
        <v>5</v>
      </c>
      <c r="I665" s="221" t="s">
        <v>2775</v>
      </c>
      <c r="J665" s="177" t="s">
        <v>2426</v>
      </c>
      <c r="K665" s="177" t="s">
        <v>2438</v>
      </c>
      <c r="L665" s="175"/>
      <c r="M665" s="165"/>
      <c r="N665" s="221" t="s">
        <v>2775</v>
      </c>
      <c r="O665" s="169"/>
      <c r="P665" s="4"/>
      <c r="Q665" s="175" t="s">
        <v>116</v>
      </c>
      <c r="R665" s="175" t="s">
        <v>2448</v>
      </c>
      <c r="S665" s="166"/>
      <c r="T665" s="166"/>
      <c r="U665" s="166">
        <v>3332</v>
      </c>
      <c r="V665" s="164" t="s">
        <v>1869</v>
      </c>
      <c r="W665" s="166"/>
      <c r="X665" s="166"/>
      <c r="Y665" s="166"/>
      <c r="Z665" s="168" t="s">
        <v>2892</v>
      </c>
      <c r="AA665" s="168" t="s">
        <v>2891</v>
      </c>
      <c r="AB665" s="166"/>
      <c r="AC665" s="166"/>
      <c r="AD665" s="165"/>
      <c r="AE665" s="166"/>
      <c r="AF665" s="166"/>
      <c r="AG665" s="166"/>
      <c r="AH665" s="165"/>
      <c r="AI665" s="166"/>
      <c r="AJ665" s="166"/>
      <c r="AK665" s="166"/>
      <c r="AL665" s="166"/>
      <c r="AM665" s="166"/>
      <c r="AN665" s="166" t="str">
        <f>F665 &amp;"["&amp;G665&amp;"]의 "&amp; I665 &amp;"["&amp; J665 &amp;"]는 필수적으로 존재하여만 한다."</f>
        <v>인체유래물정보[SPECIMEN]의 표본 일자[SPECIMEN_DATE]는 필수적으로 존재하여만 한다.</v>
      </c>
      <c r="AO665" s="166"/>
      <c r="AP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Q665" s="164" t="s">
        <v>1860</v>
      </c>
      <c r="AR665" s="164" t="str">
        <f t="shared" si="497"/>
        <v xml:space="preserve">WITH query_result AS (
    -- 쿼리 결과를 변수에 저장
    SELECT 'ID3332'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AT665" s="164" t="s">
        <v>1860</v>
      </c>
      <c r="AU665" s="164" t="str">
        <f t="shared" si="498"/>
        <v xml:space="preserve">    WITH query_result AS (
        -- 쿼리 결과를 변수에 저장
        SELECT 'ID3332'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AW665" s="164" t="s">
        <v>1860</v>
      </c>
      <c r="AX665" s="164" t="str">
        <f t="shared" si="499"/>
        <v xml:space="preserve">    WITH query_result AS (
        -- 쿼리 결과를 변수에 저장
    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Z665" s="164" t="s">
        <v>1860</v>
      </c>
      <c r="BA665" s="164" t="str">
        <f t="shared" si="500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C665" s="164" t="s">
        <v>1860</v>
      </c>
      <c r="BD665" s="164" t="str">
        <f t="shared" si="501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BF665" s="164" t="s">
        <v>1860</v>
      </c>
      <c r="BG665" s="164" t="str">
        <f t="shared" si="502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5" s="166" t="str">
        <f>"SELECT 'ID"&amp; $U665 &amp;"' AS RULE_ID,  
   '"&amp; $G665 &amp;"' AS TB_NM,    
   '"&amp; $J665 &amp;"' AS COL_NM, 
   COUNT(*) AS TOT_CNT   
   FROM "&amp;$C665&amp;"."&amp; $G665 &amp;"
"</f>
        <v xml:space="preserve">SELECT 'ID3332' AS RULE_ID,  
   'SPECIMEN' AS TB_NM,    
   'SPECIMEN_DATE' AS COL_NM, 
   COUNT(*) AS TOT_CNT   
   FROM YourSchemaName.SPECIMEN
</v>
      </c>
      <c r="BI665" s="164" t="s">
        <v>1860</v>
      </c>
      <c r="BJ665" s="166" t="str">
        <f t="shared" si="503"/>
        <v xml:space="preserve">BEGIN
    -- 쿼리 결과를 변수에 저장
    SELECT 'ID3332'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L665" s="164" t="s">
        <v>1860</v>
      </c>
      <c r="BM665" s="166" t="str">
        <f t="shared" si="504"/>
        <v xml:space="preserve">BEGIN
    -- 쿼리 결과를 변수에 저장
    SELECT 'ID3332'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BO665" s="164" t="s">
        <v>1860</v>
      </c>
      <c r="BP665" s="166" t="str">
        <f t="shared" si="505"/>
        <v xml:space="preserve">BEGIN
    -- 쿼리 결과를 변수에 저장
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BR665" s="164" t="s">
        <v>1860</v>
      </c>
      <c r="BS665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U665" s="164" t="s">
        <v>1860</v>
      </c>
      <c r="BV665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665" s="166" t="str">
        <f>"SELECT ERR_VALUE, RULE_ID, TB_NM, COL_NM FROM (
 SELECT DISTINCT SUBSTRING(CAST("&amp; $J665 &amp;" AS VARCHAR(50)),1,30) AS ERR_VALUE, 'ID"&amp; $U665 &amp;"' AS RULE_ID,  
   '"&amp; $G665 &amp;"' AS TB_NM,    
   '"&amp; $J665 &amp;"' AS COL_NM 
    FROM "&amp;$C665&amp;"."&amp; $G665 &amp;" A
    WHERE  "&amp; $J665 &amp;" IS NULL 
LIMIT 3
) XX
"</f>
        <v xml:space="preserve">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</v>
      </c>
      <c r="BX665" s="164" t="s">
        <v>1860</v>
      </c>
      <c r="BY665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A665" s="164" t="s">
        <v>1860</v>
      </c>
      <c r="CB665" s="164" t="str">
        <f t="shared" si="509"/>
        <v xml:space="preserve">    -- 프로시저 본문
    BEGIN
        WITH query_result AS (
            -- 쿼리 결과를 변수에 저장
            SELECT 'ID3332'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D665" s="164" t="s">
        <v>1860</v>
      </c>
      <c r="CE665" s="164" t="str">
        <f t="shared" si="510"/>
        <v xml:space="preserve">    -- 프로시저 본문
    BEGIN
        WITH query_result AS (
            -- 쿼리 결과를 변수에 저장
         SELECT 'ID3332'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5" s="166" t="str">
        <f>"SELECT ERR_VALUE, RULE_ID, TB_NM, COL_NM FROM (
 SELECT DISTINCT SUBSTR(TO_CHAR("&amp; $J665 &amp;"),1,30) AS ERR_VALUE, 'ID"&amp; $U665 &amp;"' AS RULE_ID,  
   '"&amp; $G665 &amp;"' AS TB_NM,    
   '"&amp; $J665 &amp;"' AS COL_NM 
    FROM "&amp;$C665&amp;"."&amp; $G665 &amp;" A
    WHERE  "&amp; $J665 &amp;" IS NULL
AND ROWNUM &lt; 4
) XX
"</f>
        <v xml:space="preserve">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</v>
      </c>
      <c r="CG665" s="164" t="s">
        <v>1860</v>
      </c>
      <c r="CH665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J665" s="164" t="s">
        <v>1860</v>
      </c>
      <c r="CK665" s="164" t="str">
        <f t="shared" si="512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M665" s="164" t="s">
        <v>1860</v>
      </c>
      <c r="CN665" s="164" t="str">
        <f t="shared" si="513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CP665" s="164" t="s">
        <v>1860</v>
      </c>
      <c r="CQ665" s="164" t="str">
        <f t="shared" si="514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5" s="216">
        <f>IFERROR(VLOOKUP("ID"&amp;U665,V.진단결과!$A$2:$E$99558,4,0),0)</f>
        <v>0</v>
      </c>
      <c r="CS665" s="217">
        <f>IFERROR(VLOOKUP("ID"&amp;U665,V.진단결과!$A$2:$E$99558,5,0),0)</f>
        <v>0</v>
      </c>
      <c r="CT665" s="218">
        <f t="shared" si="477"/>
        <v>0</v>
      </c>
      <c r="CU665" s="219" t="str">
        <f>SUBSTITUTE(IFERROR(VLOOKUP("ID"&amp;U665,V.진단결과!$A$2:$F$99558,6,0),""),$AO665,"")</f>
        <v/>
      </c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</row>
    <row r="666" spans="1:120" s="220" customFormat="1" ht="24" customHeight="1">
      <c r="A666" s="164">
        <v>5.4</v>
      </c>
      <c r="B666" s="164" t="s">
        <v>2240</v>
      </c>
      <c r="C666" s="164" t="s">
        <v>2886</v>
      </c>
      <c r="D666" s="164">
        <v>14</v>
      </c>
      <c r="E666" s="175" t="s">
        <v>2243</v>
      </c>
      <c r="F666" s="177" t="s">
        <v>2264</v>
      </c>
      <c r="G666" s="177" t="s">
        <v>2257</v>
      </c>
      <c r="H666" s="177">
        <v>5</v>
      </c>
      <c r="I666" s="221" t="s">
        <v>2775</v>
      </c>
      <c r="J666" s="177" t="s">
        <v>2426</v>
      </c>
      <c r="K666" s="177" t="s">
        <v>2438</v>
      </c>
      <c r="L666" s="175"/>
      <c r="M666" s="165"/>
      <c r="N666" s="221" t="s">
        <v>2775</v>
      </c>
      <c r="O666" s="169"/>
      <c r="P666" s="4"/>
      <c r="Q666" s="175" t="s">
        <v>116</v>
      </c>
      <c r="R666" s="175" t="s">
        <v>2448</v>
      </c>
      <c r="S666" s="166"/>
      <c r="T666" s="166"/>
      <c r="U666" s="166">
        <v>3333</v>
      </c>
      <c r="V666" s="164" t="s">
        <v>1869</v>
      </c>
      <c r="W666" s="166"/>
      <c r="X666" s="166"/>
      <c r="Y666" s="166"/>
      <c r="Z666" s="168" t="s">
        <v>2564</v>
      </c>
      <c r="AA666" s="168" t="s">
        <v>2565</v>
      </c>
      <c r="AB666" s="166"/>
      <c r="AC666" s="166"/>
      <c r="AD666" s="165"/>
      <c r="AE666" s="166"/>
      <c r="AF666" s="166"/>
      <c r="AG666" s="166"/>
      <c r="AH666" s="165"/>
      <c r="AI666" s="166"/>
      <c r="AJ666" s="166" t="s">
        <v>2254</v>
      </c>
      <c r="AK666" s="166" t="s">
        <v>2272</v>
      </c>
      <c r="AL666" s="166"/>
      <c r="AM666" s="166" t="s">
        <v>2394</v>
      </c>
      <c r="AN666" s="166" t="str">
        <f>F666 &amp;"["&amp;G666&amp;"]의 "&amp; I666 &amp;"["&amp; J666 &amp;"]는 사망["&amp;AJ666&amp;"]의 사망일자 이후 데이터가 존재할 수 없다."</f>
        <v>인체유래물정보[SPECIMEN]의 표본 일자[SPECIMEN_DATE]는 사망[DEATH]의 사망일자 이후 데이터가 존재할 수 없다.</v>
      </c>
      <c r="AO666" s="166"/>
      <c r="AP666" s="166" t="str">
        <f t="shared" ref="AP666:AP671" si="515">"SELECT 'ID"&amp; $U666 &amp;"' AS RULE_ID,  
   '"&amp; $G666 &amp;"' AS TB_NM,    
   '"&amp; $J666 &amp;"' AS COL_NM, 
   COUNT(*) AS TOT_CNT   
   FROM "&amp;$C666&amp;"."&amp; $G666 &amp;"
WHERE "&amp; $J666 &amp;" IS NOT NULL AND LENGTH("&amp; $J666 &amp;")&gt;0 "</f>
        <v xml:space="preserve">SELECT 'ID3333' AS RULE_ID,  
   'SPECIMEN' AS TB_NM,    
   'SPECIMEN_DATE' AS COL_NM, 
   COUNT(*) AS TOT_CNT   
   FROM YourSchemaName.SPECIMEN
WHERE SPECIMEN_DATE IS NOT NULL AND LENGTH(SPECIMEN_DATE)&gt;0 </v>
      </c>
      <c r="AQ666" s="164" t="s">
        <v>1860</v>
      </c>
      <c r="AR666" s="164" t="str">
        <f t="shared" si="497"/>
        <v xml:space="preserve">WITH query_result AS (
    -- 쿼리 결과를 변수에 저장
    SELECT 'ID3333'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 
AND A."&amp; $J666 &amp;" &lt; B."&amp;$AM666&amp;"
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666" s="164" t="s">
        <v>1860</v>
      </c>
      <c r="AU666" s="164" t="str">
        <f t="shared" si="498"/>
        <v xml:space="preserve">    WITH query_result AS (
        -- 쿼리 결과를 변수에 저장
        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TO_VARCHAR(B."&amp;$AM666&amp;", 'YYYY-MM-DD')
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666" s="164" t="s">
        <v>1860</v>
      </c>
      <c r="AX666" s="164" t="str">
        <f t="shared" si="499"/>
        <v xml:space="preserve">    WITH query_result AS (
        -- 쿼리 결과를 변수에 저장
    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AZ666" s="164" t="s">
        <v>1860</v>
      </c>
      <c r="BA666" s="164" t="str">
        <f t="shared" si="500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666" s="164" t="s">
        <v>1860</v>
      </c>
      <c r="BD666" s="164" t="str">
        <f t="shared" si="501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666" s="164" t="s">
        <v>1860</v>
      </c>
      <c r="BG666" s="164" t="str">
        <f t="shared" si="502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6" s="166" t="str">
        <f>"SELECT 'ID"&amp; $U666 &amp;"' AS RULE_ID,  
   '"&amp; $G666 &amp;"' AS TB_NM,    
   '"&amp; $J666 &amp;"' AS COL_NM, 
   COUNT(*) AS TOT_CNT   
   FROM "&amp;$C666&amp;"."&amp; $G666 &amp;"
"</f>
        <v xml:space="preserve">SELECT 'ID3333' AS RULE_ID,  
   'SPECIMEN' AS TB_NM,    
   'SPECIMEN_DATE' AS COL_NM, 
   COUNT(*) AS TOT_CNT   
   FROM YourSchemaName.SPECIMEN
</v>
      </c>
      <c r="BI666" s="164" t="s">
        <v>1860</v>
      </c>
      <c r="BJ666" s="166" t="str">
        <f t="shared" si="503"/>
        <v xml:space="preserve">BEGIN
    -- 쿼리 결과를 변수에 저장
    SELECT 'ID3333'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B."&amp;$AM636&amp;" 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</v>
      </c>
      <c r="BL666" s="164" t="s">
        <v>1860</v>
      </c>
      <c r="BM666" s="166" t="str">
        <f t="shared" si="504"/>
        <v xml:space="preserve">BEGIN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=A."&amp;$AK666&amp;" 
AND A."&amp; $J666 &amp;" &lt; B."&amp;$AM636&amp;" 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</v>
      </c>
      <c r="BO666" s="164" t="s">
        <v>1860</v>
      </c>
      <c r="BP666" s="166" t="str">
        <f t="shared" si="505"/>
        <v xml:space="preserve">BEGIN
    -- 쿼리 결과를 변수에 저장
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BR666" s="164" t="s">
        <v>1860</v>
      </c>
      <c r="BS666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B."&amp;$AM636&amp;" )  
THEN 'Y' ELSE 'N' END = 'Y' 
AND ( "&amp; $J666 &amp;" IS NOT NULL AND LENGTH("&amp; $J666 &amp;")&gt;0 )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</v>
      </c>
      <c r="BU666" s="164" t="s">
        <v>1860</v>
      </c>
      <c r="BV666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666" s="166" t="str">
        <f>"SELECT ERR_VALUE, RULE_ID, TB_NM, COL_NM FROM (
 SELECT DISTINCT SUBSTRING(CAST("&amp; $J666 &amp;" AS VARCHAR(50)),1,30)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B."&amp;$AM636&amp;"
)  
THEN 'Y' ELSE 'N' END = 'Y' 
AND ( "&amp; $J666 &amp;" IS NOT NULL AND LENGTH("&amp; $J666 &amp;")&gt;0 ) 
LIMIT 3
) XX
"</f>
        <v xml:space="preserve">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</v>
      </c>
      <c r="BX666" s="164" t="s">
        <v>1860</v>
      </c>
      <c r="BY666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A666" s="164" t="s">
        <v>1860</v>
      </c>
      <c r="CB666" s="164" t="str">
        <f t="shared" si="509"/>
        <v xml:space="preserve">    -- 프로시저 본문
    BEGIN
        WITH query_result AS (
            -- 쿼리 결과를 변수에 저장
            SELECT 'ID3333'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B."&amp;$AM636&amp;"
 )  
THEN 'Y' ELSE 'N' END = 'Y' 
AND ( "&amp; $J666 &amp;" IS NOT NULL AND LENGTH(TO_CHAR("&amp; $J666 &amp;"))&gt;0 )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</v>
      </c>
      <c r="CD666" s="164" t="s">
        <v>1860</v>
      </c>
      <c r="CE666" s="164" t="str">
        <f t="shared" si="510"/>
        <v xml:space="preserve">    -- 프로시저 본문
    BEGIN
        WITH query_result AS (
            -- 쿼리 결과를 변수에 저장
         SELECT 'ID3333'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6" s="166" t="str">
        <f>"SELECT ERR_VALUE, RULE_ID, TB_NM, COL_NM FROM (
 SELECT DISTINCT SUBSTR(TO_CHAR("&amp; $J666 &amp;"),1,30)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B."&amp;$AM636&amp;"
)  
THEN 'Y' ELSE 'N' END = 'Y' 
AND ( "&amp; $J666 &amp;" IS NOT NULL AND LENGTH(TO_CHAR("&amp; $J666 &amp;"))&gt;0 ) 
AND ROWNUM &lt; 4
) XX
"</f>
        <v xml:space="preserve">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</v>
      </c>
      <c r="CG666" s="164" t="s">
        <v>1860</v>
      </c>
      <c r="CH666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J666" s="164" t="s">
        <v>1860</v>
      </c>
      <c r="CK666" s="164" t="str">
        <f t="shared" si="512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666" s="164" t="s">
        <v>1860</v>
      </c>
      <c r="CN666" s="164" t="str">
        <f t="shared" si="513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666" s="164" t="s">
        <v>1860</v>
      </c>
      <c r="CQ666" s="164" t="str">
        <f t="shared" si="514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6" s="216">
        <f>IFERROR(VLOOKUP("ID"&amp;U666,V.진단결과!$A$2:$E$99558,4,0),0)</f>
        <v>0</v>
      </c>
      <c r="CS666" s="217">
        <f>IFERROR(VLOOKUP("ID"&amp;U666,V.진단결과!$A$2:$E$99558,5,0),0)</f>
        <v>0</v>
      </c>
      <c r="CT666" s="218">
        <f t="shared" si="477"/>
        <v>0</v>
      </c>
      <c r="CU666" s="219" t="str">
        <f>SUBSTITUTE(IFERROR(VLOOKUP("ID"&amp;U666,V.진단결과!$A$2:$F$99558,6,0),""),$AO666,"")</f>
        <v/>
      </c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</row>
    <row r="667" spans="1:120" s="220" customFormat="1" ht="16.5" customHeight="1">
      <c r="A667" s="164">
        <v>5.4</v>
      </c>
      <c r="B667" s="164" t="s">
        <v>2240</v>
      </c>
      <c r="C667" s="164" t="s">
        <v>2886</v>
      </c>
      <c r="D667" s="164">
        <v>14</v>
      </c>
      <c r="E667" s="175" t="s">
        <v>2243</v>
      </c>
      <c r="F667" s="177" t="s">
        <v>2264</v>
      </c>
      <c r="G667" s="177" t="s">
        <v>2257</v>
      </c>
      <c r="H667" s="177">
        <v>6</v>
      </c>
      <c r="I667" s="221" t="s">
        <v>2776</v>
      </c>
      <c r="J667" s="177" t="s">
        <v>2427</v>
      </c>
      <c r="K667" s="177" t="s">
        <v>2436</v>
      </c>
      <c r="L667" s="175"/>
      <c r="M667" s="165"/>
      <c r="N667" s="221" t="s">
        <v>2776</v>
      </c>
      <c r="O667" s="169"/>
      <c r="P667" s="4"/>
      <c r="Q667" s="175" t="s">
        <v>2449</v>
      </c>
      <c r="R667" s="175"/>
      <c r="S667" s="166"/>
      <c r="T667" s="166"/>
      <c r="U667" s="166">
        <v>3334</v>
      </c>
      <c r="V667" s="164" t="s">
        <v>1869</v>
      </c>
      <c r="W667" s="166"/>
      <c r="X667" s="166"/>
      <c r="Y667" s="166"/>
      <c r="Z667" s="168" t="s">
        <v>2801</v>
      </c>
      <c r="AA667" s="168" t="s">
        <v>2799</v>
      </c>
      <c r="AB667" s="166"/>
      <c r="AC667" s="166"/>
      <c r="AD667" s="165"/>
      <c r="AE667" s="166"/>
      <c r="AF667" s="166"/>
      <c r="AG667" s="166"/>
      <c r="AH667" s="165"/>
      <c r="AI667" s="166"/>
      <c r="AJ667" s="177" t="s">
        <v>2257</v>
      </c>
      <c r="AK667" s="177" t="s">
        <v>2426</v>
      </c>
      <c r="AL667" s="166"/>
      <c r="AM667" s="166"/>
      <c r="AN667" s="167" t="str">
        <f>F667 &amp;"["&amp;G667&amp;"]의 "&amp; I667 &amp;"["&amp; J667 &amp;"]는 "&amp;AJ667&amp;" 테이블의 "&amp;AK667&amp;"값을 포함해야 한다."</f>
        <v>인체유래물정보[SPECIMEN]의 표본 시간[SPECIMEN_DATETIME]는 SPECIMEN 테이블의 SPECIMEN_DATE값을 포함해야 한다.</v>
      </c>
      <c r="AO667" s="166"/>
      <c r="AP667" s="166" t="str">
        <f t="shared" si="515"/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AQ667" s="164" t="s">
        <v>1860</v>
      </c>
      <c r="AR667" s="164" t="str">
        <f t="shared" si="497"/>
        <v xml:space="preserve">WITH query_result AS (
    -- 쿼리 결과를 변수에 저장
    SELECT 'ID3334'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7" s="166" t="str">
        <f>"SELECT 'ID"&amp; $U667 &amp;"' AS RULE_ID,  
   '"&amp; $G667 &amp;"' AS TB_NM,    
   '"&amp; $J667 &amp;"' AS COL_NM, 
	COUNT(*) AS ERR_CNT   
FROM "&amp;$C667&amp;"."&amp; $G667 &amp;"
WHERE CASE WHEN  "&amp; $J667 &amp;" NOT LIKE_REGEXPR "&amp; $AK667 &amp;"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667" s="164" t="s">
        <v>1860</v>
      </c>
      <c r="AU667" s="164" t="str">
        <f t="shared" si="498"/>
        <v xml:space="preserve">    WITH query_result AS (
        -- 쿼리 결과를 변수에 저장
        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"&amp; $J667 &amp;" NOT LIKE_REGEXPR "&amp; $AK667 &amp;"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667" s="164" t="s">
        <v>1860</v>
      </c>
      <c r="AX667" s="164" t="str">
        <f t="shared" si="499"/>
        <v xml:space="preserve">    WITH query_result AS (
        -- 쿼리 결과를 변수에 저장
        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AZ667" s="164" t="s">
        <v>1860</v>
      </c>
      <c r="BA667" s="164" t="str">
        <f t="shared" si="500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667" s="164" t="s">
        <v>1860</v>
      </c>
      <c r="BD667" s="164" t="str">
        <f t="shared" si="501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667" s="164" t="s">
        <v>1860</v>
      </c>
      <c r="BG667" s="164" t="str">
        <f t="shared" si="502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7" s="166" t="str">
        <f>"SELECT 'ID"&amp; $U667 &amp;"' AS RULE_ID,  
   '"&amp; $G667 &amp;"' AS TB_NM,    
   '"&amp; $J667 &amp;"' AS COL_NM, 
   COUNT(*) AS TOT_CNT   
   FROM "&amp;$C667&amp;"."&amp; $G667 &amp;"
WHERE "&amp; $J667 &amp;" IS NOT NULL AND LENGTH(CAST("&amp; $J667 &amp;" AS VARCHAR))&gt;0 "</f>
        <v xml:space="preserve">SELECT 'ID3334' AS RULE_ID,  
   'SPECIMEN' AS TB_NM,    
   'SPECIMEN_DATETIME' AS COL_NM, 
   COUNT(*) AS TOT_CNT   
   FROM YourSchemaName.SPECIMEN
WHERE SPECIMEN_DATETIME IS NOT NULL AND LENGTH(CAST(SPECIMEN_DATETIME AS VARCHAR))&gt;0 </v>
      </c>
      <c r="BI667" s="164" t="s">
        <v>1860</v>
      </c>
      <c r="BJ667" s="166" t="str">
        <f t="shared" si="503"/>
        <v xml:space="preserve">BEGIN
    -- 쿼리 결과를 변수에 저장
    SELECT 'ID3334'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7" s="166" t="str">
        <f>"SELECT 'ID"&amp; $U667 &amp;"' AS RULE_ID,  
   '"&amp; $G667 &amp;"' AS TB_NM,    
   '"&amp; $J667 &amp;"' AS COL_NM, 
	COUNT(*) AS ERR_CNT   
FROM "&amp;$C667&amp;"."&amp; $G667 &amp;"
WHERE CASE WHEN REGEXP_MATCH(CAST("&amp; $J667 &amp;" AS VARCHAR), CAST("&amp; $AK667 &amp;" AS VARCHAR)) IS NULL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667" s="164" t="s">
        <v>1860</v>
      </c>
      <c r="BM667" s="166" t="str">
        <f t="shared" si="504"/>
        <v xml:space="preserve">BEGIN
    -- 쿼리 결과를 변수에 저장
    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REGEXP_MATCH(CAST("&amp; $J667 &amp;" AS VARCHAR), CAST("&amp; $AK667 &amp;" AS VARCHAR)) IS NULL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667" s="164" t="s">
        <v>1860</v>
      </c>
      <c r="BP667" s="166" t="str">
        <f t="shared" si="505"/>
        <v xml:space="preserve">BEGIN
    -- 쿼리 결과를 변수에 저장
    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BR667" s="164" t="s">
        <v>1860</v>
      </c>
      <c r="BS667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7" s="166" t="str">
        <f>"SELECT 'ID"&amp; $U667 &amp;"' AS RULE_ID,  
   '"&amp; $G667 &amp;"' AS TB_NM,    
   '"&amp; $J667 &amp;"' AS COL_NM, 
	COUNT(*) AS ERR_CNT   
FROM "&amp;$C667&amp;"."&amp; $G667 &amp;"
WHERE CASE WHEN  "&amp; $J667 &amp;" NOT REGEXP "&amp; $AK667 &amp;"
THEN 'Y' ELSE 'N' END = 'Y' 
AND ( "&amp; $J667 &amp;" IS NOT NULL AND LENGTH("&amp; $J667 &amp;")&gt;0 )
"</f>
        <v xml:space="preserve">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667" s="164" t="s">
        <v>1860</v>
      </c>
      <c r="BV667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667" s="166" t="str">
        <f>"SELECT ERR_VALUE, RULE_ID, TB_NM, COL_NM FROM (
SELECT DISTINCT SUBSTRING(CAST("&amp; $J667 &amp;" AS VARCHAR(50)),1,30) AS ERR_VALUE, 'ID"&amp; $U667 &amp;"' AS RULE_ID,  
   '"&amp; $G667 &amp;"' AS TB_NM,    
   '"&amp; $J667 &amp;"' AS COL_NM 
FROM "&amp;$C667&amp;"."&amp; $G667 &amp;"
WHERE CASE WHEN "&amp; $J667 &amp;" NOT REGEXP "&amp; $AK667 &amp;"
 THEN 'Y' 
 ELSE 'N' 
 END = 'Y' 
AND ("&amp; $J667 &amp;" IS NOT NULL AND LENGTH("&amp; $J667 &amp;")&gt;0 )
limit 3
) XX
"</f>
        <v xml:space="preserve">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667" s="164" t="s">
        <v>1860</v>
      </c>
      <c r="BY667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CA667" s="164" t="s">
        <v>1860</v>
      </c>
      <c r="CB667" s="164" t="str">
        <f t="shared" si="509"/>
        <v xml:space="preserve">    -- 프로시저 본문
    BEGIN
        WITH query_result AS (
            -- 쿼리 결과를 변수에 저장
            SELECT 'ID3334'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7" s="166" t="str">
        <f>"SELECT 'ID"&amp; $U667 &amp;"' AS RULE_ID,  
   '"&amp; $G667 &amp;"' AS TB_NM,    
   '"&amp; $J667 &amp;"' AS COL_NM, 
	COUNT(*) AS ERR_CNT   
FROM "&amp;$C667&amp;"."&amp; $G667 &amp;"
WHERE CASE WHEN NOT REGEXP_LIKE("&amp; $J667 &amp;", "&amp; $AK667 &amp;")
THEN 'Y' ELSE 'N' END = 'Y' 
AND ( "&amp; $J667 &amp;" IS NOT NULL AND LENGTH(TO_CHAR("&amp; $J667 &amp;"))&gt;0 )
"</f>
        <v xml:space="preserve">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667" s="164" t="s">
        <v>1860</v>
      </c>
      <c r="CE667" s="164" t="str">
        <f t="shared" si="510"/>
        <v xml:space="preserve">    -- 프로시저 본문
    BEGIN
        WITH query_result AS (
            -- 쿼리 결과를 변수에 저장
         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7" s="166" t="str">
        <f>"SELECT ERR_VALUE, RULE_ID, TB_NM, COL_NM FROM (
SELECT DISTINCT SUBSTR(TO_CHAR("&amp; $J667 &amp;"),1,30) AS ERR_VALUE, 'ID"&amp; $U667 &amp;"' AS RULE_ID,  
   '"&amp; $G667 &amp;"' AS TB_NM,    
   '"&amp; $J667 &amp;"' AS COL_NM 
FROM "&amp;$C667&amp;"."&amp; $G667 &amp;"
WHERE CASE WHEN NOT REGEXP_LIKE("&amp; $J667 &amp;", "&amp; $AK667 &amp;")
 THEN 'Y' 
 ELSE 'N' 
 END = 'Y' 
AND ("&amp; $J667 &amp;" IS NOT NULL AND LENGTH(TO_CHAR("&amp; $J667 &amp;"))&gt;0 )
AND ROWNUM &lt; 4
) XX
"</f>
        <v xml:space="preserve">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667" s="164" t="s">
        <v>1860</v>
      </c>
      <c r="CH667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CJ667" s="164" t="s">
        <v>1860</v>
      </c>
      <c r="CK667" s="164" t="str">
        <f t="shared" si="512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667" s="164" t="s">
        <v>1860</v>
      </c>
      <c r="CN667" s="164" t="str">
        <f t="shared" si="513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667" s="164" t="s">
        <v>1860</v>
      </c>
      <c r="CQ667" s="164" t="str">
        <f t="shared" si="514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7" s="216">
        <f>IFERROR(VLOOKUP("ID"&amp;U667,V.진단결과!$A$2:$E$99558,4,0),0)</f>
        <v>0</v>
      </c>
      <c r="CS667" s="217">
        <f>IFERROR(VLOOKUP("ID"&amp;U667,V.진단결과!$A$2:$E$99558,5,0),0)</f>
        <v>0</v>
      </c>
      <c r="CT667" s="218">
        <f t="shared" si="477"/>
        <v>0</v>
      </c>
      <c r="CU667" s="219" t="str">
        <f>SUBSTITUTE(IFERROR(VLOOKUP("ID"&amp;U667,V.진단결과!$A$2:$F$99558,6,0),""),$AO667,"")</f>
        <v/>
      </c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</row>
    <row r="668" spans="1:120" s="220" customFormat="1" ht="16.5" customHeight="1">
      <c r="A668" s="164">
        <v>5.4</v>
      </c>
      <c r="B668" s="164" t="s">
        <v>2240</v>
      </c>
      <c r="C668" s="164" t="s">
        <v>2886</v>
      </c>
      <c r="D668" s="164">
        <v>14</v>
      </c>
      <c r="E668" s="175" t="s">
        <v>2243</v>
      </c>
      <c r="F668" s="177" t="s">
        <v>2264</v>
      </c>
      <c r="G668" s="177" t="s">
        <v>2257</v>
      </c>
      <c r="H668" s="177">
        <v>7</v>
      </c>
      <c r="I668" s="221" t="s">
        <v>2271</v>
      </c>
      <c r="J668" s="177" t="s">
        <v>2340</v>
      </c>
      <c r="K668" s="177" t="s">
        <v>2439</v>
      </c>
      <c r="L668" s="175"/>
      <c r="M668" s="165"/>
      <c r="N668" s="221" t="s">
        <v>2271</v>
      </c>
      <c r="O668" s="165"/>
      <c r="P668" s="166"/>
      <c r="Q668" s="175" t="s">
        <v>2449</v>
      </c>
      <c r="R668" s="175"/>
      <c r="S668" s="166"/>
      <c r="T668" s="166"/>
      <c r="U668" s="166">
        <v>3335</v>
      </c>
      <c r="V668" s="164" t="s">
        <v>1869</v>
      </c>
      <c r="W668" s="167"/>
      <c r="X668" s="166"/>
      <c r="Y668" s="166"/>
      <c r="Z668" s="164" t="s">
        <v>2469</v>
      </c>
      <c r="AA668" s="168" t="s">
        <v>2471</v>
      </c>
      <c r="AB668" s="166"/>
      <c r="AC668" s="166"/>
      <c r="AD668" s="165"/>
      <c r="AE668" s="166"/>
      <c r="AF668" s="166"/>
      <c r="AG668" s="166"/>
      <c r="AH668" s="165"/>
      <c r="AI668" s="166"/>
      <c r="AJ668" s="166"/>
      <c r="AK668" s="166"/>
      <c r="AL668" s="166"/>
      <c r="AM668" s="166"/>
      <c r="AN668" s="166" t="str">
        <f>F668 &amp;"["&amp;G668&amp;"]의 "&amp; I668 &amp;"["&amp; J668 &amp;"]는 정수 또는 소수점을 가진 숫자여야만 한다."</f>
        <v>인체유래물정보[SPECIMEN]의 수량[QUANTITY]는 정수 또는 소수점을 가진 숫자여야만 한다.</v>
      </c>
      <c r="AO668" s="166"/>
      <c r="AP668" s="166" t="str">
        <f t="shared" si="515"/>
        <v xml:space="preserve">SELECT 'ID3335' AS RULE_ID,  
   'SPECIMEN' AS TB_NM,    
   'QUANTITY' AS COL_NM, 
   COUNT(*) AS TOT_CNT   
   FROM YourSchemaName.SPECIMEN
WHERE QUANTITY IS NOT NULL AND LENGTH(QUANTITY)&gt;0 </v>
      </c>
      <c r="AQ668" s="164" t="s">
        <v>1860</v>
      </c>
      <c r="AR668" s="164" t="str">
        <f t="shared" si="497"/>
        <v xml:space="preserve">WITH query_result AS (
    -- 쿼리 결과를 변수에 저장
    SELECT 'ID3335'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"&amp; $J668 &amp;" LIKE_REGEXPR '[^\d.-]+'
 "</f>
        <v xml:space="preserve">SELECT 'ID3335' AS RULE_ID,  
   'SPECIMEN' AS TB_NM,    
   'QUANTITY' AS COL_NM, 
	COUNT(*) AS ERR_CNT   
FROM YourSchemaName.SPECIMEN A
WHERE QUANTITY IS NOT NULL AND LENGTH(CAST(QUANTITY AS VARCHAR)) &gt; 0 
AND QUANTITY LIKE_REGEXPR '[^\d.-]+'
 </v>
      </c>
      <c r="AT668" s="164" t="s">
        <v>1860</v>
      </c>
      <c r="AU668" s="164" t="str">
        <f t="shared" si="498"/>
        <v xml:space="preserve">    WITH query_result AS (
        -- 쿼리 결과를 변수에 저장
        SELECT 'ID3335' AS RULE_ID,  
   'SPECIMEN' AS TB_NM,    
   'QUANTITY' AS COL_NM, 
	COUNT(*) AS ERR_CNT   
FROM YourSchemaName.SPECIMEN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"&amp; $J668 &amp;" LIKE_REGEXPR '[^\d.-]+'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LIKE_REGEXPR '[^\d.-]+'
LIMIT 3
) XX
</v>
      </c>
      <c r="AW668" s="164" t="s">
        <v>1860</v>
      </c>
      <c r="AX668" s="164" t="str">
        <f t="shared" si="499"/>
        <v xml:space="preserve">    WITH query_result AS (
        -- 쿼리 결과를 변수에 저장
    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AZ668" s="164" t="s">
        <v>1860</v>
      </c>
      <c r="BA668" s="164" t="str">
        <f t="shared" si="500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BC668" s="164" t="s">
        <v>1860</v>
      </c>
      <c r="BD668" s="164" t="str">
        <f t="shared" si="501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BF668" s="164" t="s">
        <v>1860</v>
      </c>
      <c r="BG668" s="164" t="str">
        <f t="shared" si="502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8" s="166" t="str">
        <f>"SELECT 'ID"&amp; $U668 &amp;"' AS RULE_ID,  
   '"&amp; $G668 &amp;"' AS TB_NM,    
   '"&amp; $J668 &amp;"' AS COL_NM, 
   COUNT(*) AS TOT_CNT   
   FROM "&amp;$C668&amp;"."&amp; $G668 &amp;"
WHERE "&amp; $J668 &amp;" IS NOT NULL AND LENGTH(CAST("&amp; $J668 &amp;" AS VARCHAR))&gt;0 "</f>
        <v xml:space="preserve">SELECT 'ID3335' AS RULE_ID,  
   'SPECIMEN' AS TB_NM,    
   'QUANTITY' AS COL_NM, 
   COUNT(*) AS TOT_CNT   
   FROM YourSchemaName.SPECIMEN
WHERE QUANTITY IS NOT NULL AND LENGTH(CAST(QUANTITY AS VARCHAR))&gt;0 </v>
      </c>
      <c r="BI668" s="164" t="s">
        <v>1860</v>
      </c>
      <c r="BJ668" s="166" t="str">
        <f t="shared" si="503"/>
        <v xml:space="preserve">BEGIN
    -- 쿼리 결과를 변수에 저장
    SELECT 'ID3335'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REGEXP_MATCH(CAST("&amp; $J668 &amp;" AS VARCHAR), '[^\d.-]+') IS NOT NULL
 "</f>
        <v xml:space="preserve">SELECT 'ID3335' AS RULE_ID,  
   'SPECIMEN' AS TB_NM,    
   'QUANTITY' AS COL_NM, 
	COUNT(*) AS ERR_CNT   
FROM YourSchemaName.SPECIMEN A
WHERE QUANTITY IS NOT NULL AND LENGTH(CAST(QUANTITY AS VARCHAR)) &gt; 0 
AND REGEXP_MATCH(CAST(QUANTITY AS VARCHAR), '[^\d.-]+') IS NOT NULL
 </v>
      </c>
      <c r="BL668" s="164" t="s">
        <v>1860</v>
      </c>
      <c r="BM668" s="166" t="str">
        <f t="shared" si="504"/>
        <v xml:space="preserve">BEGIN
    -- 쿼리 결과를 변수에 저장
    SELECT 'ID3335' AS RULE_ID,  
   'SPECIMEN' AS TB_NM,    
   'QUANTITY' AS COL_NM, 
	COUNT(*) AS ERR_CNT   
FROM YourSchemaName.SPECIMEN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REGEXP_MATCH(CAST("&amp; $J668 &amp;" AS VARCHAR), '[^\d.-]+') IS NOT NULL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'[^\d.-]+') IS NOT NULL
LIMIT 3
) XX
</v>
      </c>
      <c r="BO668" s="164" t="s">
        <v>1860</v>
      </c>
      <c r="BP668" s="166" t="str">
        <f t="shared" si="505"/>
        <v xml:space="preserve">BEGIN
    -- 쿼리 결과를 변수에 저장
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BR668" s="164" t="s">
        <v>1860</v>
      </c>
      <c r="BS66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8" s="166" t="str">
        <f>"SELECT 'ID"&amp; $U668 &amp;"' AS RULE_ID,  
   '"&amp; $G668 &amp;"' AS TB_NM,    
   '"&amp; $J668 &amp;"' AS COL_NM, 
	COUNT(*) AS ERR_CNT   
FROM "&amp;$C668&amp;"."&amp; $G668 &amp;" A
WHERE "&amp; $J668 &amp;" IS NOT NULL AND LENGTH("&amp; $J668 &amp;") &gt; 0 
AND "&amp; $J668 &amp;" REGEXP '[^\d.-]+'
 "</f>
        <v xml:space="preserve">SELECT 'ID3335' AS RULE_ID,  
   'SPECIMEN' AS TB_NM,    
   'QUANTITY' AS COL_NM, 
	COUNT(*) AS ERR_CNT   
FROM YourSchemaName.SPECIMEN A
WHERE QUANTITY IS NOT NULL AND LENGTH(QUANTITY) &gt; 0 
AND QUANTITY REGEXP '[^\d.-]+'
 </v>
      </c>
      <c r="BU668" s="164" t="s">
        <v>1860</v>
      </c>
      <c r="BV66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	COUNT(*) AS ERR_CNT   
FROM YourSchemaName.SPECIMEN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668" s="166" t="str">
        <f>"SELECT ERR_VALUE, RULE_ID, TB_NM, COL_NM FROM (
 SELECT DISTINCT SUBSTRING(CAST("&amp; $J668 &amp;" AS VARCHAR(50)),1,30) AS ERR_VALUE, 'ID"&amp; $U668 &amp;"' AS RULE_ID,  
   '"&amp; $G668 &amp;"' AS TB_NM,    
   '"&amp; $J668 &amp;"' AS COL_NM 
FROM "&amp;$C668&amp;"."&amp; $G668 &amp;" A
WHERE  "&amp; $J668 &amp;" IS NOT NULL AND LENGTH("&amp; $J668 &amp;") &gt; 0 
AND "&amp; $J668 &amp;" REGEXP '[^\d.-]+'
LIMIT 3
) XX
"</f>
        <v xml:space="preserve">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REGEXP '[^\d.-]+'
LIMIT 3
) XX
</v>
      </c>
      <c r="BX668" s="164" t="s">
        <v>1860</v>
      </c>
      <c r="BY66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CA668" s="164" t="s">
        <v>1860</v>
      </c>
      <c r="CB668" s="164" t="str">
        <f t="shared" si="509"/>
        <v xml:space="preserve">    -- 프로시저 본문
    BEGIN
        WITH query_result AS (
            -- 쿼리 결과를 변수에 저장
            SELECT 'ID3335'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8" s="166" t="str">
        <f>"SELECT 'ID"&amp; $U668 &amp;"' AS RULE_ID,  
   '"&amp; $G668 &amp;"' AS TB_NM,    
   '"&amp; $J668 &amp;"' AS COL_NM, 
	COUNT(*) AS ERR_CNT   
FROM "&amp;$C668&amp;"."&amp; $G668 &amp;" A
WHERE "&amp; $J668 &amp;" IS NOT NULL AND LENGTH(TO_CHAR("&amp; $J668 &amp;")) &gt; 0 
AND REGEXP_LIKE("&amp; $J668 &amp;", '[^\d.-]+')
 "</f>
        <v xml:space="preserve">SELECT 'ID3335' AS RULE_ID,  
   'SPECIMEN' AS TB_NM,    
   'QUANTITY' AS COL_NM, 
	COUNT(*) AS ERR_CNT   
FROM YourSchemaName.SPECIMEN A
WHERE QUANTITY IS NOT NULL AND LENGTH(TO_CHAR(QUANTITY)) &gt; 0 
AND REGEXP_LIKE(QUANTITY, '[^\d.-]+')
 </v>
      </c>
      <c r="CD668" s="164" t="s">
        <v>1860</v>
      </c>
      <c r="CE668" s="164" t="str">
        <f t="shared" si="510"/>
        <v xml:space="preserve">    -- 프로시저 본문
    BEGIN
        WITH query_result AS (
            -- 쿼리 결과를 변수에 저장
         SELECT 'ID3335' AS RULE_ID,  
   'SPECIMEN' AS TB_NM,    
   'QUANTITY' AS COL_NM, 
	COUNT(*) AS ERR_CNT   
FROM YourSchemaName.SPECIMEN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8" s="166" t="str">
        <f>"SELECT ERR_VALUE, RULE_ID, TB_NM, COL_NM FROM (
 SELECT DISTINCT SUBSTR(TO_CHAR("&amp; $J668 &amp;"),1,30) AS ERR_VALUE, 'ID"&amp; $U668 &amp;"' AS RULE_ID,  
   '"&amp; $G668 &amp;"' AS TB_NM,    
   '"&amp; $J668 &amp;"' AS COL_NM 
FROM "&amp;$C668&amp;"."&amp; $G668 &amp;" A
WHERE  "&amp; $J668 &amp;" IS NOT NULL AND LENGTH(TO_CHAR("&amp; $J668 &amp;")) &gt; 0 
AND REGEXP_LIKE("&amp; $J668 &amp;", '[^\d.-]+')
AND ROWNUM &lt; 4
) XX
"</f>
        <v xml:space="preserve">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REGEXP_LIKE(QUANTITY, '[^\d.-]+')
AND ROWNUM &lt; 4
) XX
</v>
      </c>
      <c r="CG668" s="164" t="s">
        <v>1860</v>
      </c>
      <c r="CH66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CJ668" s="164" t="s">
        <v>1860</v>
      </c>
      <c r="CK668" s="164" t="str">
        <f t="shared" si="512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CM668" s="164" t="s">
        <v>1860</v>
      </c>
      <c r="CN668" s="164" t="str">
        <f t="shared" si="513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CP668" s="164" t="s">
        <v>1860</v>
      </c>
      <c r="CQ668" s="164" t="str">
        <f t="shared" si="514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8" s="216">
        <f>IFERROR(VLOOKUP("ID"&amp;U668,V.진단결과!$A$2:$E$99558,4,0),0)</f>
        <v>0</v>
      </c>
      <c r="CS668" s="217">
        <f>IFERROR(VLOOKUP("ID"&amp;U668,V.진단결과!$A$2:$E$99558,5,0),0)</f>
        <v>0</v>
      </c>
      <c r="CT668" s="218">
        <f t="shared" ref="CT668:CT676" si="516">IFERROR(CS668/CR668,0)</f>
        <v>0</v>
      </c>
      <c r="CU668" s="219" t="str">
        <f>SUBSTITUTE(IFERROR(VLOOKUP("ID"&amp;U668,V.진단결과!$A$2:$F$99558,6,0),""),$AO668,"")</f>
        <v/>
      </c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</row>
    <row r="669" spans="1:120" s="220" customFormat="1" ht="16.5" customHeight="1">
      <c r="A669" s="164">
        <v>5.4</v>
      </c>
      <c r="B669" s="164" t="s">
        <v>2240</v>
      </c>
      <c r="C669" s="164" t="s">
        <v>2886</v>
      </c>
      <c r="D669" s="164">
        <v>14</v>
      </c>
      <c r="E669" s="175" t="s">
        <v>2243</v>
      </c>
      <c r="F669" s="177" t="s">
        <v>2264</v>
      </c>
      <c r="G669" s="177" t="s">
        <v>2257</v>
      </c>
      <c r="H669" s="177">
        <v>8</v>
      </c>
      <c r="I669" s="221" t="s">
        <v>2495</v>
      </c>
      <c r="J669" s="177" t="s">
        <v>2377</v>
      </c>
      <c r="K669" s="177" t="s">
        <v>2435</v>
      </c>
      <c r="L669" s="175"/>
      <c r="M669" s="165"/>
      <c r="N669" s="221" t="s">
        <v>2495</v>
      </c>
      <c r="O669" s="165"/>
      <c r="P669" s="166"/>
      <c r="Q669" s="175" t="s">
        <v>2449</v>
      </c>
      <c r="R669" s="175"/>
      <c r="S669" s="166"/>
      <c r="T669" s="166"/>
      <c r="U669" s="166">
        <v>3336</v>
      </c>
      <c r="V669" s="164" t="s">
        <v>1869</v>
      </c>
      <c r="W669" s="166"/>
      <c r="X669" s="166"/>
      <c r="Y669" s="166"/>
      <c r="Z669" s="164" t="s">
        <v>1868</v>
      </c>
      <c r="AA669" s="164" t="s">
        <v>2466</v>
      </c>
      <c r="AB669" s="164"/>
      <c r="AC669" s="164"/>
      <c r="AD669" s="165"/>
      <c r="AE669" s="166"/>
      <c r="AF669" s="166" t="s">
        <v>2886</v>
      </c>
      <c r="AG669" s="165" t="s">
        <v>2258</v>
      </c>
      <c r="AH669" s="165" t="s">
        <v>2434</v>
      </c>
      <c r="AI669" s="166" t="s">
        <v>2835</v>
      </c>
      <c r="AJ669" s="166"/>
      <c r="AK669" s="166"/>
      <c r="AL669" s="166"/>
      <c r="AM669" s="166"/>
      <c r="AN669" s="166" t="str">
        <f>F669 &amp;"["&amp;G669&amp;"]의 "&amp; I669 &amp;"["&amp; J669 &amp;"]는 표준코드[CONCEPT]의 표준코드아이디[CONCEPT_ID]에 존재하며 해당 조건["&amp;AI669&amp;"]을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669" s="166"/>
      <c r="AP669" s="166" t="str">
        <f t="shared" si="515"/>
        <v xml:space="preserve">SELECT 'ID3336' AS RULE_ID,  
   'SPECIMEN' AS TB_NM,    
   'UNIT_CONCEPT_ID' AS COL_NM, 
   COUNT(*) AS TOT_CNT   
   FROM YourSchemaName.SPECIMEN
WHERE UNIT_CONCEPT_ID IS NOT NULL AND LENGTH(UNIT_CONCEPT_ID)&gt;0 </v>
      </c>
      <c r="AQ669" s="164" t="s">
        <v>1860</v>
      </c>
      <c r="AR669" s="164" t="str">
        <f t="shared" si="497"/>
        <v xml:space="preserve">WITH query_result AS (
    -- 쿼리 결과를 변수에 저장
    SELECT 'ID3336'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669" s="164" t="s">
        <v>1860</v>
      </c>
      <c r="AU669" s="164" t="str">
        <f t="shared" si="498"/>
        <v xml:space="preserve">    WITH query_result AS (
        -- 쿼리 결과를 변수에 저장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669" s="164" t="s">
        <v>1860</v>
      </c>
      <c r="AX669" s="164" t="str">
        <f t="shared" si="499"/>
        <v xml:space="preserve">    WITH query_result AS (
        -- 쿼리 결과를 변수에 저장
    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AZ669" s="164" t="s">
        <v>1860</v>
      </c>
      <c r="BA669" s="164" t="str">
        <f t="shared" si="500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669" s="164" t="s">
        <v>1860</v>
      </c>
      <c r="BD669" s="164" t="str">
        <f t="shared" si="501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669" s="164" t="s">
        <v>1860</v>
      </c>
      <c r="BG669" s="164" t="str">
        <f t="shared" si="502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9" s="166" t="str">
        <f>"SELECT 'ID"&amp; $U669 &amp;"' AS RULE_ID,  
   '"&amp; $G669 &amp;"' AS TB_NM,    
   '"&amp; $J669 &amp;"' AS COL_NM, 
   COUNT(*) AS TOT_CNT   
   FROM "&amp;$C669&amp;"."&amp; $G669 &amp;"
WHERE "&amp; $J669 &amp;" IS NOT NULL AND LENGTH(CAST("&amp; $J669 &amp;" AS VARCHAR))&gt;0 "</f>
        <v xml:space="preserve">SELECT 'ID3336' AS RULE_ID,  
   'SPECIMEN' AS TB_NM,    
   'UNIT_CONCEPT_ID' AS COL_NM, 
   COUNT(*) AS TOT_CNT   
   FROM YourSchemaName.SPECIMEN
WHERE UNIT_CONCEPT_ID IS NOT NULL AND LENGTH(CAST(UNIT_CONCEPT_ID AS VARCHAR))&gt;0 </v>
      </c>
      <c r="BI669" s="164" t="s">
        <v>1860</v>
      </c>
      <c r="BJ669" s="166" t="str">
        <f t="shared" si="503"/>
        <v xml:space="preserve">BEGIN
    -- 쿼리 결과를 변수에 저장
    SELECT 'ID3336'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669" s="164" t="s">
        <v>1860</v>
      </c>
      <c r="BM669" s="166" t="str">
        <f t="shared" si="504"/>
        <v xml:space="preserve">BEGIN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669" s="164" t="s">
        <v>1860</v>
      </c>
      <c r="BP669" s="166" t="str">
        <f t="shared" si="505"/>
        <v xml:space="preserve">BEGIN
    -- 쿼리 결과를 변수에 저장
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BR669" s="164" t="s">
        <v>1860</v>
      </c>
      <c r="BS66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LENGTH("&amp; $J669 &amp;")&gt;0 )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669" s="164" t="s">
        <v>1860</v>
      </c>
      <c r="BV66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669" s="166" t="str">
        <f>"SELECT ERR_VALUE, RULE_ID, TB_NM, COL_NM FROM (
 SELECT DISTINCT SUBSTRING(CAST("&amp; $J669 &amp;" AS VARCHAR(50)),1,30)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 $AI669 &amp;")  
THEN 'Y' ELSE 'N' END = 'Y' 
AND ( "&amp; $J669 &amp;" IS NOT NULL AND LENGTH("&amp; $J669 &amp;")&gt;0 ) 
LIMIT 3
) XX
"</f>
        <v xml:space="preserve">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669" s="164" t="s">
        <v>1860</v>
      </c>
      <c r="BY66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CA669" s="164" t="s">
        <v>1860</v>
      </c>
      <c r="CB669" s="164" t="str">
        <f t="shared" si="509"/>
        <v xml:space="preserve">    -- 프로시저 본문
    BEGIN
        WITH query_result AS (
            -- 쿼리 결과를 변수에 저장
            SELECT 'ID3336'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LENGTH(TO_CHAR("&amp; $J669 &amp;"))&gt;0 )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669" s="164" t="s">
        <v>1860</v>
      </c>
      <c r="CE669" s="164" t="str">
        <f t="shared" si="510"/>
        <v xml:space="preserve">    -- 프로시저 본문
    BEGIN
        WITH query_result AS (
            -- 쿼리 결과를 변수에 저장
 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9" s="166" t="str">
        <f>"SELECT ERR_VALUE, RULE_ID, TB_NM, COL_NM FROM (
 SELECT DISTINCT SUBSTR(TO_CHAR("&amp; $J669 &amp;"),1,30)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LENGTH(TO_CHAR("&amp; $J669 &amp;"))&gt;0 ) 
AND ROWNUM &lt; 4
) XX
"</f>
        <v xml:space="preserve">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669" s="164" t="s">
        <v>1860</v>
      </c>
      <c r="CH66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CJ669" s="164" t="s">
        <v>1860</v>
      </c>
      <c r="CK669" s="164" t="str">
        <f t="shared" si="512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669" s="164" t="s">
        <v>1860</v>
      </c>
      <c r="CN669" s="164" t="str">
        <f t="shared" si="513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669" s="164" t="s">
        <v>1860</v>
      </c>
      <c r="CQ669" s="164" t="str">
        <f t="shared" si="514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9" s="216">
        <f>IFERROR(VLOOKUP("ID"&amp;U669,V.진단결과!$A$2:$E$99558,4,0),0)</f>
        <v>0</v>
      </c>
      <c r="CS669" s="217">
        <f>IFERROR(VLOOKUP("ID"&amp;U669,V.진단결과!$A$2:$E$99558,5,0),0)</f>
        <v>0</v>
      </c>
      <c r="CT669" s="218">
        <f t="shared" si="516"/>
        <v>0</v>
      </c>
      <c r="CU669" s="219" t="str">
        <f>SUBSTITUTE(IFERROR(VLOOKUP("ID"&amp;U669,V.진단결과!$A$2:$F$99558,6,0),""),$AO669,"")</f>
        <v/>
      </c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</row>
    <row r="670" spans="1:120" s="220" customFormat="1" ht="16.5" customHeight="1">
      <c r="A670" s="164">
        <v>5.4</v>
      </c>
      <c r="B670" s="164" t="s">
        <v>2240</v>
      </c>
      <c r="C670" s="164" t="s">
        <v>2886</v>
      </c>
      <c r="D670" s="164">
        <v>14</v>
      </c>
      <c r="E670" s="175" t="s">
        <v>2243</v>
      </c>
      <c r="F670" s="177" t="s">
        <v>2264</v>
      </c>
      <c r="G670" s="177" t="s">
        <v>2257</v>
      </c>
      <c r="H670" s="177">
        <v>9</v>
      </c>
      <c r="I670" s="221" t="s">
        <v>2777</v>
      </c>
      <c r="J670" s="177" t="s">
        <v>2428</v>
      </c>
      <c r="K670" s="177" t="s">
        <v>2435</v>
      </c>
      <c r="L670" s="175"/>
      <c r="M670" s="165"/>
      <c r="N670" s="221" t="s">
        <v>2777</v>
      </c>
      <c r="O670" s="165"/>
      <c r="P670" s="166"/>
      <c r="Q670" s="175" t="s">
        <v>2449</v>
      </c>
      <c r="R670" s="175"/>
      <c r="S670" s="166"/>
      <c r="T670" s="166"/>
      <c r="U670" s="166">
        <v>3337</v>
      </c>
      <c r="V670" s="164" t="s">
        <v>1870</v>
      </c>
      <c r="W670" s="167"/>
      <c r="X670" s="167"/>
      <c r="Y670" s="167"/>
      <c r="Z670" s="164" t="s">
        <v>1868</v>
      </c>
      <c r="AA670" s="164" t="s">
        <v>2466</v>
      </c>
      <c r="AB670" s="166"/>
      <c r="AC670" s="166"/>
      <c r="AD670" s="165"/>
      <c r="AE670" s="166"/>
      <c r="AF670" s="166" t="s">
        <v>2886</v>
      </c>
      <c r="AG670" s="165" t="s">
        <v>2258</v>
      </c>
      <c r="AH670" s="165" t="s">
        <v>2434</v>
      </c>
      <c r="AI670" s="166" t="s">
        <v>2837</v>
      </c>
      <c r="AJ670" s="168"/>
      <c r="AK670" s="168"/>
      <c r="AL670" s="166"/>
      <c r="AM670" s="166"/>
      <c r="AN670" s="166" t="str">
        <f>F670 &amp;"["&amp;G670&amp;"]의 "&amp; I670 &amp;"["&amp; J670 &amp;"]는 표준코드[CONCEPT]의 표준코드아이디[CONCEPT_ID]에 존재하며 해당 조건["&amp;AI670&amp;"]을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670" s="166"/>
      <c r="AP670" s="166" t="str">
        <f t="shared" si="515"/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AQ670" s="164" t="s">
        <v>1860</v>
      </c>
      <c r="AR670" s="164" t="str">
        <f t="shared" si="497"/>
        <v xml:space="preserve">WITH query_result AS (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670" s="164" t="s">
        <v>1860</v>
      </c>
      <c r="AU670" s="164" t="str">
        <f t="shared" si="498"/>
        <v xml:space="preserve">    WITH query_result AS (
        -- 쿼리 결과를 변수에 저장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670" s="164" t="s">
        <v>1860</v>
      </c>
      <c r="AX670" s="164" t="str">
        <f t="shared" si="499"/>
        <v xml:space="preserve">    WITH query_result AS (
        -- 쿼리 결과를 변수에 저장
    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AZ670" s="164" t="s">
        <v>1860</v>
      </c>
      <c r="BA670" s="164" t="str">
        <f t="shared" si="500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670" s="164" t="s">
        <v>1860</v>
      </c>
      <c r="BD670" s="164" t="str">
        <f t="shared" si="501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670" s="164" t="s">
        <v>1860</v>
      </c>
      <c r="BG670" s="164" t="str">
        <f t="shared" si="502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70" s="166" t="str">
        <f>"SELECT 'ID"&amp; $U670 &amp;"' AS RULE_ID,  
   '"&amp; $G670 &amp;"' AS TB_NM,    
   '"&amp; $J670 &amp;"' AS COL_NM, 
   COUNT(*) AS TOT_CNT   
   FROM "&amp;$C670&amp;"."&amp; $G670 &amp;"
WHERE "&amp; $J670 &amp;" IS NOT NULL AND LENGTH(CAST("&amp; $J670 &amp;" AS VARCHAR))&gt;0 "</f>
        <v xml:space="preserve">SELECT 'ID3337' AS RULE_ID,  
   'SPECIMEN' AS TB_NM,    
   'ANATOMIC_SITE_CONCEPT_ID' AS COL_NM, 
   COUNT(*) AS TOT_CNT   
   FROM YourSchemaName.SPECIMEN
WHERE ANATOMIC_SITE_CONCEPT_ID IS NOT NULL AND LENGTH(CAST(ANATOMIC_SITE_CONCEPT_ID AS VARCHAR))&gt;0 </v>
      </c>
      <c r="BI670" s="164" t="s">
        <v>1860</v>
      </c>
      <c r="BJ670" s="166" t="str">
        <f t="shared" si="503"/>
        <v xml:space="preserve">BEGIN
    -- 쿼리 결과를 변수에 저장
    SELECT 'ID3337'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670" s="164" t="s">
        <v>1860</v>
      </c>
      <c r="BM670" s="166" t="str">
        <f t="shared" si="504"/>
        <v xml:space="preserve">BEGIN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670" s="164" t="s">
        <v>1860</v>
      </c>
      <c r="BP670" s="166" t="str">
        <f t="shared" si="505"/>
        <v xml:space="preserve">BEGIN
    -- 쿼리 결과를 변수에 저장
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BR670" s="164" t="s">
        <v>1860</v>
      </c>
      <c r="BS67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LENGTH("&amp; $J670 &amp;")&gt;0 )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670" s="164" t="s">
        <v>1860</v>
      </c>
      <c r="BV67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670" s="166" t="str">
        <f>"SELECT ERR_VALUE, RULE_ID, TB_NM, COL_NM FROM (
 SELECT DISTINCT SUBSTRING(CAST("&amp; $J670 &amp;" AS VARCHAR(50)),1,30)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 $AI670 &amp;")  
THEN 'Y' ELSE 'N' END = 'Y' 
AND ( "&amp; $J670 &amp;" IS NOT NULL AND LENGTH("&amp; $J670 &amp;")&gt;0 ) 
LIMIT 3
) XX
"</f>
        <v xml:space="preserve">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670" s="164" t="s">
        <v>1860</v>
      </c>
      <c r="BY67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CA670" s="164" t="s">
        <v>1860</v>
      </c>
      <c r="CB670" s="164" t="str">
        <f t="shared" si="509"/>
        <v xml:space="preserve">    -- 프로시저 본문
    BEGIN
        WITH query_result AS (
            -- 쿼리 결과를 변수에 저장
            SELECT 'ID3337'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LENGTH(TO_CHAR("&amp; $J670 &amp;"))&gt;0 )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670" s="164" t="s">
        <v>1860</v>
      </c>
      <c r="CE670" s="164" t="str">
        <f t="shared" si="510"/>
        <v xml:space="preserve">    -- 프로시저 본문
    BEGIN
        WITH query_result AS (
            -- 쿼리 결과를 변수에 저장
 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70" s="166" t="str">
        <f>"SELECT ERR_VALUE, RULE_ID, TB_NM, COL_NM FROM (
 SELECT DISTINCT SUBSTR(TO_CHAR("&amp; $J670 &amp;"),1,30)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LENGTH(TO_CHAR("&amp; $J670 &amp;"))&gt;0 ) 
AND ROWNUM &lt; 4
) XX
"</f>
        <v xml:space="preserve">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670" s="164" t="s">
        <v>1860</v>
      </c>
      <c r="CH670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CJ670" s="164" t="s">
        <v>1860</v>
      </c>
      <c r="CK670" s="164" t="str">
        <f t="shared" si="512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670" s="164" t="s">
        <v>1860</v>
      </c>
      <c r="CN670" s="164" t="str">
        <f t="shared" si="513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670" s="164" t="s">
        <v>1860</v>
      </c>
      <c r="CQ670" s="164" t="str">
        <f t="shared" si="514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70" s="216">
        <f>IFERROR(VLOOKUP("ID"&amp;U670,V.진단결과!$A$2:$E$99558,4,0),0)</f>
        <v>0</v>
      </c>
      <c r="CS670" s="217">
        <f>IFERROR(VLOOKUP("ID"&amp;U670,V.진단결과!$A$2:$E$99558,5,0),0)</f>
        <v>0</v>
      </c>
      <c r="CT670" s="218">
        <f t="shared" si="516"/>
        <v>0</v>
      </c>
      <c r="CU670" s="219" t="str">
        <f>SUBSTITUTE(IFERROR(VLOOKUP("ID"&amp;U670,V.진단결과!$A$2:$F$99558,6,0),""),$AO670,"")</f>
        <v/>
      </c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</row>
    <row r="671" spans="1:120" s="220" customFormat="1" ht="16.5" customHeight="1">
      <c r="A671" s="164">
        <v>5.4</v>
      </c>
      <c r="B671" s="164" t="s">
        <v>2240</v>
      </c>
      <c r="C671" s="164" t="s">
        <v>2886</v>
      </c>
      <c r="D671" s="164">
        <v>14</v>
      </c>
      <c r="E671" s="175" t="s">
        <v>2243</v>
      </c>
      <c r="F671" s="177" t="s">
        <v>2264</v>
      </c>
      <c r="G671" s="177" t="s">
        <v>2257</v>
      </c>
      <c r="H671" s="177">
        <v>10</v>
      </c>
      <c r="I671" s="221" t="s">
        <v>2778</v>
      </c>
      <c r="J671" s="177" t="s">
        <v>2429</v>
      </c>
      <c r="K671" s="177" t="s">
        <v>2435</v>
      </c>
      <c r="L671" s="175"/>
      <c r="M671" s="165"/>
      <c r="N671" s="221" t="s">
        <v>2778</v>
      </c>
      <c r="O671" s="228"/>
      <c r="P671" s="5"/>
      <c r="Q671" s="175" t="s">
        <v>2449</v>
      </c>
      <c r="R671" s="175"/>
      <c r="S671" s="166"/>
      <c r="T671" s="166"/>
      <c r="U671" s="166">
        <v>3338</v>
      </c>
      <c r="V671" s="164" t="s">
        <v>1869</v>
      </c>
      <c r="W671" s="166"/>
      <c r="X671" s="166"/>
      <c r="Y671" s="166"/>
      <c r="Z671" s="164" t="s">
        <v>1868</v>
      </c>
      <c r="AA671" s="164" t="s">
        <v>2466</v>
      </c>
      <c r="AB671" s="166"/>
      <c r="AC671" s="166"/>
      <c r="AD671" s="165"/>
      <c r="AE671" s="166"/>
      <c r="AF671" s="166" t="s">
        <v>2886</v>
      </c>
      <c r="AG671" s="165" t="s">
        <v>2258</v>
      </c>
      <c r="AH671" s="165" t="s">
        <v>2434</v>
      </c>
      <c r="AI671" s="166"/>
      <c r="AJ671" s="166"/>
      <c r="AK671" s="166"/>
      <c r="AL671" s="166"/>
      <c r="AM671" s="166"/>
      <c r="AN671" s="166" t="str">
        <f>F671 &amp;"["&amp;G671&amp;"]의 "&amp; I671 &amp;"["&amp; J671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671" s="166"/>
      <c r="AP671" s="166" t="str">
        <f t="shared" si="515"/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AQ671" s="164" t="s">
        <v>1860</v>
      </c>
      <c r="AR671" s="164" t="str">
        <f>"WITH query_result AS (" &amp; CHAR(10) &amp;
"    -- 쿼리 결과를 변수에 저장" &amp; CHAR(10) &amp;
"    " &amp; AP671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671" s="164" t="s">
        <v>1860</v>
      </c>
      <c r="AU671" s="164" t="str">
        <f>"    WITH query_result AS (" &amp; CHAR(10) &amp;
"        -- 쿼리 결과를 변수에 저장" &amp; CHAR(10) &amp;
"        " &amp; AS671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671" s="164" t="s">
        <v>1860</v>
      </c>
      <c r="AX671" s="164" t="str">
        <f>"    WITH query_result AS (" &amp; CHAR(10) &amp;
"        -- 쿼리 결과를 변수에 저장" &amp; CHAR(10) &amp;
"        " &amp; AV671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AZ671" s="164" t="s">
        <v>1860</v>
      </c>
      <c r="BA671" s="164" t="str">
        <f>"BEGIN TRY" &amp; CHAR(10) &amp;
"    WITH query_result AS (" &amp; CHAR(10) &amp;
"        "&amp;AY671&amp;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BB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671" s="164" t="s">
        <v>1860</v>
      </c>
      <c r="BD671" s="164" t="str">
        <f>"BEGIN TRY" &amp; CHAR(10) &amp;
"    WITH query_result AS (" &amp; CHAR(10) &amp;
"        "&amp;BB671&amp;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BE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671" s="164" t="s">
        <v>1860</v>
      </c>
      <c r="BG671" s="164" t="str">
        <f>"BEGIN TRY" &amp; CHAR(10) &amp;
"    WITH query_result AS (" &amp; CHAR(10) &amp;
"        "&amp;BE671&amp;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671" s="166" t="str">
        <f>"SELECT 'ID"&amp; $U671 &amp;"' AS RULE_ID,  
   '"&amp; $G671 &amp;"' AS TB_NM,    
   '"&amp; $J671 &amp;"' AS COL_NM, 
   COUNT(*) AS TOT_CNT   
   FROM "&amp;$C671&amp;"."&amp; $G671 &amp;"
WHERE "&amp; $J671 &amp;" IS NOT NULL AND LENGTH(CAST("&amp; $J671 &amp;" AS VARCHAR))&gt;0 "</f>
        <v xml:space="preserve">SELECT 'ID3338' AS RULE_ID,  
   'SPECIMEN' AS TB_NM,    
   'DISEASE_STATUS_CONCEPT_ID' AS COL_NM, 
   COUNT(*) AS TOT_CNT   
   FROM YourSchemaName.SPECIMEN
WHERE DISEASE_STATUS_CONCEPT_ID IS NOT NULL AND LENGTH(CAST(DISEASE_STATUS_CONCEPT_ID AS VARCHAR))&gt;0 </v>
      </c>
      <c r="BI671" s="164" t="s">
        <v>1860</v>
      </c>
      <c r="BJ671" s="166" t="str">
        <f>"BEGIN" &amp; CHAR(10) &amp;
"    -- 쿼리 결과를 변수에 저장" &amp; CHAR(10) &amp;
"    " &amp; BH671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671" s="164" t="s">
        <v>1860</v>
      </c>
      <c r="BM671" s="166" t="str">
        <f>"BEGIN" &amp; CHAR(10) &amp;
"    -- 쿼리 결과를 변수에 저장" &amp; CHAR(10) &amp;
"    " &amp; BK671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671" s="164" t="s">
        <v>1860</v>
      </c>
      <c r="BP671" s="166" t="str">
        <f>"BEGIN" &amp; CHAR(10) &amp;
"    -- 쿼리 결과를 변수에 저장" &amp; CHAR(10) &amp;
"    " &amp; BN671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BR671" s="164" t="s">
        <v>1860</v>
      </c>
      <c r="BS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"&amp;BQ671&amp;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LENGTH("&amp; $J671 &amp;")&gt;0 )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671" s="164" t="s">
        <v>1860</v>
      </c>
      <c r="BV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671" s="166" t="str">
        <f>"SELECT ERR_VALUE, RULE_ID, TB_NM, COL_NM FROM (
 SELECT DISTINCT SUBSTRING(CAST("&amp; $J671 &amp;" AS VARCHAR(50)),1,30)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LENGTH("&amp; $J671 &amp;")&gt;0 ) 
AND "&amp; $J671 &amp;" != 0
LIMIT 3
) XX
"</f>
        <v xml:space="preserve">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671" s="164" t="s">
        <v>1860</v>
      </c>
      <c r="BY67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CA671" s="164" t="s">
        <v>1860</v>
      </c>
      <c r="CB671" s="164" t="str">
        <f>"    -- 프로시저 본문" &amp; CHAR(10) &amp;
"    BEGIN" &amp; CHAR(10) &amp;
"        WITH query_result AS (" &amp; CHAR(10) &amp;
"            -- 쿼리 결과를 변수에 저장" &amp; CHAR(10) &amp;
"            "&amp;BZ671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'ID3338'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LENGTH(TO_CHAR("&amp; $J671 &amp;"))&gt;0 )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671" s="164" t="s">
        <v>1860</v>
      </c>
      <c r="CE671" s="164" t="str">
        <f>"    -- 프로시저 본문" &amp; CHAR(10) &amp;
"    BEGIN" &amp; CHAR(10) &amp;
"        WITH query_result AS (" &amp; CHAR(10) &amp;
"            -- 쿼리 결과를 변수에 저장" &amp; CHAR(10) &amp;
"         "&amp;CC671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671" s="166" t="str">
        <f>"SELECT ERR_VALUE, RULE_ID, TB_NM, COL_NM FROM (
 SELECT DISTINCT SUBSTR(TO_CHAR("&amp; $J671 &amp;"),1,30)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LENGTH(TO_CHAR("&amp; $J671 &amp;"))&gt;0 ) 
AND "&amp; $J671 &amp;" != 0
AND ROWNUM &lt; 4
) XX
"</f>
        <v xml:space="preserve">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671" s="164" t="s">
        <v>1860</v>
      </c>
      <c r="CH671" s="164" t="str">
        <f>"    -- 프로시저 본문" &amp; CHAR(10) &amp;
"    BEGIN" &amp; CHAR(10) &amp;
"        WITH query_result AS (" &amp; CHAR(10) &amp;
"            -- 쿼리 결과를 변수에 저장" &amp; CHAR(10) &amp;
"            "&amp;CF671&amp;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I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CJ671" s="164" t="s">
        <v>1860</v>
      </c>
      <c r="CK671" s="164" t="str">
        <f>"BEGIN TRY" &amp; CHAR(10) &amp;
"    WITH query_result AS (" &amp; CHAR(10) &amp;
"        "&amp;CI671&amp;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CL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671" s="164" t="s">
        <v>1860</v>
      </c>
      <c r="CN671" s="164" t="str">
        <f>"BEGIN TRY" &amp; CHAR(10) &amp;
"    WITH query_result AS (" &amp; CHAR(10) &amp;
"        "&amp;CL671&amp;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CO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671" s="164" t="s">
        <v>1860</v>
      </c>
      <c r="CQ671" s="164" t="str">
        <f>"BEGIN TRY" &amp; CHAR(10) &amp;
"    WITH query_result AS (" &amp; CHAR(10) &amp;
"        "&amp;CO671&amp;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671" s="216">
        <f>IFERROR(VLOOKUP("ID"&amp;U671,V.진단결과!$A$2:$E$99558,4,0),0)</f>
        <v>0</v>
      </c>
      <c r="CS671" s="217">
        <f>IFERROR(VLOOKUP("ID"&amp;U671,V.진단결과!$A$2:$E$99558,5,0),0)</f>
        <v>0</v>
      </c>
      <c r="CT671" s="218">
        <f t="shared" si="516"/>
        <v>0</v>
      </c>
      <c r="CU671" s="219" t="str">
        <f>SUBSTITUTE(IFERROR(VLOOKUP("ID"&amp;U671,V.진단결과!$A$2:$F$99558,6,0),""),$AO671,"")</f>
        <v/>
      </c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</row>
    <row r="672" spans="1:120" s="220" customFormat="1" ht="24" hidden="1" customHeight="1">
      <c r="A672" s="164">
        <v>5.4</v>
      </c>
      <c r="B672" s="164" t="s">
        <v>2240</v>
      </c>
      <c r="C672" s="164" t="s">
        <v>2886</v>
      </c>
      <c r="D672" s="164">
        <v>14</v>
      </c>
      <c r="E672" s="175" t="s">
        <v>2243</v>
      </c>
      <c r="F672" s="177" t="s">
        <v>2264</v>
      </c>
      <c r="G672" s="177" t="s">
        <v>2257</v>
      </c>
      <c r="H672" s="177">
        <v>11</v>
      </c>
      <c r="I672" s="221" t="s">
        <v>2779</v>
      </c>
      <c r="J672" s="177" t="s">
        <v>2430</v>
      </c>
      <c r="K672" s="177" t="s">
        <v>2437</v>
      </c>
      <c r="L672" s="175"/>
      <c r="M672" s="165"/>
      <c r="N672" s="221" t="s">
        <v>2779</v>
      </c>
      <c r="O672" s="165"/>
      <c r="P672" s="166"/>
      <c r="Q672" s="175" t="s">
        <v>2449</v>
      </c>
      <c r="R672" s="175"/>
      <c r="S672" s="166"/>
      <c r="T672" s="166"/>
      <c r="U672" s="166"/>
      <c r="V672" s="164" t="s">
        <v>1965</v>
      </c>
      <c r="W672" s="166" t="s">
        <v>2882</v>
      </c>
      <c r="X672" s="166"/>
      <c r="Y672" s="166"/>
      <c r="Z672" s="168"/>
      <c r="AA672" s="168"/>
      <c r="AB672" s="166"/>
      <c r="AC672" s="166"/>
      <c r="AD672" s="165"/>
      <c r="AE672" s="166"/>
      <c r="AF672" s="166"/>
      <c r="AG672" s="166"/>
      <c r="AH672" s="165"/>
      <c r="AI672" s="166"/>
      <c r="AJ672" s="166"/>
      <c r="AK672" s="166"/>
      <c r="AL672" s="166"/>
      <c r="AM672" s="166"/>
      <c r="AN672" s="166"/>
      <c r="AO672" s="166"/>
      <c r="AP672" s="166"/>
      <c r="AQ672" s="164"/>
      <c r="AR672" s="164"/>
      <c r="AS672" s="167"/>
      <c r="AT672" s="164"/>
      <c r="AU672" s="164"/>
      <c r="AV672" s="166"/>
      <c r="AW672" s="166"/>
      <c r="AX672" s="166"/>
      <c r="AY672" s="166"/>
      <c r="AZ672" s="164"/>
      <c r="BA672" s="164"/>
      <c r="BB672" s="167"/>
      <c r="BC672" s="164"/>
      <c r="BD672" s="164"/>
      <c r="BE672" s="166"/>
      <c r="BF672" s="166"/>
      <c r="BG672" s="166"/>
      <c r="BH672" s="166"/>
      <c r="BI672" s="164"/>
      <c r="BJ672" s="164"/>
      <c r="BK672" s="167"/>
      <c r="BL672" s="164"/>
      <c r="BM672" s="164"/>
      <c r="BN672" s="166"/>
      <c r="BO672" s="166"/>
      <c r="BP672" s="166"/>
      <c r="BQ672" s="166"/>
      <c r="BR672" s="164"/>
      <c r="BS672" s="164"/>
      <c r="BT672" s="167"/>
      <c r="BU672" s="164"/>
      <c r="BV672" s="164"/>
      <c r="BW672" s="166"/>
      <c r="BX672" s="166"/>
      <c r="BY672" s="166"/>
      <c r="BZ672" s="166"/>
      <c r="CA672" s="164"/>
      <c r="CB672" s="164"/>
      <c r="CC672" s="167"/>
      <c r="CD672" s="164"/>
      <c r="CE672" s="164"/>
      <c r="CF672" s="166"/>
      <c r="CG672" s="166"/>
      <c r="CH672" s="166"/>
      <c r="CI672" s="166"/>
      <c r="CJ672" s="164"/>
      <c r="CK672" s="164"/>
      <c r="CL672" s="167"/>
      <c r="CM672" s="164"/>
      <c r="CN672" s="164"/>
      <c r="CO672" s="166"/>
      <c r="CP672" s="166"/>
      <c r="CQ672" s="166"/>
      <c r="CR672" s="216">
        <f>IFERROR(VLOOKUP("ID"&amp;U672,V.진단결과!$A$2:$E$99558,4,0),0)</f>
        <v>0</v>
      </c>
      <c r="CS672" s="217">
        <f>IFERROR(VLOOKUP("ID"&amp;U672,V.진단결과!$A$2:$E$99558,5,0),0)</f>
        <v>0</v>
      </c>
      <c r="CT672" s="218">
        <f t="shared" si="516"/>
        <v>0</v>
      </c>
      <c r="CU672" s="219" t="str">
        <f>SUBSTITUTE(IFERROR(VLOOKUP("ID"&amp;U672,V.진단결과!$A$2:$F$99558,6,0),""),$AO672,"")</f>
        <v/>
      </c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</row>
    <row r="673" spans="1:120" s="220" customFormat="1" ht="24" hidden="1" customHeight="1">
      <c r="A673" s="164">
        <v>5.4</v>
      </c>
      <c r="B673" s="164" t="s">
        <v>2240</v>
      </c>
      <c r="C673" s="164" t="s">
        <v>2886</v>
      </c>
      <c r="D673" s="164">
        <v>14</v>
      </c>
      <c r="E673" s="175" t="s">
        <v>2243</v>
      </c>
      <c r="F673" s="177" t="s">
        <v>2264</v>
      </c>
      <c r="G673" s="177" t="s">
        <v>2257</v>
      </c>
      <c r="H673" s="177">
        <v>12</v>
      </c>
      <c r="I673" s="221" t="s">
        <v>2780</v>
      </c>
      <c r="J673" s="177" t="s">
        <v>2431</v>
      </c>
      <c r="K673" s="177" t="s">
        <v>2437</v>
      </c>
      <c r="L673" s="175"/>
      <c r="M673" s="165"/>
      <c r="N673" s="221" t="s">
        <v>2780</v>
      </c>
      <c r="O673" s="228"/>
      <c r="P673" s="5"/>
      <c r="Q673" s="175" t="s">
        <v>2449</v>
      </c>
      <c r="R673" s="175"/>
      <c r="S673" s="166"/>
      <c r="T673" s="166"/>
      <c r="U673" s="166"/>
      <c r="V673" s="164" t="s">
        <v>1965</v>
      </c>
      <c r="W673" s="166" t="s">
        <v>1875</v>
      </c>
      <c r="X673" s="166"/>
      <c r="Y673" s="166"/>
      <c r="Z673" s="166"/>
      <c r="AA673" s="166"/>
      <c r="AB673" s="166"/>
      <c r="AC673" s="166"/>
      <c r="AD673" s="165"/>
      <c r="AE673" s="166"/>
      <c r="AF673" s="166"/>
      <c r="AG673" s="166"/>
      <c r="AH673" s="165"/>
      <c r="AI673" s="166"/>
      <c r="AJ673" s="166"/>
      <c r="AK673" s="166"/>
      <c r="AL673" s="166"/>
      <c r="AM673" s="166"/>
      <c r="AN673" s="167"/>
      <c r="AO673" s="166"/>
      <c r="AP673" s="166"/>
      <c r="AQ673" s="164"/>
      <c r="AR673" s="164"/>
      <c r="AS673" s="167"/>
      <c r="AT673" s="164"/>
      <c r="AU673" s="164"/>
      <c r="AV673" s="166"/>
      <c r="AW673" s="167"/>
      <c r="AX673" s="167"/>
      <c r="AY673" s="166"/>
      <c r="AZ673" s="164"/>
      <c r="BA673" s="164"/>
      <c r="BB673" s="167"/>
      <c r="BC673" s="164"/>
      <c r="BD673" s="164"/>
      <c r="BE673" s="166"/>
      <c r="BF673" s="167"/>
      <c r="BG673" s="167"/>
      <c r="BH673" s="166"/>
      <c r="BI673" s="164"/>
      <c r="BJ673" s="164"/>
      <c r="BK673" s="167"/>
      <c r="BL673" s="164"/>
      <c r="BM673" s="164"/>
      <c r="BN673" s="166"/>
      <c r="BO673" s="167"/>
      <c r="BP673" s="167"/>
      <c r="BQ673" s="166"/>
      <c r="BR673" s="164"/>
      <c r="BS673" s="164"/>
      <c r="BT673" s="167"/>
      <c r="BU673" s="164"/>
      <c r="BV673" s="164"/>
      <c r="BW673" s="166"/>
      <c r="BX673" s="167"/>
      <c r="BY673" s="167"/>
      <c r="BZ673" s="166"/>
      <c r="CA673" s="164"/>
      <c r="CB673" s="164"/>
      <c r="CC673" s="167"/>
      <c r="CD673" s="164"/>
      <c r="CE673" s="164"/>
      <c r="CF673" s="166"/>
      <c r="CG673" s="167"/>
      <c r="CH673" s="167"/>
      <c r="CI673" s="166"/>
      <c r="CJ673" s="164"/>
      <c r="CK673" s="164"/>
      <c r="CL673" s="167"/>
      <c r="CM673" s="164"/>
      <c r="CN673" s="164"/>
      <c r="CO673" s="166"/>
      <c r="CP673" s="167"/>
      <c r="CQ673" s="167"/>
      <c r="CR673" s="216">
        <f>IFERROR(VLOOKUP("ID"&amp;U673,V.진단결과!$A$2:$E$99558,4,0),0)</f>
        <v>0</v>
      </c>
      <c r="CS673" s="217">
        <f>IFERROR(VLOOKUP("ID"&amp;U673,V.진단결과!$A$2:$E$99558,5,0),0)</f>
        <v>0</v>
      </c>
      <c r="CT673" s="218">
        <f t="shared" si="516"/>
        <v>0</v>
      </c>
      <c r="CU673" s="219" t="str">
        <f>SUBSTITUTE(IFERROR(VLOOKUP("ID"&amp;U673,V.진단결과!$A$2:$F$99558,6,0),""),$AO673,"")</f>
        <v/>
      </c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</row>
    <row r="674" spans="1:120" s="220" customFormat="1" ht="24" hidden="1" customHeight="1">
      <c r="A674" s="164">
        <v>5.4</v>
      </c>
      <c r="B674" s="164" t="s">
        <v>2240</v>
      </c>
      <c r="C674" s="164" t="s">
        <v>2886</v>
      </c>
      <c r="D674" s="164">
        <v>14</v>
      </c>
      <c r="E674" s="175" t="s">
        <v>2243</v>
      </c>
      <c r="F674" s="177" t="s">
        <v>2264</v>
      </c>
      <c r="G674" s="177" t="s">
        <v>2257</v>
      </c>
      <c r="H674" s="177">
        <v>13</v>
      </c>
      <c r="I674" s="221" t="s">
        <v>2781</v>
      </c>
      <c r="J674" s="177" t="s">
        <v>2382</v>
      </c>
      <c r="K674" s="177" t="s">
        <v>2437</v>
      </c>
      <c r="L674" s="175"/>
      <c r="M674" s="165"/>
      <c r="N674" s="221" t="s">
        <v>2784</v>
      </c>
      <c r="O674" s="228"/>
      <c r="P674" s="4"/>
      <c r="Q674" s="175" t="s">
        <v>2449</v>
      </c>
      <c r="R674" s="175"/>
      <c r="S674" s="166"/>
      <c r="T674" s="166"/>
      <c r="U674" s="166"/>
      <c r="V674" s="164" t="s">
        <v>1965</v>
      </c>
      <c r="W674" s="166" t="s">
        <v>1875</v>
      </c>
      <c r="X674" s="166"/>
      <c r="Y674" s="166"/>
      <c r="Z674" s="166"/>
      <c r="AA674" s="166"/>
      <c r="AB674" s="164"/>
      <c r="AC674" s="166"/>
      <c r="AD674" s="165"/>
      <c r="AE674" s="166"/>
      <c r="AF674" s="166"/>
      <c r="AG674" s="165"/>
      <c r="AH674" s="165"/>
      <c r="AI674" s="166"/>
      <c r="AJ674" s="166"/>
      <c r="AK674" s="166"/>
      <c r="AL674" s="166"/>
      <c r="AM674" s="166"/>
      <c r="AN674" s="166"/>
      <c r="AO674" s="166"/>
      <c r="AP674" s="166"/>
      <c r="AQ674" s="164"/>
      <c r="AR674" s="164"/>
      <c r="AS674" s="167"/>
      <c r="AT674" s="164"/>
      <c r="AU674" s="164"/>
      <c r="AV674" s="166"/>
      <c r="AW674" s="167"/>
      <c r="AX674" s="167"/>
      <c r="AY674" s="166"/>
      <c r="AZ674" s="164"/>
      <c r="BA674" s="164"/>
      <c r="BB674" s="167"/>
      <c r="BC674" s="164"/>
      <c r="BD674" s="164"/>
      <c r="BE674" s="166"/>
      <c r="BF674" s="167"/>
      <c r="BG674" s="167"/>
      <c r="BH674" s="166"/>
      <c r="BI674" s="164"/>
      <c r="BJ674" s="164"/>
      <c r="BK674" s="167"/>
      <c r="BL674" s="164"/>
      <c r="BM674" s="164"/>
      <c r="BN674" s="166"/>
      <c r="BO674" s="167"/>
      <c r="BP674" s="167"/>
      <c r="BQ674" s="166"/>
      <c r="BR674" s="164"/>
      <c r="BS674" s="164"/>
      <c r="BT674" s="167"/>
      <c r="BU674" s="164"/>
      <c r="BV674" s="164"/>
      <c r="BW674" s="166"/>
      <c r="BX674" s="167"/>
      <c r="BY674" s="167"/>
      <c r="BZ674" s="166"/>
      <c r="CA674" s="164"/>
      <c r="CB674" s="164"/>
      <c r="CC674" s="167"/>
      <c r="CD674" s="164"/>
      <c r="CE674" s="164"/>
      <c r="CF674" s="166"/>
      <c r="CG674" s="167"/>
      <c r="CH674" s="167"/>
      <c r="CI674" s="166"/>
      <c r="CJ674" s="164"/>
      <c r="CK674" s="164"/>
      <c r="CL674" s="167"/>
      <c r="CM674" s="164"/>
      <c r="CN674" s="164"/>
      <c r="CO674" s="166"/>
      <c r="CP674" s="167"/>
      <c r="CQ674" s="167"/>
      <c r="CR674" s="216">
        <f>IFERROR(VLOOKUP("ID"&amp;U674,V.진단결과!$A$2:$E$99558,4,0),0)</f>
        <v>0</v>
      </c>
      <c r="CS674" s="217">
        <f>IFERROR(VLOOKUP("ID"&amp;U674,V.진단결과!$A$2:$E$99558,5,0),0)</f>
        <v>0</v>
      </c>
      <c r="CT674" s="218">
        <f t="shared" si="516"/>
        <v>0</v>
      </c>
      <c r="CU674" s="219" t="str">
        <f>SUBSTITUTE(IFERROR(VLOOKUP("ID"&amp;U674,V.진단결과!$A$2:$F$99558,6,0),""),$AO674,"")</f>
        <v/>
      </c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</row>
    <row r="675" spans="1:120" s="220" customFormat="1" hidden="1">
      <c r="A675" s="164">
        <v>5.4</v>
      </c>
      <c r="B675" s="164" t="s">
        <v>2240</v>
      </c>
      <c r="C675" s="164" t="s">
        <v>2886</v>
      </c>
      <c r="D675" s="164">
        <v>14</v>
      </c>
      <c r="E675" s="175" t="s">
        <v>2243</v>
      </c>
      <c r="F675" s="177" t="s">
        <v>2264</v>
      </c>
      <c r="G675" s="177" t="s">
        <v>2257</v>
      </c>
      <c r="H675" s="177">
        <v>14</v>
      </c>
      <c r="I675" s="221" t="s">
        <v>2782</v>
      </c>
      <c r="J675" s="177" t="s">
        <v>2432</v>
      </c>
      <c r="K675" s="177" t="s">
        <v>2437</v>
      </c>
      <c r="L675" s="175"/>
      <c r="M675" s="165"/>
      <c r="N675" s="221" t="s">
        <v>2782</v>
      </c>
      <c r="O675" s="165"/>
      <c r="P675" s="4"/>
      <c r="Q675" s="175" t="s">
        <v>2449</v>
      </c>
      <c r="R675" s="175"/>
      <c r="S675" s="166"/>
      <c r="T675" s="166"/>
      <c r="U675" s="166"/>
      <c r="V675" s="164" t="s">
        <v>1965</v>
      </c>
      <c r="W675" s="166" t="s">
        <v>1875</v>
      </c>
      <c r="X675" s="166"/>
      <c r="Y675" s="166"/>
      <c r="Z675" s="166"/>
      <c r="AA675" s="166"/>
      <c r="AB675" s="164"/>
      <c r="AC675" s="166"/>
      <c r="AD675" s="165"/>
      <c r="AE675" s="166"/>
      <c r="AF675" s="166"/>
      <c r="AG675" s="165"/>
      <c r="AH675" s="165"/>
      <c r="AI675" s="166"/>
      <c r="AJ675" s="166"/>
      <c r="AK675" s="166"/>
      <c r="AL675" s="166"/>
      <c r="AM675" s="166"/>
      <c r="AN675" s="166"/>
      <c r="AO675" s="166"/>
      <c r="AP675" s="166"/>
      <c r="AQ675" s="164"/>
      <c r="AR675" s="164"/>
      <c r="AS675" s="167"/>
      <c r="AT675" s="164"/>
      <c r="AU675" s="164"/>
      <c r="AV675" s="166"/>
      <c r="AW675" s="167"/>
      <c r="AX675" s="167"/>
      <c r="AY675" s="166"/>
      <c r="AZ675" s="164"/>
      <c r="BA675" s="164"/>
      <c r="BB675" s="167"/>
      <c r="BC675" s="164"/>
      <c r="BD675" s="164"/>
      <c r="BE675" s="166"/>
      <c r="BF675" s="167"/>
      <c r="BG675" s="167"/>
      <c r="BH675" s="166"/>
      <c r="BI675" s="164"/>
      <c r="BJ675" s="164"/>
      <c r="BK675" s="167"/>
      <c r="BL675" s="164"/>
      <c r="BM675" s="164"/>
      <c r="BN675" s="166"/>
      <c r="BO675" s="167"/>
      <c r="BP675" s="167"/>
      <c r="BQ675" s="166"/>
      <c r="BR675" s="164"/>
      <c r="BS675" s="164"/>
      <c r="BT675" s="167"/>
      <c r="BU675" s="164"/>
      <c r="BV675" s="164"/>
      <c r="BW675" s="166"/>
      <c r="BX675" s="167"/>
      <c r="BY675" s="167"/>
      <c r="BZ675" s="166"/>
      <c r="CA675" s="164"/>
      <c r="CB675" s="164"/>
      <c r="CC675" s="167"/>
      <c r="CD675" s="164"/>
      <c r="CE675" s="164"/>
      <c r="CF675" s="166"/>
      <c r="CG675" s="167"/>
      <c r="CH675" s="167"/>
      <c r="CI675" s="166"/>
      <c r="CJ675" s="164"/>
      <c r="CK675" s="164"/>
      <c r="CL675" s="167"/>
      <c r="CM675" s="164"/>
      <c r="CN675" s="164"/>
      <c r="CO675" s="166"/>
      <c r="CP675" s="167"/>
      <c r="CQ675" s="167"/>
      <c r="CR675" s="216">
        <f>IFERROR(VLOOKUP("ID"&amp;U675,V.진단결과!$A$2:$E$99558,4,0),0)</f>
        <v>0</v>
      </c>
      <c r="CS675" s="217">
        <f>IFERROR(VLOOKUP("ID"&amp;U675,V.진단결과!$A$2:$E$99558,5,0),0)</f>
        <v>0</v>
      </c>
      <c r="CT675" s="218">
        <f t="shared" si="516"/>
        <v>0</v>
      </c>
      <c r="CU675" s="219" t="str">
        <f>SUBSTITUTE(IFERROR(VLOOKUP("ID"&amp;U675,V.진단결과!$A$2:$F$99558,6,0),""),$AO675,"")</f>
        <v/>
      </c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</row>
    <row r="676" spans="1:120" s="220" customFormat="1" ht="24" hidden="1" customHeight="1">
      <c r="A676" s="164">
        <v>5.4</v>
      </c>
      <c r="B676" s="164" t="s">
        <v>2240</v>
      </c>
      <c r="C676" s="164" t="s">
        <v>2886</v>
      </c>
      <c r="D676" s="164">
        <v>14</v>
      </c>
      <c r="E676" s="175" t="s">
        <v>2243</v>
      </c>
      <c r="F676" s="177" t="s">
        <v>2264</v>
      </c>
      <c r="G676" s="177" t="s">
        <v>2257</v>
      </c>
      <c r="H676" s="177">
        <v>15</v>
      </c>
      <c r="I676" s="221" t="s">
        <v>2783</v>
      </c>
      <c r="J676" s="177" t="s">
        <v>2433</v>
      </c>
      <c r="K676" s="177" t="s">
        <v>2437</v>
      </c>
      <c r="L676" s="175"/>
      <c r="M676" s="165"/>
      <c r="N676" s="221" t="s">
        <v>2783</v>
      </c>
      <c r="O676" s="228"/>
      <c r="P676" s="166"/>
      <c r="Q676" s="175" t="s">
        <v>2449</v>
      </c>
      <c r="R676" s="175"/>
      <c r="S676" s="166"/>
      <c r="T676" s="166"/>
      <c r="U676" s="166"/>
      <c r="V676" s="164" t="s">
        <v>1965</v>
      </c>
      <c r="W676" s="166" t="s">
        <v>1875</v>
      </c>
      <c r="X676" s="166"/>
      <c r="Y676" s="166"/>
      <c r="Z676" s="166"/>
      <c r="AA676" s="166"/>
      <c r="AB676" s="166"/>
      <c r="AC676" s="166"/>
      <c r="AD676" s="165"/>
      <c r="AE676" s="166"/>
      <c r="AF676" s="166"/>
      <c r="AG676" s="165"/>
      <c r="AH676" s="165"/>
      <c r="AI676" s="166"/>
      <c r="AJ676" s="166"/>
      <c r="AK676" s="166"/>
      <c r="AL676" s="166"/>
      <c r="AM676" s="166"/>
      <c r="AN676" s="166"/>
      <c r="AO676" s="166"/>
      <c r="AP676" s="166"/>
      <c r="AQ676" s="164"/>
      <c r="AR676" s="164"/>
      <c r="AS676" s="167"/>
      <c r="AT676" s="164"/>
      <c r="AU676" s="164"/>
      <c r="AV676" s="166"/>
      <c r="AW676" s="167"/>
      <c r="AX676" s="167"/>
      <c r="AY676" s="166"/>
      <c r="AZ676" s="164"/>
      <c r="BA676" s="164"/>
      <c r="BB676" s="167"/>
      <c r="BC676" s="164"/>
      <c r="BD676" s="164"/>
      <c r="BE676" s="166"/>
      <c r="BF676" s="167"/>
      <c r="BG676" s="167"/>
      <c r="BH676" s="166"/>
      <c r="BI676" s="164"/>
      <c r="BJ676" s="164"/>
      <c r="BK676" s="167"/>
      <c r="BL676" s="164"/>
      <c r="BM676" s="164"/>
      <c r="BN676" s="166"/>
      <c r="BO676" s="167"/>
      <c r="BP676" s="167"/>
      <c r="BQ676" s="166"/>
      <c r="BR676" s="164"/>
      <c r="BS676" s="164"/>
      <c r="BT676" s="167"/>
      <c r="BU676" s="164"/>
      <c r="BV676" s="164"/>
      <c r="BW676" s="166"/>
      <c r="BX676" s="167"/>
      <c r="BY676" s="167"/>
      <c r="BZ676" s="166"/>
      <c r="CA676" s="164"/>
      <c r="CB676" s="164"/>
      <c r="CC676" s="167"/>
      <c r="CD676" s="164"/>
      <c r="CE676" s="164"/>
      <c r="CF676" s="166"/>
      <c r="CG676" s="167"/>
      <c r="CH676" s="167"/>
      <c r="CI676" s="166"/>
      <c r="CJ676" s="164"/>
      <c r="CK676" s="164"/>
      <c r="CL676" s="167"/>
      <c r="CM676" s="164"/>
      <c r="CN676" s="164"/>
      <c r="CO676" s="166"/>
      <c r="CP676" s="167"/>
      <c r="CQ676" s="167"/>
      <c r="CR676" s="216">
        <f>IFERROR(VLOOKUP("ID"&amp;U676,V.진단결과!$A$2:$E$99558,4,0),0)</f>
        <v>0</v>
      </c>
      <c r="CS676" s="217">
        <f>IFERROR(VLOOKUP("ID"&amp;U676,V.진단결과!$A$2:$E$99558,5,0),0)</f>
        <v>0</v>
      </c>
      <c r="CT676" s="218">
        <f t="shared" si="516"/>
        <v>0</v>
      </c>
      <c r="CU676" s="219" t="str">
        <f>SUBSTITUTE(IFERROR(VLOOKUP("ID"&amp;U676,V.진단결과!$A$2:$F$99558,6,0),""),$AO676,"")</f>
        <v/>
      </c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</row>
  </sheetData>
  <autoFilter ref="A2:DP676" xr:uid="{00000000-0001-0000-0400-000000000000}">
    <filterColumn colId="0">
      <filters>
        <filter val="5.4"/>
      </filters>
    </filterColumn>
    <filterColumn colId="21">
      <filters>
        <filter val="Y"/>
      </filters>
    </filterColumn>
  </autoFilter>
  <sortState xmlns:xlrd2="http://schemas.microsoft.com/office/spreadsheetml/2017/richdata2" ref="B3:CO255">
    <sortCondition ref="D3:D255"/>
    <sortCondition ref="H3:H255"/>
  </sortState>
  <mergeCells count="10">
    <mergeCell ref="CR1:CU1"/>
    <mergeCell ref="BZ1:CH1"/>
    <mergeCell ref="B1:O1"/>
    <mergeCell ref="P1:R1"/>
    <mergeCell ref="S1:AO1"/>
    <mergeCell ref="AP1:AX1"/>
    <mergeCell ref="BH1:BP1"/>
    <mergeCell ref="BQ1:BY1"/>
    <mergeCell ref="AY1:BG1"/>
    <mergeCell ref="CI1:CQ1"/>
  </mergeCells>
  <phoneticPr fontId="2" type="noConversion"/>
  <conditionalFormatting sqref="L72:L73 L178">
    <cfRule type="expression" dxfId="75" priority="33">
      <formula>ISEVEN(#REF!)</formula>
    </cfRule>
  </conditionalFormatting>
  <conditionalFormatting sqref="L318:L319 L432">
    <cfRule type="expression" dxfId="74" priority="18">
      <formula>ISEVEN(#REF!)</formula>
    </cfRule>
  </conditionalFormatting>
  <conditionalFormatting sqref="L541:L542 L573">
    <cfRule type="expression" dxfId="73" priority="17">
      <formula>ISEVEN(#REF!)</formula>
    </cfRule>
  </conditionalFormatting>
  <conditionalFormatting sqref="L625:L626 L653">
    <cfRule type="expression" dxfId="72" priority="8">
      <formula>ISEVEN(#REF!)</formula>
    </cfRule>
  </conditionalFormatting>
  <conditionalFormatting sqref="N118">
    <cfRule type="expression" dxfId="71" priority="42">
      <formula>ISEVEN(#REF!)</formula>
    </cfRule>
  </conditionalFormatting>
  <conditionalFormatting sqref="N127 N129:N130 N244">
    <cfRule type="expression" dxfId="70" priority="47">
      <formula>ISEVEN(#REF!)</formula>
    </cfRule>
  </conditionalFormatting>
  <conditionalFormatting sqref="N173:N175">
    <cfRule type="expression" dxfId="69" priority="44">
      <formula>"="</formula>
    </cfRule>
  </conditionalFormatting>
  <conditionalFormatting sqref="N234:N238">
    <cfRule type="expression" dxfId="68" priority="46">
      <formula>ISEVEN(#REF!)</formula>
    </cfRule>
  </conditionalFormatting>
  <conditionalFormatting sqref="N239:N243">
    <cfRule type="expression" dxfId="67" priority="45">
      <formula>ISEVEN(#REF!)</formula>
    </cfRule>
  </conditionalFormatting>
  <conditionalFormatting sqref="N360">
    <cfRule type="expression" dxfId="66" priority="27">
      <formula>ISEVEN(#REF!)</formula>
    </cfRule>
  </conditionalFormatting>
  <conditionalFormatting sqref="N374 N376:N377 N504">
    <cfRule type="expression" dxfId="65" priority="32">
      <formula>ISEVEN(#REF!)</formula>
    </cfRule>
  </conditionalFormatting>
  <conditionalFormatting sqref="N424:N429">
    <cfRule type="expression" dxfId="64" priority="29">
      <formula>"="</formula>
    </cfRule>
  </conditionalFormatting>
  <conditionalFormatting sqref="N494:N501">
    <cfRule type="expression" dxfId="63" priority="31">
      <formula>ISEVEN(#REF!)</formula>
    </cfRule>
  </conditionalFormatting>
  <conditionalFormatting sqref="N502:N503">
    <cfRule type="expression" dxfId="62" priority="30">
      <formula>ISEVEN(#REF!)</formula>
    </cfRule>
  </conditionalFormatting>
  <conditionalFormatting sqref="N505">
    <cfRule type="expression" dxfId="61" priority="28">
      <formula>ISEVEN(#REF!)</formula>
    </cfRule>
  </conditionalFormatting>
  <conditionalFormatting sqref="N594:N598">
    <cfRule type="expression" dxfId="60" priority="9">
      <formula>ISEVEN(#REF!)</formula>
    </cfRule>
  </conditionalFormatting>
  <conditionalFormatting sqref="N671:N676">
    <cfRule type="expression" dxfId="59" priority="1">
      <formula>ISEVEN(#REF!)</formula>
    </cfRule>
  </conditionalFormatting>
  <conditionalFormatting sqref="O178">
    <cfRule type="expression" dxfId="58" priority="48">
      <formula>ISEVEN(#REF!)</formula>
    </cfRule>
  </conditionalFormatting>
  <conditionalFormatting sqref="O432:P432">
    <cfRule type="expression" dxfId="57" priority="22">
      <formula>ISEVEN(#REF!)</formula>
    </cfRule>
  </conditionalFormatting>
  <conditionalFormatting sqref="O573:P573">
    <cfRule type="expression" dxfId="56" priority="13">
      <formula>ISEVEN(#REF!)</formula>
    </cfRule>
  </conditionalFormatting>
  <conditionalFormatting sqref="O653:P653">
    <cfRule type="expression" dxfId="55" priority="5">
      <formula>ISEVEN(#REF!)</formula>
    </cfRule>
  </conditionalFormatting>
  <conditionalFormatting sqref="P85:P86">
    <cfRule type="expression" dxfId="54" priority="41">
      <formula>"="</formula>
    </cfRule>
  </conditionalFormatting>
  <conditionalFormatting sqref="P94:P95">
    <cfRule type="expression" dxfId="53" priority="35">
      <formula>ISEVEN(#REF!)</formula>
    </cfRule>
  </conditionalFormatting>
  <conditionalFormatting sqref="P157:P158">
    <cfRule type="expression" dxfId="52" priority="40">
      <formula>ISEVEN(#REF!)</formula>
    </cfRule>
  </conditionalFormatting>
  <conditionalFormatting sqref="P170:P175 N245">
    <cfRule type="expression" dxfId="51" priority="43">
      <formula>ISEVEN(#REF!)</formula>
    </cfRule>
  </conditionalFormatting>
  <conditionalFormatting sqref="P176">
    <cfRule type="expression" dxfId="50" priority="39">
      <formula>ISEVEN(#REF!)</formula>
    </cfRule>
  </conditionalFormatting>
  <conditionalFormatting sqref="P178">
    <cfRule type="expression" dxfId="49" priority="37">
      <formula>ISEVEN(#REF!)</formula>
    </cfRule>
  </conditionalFormatting>
  <conditionalFormatting sqref="P182">
    <cfRule type="expression" dxfId="48" priority="38">
      <formula>ISEVEN(#REF!)</formula>
    </cfRule>
  </conditionalFormatting>
  <conditionalFormatting sqref="P198 P239:P245">
    <cfRule type="expression" dxfId="47" priority="36">
      <formula>ISEVEN(#REF!)</formula>
    </cfRule>
  </conditionalFormatting>
  <conditionalFormatting sqref="P253:P254">
    <cfRule type="expression" dxfId="46" priority="34">
      <formula>ISEVEN(#REF!)</formula>
    </cfRule>
  </conditionalFormatting>
  <conditionalFormatting sqref="P328:P329">
    <cfRule type="expression" dxfId="45" priority="26">
      <formula>"="</formula>
    </cfRule>
  </conditionalFormatting>
  <conditionalFormatting sqref="P340:P341">
    <cfRule type="expression" dxfId="44" priority="20">
      <formula>ISEVEN(#REF!)</formula>
    </cfRule>
  </conditionalFormatting>
  <conditionalFormatting sqref="P409:P410">
    <cfRule type="expression" dxfId="43" priority="25">
      <formula>ISEVEN(#REF!)</formula>
    </cfRule>
  </conditionalFormatting>
  <conditionalFormatting sqref="P421:P429 P456 P502:P505">
    <cfRule type="expression" dxfId="42" priority="21">
      <formula>ISEVEN(#REF!)</formula>
    </cfRule>
  </conditionalFormatting>
  <conditionalFormatting sqref="P430">
    <cfRule type="expression" dxfId="41" priority="24">
      <formula>ISEVEN(#REF!)</formula>
    </cfRule>
  </conditionalFormatting>
  <conditionalFormatting sqref="P438:P441">
    <cfRule type="expression" dxfId="40" priority="23">
      <formula>ISEVEN(#REF!)</formula>
    </cfRule>
  </conditionalFormatting>
  <conditionalFormatting sqref="P512:P513">
    <cfRule type="expression" dxfId="39" priority="19">
      <formula>ISEVEN(#REF!)</formula>
    </cfRule>
  </conditionalFormatting>
  <conditionalFormatting sqref="P551:P552">
    <cfRule type="expression" dxfId="38" priority="16">
      <formula>ISEVEN(#REF!)</formula>
    </cfRule>
  </conditionalFormatting>
  <conditionalFormatting sqref="P571">
    <cfRule type="expression" dxfId="37" priority="14">
      <formula>ISEVEN(#REF!)</formula>
    </cfRule>
  </conditionalFormatting>
  <conditionalFormatting sqref="P576:P578 P596:P598">
    <cfRule type="expression" dxfId="36" priority="12">
      <formula>ISEVEN(#REF!)</formula>
    </cfRule>
  </conditionalFormatting>
  <conditionalFormatting sqref="P632:P633">
    <cfRule type="expression" dxfId="35" priority="7">
      <formula>ISEVEN(#REF!)</formula>
    </cfRule>
  </conditionalFormatting>
  <conditionalFormatting sqref="P651">
    <cfRule type="expression" dxfId="34" priority="6">
      <formula>ISEVEN(#REF!)</formula>
    </cfRule>
  </conditionalFormatting>
  <conditionalFormatting sqref="P656 P673:P676">
    <cfRule type="expression" dxfId="33" priority="4">
      <formula>ISEVEN(#REF!)</formula>
    </cfRule>
  </conditionalFormatting>
  <dataValidations count="2">
    <dataValidation type="list" allowBlank="1" showInputMessage="1" showErrorMessage="1" sqref="AB3 AB75 AB409:AB414 AB125 AB136 AB150 AB163 AB180 AB202 AB206:AB207 AB17:AB18 AB24:AB27 AB338:AB344 AB113 AB58:AB65 AB67:AB68 AB48:AB56 AB88:AB97 AB480:AB500 AB122:AB123 AB129:AB130 AB141:AB142 AB154:AB155 AB157:AB160 AB99:AB102 AB218:AB219 AB247:AB248 AB253:AB254 AB185:AB186 AB170:AB171 AB173:AB174 AB256 AB239:AB243 AB355 AB372 AB321:AB322 AB397 AB417 AB104:AB107 AB460 AB507 AB267:AB268 AB261:AB265 AB284:AB295 AB297:AB302 AB304:AB311 AB313:AB314 AB316:AB319 AB326:AB329 AB11:AB15 AB346:AB349 AB351:AB352 AB32:AB46 AB387:AB388 AB404:AB405 AB380:AB382 AB443:AB444 AB477:AB478 AB364:AB367 AB502:AB503 AB274:AB279 AB421:AB422 AB424:AB426 AB331:AB334 AB512:AB513 AB467:AB469 AB376:AB377 AB81:AB86 AB222:AB237 AB70:AB73 AB434:AB436" xr:uid="{556450AC-99C2-48F9-B80C-2601335A8F24}">
      <formula1>"KCURECOM,INDIV,1,2,3"</formula1>
    </dataValidation>
    <dataValidation type="list" allowBlank="1" showInputMessage="1" showErrorMessage="1" sqref="AA114:AA127 AA447:AA476 AA87:AA112 AA292:AA306 AA396:AA419 AA268:AA289 AA376:AA394 AA356:AA374 AA330:AA354 AA309:AA328 AA219:AA266 AA189:AA217 AA149:AA168 AA129:AA147 AA478:AA676 AA170:AA187 AA63:AA85 AA43:AA60 AA18:AA40 AA3:AA16 AA421:AA445" xr:uid="{53DD7B8A-5317-4D14-8D80-CCB71F90C111}">
      <formula1>"참조관계,중복데이터,논리관계일관성,계산식,필수값,조건필수값,금액,수량(숫자형),수량(개수_숫자형),수량(문자형),수량(개수_문자형),수량(나이_문자형),율,날짜(년도),날짜(년월),날짜(년월일),날짜(시:분:초),번호,공통코드,공통코드명,원내코드,OMOP코드,표준코드,여부,선후관계유효성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AC36"/>
  <sheetViews>
    <sheetView workbookViewId="0">
      <selection activeCell="H25" sqref="H25"/>
    </sheetView>
  </sheetViews>
  <sheetFormatPr defaultColWidth="9" defaultRowHeight="16.5"/>
  <cols>
    <col min="1" max="1" width="9" style="27"/>
    <col min="2" max="2" width="16" style="27" bestFit="1" customWidth="1"/>
    <col min="3" max="3" width="4.625" style="82" bestFit="1" customWidth="1"/>
    <col min="4" max="4" width="16" style="82" customWidth="1"/>
    <col min="5" max="6" width="11.625" style="82" customWidth="1"/>
    <col min="7" max="7" width="9.875" style="82" customWidth="1"/>
    <col min="8" max="10" width="12.5" style="27" customWidth="1"/>
    <col min="11" max="13" width="11.625" style="27" customWidth="1"/>
    <col min="14" max="16" width="9.125" style="27" customWidth="1"/>
    <col min="17" max="19" width="11" style="27" customWidth="1"/>
    <col min="20" max="20" width="9.5" style="27" bestFit="1" customWidth="1"/>
    <col min="21" max="30" width="0" style="27" hidden="1" customWidth="1"/>
    <col min="31" max="16384" width="9" style="27"/>
  </cols>
  <sheetData>
    <row r="1" spans="1:29">
      <c r="A1" s="336" t="s">
        <v>1981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46"/>
      <c r="R1" s="46"/>
      <c r="S1" s="46"/>
      <c r="U1" s="336" t="s">
        <v>1982</v>
      </c>
      <c r="V1" s="336"/>
      <c r="W1" s="336"/>
      <c r="X1" s="336"/>
    </row>
    <row r="2" spans="1:29">
      <c r="A2" s="337" t="s">
        <v>1983</v>
      </c>
      <c r="B2" s="337" t="s">
        <v>1984</v>
      </c>
      <c r="C2" s="339" t="s">
        <v>1985</v>
      </c>
      <c r="D2" s="340"/>
      <c r="E2" s="343" t="s">
        <v>1986</v>
      </c>
      <c r="F2" s="344"/>
      <c r="G2" s="345"/>
      <c r="H2" s="346" t="s">
        <v>1987</v>
      </c>
      <c r="I2" s="347"/>
      <c r="J2" s="348"/>
      <c r="K2" s="343" t="s">
        <v>1988</v>
      </c>
      <c r="L2" s="344"/>
      <c r="M2" s="345"/>
      <c r="N2" s="346" t="s">
        <v>1989</v>
      </c>
      <c r="O2" s="347"/>
      <c r="P2" s="348"/>
      <c r="Q2" s="343" t="s">
        <v>1990</v>
      </c>
      <c r="R2" s="344"/>
      <c r="S2" s="345"/>
      <c r="U2" s="333" t="s">
        <v>1991</v>
      </c>
      <c r="V2" s="333" t="s">
        <v>1992</v>
      </c>
      <c r="W2" s="333"/>
      <c r="X2" s="349" t="s">
        <v>1993</v>
      </c>
      <c r="Y2" s="350"/>
      <c r="Z2" s="350"/>
      <c r="AA2" s="350"/>
      <c r="AB2" s="333" t="s">
        <v>1994</v>
      </c>
      <c r="AC2" s="333"/>
    </row>
    <row r="3" spans="1:29" ht="17.25" thickBot="1">
      <c r="A3" s="338"/>
      <c r="B3" s="338"/>
      <c r="C3" s="341"/>
      <c r="D3" s="342"/>
      <c r="E3" s="47" t="s">
        <v>2464</v>
      </c>
      <c r="F3" s="47">
        <v>5.4</v>
      </c>
      <c r="G3" s="48" t="s">
        <v>1995</v>
      </c>
      <c r="H3" s="49" t="s">
        <v>2464</v>
      </c>
      <c r="I3" s="49">
        <v>5.4</v>
      </c>
      <c r="J3" s="48" t="s">
        <v>1996</v>
      </c>
      <c r="K3" s="47" t="s">
        <v>2464</v>
      </c>
      <c r="L3" s="47">
        <v>5.4</v>
      </c>
      <c r="M3" s="48" t="s">
        <v>1996</v>
      </c>
      <c r="N3" s="49" t="s">
        <v>2464</v>
      </c>
      <c r="O3" s="49">
        <v>5.4</v>
      </c>
      <c r="P3" s="50" t="s">
        <v>1995</v>
      </c>
      <c r="Q3" s="47" t="s">
        <v>2464</v>
      </c>
      <c r="R3" s="47">
        <v>5.4</v>
      </c>
      <c r="S3" s="50" t="s">
        <v>1997</v>
      </c>
      <c r="U3" s="333"/>
      <c r="V3" s="333"/>
      <c r="W3" s="333"/>
      <c r="X3" s="51"/>
      <c r="Y3" s="52"/>
      <c r="Z3" s="52"/>
      <c r="AA3" s="52"/>
      <c r="AB3" s="333"/>
      <c r="AC3" s="333"/>
    </row>
    <row r="4" spans="1:29" ht="17.25" thickBot="1">
      <c r="A4" s="334" t="s">
        <v>1998</v>
      </c>
      <c r="B4" s="53" t="s">
        <v>1999</v>
      </c>
      <c r="C4" s="330" t="s">
        <v>1872</v>
      </c>
      <c r="D4" s="330"/>
      <c r="E4" s="54">
        <f>COUNTIFS('Ⅲ.품질진단 컬럼_규칙_결과'!$A$3:$A$1022,"5.3.1",'Ⅲ.품질진단 컬럼_규칙_결과'!$V$3:$V$1022,"Y",'Ⅲ.품질진단 컬럼_규칙_결과'!$AA$3:$AA$1022,$C4)</f>
        <v>20</v>
      </c>
      <c r="F4" s="54">
        <f>COUNTIFS('Ⅲ.품질진단 컬럼_규칙_결과'!$A$3:$A$1022,"5.4",'Ⅲ.품질진단 컬럼_규칙_결과'!$V$3:$V$1022,"Y",'Ⅲ.품질진단 컬럼_규칙_결과'!$AA$3:$AA$1022,$C4)</f>
        <v>20</v>
      </c>
      <c r="G4" s="55">
        <f t="shared" ref="G4:G28" si="0">SUM(E4:E4)</f>
        <v>20</v>
      </c>
      <c r="H4" s="56">
        <f>SUMIFS('Ⅲ.품질진단 컬럼_규칙_결과'!$CR$3:$CR$1022,'Ⅲ.품질진단 컬럼_규칙_결과'!$A$3:$A$1022,"5.3.1",'Ⅲ.품질진단 컬럼_규칙_결과'!$V$3:$V$1022,"Y",'Ⅲ.품질진단 컬럼_규칙_결과'!$AA$3:$AA$1022,$C4)</f>
        <v>0</v>
      </c>
      <c r="I4" s="56">
        <f>SUMIFS('Ⅲ.품질진단 컬럼_규칙_결과'!$CR$3:$CR$1022,'Ⅲ.품질진단 컬럼_규칙_결과'!$A$3:$A$1022,"5.4",'Ⅲ.품질진단 컬럼_규칙_결과'!$V$3:$V$1022,"Y",'Ⅲ.품질진단 컬럼_규칙_결과'!$AA$3:$AA$1022,$C4)</f>
        <v>0</v>
      </c>
      <c r="J4" s="55">
        <f t="shared" ref="J4:J28" si="1">SUM(H4:H4)</f>
        <v>0</v>
      </c>
      <c r="K4" s="56">
        <f>SUMIFS('Ⅲ.품질진단 컬럼_규칙_결과'!$CS$3:$CS$1022,'Ⅲ.품질진단 컬럼_규칙_결과'!$A$3:$A$1022,"5.3.1",'Ⅲ.품질진단 컬럼_규칙_결과'!$V$3:$V$1022,"Y",'Ⅲ.품질진단 컬럼_규칙_결과'!$AA$3:$AA$1022,$C4)</f>
        <v>0</v>
      </c>
      <c r="L4" s="56">
        <f>SUMIFS('Ⅲ.품질진단 컬럼_규칙_결과'!$CS$3:$CS$1022,'Ⅲ.품질진단 컬럼_규칙_결과'!$A$3:$A$1022,"5.4",'Ⅲ.품질진단 컬럼_규칙_결과'!$V$3:$V$1022,"Y",'Ⅲ.품질진단 컬럼_규칙_결과'!$AA$3:$AA$1022,$C4)</f>
        <v>0</v>
      </c>
      <c r="M4" s="57">
        <f t="shared" ref="M4:M28" si="2">SUM(K4:K4)</f>
        <v>0</v>
      </c>
      <c r="N4" s="58">
        <f t="shared" ref="N4:O29" si="3">IFERROR(K4/H4,0)</f>
        <v>0</v>
      </c>
      <c r="O4" s="58">
        <f t="shared" si="3"/>
        <v>0</v>
      </c>
      <c r="P4" s="59">
        <f t="shared" ref="P4:P29" si="4">IFERROR(M4/J4,0)</f>
        <v>0</v>
      </c>
      <c r="Q4" s="60">
        <f t="shared" ref="Q4:R29" si="5">(1-N4)</f>
        <v>1</v>
      </c>
      <c r="R4" s="60">
        <f t="shared" si="5"/>
        <v>1</v>
      </c>
      <c r="S4" s="61">
        <f t="shared" ref="S4:S29" si="6">(1-P4)</f>
        <v>1</v>
      </c>
      <c r="U4" s="333"/>
      <c r="V4" s="333"/>
      <c r="W4" s="333"/>
      <c r="X4" s="333" t="s">
        <v>2000</v>
      </c>
      <c r="Y4" s="333"/>
      <c r="Z4" s="333" t="s">
        <v>2001</v>
      </c>
      <c r="AA4" s="333"/>
      <c r="AB4" s="333"/>
      <c r="AC4" s="333"/>
    </row>
    <row r="5" spans="1:29" ht="17.25" thickBot="1">
      <c r="A5" s="335"/>
      <c r="B5" s="62" t="s">
        <v>2002</v>
      </c>
      <c r="C5" s="327" t="s">
        <v>2003</v>
      </c>
      <c r="D5" s="327"/>
      <c r="E5" s="54">
        <f>COUNTIFS('Ⅲ.품질진단 컬럼_규칙_결과'!$A$3:$A$1022,"5.3.1",'Ⅲ.품질진단 컬럼_규칙_결과'!$V$3:$V$1022,"Y",'Ⅲ.품질진단 컬럼_규칙_결과'!$AA$3:$AA$1022,C5)</f>
        <v>1</v>
      </c>
      <c r="F5" s="54">
        <f>COUNTIFS('Ⅲ.품질진단 컬럼_규칙_결과'!$A$3:$A$1022,"5.4",'Ⅲ.품질진단 컬럼_규칙_결과'!$V$3:$V$1022,"Y",'Ⅲ.품질진단 컬럼_규칙_결과'!$AA$3:$AA$1022,$C5)</f>
        <v>1</v>
      </c>
      <c r="G5" s="55">
        <f t="shared" si="0"/>
        <v>1</v>
      </c>
      <c r="H5" s="56">
        <f>SUMIFS('Ⅲ.품질진단 컬럼_규칙_결과'!$CR$3:$CR$1022,'Ⅲ.품질진단 컬럼_규칙_결과'!$A$3:$A$1022,"5.3.1",'Ⅲ.품질진단 컬럼_규칙_결과'!$V$3:$V$1022,"Y",'Ⅲ.품질진단 컬럼_규칙_결과'!$AA$3:$AA$1022,$C5)</f>
        <v>0</v>
      </c>
      <c r="I5" s="56">
        <f>SUMIFS('Ⅲ.품질진단 컬럼_규칙_결과'!$CR$3:$CR$1022,'Ⅲ.품질진단 컬럼_규칙_결과'!$A$3:$A$1022,"5.4",'Ⅲ.품질진단 컬럼_규칙_결과'!$V$3:$V$1022,"Y",'Ⅲ.품질진단 컬럼_규칙_결과'!$AA$3:$AA$1022,$C5)</f>
        <v>0</v>
      </c>
      <c r="J5" s="55">
        <f t="shared" si="1"/>
        <v>0</v>
      </c>
      <c r="K5" s="56">
        <f>SUMIFS('Ⅲ.품질진단 컬럼_규칙_결과'!$CS$3:$CS$1022,'Ⅲ.품질진단 컬럼_규칙_결과'!$A$3:$A$1022,"5.3.1",'Ⅲ.품질진단 컬럼_규칙_결과'!$V$3:$V$1022,"Y",'Ⅲ.품질진단 컬럼_규칙_결과'!$AA$3:$AA$1022,$C5)</f>
        <v>0</v>
      </c>
      <c r="L5" s="56">
        <f>SUMIFS('Ⅲ.품질진단 컬럼_규칙_결과'!$CS$3:$CS$1022,'Ⅲ.품질진단 컬럼_규칙_결과'!$A$3:$A$1022,"5.4",'Ⅲ.품질진단 컬럼_규칙_결과'!$V$3:$V$1022,"Y",'Ⅲ.품질진단 컬럼_규칙_결과'!$AA$3:$AA$1022,$C5)</f>
        <v>0</v>
      </c>
      <c r="M5" s="57">
        <f t="shared" si="2"/>
        <v>0</v>
      </c>
      <c r="N5" s="63">
        <f t="shared" si="3"/>
        <v>0</v>
      </c>
      <c r="O5" s="63">
        <f t="shared" si="3"/>
        <v>0</v>
      </c>
      <c r="P5" s="59">
        <f t="shared" si="4"/>
        <v>0</v>
      </c>
      <c r="Q5" s="64">
        <f t="shared" si="5"/>
        <v>1</v>
      </c>
      <c r="R5" s="64">
        <f t="shared" si="5"/>
        <v>1</v>
      </c>
      <c r="S5" s="61">
        <f t="shared" si="6"/>
        <v>1</v>
      </c>
      <c r="U5" s="333"/>
      <c r="V5" s="65" t="s">
        <v>2004</v>
      </c>
      <c r="W5" s="65" t="s">
        <v>2005</v>
      </c>
      <c r="X5" s="65" t="s">
        <v>2006</v>
      </c>
      <c r="Y5" s="65" t="s">
        <v>2007</v>
      </c>
      <c r="Z5" s="65" t="s">
        <v>2008</v>
      </c>
      <c r="AA5" s="65" t="s">
        <v>2009</v>
      </c>
      <c r="AB5" s="65" t="s">
        <v>2010</v>
      </c>
      <c r="AC5" s="65" t="s">
        <v>2011</v>
      </c>
    </row>
    <row r="6" spans="1:29" ht="17.25" thickBot="1">
      <c r="A6" s="331" t="s">
        <v>2012</v>
      </c>
      <c r="B6" s="53" t="s">
        <v>2800</v>
      </c>
      <c r="C6" s="330" t="s">
        <v>2014</v>
      </c>
      <c r="D6" s="330"/>
      <c r="E6" s="54">
        <f>COUNTIFS('Ⅲ.품질진단 컬럼_규칙_결과'!$A$3:$A$1022,"5.3.1",'Ⅲ.품질진단 컬럼_규칙_결과'!$V$3:$V$1022,"Y",'Ⅲ.품질진단 컬럼_규칙_결과'!$AA$3:$AA$1022,C6)</f>
        <v>24</v>
      </c>
      <c r="F6" s="54">
        <f>COUNTIFS('Ⅲ.품질진단 컬럼_규칙_결과'!$A$3:$A$1022,"5.4",'Ⅲ.품질진단 컬럼_규칙_결과'!$V$3:$V$1022,"Y",'Ⅲ.품질진단 컬럼_규칙_결과'!$AA$3:$AA$1022,$C6)</f>
        <v>25</v>
      </c>
      <c r="G6" s="55">
        <f t="shared" si="0"/>
        <v>24</v>
      </c>
      <c r="H6" s="56">
        <f>SUMIFS('Ⅲ.품질진단 컬럼_규칙_결과'!$CR$3:$CR$1022,'Ⅲ.품질진단 컬럼_규칙_결과'!$A$3:$A$1022,"5.3.1",'Ⅲ.품질진단 컬럼_규칙_결과'!$V$3:$V$1022,"Y",'Ⅲ.품질진단 컬럼_규칙_결과'!$AA$3:$AA$1022,$C6)</f>
        <v>0</v>
      </c>
      <c r="I6" s="56">
        <f>SUMIFS('Ⅲ.품질진단 컬럼_규칙_결과'!$CR$3:$CR$1022,'Ⅲ.품질진단 컬럼_규칙_결과'!$A$3:$A$1022,"5.4",'Ⅲ.품질진단 컬럼_규칙_결과'!$V$3:$V$1022,"Y",'Ⅲ.품질진단 컬럼_규칙_결과'!$AA$3:$AA$1022,$C6)</f>
        <v>0</v>
      </c>
      <c r="J6" s="55">
        <f t="shared" si="1"/>
        <v>0</v>
      </c>
      <c r="K6" s="56">
        <f>SUMIFS('Ⅲ.품질진단 컬럼_규칙_결과'!$CS$3:$CS$1022,'Ⅲ.품질진단 컬럼_규칙_결과'!$A$3:$A$1022,"5.3.1",'Ⅲ.품질진단 컬럼_규칙_결과'!$V$3:$V$1022,"Y",'Ⅲ.품질진단 컬럼_규칙_결과'!$AA$3:$AA$1022,$C6)</f>
        <v>0</v>
      </c>
      <c r="L6" s="56">
        <f>SUMIFS('Ⅲ.품질진단 컬럼_규칙_결과'!$CS$3:$CS$1022,'Ⅲ.품질진단 컬럼_규칙_결과'!$A$3:$A$1022,"5.4",'Ⅲ.품질진단 컬럼_규칙_결과'!$V$3:$V$1022,"Y",'Ⅲ.품질진단 컬럼_규칙_결과'!$AA$3:$AA$1022,$C6)</f>
        <v>0</v>
      </c>
      <c r="M6" s="57">
        <f t="shared" si="2"/>
        <v>0</v>
      </c>
      <c r="N6" s="58">
        <f t="shared" si="3"/>
        <v>0</v>
      </c>
      <c r="O6" s="58">
        <f t="shared" si="3"/>
        <v>0</v>
      </c>
      <c r="P6" s="59">
        <f t="shared" si="4"/>
        <v>0</v>
      </c>
      <c r="Q6" s="60">
        <f t="shared" si="5"/>
        <v>1</v>
      </c>
      <c r="R6" s="60">
        <f t="shared" si="5"/>
        <v>1</v>
      </c>
      <c r="S6" s="61">
        <f t="shared" si="6"/>
        <v>1</v>
      </c>
      <c r="U6" s="66" t="s">
        <v>2015</v>
      </c>
      <c r="V6" s="67">
        <v>1</v>
      </c>
      <c r="W6" s="67">
        <v>54</v>
      </c>
      <c r="X6" s="67">
        <v>1</v>
      </c>
      <c r="Y6" s="67">
        <v>35</v>
      </c>
      <c r="Z6" s="67">
        <f>V6-X6</f>
        <v>0</v>
      </c>
      <c r="AA6" s="67">
        <f>W6-Y6</f>
        <v>19</v>
      </c>
      <c r="AB6" s="321" t="s">
        <v>2016</v>
      </c>
      <c r="AC6" s="322"/>
    </row>
    <row r="7" spans="1:29" ht="17.25" thickBot="1">
      <c r="A7" s="332"/>
      <c r="B7" s="62" t="s">
        <v>2017</v>
      </c>
      <c r="C7" s="327" t="s">
        <v>2018</v>
      </c>
      <c r="D7" s="327"/>
      <c r="E7" s="54">
        <f>COUNTIFS('Ⅲ.품질진단 컬럼_규칙_결과'!$A$3:$A$1022,"5.3.1",'Ⅲ.품질진단 컬럼_규칙_결과'!$V$3:$V$1022,"Y",'Ⅲ.품질진단 컬럼_규칙_결과'!$AA$3:$AA$1022,C7)</f>
        <v>0</v>
      </c>
      <c r="F7" s="54">
        <f>COUNTIFS('Ⅲ.품질진단 컬럼_규칙_결과'!$A$3:$A$1022,"5.4",'Ⅲ.품질진단 컬럼_규칙_결과'!$V$3:$V$1022,"Y",'Ⅲ.품질진단 컬럼_규칙_결과'!$AA$3:$AA$1022,$C7)</f>
        <v>0</v>
      </c>
      <c r="G7" s="55">
        <f t="shared" si="0"/>
        <v>0</v>
      </c>
      <c r="H7" s="56">
        <f>SUMIFS('Ⅲ.품질진단 컬럼_규칙_결과'!$CR$3:$CR$1022,'Ⅲ.품질진단 컬럼_규칙_결과'!$A$3:$A$1022,"5.3.1",'Ⅲ.품질진단 컬럼_규칙_결과'!$V$3:$V$1022,"Y",'Ⅲ.품질진단 컬럼_규칙_결과'!$AA$3:$AA$1022,$C7)</f>
        <v>0</v>
      </c>
      <c r="I7" s="56">
        <f>SUMIFS('Ⅲ.품질진단 컬럼_규칙_결과'!$CR$3:$CR$1022,'Ⅲ.품질진단 컬럼_규칙_결과'!$A$3:$A$1022,"5.4",'Ⅲ.품질진단 컬럼_규칙_결과'!$V$3:$V$1022,"Y",'Ⅲ.품질진단 컬럼_규칙_결과'!$AA$3:$AA$1022,$C7)</f>
        <v>0</v>
      </c>
      <c r="J7" s="55">
        <f t="shared" si="1"/>
        <v>0</v>
      </c>
      <c r="K7" s="56">
        <f>SUMIFS('Ⅲ.품질진단 컬럼_규칙_결과'!$CS$3:$CS$1022,'Ⅲ.품질진단 컬럼_규칙_결과'!$A$3:$A$1022,"5.3.1",'Ⅲ.품질진단 컬럼_규칙_결과'!$V$3:$V$1022,"Y",'Ⅲ.품질진단 컬럼_규칙_결과'!$AA$3:$AA$1022,$C7)</f>
        <v>0</v>
      </c>
      <c r="L7" s="56">
        <f>SUMIFS('Ⅲ.품질진단 컬럼_규칙_결과'!$CS$3:$CS$1022,'Ⅲ.품질진단 컬럼_규칙_결과'!$A$3:$A$1022,"5.4",'Ⅲ.품질진단 컬럼_규칙_결과'!$V$3:$V$1022,"Y",'Ⅲ.품질진단 컬럼_규칙_결과'!$AA$3:$AA$1022,$C7)</f>
        <v>0</v>
      </c>
      <c r="M7" s="57">
        <f t="shared" si="2"/>
        <v>0</v>
      </c>
      <c r="N7" s="63">
        <f t="shared" si="3"/>
        <v>0</v>
      </c>
      <c r="O7" s="63">
        <f t="shared" si="3"/>
        <v>0</v>
      </c>
      <c r="P7" s="59">
        <f t="shared" si="4"/>
        <v>0</v>
      </c>
      <c r="Q7" s="64">
        <f t="shared" si="5"/>
        <v>1</v>
      </c>
      <c r="R7" s="64">
        <f t="shared" si="5"/>
        <v>1</v>
      </c>
      <c r="S7" s="61">
        <f t="shared" si="6"/>
        <v>1</v>
      </c>
      <c r="U7" s="66" t="s">
        <v>2019</v>
      </c>
      <c r="V7" s="67">
        <v>23</v>
      </c>
      <c r="W7" s="67">
        <v>510</v>
      </c>
      <c r="X7" s="67">
        <v>21</v>
      </c>
      <c r="Y7" s="67">
        <v>144</v>
      </c>
      <c r="Z7" s="67">
        <f t="shared" ref="Z7:AA9" si="7">V7-X7</f>
        <v>2</v>
      </c>
      <c r="AA7" s="67">
        <f t="shared" si="7"/>
        <v>366</v>
      </c>
      <c r="AB7" s="323"/>
      <c r="AC7" s="324"/>
    </row>
    <row r="8" spans="1:29" ht="17.25" thickBot="1">
      <c r="A8" s="328" t="s">
        <v>2020</v>
      </c>
      <c r="B8" s="53" t="s">
        <v>2021</v>
      </c>
      <c r="C8" s="330" t="s">
        <v>2022</v>
      </c>
      <c r="D8" s="330"/>
      <c r="E8" s="54">
        <f>COUNTIFS('Ⅲ.품질진단 컬럼_규칙_결과'!$A$3:$A$1022,"5.3.1",'Ⅲ.품질진단 컬럼_규칙_결과'!$V$3:$V$1022,"Y",'Ⅲ.품질진단 컬럼_규칙_결과'!$AA$3:$AA$1022,C8)</f>
        <v>74</v>
      </c>
      <c r="F8" s="54">
        <f>COUNTIFS('Ⅲ.품질진단 컬럼_규칙_결과'!$A$3:$A$1022,"5.4",'Ⅲ.품질진단 컬럼_규칙_결과'!$V$3:$V$1022,"Y",'Ⅲ.품질진단 컬럼_규칙_결과'!$AA$3:$AA$1022,$C8)</f>
        <v>73</v>
      </c>
      <c r="G8" s="55">
        <f t="shared" si="0"/>
        <v>74</v>
      </c>
      <c r="H8" s="56">
        <f>SUMIFS('Ⅲ.품질진단 컬럼_규칙_결과'!$CR$3:$CR$1022,'Ⅲ.품질진단 컬럼_규칙_결과'!$A$3:$A$1022,"5.3.1",'Ⅲ.품질진단 컬럼_규칙_결과'!$V$3:$V$1022,"Y",'Ⅲ.품질진단 컬럼_규칙_결과'!$AA$3:$AA$1022,$C8)</f>
        <v>0</v>
      </c>
      <c r="I8" s="56">
        <f>SUMIFS('Ⅲ.품질진단 컬럼_규칙_결과'!$CR$3:$CR$1022,'Ⅲ.품질진단 컬럼_규칙_결과'!$A$3:$A$1022,"5.4",'Ⅲ.품질진단 컬럼_규칙_결과'!$V$3:$V$1022,"Y",'Ⅲ.품질진단 컬럼_규칙_결과'!$AA$3:$AA$1022,$C8)</f>
        <v>0</v>
      </c>
      <c r="J8" s="55">
        <f t="shared" si="1"/>
        <v>0</v>
      </c>
      <c r="K8" s="56">
        <f>SUMIFS('Ⅲ.품질진단 컬럼_규칙_결과'!$CS$3:$CS$1022,'Ⅲ.품질진단 컬럼_규칙_결과'!$A$3:$A$1022,"5.3.1",'Ⅲ.품질진단 컬럼_규칙_결과'!$V$3:$V$1022,"Y",'Ⅲ.품질진단 컬럼_규칙_결과'!$AA$3:$AA$1022,$C8)</f>
        <v>0</v>
      </c>
      <c r="L8" s="56">
        <f>SUMIFS('Ⅲ.품질진단 컬럼_규칙_결과'!$CS$3:$CS$1022,'Ⅲ.품질진단 컬럼_규칙_결과'!$A$3:$A$1022,"5.4",'Ⅲ.품질진단 컬럼_규칙_결과'!$V$3:$V$1022,"Y",'Ⅲ.품질진단 컬럼_규칙_결과'!$AA$3:$AA$1022,$C8)</f>
        <v>0</v>
      </c>
      <c r="M8" s="57">
        <f t="shared" si="2"/>
        <v>0</v>
      </c>
      <c r="N8" s="58">
        <f t="shared" si="3"/>
        <v>0</v>
      </c>
      <c r="O8" s="58">
        <f t="shared" si="3"/>
        <v>0</v>
      </c>
      <c r="P8" s="59">
        <f t="shared" si="4"/>
        <v>0</v>
      </c>
      <c r="Q8" s="60">
        <f t="shared" si="5"/>
        <v>1</v>
      </c>
      <c r="R8" s="60">
        <f t="shared" si="5"/>
        <v>1</v>
      </c>
      <c r="S8" s="61">
        <f t="shared" si="6"/>
        <v>1</v>
      </c>
      <c r="U8" s="66" t="s">
        <v>2023</v>
      </c>
      <c r="V8" s="67">
        <v>22</v>
      </c>
      <c r="W8" s="67">
        <v>498</v>
      </c>
      <c r="X8" s="67">
        <v>15</v>
      </c>
      <c r="Y8" s="67">
        <v>110</v>
      </c>
      <c r="Z8" s="67">
        <f t="shared" si="7"/>
        <v>7</v>
      </c>
      <c r="AA8" s="67">
        <f t="shared" si="7"/>
        <v>388</v>
      </c>
      <c r="AB8" s="323"/>
      <c r="AC8" s="324"/>
    </row>
    <row r="9" spans="1:29" ht="17.25" thickBot="1">
      <c r="A9" s="329"/>
      <c r="B9" s="62" t="s">
        <v>2024</v>
      </c>
      <c r="C9" s="327" t="s">
        <v>2025</v>
      </c>
      <c r="D9" s="327"/>
      <c r="E9" s="54">
        <f>COUNTIFS('Ⅲ.품질진단 컬럼_규칙_결과'!$A$3:$A$1022,"5.3.1",'Ⅲ.품질진단 컬럼_규칙_결과'!$V$3:$V$1022,"Y",'Ⅲ.품질진단 컬럼_규칙_결과'!$AA$3:$AA$1022,C9)</f>
        <v>4</v>
      </c>
      <c r="F9" s="54">
        <f>COUNTIFS('Ⅲ.품질진단 컬럼_규칙_결과'!$A$3:$A$1022,"5.4",'Ⅲ.품질진단 컬럼_규칙_결과'!$V$3:$V$1022,"Y",'Ⅲ.품질진단 컬럼_규칙_결과'!$AA$3:$AA$1022,$C9)</f>
        <v>4</v>
      </c>
      <c r="G9" s="55">
        <f t="shared" si="0"/>
        <v>4</v>
      </c>
      <c r="H9" s="56">
        <f>SUMIFS('Ⅲ.품질진단 컬럼_규칙_결과'!$CR$3:$CR$1022,'Ⅲ.품질진단 컬럼_규칙_결과'!$A$3:$A$1022,"5.3.1",'Ⅲ.품질진단 컬럼_규칙_결과'!$V$3:$V$1022,"Y",'Ⅲ.품질진단 컬럼_규칙_결과'!$AA$3:$AA$1022,$C9)</f>
        <v>0</v>
      </c>
      <c r="I9" s="56">
        <f>SUMIFS('Ⅲ.품질진단 컬럼_규칙_결과'!$CR$3:$CR$1022,'Ⅲ.품질진단 컬럼_규칙_결과'!$A$3:$A$1022,"5.4",'Ⅲ.품질진단 컬럼_규칙_결과'!$V$3:$V$1022,"Y",'Ⅲ.품질진단 컬럼_규칙_결과'!$AA$3:$AA$1022,$C9)</f>
        <v>0</v>
      </c>
      <c r="J9" s="55">
        <f t="shared" si="1"/>
        <v>0</v>
      </c>
      <c r="K9" s="56">
        <f>SUMIFS('Ⅲ.품질진단 컬럼_규칙_결과'!$CS$3:$CS$1022,'Ⅲ.품질진단 컬럼_규칙_결과'!$A$3:$A$1022,"5.3.1",'Ⅲ.품질진단 컬럼_규칙_결과'!$V$3:$V$1022,"Y",'Ⅲ.품질진단 컬럼_규칙_결과'!$AA$3:$AA$1022,$C9)</f>
        <v>0</v>
      </c>
      <c r="L9" s="56">
        <f>SUMIFS('Ⅲ.품질진단 컬럼_규칙_결과'!$CS$3:$CS$1022,'Ⅲ.품질진단 컬럼_규칙_결과'!$A$3:$A$1022,"5.4",'Ⅲ.품질진단 컬럼_규칙_결과'!$V$3:$V$1022,"Y",'Ⅲ.품질진단 컬럼_규칙_결과'!$AA$3:$AA$1022,$C9)</f>
        <v>0</v>
      </c>
      <c r="M9" s="57">
        <f t="shared" si="2"/>
        <v>0</v>
      </c>
      <c r="N9" s="63">
        <f t="shared" si="3"/>
        <v>0</v>
      </c>
      <c r="O9" s="63">
        <f t="shared" si="3"/>
        <v>0</v>
      </c>
      <c r="P9" s="59">
        <f t="shared" si="4"/>
        <v>0</v>
      </c>
      <c r="Q9" s="64">
        <f t="shared" si="5"/>
        <v>1</v>
      </c>
      <c r="R9" s="64">
        <f t="shared" si="5"/>
        <v>1</v>
      </c>
      <c r="S9" s="61">
        <f t="shared" si="6"/>
        <v>1</v>
      </c>
      <c r="U9" s="68" t="s">
        <v>2026</v>
      </c>
      <c r="V9" s="69">
        <f>SUM(V6:V8)</f>
        <v>46</v>
      </c>
      <c r="W9" s="69">
        <f>SUM(W6:W8)</f>
        <v>1062</v>
      </c>
      <c r="X9" s="69">
        <f>SUM(X6:X8)</f>
        <v>37</v>
      </c>
      <c r="Y9" s="70">
        <f>SUM(Y6:Y8)</f>
        <v>289</v>
      </c>
      <c r="Z9" s="67">
        <f t="shared" si="7"/>
        <v>9</v>
      </c>
      <c r="AA9" s="67">
        <f t="shared" si="7"/>
        <v>773</v>
      </c>
      <c r="AB9" s="325"/>
      <c r="AC9" s="326"/>
    </row>
    <row r="10" spans="1:29" ht="17.25" thickBot="1">
      <c r="A10" s="309" t="s">
        <v>2027</v>
      </c>
      <c r="B10" s="311" t="s">
        <v>2028</v>
      </c>
      <c r="C10" s="317" t="s">
        <v>2029</v>
      </c>
      <c r="D10" s="317"/>
      <c r="E10" s="54">
        <f>COUNTIFS('Ⅲ.품질진단 컬럼_규칙_결과'!$A$3:$A$1022,"5.3.1",'Ⅲ.품질진단 컬럼_규칙_결과'!$V$3:$V$1022,"Y",'Ⅲ.품질진단 컬럼_규칙_결과'!$AA$3:$AA$1022,C10)</f>
        <v>0</v>
      </c>
      <c r="F10" s="54">
        <f>COUNTIFS('Ⅲ.품질진단 컬럼_규칙_결과'!$A$3:$A$1022,"5.4",'Ⅲ.품질진단 컬럼_규칙_결과'!$V$3:$V$1022,"Y",'Ⅲ.품질진단 컬럼_규칙_결과'!$AA$3:$AA$1022,$C10)</f>
        <v>0</v>
      </c>
      <c r="G10" s="55">
        <f t="shared" si="0"/>
        <v>0</v>
      </c>
      <c r="H10" s="56">
        <f>SUMIFS('Ⅲ.품질진단 컬럼_규칙_결과'!$CR$3:$CR$1022,'Ⅲ.품질진단 컬럼_규칙_결과'!$A$3:$A$1022,"5.3.1",'Ⅲ.품질진단 컬럼_규칙_결과'!$V$3:$V$1022,"Y",'Ⅲ.품질진단 컬럼_규칙_결과'!$AA$3:$AA$1022,$C10)</f>
        <v>0</v>
      </c>
      <c r="I10" s="56">
        <f>SUMIFS('Ⅲ.품질진단 컬럼_규칙_결과'!$CR$3:$CR$1022,'Ⅲ.품질진단 컬럼_규칙_결과'!$A$3:$A$1022,"5.4",'Ⅲ.품질진단 컬럼_규칙_결과'!$V$3:$V$1022,"Y",'Ⅲ.품질진단 컬럼_규칙_결과'!$AA$3:$AA$1022,$C10)</f>
        <v>0</v>
      </c>
      <c r="J10" s="55">
        <f t="shared" si="1"/>
        <v>0</v>
      </c>
      <c r="K10" s="56">
        <f>SUMIFS('Ⅲ.품질진단 컬럼_규칙_결과'!$CS$3:$CS$1022,'Ⅲ.품질진단 컬럼_규칙_결과'!$A$3:$A$1022,"5.3.1",'Ⅲ.품질진단 컬럼_규칙_결과'!$V$3:$V$1022,"Y",'Ⅲ.품질진단 컬럼_규칙_결과'!$AA$3:$AA$1022,$C10)</f>
        <v>0</v>
      </c>
      <c r="L10" s="56">
        <f>SUMIFS('Ⅲ.품질진단 컬럼_규칙_결과'!$CS$3:$CS$1022,'Ⅲ.품질진단 컬럼_규칙_결과'!$A$3:$A$1022,"5.4",'Ⅲ.품질진단 컬럼_규칙_결과'!$V$3:$V$1022,"Y",'Ⅲ.품질진단 컬럼_규칙_결과'!$AA$3:$AA$1022,$C10)</f>
        <v>0</v>
      </c>
      <c r="M10" s="57">
        <f t="shared" si="2"/>
        <v>0</v>
      </c>
      <c r="N10" s="71">
        <f t="shared" si="3"/>
        <v>0</v>
      </c>
      <c r="O10" s="71">
        <f t="shared" si="3"/>
        <v>0</v>
      </c>
      <c r="P10" s="59">
        <f t="shared" si="4"/>
        <v>0</v>
      </c>
      <c r="Q10" s="60">
        <f t="shared" si="5"/>
        <v>1</v>
      </c>
      <c r="R10" s="60">
        <f t="shared" si="5"/>
        <v>1</v>
      </c>
      <c r="S10" s="61">
        <f t="shared" si="6"/>
        <v>1</v>
      </c>
    </row>
    <row r="11" spans="1:29" ht="17.25" thickBot="1">
      <c r="A11" s="309"/>
      <c r="B11" s="312"/>
      <c r="C11" s="314" t="s">
        <v>2030</v>
      </c>
      <c r="D11" s="314"/>
      <c r="E11" s="54">
        <f>COUNTIFS('Ⅲ.품질진단 컬럼_규칙_결과'!$A$3:$A$1022,"5.3.1",'Ⅲ.품질진단 컬럼_규칙_결과'!$V$3:$V$1022,"Y",'Ⅲ.품질진단 컬럼_규칙_결과'!$AA$3:$AA$1022,C11)</f>
        <v>4</v>
      </c>
      <c r="F11" s="54">
        <f>COUNTIFS('Ⅲ.품질진단 컬럼_규칙_결과'!$A$3:$A$1022,"5.4",'Ⅲ.품질진단 컬럼_규칙_결과'!$V$3:$V$1022,"Y",'Ⅲ.품질진단 컬럼_규칙_결과'!$AA$3:$AA$1022,$C11)</f>
        <v>4</v>
      </c>
      <c r="G11" s="55">
        <f t="shared" si="0"/>
        <v>4</v>
      </c>
      <c r="H11" s="56">
        <f>SUMIFS('Ⅲ.품질진단 컬럼_규칙_결과'!$CR$3:$CR$1022,'Ⅲ.품질진단 컬럼_규칙_결과'!$A$3:$A$1022,"5.3.1",'Ⅲ.품질진단 컬럼_규칙_결과'!$V$3:$V$1022,"Y",'Ⅲ.품질진단 컬럼_규칙_결과'!$AA$3:$AA$1022,$C11)</f>
        <v>0</v>
      </c>
      <c r="I11" s="56">
        <f>SUMIFS('Ⅲ.품질진단 컬럼_규칙_결과'!$CR$3:$CR$1022,'Ⅲ.품질진단 컬럼_규칙_결과'!$A$3:$A$1022,"5.4",'Ⅲ.품질진단 컬럼_규칙_결과'!$V$3:$V$1022,"Y",'Ⅲ.품질진단 컬럼_규칙_결과'!$AA$3:$AA$1022,$C11)</f>
        <v>0</v>
      </c>
      <c r="J11" s="55">
        <f t="shared" si="1"/>
        <v>0</v>
      </c>
      <c r="K11" s="56">
        <f>SUMIFS('Ⅲ.품질진단 컬럼_규칙_결과'!$CS$3:$CS$1022,'Ⅲ.품질진단 컬럼_규칙_결과'!$A$3:$A$1022,"5.3.1",'Ⅲ.품질진단 컬럼_규칙_결과'!$V$3:$V$1022,"Y",'Ⅲ.품질진단 컬럼_규칙_결과'!$AA$3:$AA$1022,$C11)</f>
        <v>0</v>
      </c>
      <c r="L11" s="56">
        <f>SUMIFS('Ⅲ.품질진단 컬럼_규칙_결과'!$CS$3:$CS$1022,'Ⅲ.품질진단 컬럼_규칙_결과'!$A$3:$A$1022,"5.4",'Ⅲ.품질진단 컬럼_규칙_결과'!$V$3:$V$1022,"Y",'Ⅲ.품질진단 컬럼_규칙_결과'!$AA$3:$AA$1022,$C11)</f>
        <v>0</v>
      </c>
      <c r="M11" s="57">
        <f t="shared" si="2"/>
        <v>0</v>
      </c>
      <c r="N11" s="72">
        <f t="shared" si="3"/>
        <v>0</v>
      </c>
      <c r="O11" s="72">
        <f t="shared" si="3"/>
        <v>0</v>
      </c>
      <c r="P11" s="59">
        <f t="shared" si="4"/>
        <v>0</v>
      </c>
      <c r="Q11" s="73">
        <f t="shared" si="5"/>
        <v>1</v>
      </c>
      <c r="R11" s="73">
        <f t="shared" si="5"/>
        <v>1</v>
      </c>
      <c r="S11" s="61">
        <f t="shared" si="6"/>
        <v>1</v>
      </c>
    </row>
    <row r="12" spans="1:29" ht="17.25" thickBot="1">
      <c r="A12" s="309"/>
      <c r="B12" s="312"/>
      <c r="C12" s="314" t="s">
        <v>2031</v>
      </c>
      <c r="D12" s="314"/>
      <c r="E12" s="54">
        <f>COUNTIFS('Ⅲ.품질진단 컬럼_규칙_결과'!$A$3:$A$1022,"5.3.1",'Ⅲ.품질진단 컬럼_규칙_결과'!$V$3:$V$1022,"Y",'Ⅲ.품질진단 컬럼_규칙_결과'!$AA$3:$AA$1022,C12)</f>
        <v>6</v>
      </c>
      <c r="F12" s="54">
        <f>COUNTIFS('Ⅲ.품질진단 컬럼_규칙_결과'!$A$3:$A$1022,"5.4",'Ⅲ.품질진단 컬럼_규칙_결과'!$V$3:$V$1022,"Y",'Ⅲ.품질진단 컬럼_규칙_결과'!$AA$3:$AA$1022,$C12)</f>
        <v>6</v>
      </c>
      <c r="G12" s="55">
        <f t="shared" si="0"/>
        <v>6</v>
      </c>
      <c r="H12" s="56">
        <f>SUMIFS('Ⅲ.품질진단 컬럼_규칙_결과'!$CR$3:$CR$1022,'Ⅲ.품질진단 컬럼_규칙_결과'!$A$3:$A$1022,"5.3.1",'Ⅲ.품질진단 컬럼_규칙_결과'!$V$3:$V$1022,"Y",'Ⅲ.품질진단 컬럼_규칙_결과'!$AA$3:$AA$1022,$C12)</f>
        <v>0</v>
      </c>
      <c r="I12" s="56">
        <f>SUMIFS('Ⅲ.품질진단 컬럼_규칙_결과'!$CR$3:$CR$1022,'Ⅲ.품질진단 컬럼_규칙_결과'!$A$3:$A$1022,"5.4",'Ⅲ.품질진단 컬럼_규칙_결과'!$V$3:$V$1022,"Y",'Ⅲ.품질진단 컬럼_규칙_결과'!$AA$3:$AA$1022,$C12)</f>
        <v>0</v>
      </c>
      <c r="J12" s="55">
        <f t="shared" si="1"/>
        <v>0</v>
      </c>
      <c r="K12" s="56">
        <f>SUMIFS('Ⅲ.품질진단 컬럼_규칙_결과'!$CS$3:$CS$1022,'Ⅲ.품질진단 컬럼_규칙_결과'!$A$3:$A$1022,"5.3.1",'Ⅲ.품질진단 컬럼_규칙_결과'!$V$3:$V$1022,"Y",'Ⅲ.품질진단 컬럼_규칙_결과'!$AA$3:$AA$1022,$C12)</f>
        <v>0</v>
      </c>
      <c r="L12" s="56">
        <f>SUMIFS('Ⅲ.품질진단 컬럼_규칙_결과'!$CS$3:$CS$1022,'Ⅲ.품질진단 컬럼_규칙_결과'!$A$3:$A$1022,"5.4",'Ⅲ.품질진단 컬럼_규칙_결과'!$V$3:$V$1022,"Y",'Ⅲ.품질진단 컬럼_규칙_결과'!$AA$3:$AA$1022,$C12)</f>
        <v>0</v>
      </c>
      <c r="M12" s="57">
        <f t="shared" si="2"/>
        <v>0</v>
      </c>
      <c r="N12" s="72">
        <f t="shared" si="3"/>
        <v>0</v>
      </c>
      <c r="O12" s="72">
        <f t="shared" si="3"/>
        <v>0</v>
      </c>
      <c r="P12" s="59">
        <f t="shared" si="4"/>
        <v>0</v>
      </c>
      <c r="Q12" s="73">
        <f t="shared" si="5"/>
        <v>1</v>
      </c>
      <c r="R12" s="73">
        <f t="shared" si="5"/>
        <v>1</v>
      </c>
      <c r="S12" s="61">
        <f t="shared" si="6"/>
        <v>1</v>
      </c>
    </row>
    <row r="13" spans="1:29" ht="17.25" thickBot="1">
      <c r="A13" s="309"/>
      <c r="B13" s="312"/>
      <c r="C13" s="314" t="s">
        <v>2032</v>
      </c>
      <c r="D13" s="314"/>
      <c r="E13" s="54">
        <f>COUNTIFS('Ⅲ.품질진단 컬럼_규칙_결과'!$A$3:$A$1022,"5.3.1",'Ⅲ.품질진단 컬럼_규칙_결과'!$V$3:$V$1022,"Y",'Ⅲ.품질진단 컬럼_규칙_결과'!$AA$3:$AA$1022,C13)</f>
        <v>0</v>
      </c>
      <c r="F13" s="54">
        <f>COUNTIFS('Ⅲ.품질진단 컬럼_규칙_결과'!$A$3:$A$1022,"5.4",'Ⅲ.품질진단 컬럼_규칙_결과'!$V$3:$V$1022,"Y",'Ⅲ.품질진단 컬럼_규칙_결과'!$AA$3:$AA$1022,$C13)</f>
        <v>0</v>
      </c>
      <c r="G13" s="55">
        <f t="shared" si="0"/>
        <v>0</v>
      </c>
      <c r="H13" s="56">
        <f>SUMIFS('Ⅲ.품질진단 컬럼_규칙_결과'!$CR$3:$CR$1022,'Ⅲ.품질진단 컬럼_규칙_결과'!$A$3:$A$1022,"5.3.1",'Ⅲ.품질진단 컬럼_규칙_결과'!$V$3:$V$1022,"Y",'Ⅲ.품질진단 컬럼_규칙_결과'!$AA$3:$AA$1022,$C13)</f>
        <v>0</v>
      </c>
      <c r="I13" s="56">
        <f>SUMIFS('Ⅲ.품질진단 컬럼_규칙_결과'!$CR$3:$CR$1022,'Ⅲ.품질진단 컬럼_규칙_결과'!$A$3:$A$1022,"5.4",'Ⅲ.품질진단 컬럼_규칙_결과'!$V$3:$V$1022,"Y",'Ⅲ.품질진단 컬럼_규칙_결과'!$AA$3:$AA$1022,$C13)</f>
        <v>0</v>
      </c>
      <c r="J13" s="55">
        <f t="shared" si="1"/>
        <v>0</v>
      </c>
      <c r="K13" s="56">
        <f>SUMIFS('Ⅲ.품질진단 컬럼_규칙_결과'!$CS$3:$CS$1022,'Ⅲ.품질진단 컬럼_규칙_결과'!$A$3:$A$1022,"5.3.1",'Ⅲ.품질진단 컬럼_규칙_결과'!$V$3:$V$1022,"Y",'Ⅲ.품질진단 컬럼_규칙_결과'!$AA$3:$AA$1022,$C13)</f>
        <v>0</v>
      </c>
      <c r="L13" s="56">
        <f>SUMIFS('Ⅲ.품질진단 컬럼_규칙_결과'!$CS$3:$CS$1022,'Ⅲ.품질진단 컬럼_규칙_결과'!$A$3:$A$1022,"5.4",'Ⅲ.품질진단 컬럼_규칙_결과'!$V$3:$V$1022,"Y",'Ⅲ.품질진단 컬럼_규칙_결과'!$AA$3:$AA$1022,$C13)</f>
        <v>0</v>
      </c>
      <c r="M13" s="57">
        <f t="shared" si="2"/>
        <v>0</v>
      </c>
      <c r="N13" s="72">
        <f t="shared" si="3"/>
        <v>0</v>
      </c>
      <c r="O13" s="72">
        <f t="shared" si="3"/>
        <v>0</v>
      </c>
      <c r="P13" s="59">
        <f t="shared" si="4"/>
        <v>0</v>
      </c>
      <c r="Q13" s="73">
        <f t="shared" si="5"/>
        <v>1</v>
      </c>
      <c r="R13" s="73">
        <f t="shared" si="5"/>
        <v>1</v>
      </c>
      <c r="S13" s="61">
        <f t="shared" si="6"/>
        <v>1</v>
      </c>
    </row>
    <row r="14" spans="1:29" ht="17.25" thickBot="1">
      <c r="A14" s="309"/>
      <c r="B14" s="312"/>
      <c r="C14" s="314" t="s">
        <v>2033</v>
      </c>
      <c r="D14" s="314"/>
      <c r="E14" s="54">
        <f>COUNTIFS('Ⅲ.품질진단 컬럼_규칙_결과'!$A$3:$A$1022,"5.3.1",'Ⅲ.품질진단 컬럼_규칙_결과'!$V$3:$V$1022,"Y",'Ⅲ.품질진단 컬럼_규칙_결과'!$AA$3:$AA$1022,C14)</f>
        <v>0</v>
      </c>
      <c r="F14" s="54">
        <f>COUNTIFS('Ⅲ.품질진단 컬럼_규칙_결과'!$A$3:$A$1022,"5.4",'Ⅲ.품질진단 컬럼_규칙_결과'!$V$3:$V$1022,"Y",'Ⅲ.품질진단 컬럼_규칙_결과'!$AA$3:$AA$1022,$C14)</f>
        <v>0</v>
      </c>
      <c r="G14" s="55">
        <f t="shared" si="0"/>
        <v>0</v>
      </c>
      <c r="H14" s="56">
        <f>SUMIFS('Ⅲ.품질진단 컬럼_규칙_결과'!$CR$3:$CR$1022,'Ⅲ.품질진단 컬럼_규칙_결과'!$A$3:$A$1022,"5.3.1",'Ⅲ.품질진단 컬럼_규칙_결과'!$V$3:$V$1022,"Y",'Ⅲ.품질진단 컬럼_규칙_결과'!$AA$3:$AA$1022,$C14)</f>
        <v>0</v>
      </c>
      <c r="I14" s="56">
        <f>SUMIFS('Ⅲ.품질진단 컬럼_규칙_결과'!$CR$3:$CR$1022,'Ⅲ.품질진단 컬럼_규칙_결과'!$A$3:$A$1022,"5.4",'Ⅲ.품질진단 컬럼_규칙_결과'!$V$3:$V$1022,"Y",'Ⅲ.품질진단 컬럼_규칙_결과'!$AA$3:$AA$1022,$C14)</f>
        <v>0</v>
      </c>
      <c r="J14" s="55">
        <f t="shared" si="1"/>
        <v>0</v>
      </c>
      <c r="K14" s="56">
        <f>SUMIFS('Ⅲ.품질진단 컬럼_규칙_결과'!$CS$3:$CS$1022,'Ⅲ.품질진단 컬럼_규칙_결과'!$A$3:$A$1022,"5.3.1",'Ⅲ.품질진단 컬럼_규칙_결과'!$V$3:$V$1022,"Y",'Ⅲ.품질진단 컬럼_규칙_결과'!$AA$3:$AA$1022,$C14)</f>
        <v>0</v>
      </c>
      <c r="L14" s="56">
        <f>SUMIFS('Ⅲ.품질진단 컬럼_규칙_결과'!$CS$3:$CS$1022,'Ⅲ.품질진단 컬럼_규칙_결과'!$A$3:$A$1022,"5.4",'Ⅲ.품질진단 컬럼_규칙_결과'!$V$3:$V$1022,"Y",'Ⅲ.품질진단 컬럼_규칙_결과'!$AA$3:$AA$1022,$C14)</f>
        <v>0</v>
      </c>
      <c r="M14" s="57">
        <f t="shared" si="2"/>
        <v>0</v>
      </c>
      <c r="N14" s="72">
        <f t="shared" si="3"/>
        <v>0</v>
      </c>
      <c r="O14" s="72">
        <f t="shared" si="3"/>
        <v>0</v>
      </c>
      <c r="P14" s="59">
        <f t="shared" si="4"/>
        <v>0</v>
      </c>
      <c r="Q14" s="73">
        <f t="shared" si="5"/>
        <v>1</v>
      </c>
      <c r="R14" s="73">
        <f t="shared" si="5"/>
        <v>1</v>
      </c>
      <c r="S14" s="61">
        <f t="shared" si="6"/>
        <v>1</v>
      </c>
    </row>
    <row r="15" spans="1:29" ht="17.25" thickBot="1">
      <c r="A15" s="309"/>
      <c r="B15" s="312"/>
      <c r="C15" s="314" t="s">
        <v>2034</v>
      </c>
      <c r="D15" s="314"/>
      <c r="E15" s="54">
        <f>COUNTIFS('Ⅲ.품질진단 컬럼_규칙_결과'!$A$3:$A$1022,"5.3.1",'Ⅲ.품질진단 컬럼_규칙_결과'!$V$3:$V$1022,"Y",'Ⅲ.품질진단 컬럼_규칙_결과'!$AA$3:$AA$1022,C15)</f>
        <v>0</v>
      </c>
      <c r="F15" s="54">
        <f>COUNTIFS('Ⅲ.품질진단 컬럼_규칙_결과'!$A$3:$A$1022,"5.4",'Ⅲ.품질진단 컬럼_규칙_결과'!$V$3:$V$1022,"Y",'Ⅲ.품질진단 컬럼_규칙_결과'!$AA$3:$AA$1022,$C15)</f>
        <v>0</v>
      </c>
      <c r="G15" s="55">
        <f t="shared" si="0"/>
        <v>0</v>
      </c>
      <c r="H15" s="56">
        <f>SUMIFS('Ⅲ.품질진단 컬럼_규칙_결과'!$CR$3:$CR$1022,'Ⅲ.품질진단 컬럼_규칙_결과'!$A$3:$A$1022,"5.3.1",'Ⅲ.품질진단 컬럼_규칙_결과'!$V$3:$V$1022,"Y",'Ⅲ.품질진단 컬럼_규칙_결과'!$AA$3:$AA$1022,$C15)</f>
        <v>0</v>
      </c>
      <c r="I15" s="56">
        <f>SUMIFS('Ⅲ.품질진단 컬럼_규칙_결과'!$CR$3:$CR$1022,'Ⅲ.품질진단 컬럼_규칙_결과'!$A$3:$A$1022,"5.4",'Ⅲ.품질진단 컬럼_규칙_결과'!$V$3:$V$1022,"Y",'Ⅲ.품질진단 컬럼_규칙_결과'!$AA$3:$AA$1022,$C15)</f>
        <v>0</v>
      </c>
      <c r="J15" s="55">
        <f t="shared" si="1"/>
        <v>0</v>
      </c>
      <c r="K15" s="56">
        <f>SUMIFS('Ⅲ.품질진단 컬럼_규칙_결과'!$CS$3:$CS$1022,'Ⅲ.품질진단 컬럼_규칙_결과'!$A$3:$A$1022,"5.3.1",'Ⅲ.품질진단 컬럼_규칙_결과'!$V$3:$V$1022,"Y",'Ⅲ.품질진단 컬럼_규칙_결과'!$AA$3:$AA$1022,$C15)</f>
        <v>0</v>
      </c>
      <c r="L15" s="56">
        <f>SUMIFS('Ⅲ.품질진단 컬럼_규칙_결과'!$CS$3:$CS$1022,'Ⅲ.품질진단 컬럼_규칙_결과'!$A$3:$A$1022,"5.4",'Ⅲ.품질진단 컬럼_규칙_결과'!$V$3:$V$1022,"Y",'Ⅲ.품질진단 컬럼_규칙_결과'!$AA$3:$AA$1022,$C15)</f>
        <v>0</v>
      </c>
      <c r="M15" s="57">
        <f t="shared" si="2"/>
        <v>0</v>
      </c>
      <c r="N15" s="72">
        <f t="shared" si="3"/>
        <v>0</v>
      </c>
      <c r="O15" s="72">
        <f t="shared" si="3"/>
        <v>0</v>
      </c>
      <c r="P15" s="59">
        <f t="shared" si="4"/>
        <v>0</v>
      </c>
      <c r="Q15" s="73">
        <f t="shared" si="5"/>
        <v>1</v>
      </c>
      <c r="R15" s="73">
        <f t="shared" si="5"/>
        <v>1</v>
      </c>
      <c r="S15" s="61">
        <f t="shared" si="6"/>
        <v>1</v>
      </c>
    </row>
    <row r="16" spans="1:29" ht="17.25" thickBot="1">
      <c r="A16" s="309"/>
      <c r="B16" s="313"/>
      <c r="C16" s="315" t="s">
        <v>2035</v>
      </c>
      <c r="D16" s="315"/>
      <c r="E16" s="54">
        <f>COUNTIFS('Ⅲ.품질진단 컬럼_규칙_결과'!$A$3:$A$1022,"5.3.1",'Ⅲ.품질진단 컬럼_규칙_결과'!$V$3:$V$1022,"Y",'Ⅲ.품질진단 컬럼_규칙_결과'!$AA$3:$AA$1022,C16)</f>
        <v>2</v>
      </c>
      <c r="F16" s="54">
        <f>COUNTIFS('Ⅲ.품질진단 컬럼_규칙_결과'!$A$3:$A$1022,"5.4",'Ⅲ.품질진단 컬럼_규칙_결과'!$V$3:$V$1022,"Y",'Ⅲ.품질진단 컬럼_규칙_결과'!$AA$3:$AA$1022,$C16)</f>
        <v>2</v>
      </c>
      <c r="G16" s="55">
        <f t="shared" si="0"/>
        <v>2</v>
      </c>
      <c r="H16" s="56">
        <f>SUMIFS('Ⅲ.품질진단 컬럼_규칙_결과'!$CR$3:$CR$1022,'Ⅲ.품질진단 컬럼_규칙_결과'!$A$3:$A$1022,"5.3.1",'Ⅲ.품질진단 컬럼_규칙_결과'!$V$3:$V$1022,"Y",'Ⅲ.품질진단 컬럼_규칙_결과'!$AA$3:$AA$1022,$C16)</f>
        <v>0</v>
      </c>
      <c r="I16" s="56">
        <f>SUMIFS('Ⅲ.품질진단 컬럼_규칙_결과'!$CR$3:$CR$1022,'Ⅲ.품질진단 컬럼_규칙_결과'!$A$3:$A$1022,"5.4",'Ⅲ.품질진단 컬럼_규칙_결과'!$V$3:$V$1022,"Y",'Ⅲ.품질진단 컬럼_규칙_결과'!$AA$3:$AA$1022,$C16)</f>
        <v>0</v>
      </c>
      <c r="J16" s="55">
        <f t="shared" si="1"/>
        <v>0</v>
      </c>
      <c r="K16" s="56">
        <f>SUMIFS('Ⅲ.품질진단 컬럼_규칙_결과'!$CS$3:$CS$1022,'Ⅲ.품질진단 컬럼_규칙_결과'!$A$3:$A$1022,"5.3.1",'Ⅲ.품질진단 컬럼_규칙_결과'!$V$3:$V$1022,"Y",'Ⅲ.품질진단 컬럼_규칙_결과'!$AA$3:$AA$1022,$C16)</f>
        <v>0</v>
      </c>
      <c r="L16" s="56">
        <f>SUMIFS('Ⅲ.품질진단 컬럼_규칙_결과'!$CS$3:$CS$1022,'Ⅲ.품질진단 컬럼_규칙_결과'!$A$3:$A$1022,"5.4",'Ⅲ.품질진단 컬럼_규칙_결과'!$V$3:$V$1022,"Y",'Ⅲ.품질진단 컬럼_규칙_결과'!$AA$3:$AA$1022,$C16)</f>
        <v>0</v>
      </c>
      <c r="M16" s="57">
        <f t="shared" si="2"/>
        <v>0</v>
      </c>
      <c r="N16" s="63">
        <f t="shared" si="3"/>
        <v>0</v>
      </c>
      <c r="O16" s="63">
        <f t="shared" si="3"/>
        <v>0</v>
      </c>
      <c r="P16" s="59">
        <f t="shared" si="4"/>
        <v>0</v>
      </c>
      <c r="Q16" s="64">
        <f t="shared" si="5"/>
        <v>1</v>
      </c>
      <c r="R16" s="64">
        <f t="shared" si="5"/>
        <v>1</v>
      </c>
      <c r="S16" s="61">
        <f t="shared" si="6"/>
        <v>1</v>
      </c>
    </row>
    <row r="17" spans="1:19" ht="17.25" thickBot="1">
      <c r="A17" s="309"/>
      <c r="B17" s="301" t="s">
        <v>2036</v>
      </c>
      <c r="C17" s="316" t="s">
        <v>2037</v>
      </c>
      <c r="D17" s="317"/>
      <c r="E17" s="54">
        <f>COUNTIFS('Ⅲ.품질진단 컬럼_규칙_결과'!$A$3:$A$1022,"5.3.1",'Ⅲ.품질진단 컬럼_규칙_결과'!$V$3:$V$1022,"Y",'Ⅲ.품질진단 컬럼_규칙_결과'!$AA$3:$AA$1022,C17)</f>
        <v>1</v>
      </c>
      <c r="F17" s="54">
        <f>COUNTIFS('Ⅲ.품질진단 컬럼_규칙_결과'!$A$3:$A$1022,"5.4",'Ⅲ.품질진단 컬럼_규칙_결과'!$V$3:$V$1022,"Y",'Ⅲ.품질진단 컬럼_규칙_결과'!$AA$3:$AA$1022,$C17)</f>
        <v>1</v>
      </c>
      <c r="G17" s="55">
        <f t="shared" si="0"/>
        <v>1</v>
      </c>
      <c r="H17" s="56">
        <f>SUMIFS('Ⅲ.품질진단 컬럼_규칙_결과'!$CR$3:$CR$1022,'Ⅲ.품질진단 컬럼_규칙_결과'!$A$3:$A$1022,"5.3.1",'Ⅲ.품질진단 컬럼_규칙_결과'!$V$3:$V$1022,"Y",'Ⅲ.품질진단 컬럼_규칙_결과'!$AA$3:$AA$1022,$C17)</f>
        <v>0</v>
      </c>
      <c r="I17" s="56">
        <f>SUMIFS('Ⅲ.품질진단 컬럼_규칙_결과'!$CR$3:$CR$1022,'Ⅲ.품질진단 컬럼_규칙_결과'!$A$3:$A$1022,"5.4",'Ⅲ.품질진단 컬럼_규칙_결과'!$V$3:$V$1022,"Y",'Ⅲ.품질진단 컬럼_규칙_결과'!$AA$3:$AA$1022,$C17)</f>
        <v>0</v>
      </c>
      <c r="J17" s="55">
        <f t="shared" si="1"/>
        <v>0</v>
      </c>
      <c r="K17" s="56">
        <f>SUMIFS('Ⅲ.품질진단 컬럼_규칙_결과'!$CS$3:$CS$1022,'Ⅲ.품질진단 컬럼_규칙_결과'!$A$3:$A$1022,"5.3.1",'Ⅲ.품질진단 컬럼_규칙_결과'!$V$3:$V$1022,"Y",'Ⅲ.품질진단 컬럼_규칙_결과'!$AA$3:$AA$1022,$C17)</f>
        <v>0</v>
      </c>
      <c r="L17" s="56">
        <f>SUMIFS('Ⅲ.품질진단 컬럼_규칙_결과'!$CS$3:$CS$1022,'Ⅲ.품질진단 컬럼_규칙_결과'!$A$3:$A$1022,"5.4",'Ⅲ.품질진단 컬럼_규칙_결과'!$V$3:$V$1022,"Y",'Ⅲ.품질진단 컬럼_규칙_결과'!$AA$3:$AA$1022,$C17)</f>
        <v>0</v>
      </c>
      <c r="M17" s="57">
        <f t="shared" si="2"/>
        <v>0</v>
      </c>
      <c r="N17" s="71">
        <f t="shared" si="3"/>
        <v>0</v>
      </c>
      <c r="O17" s="71">
        <f t="shared" si="3"/>
        <v>0</v>
      </c>
      <c r="P17" s="59">
        <f t="shared" si="4"/>
        <v>0</v>
      </c>
      <c r="Q17" s="60">
        <f t="shared" si="5"/>
        <v>1</v>
      </c>
      <c r="R17" s="60">
        <f t="shared" si="5"/>
        <v>1</v>
      </c>
      <c r="S17" s="61">
        <f t="shared" si="6"/>
        <v>1</v>
      </c>
    </row>
    <row r="18" spans="1:19" ht="17.25" thickBot="1">
      <c r="A18" s="309"/>
      <c r="B18" s="302"/>
      <c r="C18" s="318" t="s">
        <v>2038</v>
      </c>
      <c r="D18" s="314"/>
      <c r="E18" s="54">
        <f>COUNTIFS('Ⅲ.품질진단 컬럼_규칙_결과'!$A$3:$A$1022,"5.3.1",'Ⅲ.품질진단 컬럼_규칙_결과'!$V$3:$V$1022,"Y",'Ⅲ.품질진단 컬럼_규칙_결과'!$AA$3:$AA$1022,C18)</f>
        <v>0</v>
      </c>
      <c r="F18" s="54">
        <f>COUNTIFS('Ⅲ.품질진단 컬럼_규칙_결과'!$A$3:$A$1022,"5.4",'Ⅲ.품질진단 컬럼_규칙_결과'!$V$3:$V$1022,"Y",'Ⅲ.품질진단 컬럼_규칙_결과'!$AA$3:$AA$1022,$C18)</f>
        <v>0</v>
      </c>
      <c r="G18" s="55">
        <f t="shared" si="0"/>
        <v>0</v>
      </c>
      <c r="H18" s="56">
        <f>SUMIFS('Ⅲ.품질진단 컬럼_규칙_결과'!$CR$3:$CR$1022,'Ⅲ.품질진단 컬럼_규칙_결과'!$A$3:$A$1022,"5.3.1",'Ⅲ.품질진단 컬럼_규칙_결과'!$V$3:$V$1022,"Y",'Ⅲ.품질진단 컬럼_규칙_결과'!$AA$3:$AA$1022,$C18)</f>
        <v>0</v>
      </c>
      <c r="I18" s="56">
        <f>SUMIFS('Ⅲ.품질진단 컬럼_규칙_결과'!$CR$3:$CR$1022,'Ⅲ.품질진단 컬럼_규칙_결과'!$A$3:$A$1022,"5.4",'Ⅲ.품질진단 컬럼_규칙_결과'!$V$3:$V$1022,"Y",'Ⅲ.품질진단 컬럼_규칙_결과'!$AA$3:$AA$1022,$C18)</f>
        <v>0</v>
      </c>
      <c r="J18" s="55">
        <f t="shared" si="1"/>
        <v>0</v>
      </c>
      <c r="K18" s="56">
        <f>SUMIFS('Ⅲ.품질진단 컬럼_규칙_결과'!$CS$3:$CS$1022,'Ⅲ.품질진단 컬럼_규칙_결과'!$A$3:$A$1022,"5.3.1",'Ⅲ.품질진단 컬럼_규칙_결과'!$V$3:$V$1022,"Y",'Ⅲ.품질진단 컬럼_규칙_결과'!$AA$3:$AA$1022,$C18)</f>
        <v>0</v>
      </c>
      <c r="L18" s="56">
        <f>SUMIFS('Ⅲ.품질진단 컬럼_규칙_결과'!$CS$3:$CS$1022,'Ⅲ.품질진단 컬럼_규칙_결과'!$A$3:$A$1022,"5.4",'Ⅲ.품질진단 컬럼_규칙_결과'!$V$3:$V$1022,"Y",'Ⅲ.품질진단 컬럼_규칙_결과'!$AA$3:$AA$1022,$C18)</f>
        <v>0</v>
      </c>
      <c r="M18" s="57">
        <f t="shared" si="2"/>
        <v>0</v>
      </c>
      <c r="N18" s="72">
        <f t="shared" si="3"/>
        <v>0</v>
      </c>
      <c r="O18" s="72">
        <f t="shared" si="3"/>
        <v>0</v>
      </c>
      <c r="P18" s="59">
        <f t="shared" si="4"/>
        <v>0</v>
      </c>
      <c r="Q18" s="73">
        <f t="shared" si="5"/>
        <v>1</v>
      </c>
      <c r="R18" s="73">
        <f t="shared" si="5"/>
        <v>1</v>
      </c>
      <c r="S18" s="61">
        <f t="shared" si="6"/>
        <v>1</v>
      </c>
    </row>
    <row r="19" spans="1:19" ht="17.25" thickBot="1">
      <c r="A19" s="309"/>
      <c r="B19" s="302"/>
      <c r="C19" s="318" t="s">
        <v>2039</v>
      </c>
      <c r="D19" s="314"/>
      <c r="E19" s="54">
        <f>COUNTIFS('Ⅲ.품질진단 컬럼_규칙_결과'!$A$3:$A$1022,"5.3.1",'Ⅲ.품질진단 컬럼_규칙_결과'!$V$3:$V$1022,"Y",'Ⅲ.품질진단 컬럼_규칙_결과'!$AA$3:$AA$1022,C19)</f>
        <v>8</v>
      </c>
      <c r="F19" s="54">
        <f>COUNTIFS('Ⅲ.품질진단 컬럼_규칙_결과'!$A$3:$A$1022,"5.4",'Ⅲ.품질진단 컬럼_규칙_결과'!$V$3:$V$1022,"Y",'Ⅲ.품질진단 컬럼_규칙_결과'!$AA$3:$AA$1022,$C19)</f>
        <v>7</v>
      </c>
      <c r="G19" s="55">
        <f t="shared" si="0"/>
        <v>8</v>
      </c>
      <c r="H19" s="56">
        <f>SUMIFS('Ⅲ.품질진단 컬럼_규칙_결과'!$CR$3:$CR$1022,'Ⅲ.품질진단 컬럼_규칙_결과'!$A$3:$A$1022,"5.3.1",'Ⅲ.품질진단 컬럼_규칙_결과'!$V$3:$V$1022,"Y",'Ⅲ.품질진단 컬럼_규칙_결과'!$AA$3:$AA$1022,$C19)</f>
        <v>0</v>
      </c>
      <c r="I19" s="56">
        <f>SUMIFS('Ⅲ.품질진단 컬럼_규칙_결과'!$CR$3:$CR$1022,'Ⅲ.품질진단 컬럼_규칙_결과'!$A$3:$A$1022,"5.4",'Ⅲ.품질진단 컬럼_규칙_결과'!$V$3:$V$1022,"Y",'Ⅲ.품질진단 컬럼_규칙_결과'!$AA$3:$AA$1022,$C19)</f>
        <v>0</v>
      </c>
      <c r="J19" s="55">
        <f t="shared" si="1"/>
        <v>0</v>
      </c>
      <c r="K19" s="56">
        <f>SUMIFS('Ⅲ.품질진단 컬럼_규칙_결과'!$CS$3:$CS$1022,'Ⅲ.품질진단 컬럼_규칙_결과'!$A$3:$A$1022,"5.3.1",'Ⅲ.품질진단 컬럼_규칙_결과'!$V$3:$V$1022,"Y",'Ⅲ.품질진단 컬럼_규칙_결과'!$AA$3:$AA$1022,$C19)</f>
        <v>0</v>
      </c>
      <c r="L19" s="56">
        <f>SUMIFS('Ⅲ.품질진단 컬럼_규칙_결과'!$CS$3:$CS$1022,'Ⅲ.품질진단 컬럼_규칙_결과'!$A$3:$A$1022,"5.4",'Ⅲ.품질진단 컬럼_규칙_결과'!$V$3:$V$1022,"Y",'Ⅲ.품질진단 컬럼_규칙_결과'!$AA$3:$AA$1022,$C19)</f>
        <v>0</v>
      </c>
      <c r="M19" s="57">
        <f t="shared" si="2"/>
        <v>0</v>
      </c>
      <c r="N19" s="72">
        <f t="shared" si="3"/>
        <v>0</v>
      </c>
      <c r="O19" s="72">
        <f t="shared" si="3"/>
        <v>0</v>
      </c>
      <c r="P19" s="59">
        <f t="shared" si="4"/>
        <v>0</v>
      </c>
      <c r="Q19" s="73">
        <f t="shared" si="5"/>
        <v>1</v>
      </c>
      <c r="R19" s="73">
        <f t="shared" si="5"/>
        <v>1</v>
      </c>
      <c r="S19" s="61">
        <f t="shared" si="6"/>
        <v>1</v>
      </c>
    </row>
    <row r="20" spans="1:19" ht="17.25" thickBot="1">
      <c r="A20" s="309"/>
      <c r="B20" s="303"/>
      <c r="C20" s="319" t="s">
        <v>2040</v>
      </c>
      <c r="D20" s="315"/>
      <c r="E20" s="54">
        <f>COUNTIFS('Ⅲ.품질진단 컬럼_규칙_결과'!$A$3:$A$1022,"5.3.1",'Ⅲ.품질진단 컬럼_규칙_결과'!$V$3:$V$1022,"Y",'Ⅲ.품질진단 컬럼_규칙_결과'!$AA$3:$AA$1022,C20)</f>
        <v>0</v>
      </c>
      <c r="F20" s="54">
        <f>COUNTIFS('Ⅲ.품질진단 컬럼_규칙_결과'!$A$3:$A$1022,"5.4",'Ⅲ.품질진단 컬럼_규칙_결과'!$V$3:$V$1022,"Y",'Ⅲ.품질진단 컬럼_규칙_결과'!$AA$3:$AA$1022,$C20)</f>
        <v>0</v>
      </c>
      <c r="G20" s="55">
        <f t="shared" si="0"/>
        <v>0</v>
      </c>
      <c r="H20" s="56">
        <f>SUMIFS('Ⅲ.품질진단 컬럼_규칙_결과'!$CR$3:$CR$1022,'Ⅲ.품질진단 컬럼_규칙_결과'!$A$3:$A$1022,"5.3.1",'Ⅲ.품질진단 컬럼_규칙_결과'!$V$3:$V$1022,"Y",'Ⅲ.품질진단 컬럼_규칙_결과'!$AA$3:$AA$1022,$C20)</f>
        <v>0</v>
      </c>
      <c r="I20" s="56">
        <f>SUMIFS('Ⅲ.품질진단 컬럼_규칙_결과'!$CR$3:$CR$1022,'Ⅲ.품질진단 컬럼_규칙_결과'!$A$3:$A$1022,"5.4",'Ⅲ.품질진단 컬럼_규칙_결과'!$V$3:$V$1022,"Y",'Ⅲ.품질진단 컬럼_규칙_결과'!$AA$3:$AA$1022,$C20)</f>
        <v>0</v>
      </c>
      <c r="J20" s="55">
        <f t="shared" si="1"/>
        <v>0</v>
      </c>
      <c r="K20" s="56">
        <f>SUMIFS('Ⅲ.품질진단 컬럼_규칙_결과'!$CS$3:$CS$1022,'Ⅲ.품질진단 컬럼_규칙_결과'!$A$3:$A$1022,"5.3.1",'Ⅲ.품질진단 컬럼_규칙_결과'!$V$3:$V$1022,"Y",'Ⅲ.품질진단 컬럼_규칙_결과'!$AA$3:$AA$1022,$C20)</f>
        <v>0</v>
      </c>
      <c r="L20" s="56">
        <f>SUMIFS('Ⅲ.품질진단 컬럼_규칙_결과'!$CS$3:$CS$1022,'Ⅲ.품질진단 컬럼_규칙_결과'!$A$3:$A$1022,"5.4",'Ⅲ.품질진단 컬럼_규칙_결과'!$V$3:$V$1022,"Y",'Ⅲ.품질진단 컬럼_규칙_결과'!$AA$3:$AA$1022,$C20)</f>
        <v>0</v>
      </c>
      <c r="M20" s="57">
        <f t="shared" si="2"/>
        <v>0</v>
      </c>
      <c r="N20" s="63">
        <f t="shared" si="3"/>
        <v>0</v>
      </c>
      <c r="O20" s="63">
        <f t="shared" si="3"/>
        <v>0</v>
      </c>
      <c r="P20" s="59">
        <f t="shared" si="4"/>
        <v>0</v>
      </c>
      <c r="Q20" s="64">
        <f t="shared" si="5"/>
        <v>1</v>
      </c>
      <c r="R20" s="64">
        <f t="shared" si="5"/>
        <v>1</v>
      </c>
      <c r="S20" s="61">
        <f t="shared" si="6"/>
        <v>1</v>
      </c>
    </row>
    <row r="21" spans="1:19" ht="17.25" thickBot="1">
      <c r="A21" s="309"/>
      <c r="B21" s="74" t="s">
        <v>2041</v>
      </c>
      <c r="C21" s="296" t="s">
        <v>2042</v>
      </c>
      <c r="D21" s="320"/>
      <c r="E21" s="54">
        <f>COUNTIFS('Ⅲ.품질진단 컬럼_규칙_결과'!$A$3:$A$1022,"5.3.1",'Ⅲ.품질진단 컬럼_규칙_결과'!$V$3:$V$1022,"Y",'Ⅲ.품질진단 컬럼_규칙_결과'!$AA$3:$AA$1022,C21)</f>
        <v>0</v>
      </c>
      <c r="F21" s="54">
        <f>COUNTIFS('Ⅲ.품질진단 컬럼_규칙_결과'!$A$3:$A$1022,"5.4",'Ⅲ.품질진단 컬럼_규칙_결과'!$V$3:$V$1022,"Y",'Ⅲ.품질진단 컬럼_규칙_결과'!$AA$3:$AA$1022,$C21)</f>
        <v>0</v>
      </c>
      <c r="G21" s="55">
        <f t="shared" si="0"/>
        <v>0</v>
      </c>
      <c r="H21" s="56">
        <f>SUMIFS('Ⅲ.품질진단 컬럼_규칙_결과'!$CR$3:$CR$1022,'Ⅲ.품질진단 컬럼_규칙_결과'!$A$3:$A$1022,"5.3.1",'Ⅲ.품질진단 컬럼_규칙_결과'!$V$3:$V$1022,"Y",'Ⅲ.품질진단 컬럼_규칙_결과'!$AA$3:$AA$1022,$C21)</f>
        <v>0</v>
      </c>
      <c r="I21" s="56">
        <f>SUMIFS('Ⅲ.품질진단 컬럼_규칙_결과'!$CR$3:$CR$1022,'Ⅲ.품질진단 컬럼_규칙_결과'!$A$3:$A$1022,"5.4",'Ⅲ.품질진단 컬럼_규칙_결과'!$V$3:$V$1022,"Y",'Ⅲ.품질진단 컬럼_규칙_결과'!$AA$3:$AA$1022,$C21)</f>
        <v>0</v>
      </c>
      <c r="J21" s="55">
        <f t="shared" si="1"/>
        <v>0</v>
      </c>
      <c r="K21" s="56">
        <f>SUMIFS('Ⅲ.품질진단 컬럼_규칙_결과'!$CS$3:$CS$1022,'Ⅲ.품질진단 컬럼_규칙_결과'!$A$3:$A$1022,"5.3.1",'Ⅲ.품질진단 컬럼_규칙_결과'!$V$3:$V$1022,"Y",'Ⅲ.품질진단 컬럼_규칙_결과'!$AA$3:$AA$1022,$C21)</f>
        <v>0</v>
      </c>
      <c r="L21" s="56">
        <f>SUMIFS('Ⅲ.품질진단 컬럼_규칙_결과'!$CS$3:$CS$1022,'Ⅲ.품질진단 컬럼_규칙_결과'!$A$3:$A$1022,"5.4",'Ⅲ.품질진단 컬럼_규칙_결과'!$V$3:$V$1022,"Y",'Ⅲ.품질진단 컬럼_규칙_결과'!$AA$3:$AA$1022,$C21)</f>
        <v>0</v>
      </c>
      <c r="M21" s="57">
        <f t="shared" si="2"/>
        <v>0</v>
      </c>
      <c r="N21" s="58">
        <f t="shared" si="3"/>
        <v>0</v>
      </c>
      <c r="O21" s="58">
        <f t="shared" si="3"/>
        <v>0</v>
      </c>
      <c r="P21" s="59">
        <f t="shared" si="4"/>
        <v>0</v>
      </c>
      <c r="Q21" s="75">
        <f t="shared" si="5"/>
        <v>1</v>
      </c>
      <c r="R21" s="75">
        <f t="shared" si="5"/>
        <v>1</v>
      </c>
      <c r="S21" s="61">
        <f t="shared" si="6"/>
        <v>1</v>
      </c>
    </row>
    <row r="22" spans="1:19" ht="17.25" thickBot="1">
      <c r="A22" s="309"/>
      <c r="B22" s="301" t="s">
        <v>2043</v>
      </c>
      <c r="C22" s="304" t="s">
        <v>2044</v>
      </c>
      <c r="D22" s="305"/>
      <c r="E22" s="54">
        <f>COUNTIFS('Ⅲ.품질진단 컬럼_규칙_결과'!$A$3:$A$1022,"5.3.1",'Ⅲ.품질진단 컬럼_규칙_결과'!$V$3:$V$1022,"Y",'Ⅲ.품질진단 컬럼_규칙_결과'!$AA$3:$AA$1022,C22)</f>
        <v>0</v>
      </c>
      <c r="F22" s="54">
        <f>COUNTIFS('Ⅲ.품질진단 컬럼_규칙_결과'!$A$3:$A$1022,"5.4",'Ⅲ.품질진단 컬럼_규칙_결과'!$V$3:$V$1022,"Y",'Ⅲ.품질진단 컬럼_규칙_결과'!$AA$3:$AA$1022,$C22)</f>
        <v>0</v>
      </c>
      <c r="G22" s="55">
        <f t="shared" si="0"/>
        <v>0</v>
      </c>
      <c r="H22" s="56">
        <f>SUMIFS('Ⅲ.품질진단 컬럼_규칙_결과'!$CR$3:$CR$1022,'Ⅲ.품질진단 컬럼_규칙_결과'!$A$3:$A$1022,"5.3.1",'Ⅲ.품질진단 컬럼_규칙_결과'!$V$3:$V$1022,"Y",'Ⅲ.품질진단 컬럼_규칙_결과'!$AA$3:$AA$1022,$C22)</f>
        <v>0</v>
      </c>
      <c r="I22" s="56">
        <f>SUMIFS('Ⅲ.품질진단 컬럼_규칙_결과'!$CR$3:$CR$1022,'Ⅲ.품질진단 컬럼_규칙_결과'!$A$3:$A$1022,"5.4",'Ⅲ.품질진단 컬럼_규칙_결과'!$V$3:$V$1022,"Y",'Ⅲ.품질진단 컬럼_규칙_결과'!$AA$3:$AA$1022,$C22)</f>
        <v>0</v>
      </c>
      <c r="J22" s="55">
        <f t="shared" si="1"/>
        <v>0</v>
      </c>
      <c r="K22" s="56">
        <f>SUMIFS('Ⅲ.품질진단 컬럼_규칙_결과'!$CS$3:$CS$1022,'Ⅲ.품질진단 컬럼_규칙_결과'!$A$3:$A$1022,"5.3.1",'Ⅲ.품질진단 컬럼_규칙_결과'!$V$3:$V$1022,"Y",'Ⅲ.품질진단 컬럼_규칙_결과'!$AA$3:$AA$1022,$C22)</f>
        <v>0</v>
      </c>
      <c r="L22" s="56">
        <f>SUMIFS('Ⅲ.품질진단 컬럼_규칙_결과'!$CS$3:$CS$1022,'Ⅲ.품질진단 컬럼_규칙_결과'!$A$3:$A$1022,"5.4",'Ⅲ.품질진단 컬럼_규칙_결과'!$V$3:$V$1022,"Y",'Ⅲ.품질진단 컬럼_규칙_결과'!$AA$3:$AA$1022,$C22)</f>
        <v>0</v>
      </c>
      <c r="M22" s="57">
        <f t="shared" si="2"/>
        <v>0</v>
      </c>
      <c r="N22" s="71">
        <f t="shared" si="3"/>
        <v>0</v>
      </c>
      <c r="O22" s="71">
        <f t="shared" si="3"/>
        <v>0</v>
      </c>
      <c r="P22" s="59">
        <f t="shared" si="4"/>
        <v>0</v>
      </c>
      <c r="Q22" s="60">
        <f t="shared" si="5"/>
        <v>1</v>
      </c>
      <c r="R22" s="60">
        <f t="shared" si="5"/>
        <v>1</v>
      </c>
      <c r="S22" s="61">
        <f t="shared" si="6"/>
        <v>1</v>
      </c>
    </row>
    <row r="23" spans="1:19" ht="17.25" thickBot="1">
      <c r="A23" s="309"/>
      <c r="B23" s="302"/>
      <c r="C23" s="306" t="s">
        <v>2045</v>
      </c>
      <c r="D23" s="293"/>
      <c r="E23" s="54">
        <f>COUNTIFS('Ⅲ.품질진단 컬럼_규칙_결과'!$A$3:$A$1022,"5.3.1",'Ⅲ.품질진단 컬럼_규칙_결과'!$V$3:$V$1022,"Y",'Ⅲ.품질진단 컬럼_규칙_결과'!$AA$3:$AA$1022,C23)</f>
        <v>0</v>
      </c>
      <c r="F23" s="54">
        <f>COUNTIFS('Ⅲ.품질진단 컬럼_규칙_결과'!$A$3:$A$1022,"5.4",'Ⅲ.품질진단 컬럼_규칙_결과'!$V$3:$V$1022,"Y",'Ⅲ.품질진단 컬럼_규칙_결과'!$AA$3:$AA$1022,$C23)</f>
        <v>0</v>
      </c>
      <c r="G23" s="55">
        <f t="shared" si="0"/>
        <v>0</v>
      </c>
      <c r="H23" s="56">
        <f>SUMIFS('Ⅲ.품질진단 컬럼_규칙_결과'!$CR$3:$CR$1022,'Ⅲ.품질진단 컬럼_규칙_결과'!$A$3:$A$1022,"5.3.1",'Ⅲ.품질진단 컬럼_규칙_결과'!$V$3:$V$1022,"Y",'Ⅲ.품질진단 컬럼_규칙_결과'!$AA$3:$AA$1022,$C23)</f>
        <v>0</v>
      </c>
      <c r="I23" s="56">
        <f>SUMIFS('Ⅲ.품질진단 컬럼_규칙_결과'!$CR$3:$CR$1022,'Ⅲ.품질진단 컬럼_규칙_결과'!$A$3:$A$1022,"5.4",'Ⅲ.품질진단 컬럼_규칙_결과'!$V$3:$V$1022,"Y",'Ⅲ.품질진단 컬럼_규칙_결과'!$AA$3:$AA$1022,$C23)</f>
        <v>0</v>
      </c>
      <c r="J23" s="55">
        <f t="shared" si="1"/>
        <v>0</v>
      </c>
      <c r="K23" s="56">
        <f>SUMIFS('Ⅲ.품질진단 컬럼_규칙_결과'!$CS$3:$CS$1022,'Ⅲ.품질진단 컬럼_규칙_결과'!$A$3:$A$1022,"5.3.1",'Ⅲ.품질진단 컬럼_규칙_결과'!$V$3:$V$1022,"Y",'Ⅲ.품질진단 컬럼_규칙_결과'!$AA$3:$AA$1022,$C23)</f>
        <v>0</v>
      </c>
      <c r="L23" s="56">
        <f>SUMIFS('Ⅲ.품질진단 컬럼_규칙_결과'!$CS$3:$CS$1022,'Ⅲ.품질진단 컬럼_규칙_결과'!$A$3:$A$1022,"5.4",'Ⅲ.품질진단 컬럼_규칙_결과'!$V$3:$V$1022,"Y",'Ⅲ.품질진단 컬럼_규칙_결과'!$AA$3:$AA$1022,$C23)</f>
        <v>0</v>
      </c>
      <c r="M23" s="57">
        <f t="shared" si="2"/>
        <v>0</v>
      </c>
      <c r="N23" s="72">
        <f t="shared" si="3"/>
        <v>0</v>
      </c>
      <c r="O23" s="72">
        <f t="shared" si="3"/>
        <v>0</v>
      </c>
      <c r="P23" s="59">
        <f t="shared" si="4"/>
        <v>0</v>
      </c>
      <c r="Q23" s="73">
        <f t="shared" si="5"/>
        <v>1</v>
      </c>
      <c r="R23" s="73">
        <f t="shared" si="5"/>
        <v>1</v>
      </c>
      <c r="S23" s="61">
        <f t="shared" si="6"/>
        <v>1</v>
      </c>
    </row>
    <row r="24" spans="1:19" ht="17.25" thickBot="1">
      <c r="A24" s="309"/>
      <c r="B24" s="302"/>
      <c r="C24" s="306" t="s">
        <v>2046</v>
      </c>
      <c r="D24" s="293"/>
      <c r="E24" s="54">
        <f>COUNTIFS('Ⅲ.품질진단 컬럼_규칙_결과'!$A$3:$A$1022,"5.3.1",'Ⅲ.품질진단 컬럼_규칙_결과'!$V$3:$V$1022,"Y",'Ⅲ.품질진단 컬럼_규칙_결과'!$AA$3:$AA$1022,C24)</f>
        <v>0</v>
      </c>
      <c r="F24" s="54">
        <f>COUNTIFS('Ⅲ.품질진단 컬럼_규칙_결과'!$A$3:$A$1022,"5.4",'Ⅲ.품질진단 컬럼_규칙_결과'!$V$3:$V$1022,"Y",'Ⅲ.품질진단 컬럼_규칙_결과'!$AA$3:$AA$1022,$C24)</f>
        <v>0</v>
      </c>
      <c r="G24" s="55">
        <f t="shared" si="0"/>
        <v>0</v>
      </c>
      <c r="H24" s="56">
        <f>SUMIFS('Ⅲ.품질진단 컬럼_규칙_결과'!$CR$3:$CR$1022,'Ⅲ.품질진단 컬럼_규칙_결과'!$A$3:$A$1022,"5.3.1",'Ⅲ.품질진단 컬럼_규칙_결과'!$V$3:$V$1022,"Y",'Ⅲ.품질진단 컬럼_규칙_결과'!$AA$3:$AA$1022,$C24)</f>
        <v>0</v>
      </c>
      <c r="I24" s="56">
        <f>SUMIFS('Ⅲ.품질진단 컬럼_규칙_결과'!$CR$3:$CR$1022,'Ⅲ.품질진단 컬럼_규칙_결과'!$A$3:$A$1022,"5.4",'Ⅲ.품질진단 컬럼_규칙_결과'!$V$3:$V$1022,"Y",'Ⅲ.품질진단 컬럼_규칙_결과'!$AA$3:$AA$1022,$C24)</f>
        <v>0</v>
      </c>
      <c r="J24" s="55">
        <f t="shared" si="1"/>
        <v>0</v>
      </c>
      <c r="K24" s="56">
        <f>SUMIFS('Ⅲ.품질진단 컬럼_규칙_결과'!$CS$3:$CS$1022,'Ⅲ.품질진단 컬럼_규칙_결과'!$A$3:$A$1022,"5.3.1",'Ⅲ.품질진단 컬럼_규칙_결과'!$V$3:$V$1022,"Y",'Ⅲ.품질진단 컬럼_규칙_결과'!$AA$3:$AA$1022,$C24)</f>
        <v>0</v>
      </c>
      <c r="L24" s="56">
        <f>SUMIFS('Ⅲ.품질진단 컬럼_규칙_결과'!$CS$3:$CS$1022,'Ⅲ.품질진단 컬럼_규칙_결과'!$A$3:$A$1022,"5.4",'Ⅲ.품질진단 컬럼_규칙_결과'!$V$3:$V$1022,"Y",'Ⅲ.품질진단 컬럼_규칙_결과'!$AA$3:$AA$1022,$C24)</f>
        <v>0</v>
      </c>
      <c r="M24" s="57">
        <f t="shared" si="2"/>
        <v>0</v>
      </c>
      <c r="N24" s="72">
        <f t="shared" si="3"/>
        <v>0</v>
      </c>
      <c r="O24" s="72">
        <f t="shared" si="3"/>
        <v>0</v>
      </c>
      <c r="P24" s="59">
        <f t="shared" si="4"/>
        <v>0</v>
      </c>
      <c r="Q24" s="73">
        <f t="shared" si="5"/>
        <v>1</v>
      </c>
      <c r="R24" s="73">
        <f t="shared" si="5"/>
        <v>1</v>
      </c>
      <c r="S24" s="61">
        <f t="shared" si="6"/>
        <v>1</v>
      </c>
    </row>
    <row r="25" spans="1:19" ht="17.25" thickBot="1">
      <c r="A25" s="309"/>
      <c r="B25" s="302"/>
      <c r="C25" s="293" t="s">
        <v>2890</v>
      </c>
      <c r="D25" s="294"/>
      <c r="E25" s="54">
        <f>COUNTIFS('Ⅲ.품질진단 컬럼_규칙_결과'!$A$3:$A$1022,"5.3.1",'Ⅲ.품질진단 컬럼_규칙_결과'!$V$3:$V$1022,"Y",'Ⅲ.품질진단 컬럼_규칙_결과'!$AA$3:$AA$1022,C25)</f>
        <v>15</v>
      </c>
      <c r="F25" s="54">
        <f>COUNTIFS('Ⅲ.품질진단 컬럼_규칙_결과'!$A$3:$A$1022,"5.4",'Ⅲ.품질진단 컬럼_규칙_결과'!$V$3:$V$1022,"Y",'Ⅲ.품질진단 컬럼_규칙_결과'!$AA$3:$AA$1022,$C25)</f>
        <v>16</v>
      </c>
      <c r="G25" s="55">
        <f t="shared" si="0"/>
        <v>15</v>
      </c>
      <c r="H25" s="56">
        <f>SUMIFS('Ⅲ.품질진단 컬럼_규칙_결과'!$CR$3:$CR$1022,'Ⅲ.품질진단 컬럼_규칙_결과'!$A$3:$A$1022,"5.3.1",'Ⅲ.품질진단 컬럼_규칙_결과'!$V$3:$V$1022,"Y",'Ⅲ.품질진단 컬럼_규칙_결과'!$AA$3:$AA$1022,$C25)</f>
        <v>0</v>
      </c>
      <c r="I25" s="56">
        <f>SUMIFS('Ⅲ.품질진단 컬럼_규칙_결과'!$CR$3:$CR$1022,'Ⅲ.품질진단 컬럼_규칙_결과'!$A$3:$A$1022,"5.4",'Ⅲ.품질진단 컬럼_규칙_결과'!$V$3:$V$1022,"Y",'Ⅲ.품질진단 컬럼_규칙_결과'!$AA$3:$AA$1022,$C25)</f>
        <v>0</v>
      </c>
      <c r="J25" s="55">
        <f t="shared" ref="J25" si="8">SUM(H25:H25)</f>
        <v>0</v>
      </c>
      <c r="K25" s="56">
        <f>SUMIFS('Ⅲ.품질진단 컬럼_규칙_결과'!$CS$3:$CS$1022,'Ⅲ.품질진단 컬럼_규칙_결과'!$A$3:$A$1022,"5.3.1",'Ⅲ.품질진단 컬럼_규칙_결과'!$V$3:$V$1022,"Y",'Ⅲ.품질진단 컬럼_규칙_결과'!$AA$3:$AA$1022,$C25)</f>
        <v>0</v>
      </c>
      <c r="L25" s="56">
        <f>SUMIFS('Ⅲ.품질진단 컬럼_규칙_결과'!$CS$3:$CS$1022,'Ⅲ.품질진단 컬럼_규칙_결과'!$A$3:$A$1022,"5.4",'Ⅲ.품질진단 컬럼_규칙_결과'!$V$3:$V$1022,"Y",'Ⅲ.품질진단 컬럼_규칙_결과'!$AA$3:$AA$1022,$C25)</f>
        <v>0</v>
      </c>
      <c r="M25" s="57">
        <f t="shared" ref="M25" si="9">SUM(K25:K25)</f>
        <v>0</v>
      </c>
      <c r="N25" s="72">
        <f t="shared" ref="N25:O25" si="10">IFERROR(K25/H25,0)</f>
        <v>0</v>
      </c>
      <c r="O25" s="72">
        <f t="shared" si="10"/>
        <v>0</v>
      </c>
      <c r="P25" s="59">
        <f t="shared" ref="P25" si="11">IFERROR(M25/J25,0)</f>
        <v>0</v>
      </c>
      <c r="Q25" s="73">
        <f t="shared" ref="Q25:R25" si="12">(1-N25)</f>
        <v>1</v>
      </c>
      <c r="R25" s="73">
        <f t="shared" si="12"/>
        <v>1</v>
      </c>
      <c r="S25" s="61">
        <f t="shared" ref="S25" si="13">(1-P25)</f>
        <v>1</v>
      </c>
    </row>
    <row r="26" spans="1:19" ht="17.25" thickBot="1">
      <c r="A26" s="309"/>
      <c r="B26" s="303"/>
      <c r="C26" s="307" t="s">
        <v>2047</v>
      </c>
      <c r="D26" s="308"/>
      <c r="E26" s="54">
        <f>COUNTIFS('Ⅲ.품질진단 컬럼_규칙_결과'!$A$3:$A$1022,"5.3.1",'Ⅲ.품질진단 컬럼_규칙_결과'!$V$3:$V$1022,"Y",'Ⅲ.품질진단 컬럼_규칙_결과'!$AA$3:$AA$1022,C26)</f>
        <v>40</v>
      </c>
      <c r="F26" s="54">
        <f>COUNTIFS('Ⅲ.품질진단 컬럼_규칙_결과'!$A$3:$A$1022,"5.4",'Ⅲ.품질진단 컬럼_규칙_결과'!$V$3:$V$1022,"Y",'Ⅲ.품질진단 컬럼_규칙_결과'!$AA$3:$AA$1022,$C26)</f>
        <v>41</v>
      </c>
      <c r="G26" s="55">
        <f t="shared" si="0"/>
        <v>40</v>
      </c>
      <c r="H26" s="56">
        <f>SUMIFS('Ⅲ.품질진단 컬럼_규칙_결과'!$CR$3:$CR$1022,'Ⅲ.품질진단 컬럼_규칙_결과'!$A$3:$A$1022,"5.3.1",'Ⅲ.품질진단 컬럼_규칙_결과'!$V$3:$V$1022,"Y",'Ⅲ.품질진단 컬럼_규칙_결과'!$AA$3:$AA$1022,$C26)</f>
        <v>0</v>
      </c>
      <c r="I26" s="56">
        <f>SUMIFS('Ⅲ.품질진단 컬럼_규칙_결과'!$CR$3:$CR$1022,'Ⅲ.품질진단 컬럼_규칙_결과'!$A$3:$A$1022,"5.4",'Ⅲ.품질진단 컬럼_규칙_결과'!$V$3:$V$1022,"Y",'Ⅲ.품질진단 컬럼_규칙_결과'!$AA$3:$AA$1022,$C26)</f>
        <v>0</v>
      </c>
      <c r="J26" s="55">
        <f t="shared" si="1"/>
        <v>0</v>
      </c>
      <c r="K26" s="56">
        <f>SUMIFS('Ⅲ.품질진단 컬럼_규칙_결과'!$CS$3:$CS$1022,'Ⅲ.품질진단 컬럼_규칙_결과'!$A$3:$A$1022,"5.3.1",'Ⅲ.품질진단 컬럼_규칙_결과'!$V$3:$V$1022,"Y",'Ⅲ.품질진단 컬럼_규칙_결과'!$AA$3:$AA$1022,$C26)</f>
        <v>0</v>
      </c>
      <c r="L26" s="56">
        <f>SUMIFS('Ⅲ.품질진단 컬럼_규칙_결과'!$CS$3:$CS$1022,'Ⅲ.품질진단 컬럼_규칙_결과'!$A$3:$A$1022,"5.4",'Ⅲ.품질진단 컬럼_규칙_결과'!$V$3:$V$1022,"Y",'Ⅲ.품질진단 컬럼_규칙_결과'!$AA$3:$AA$1022,$C26)</f>
        <v>0</v>
      </c>
      <c r="M26" s="57">
        <f t="shared" si="2"/>
        <v>0</v>
      </c>
      <c r="N26" s="63">
        <f t="shared" si="3"/>
        <v>0</v>
      </c>
      <c r="O26" s="63">
        <f t="shared" si="3"/>
        <v>0</v>
      </c>
      <c r="P26" s="59">
        <f t="shared" si="4"/>
        <v>0</v>
      </c>
      <c r="Q26" s="64">
        <f t="shared" si="5"/>
        <v>1</v>
      </c>
      <c r="R26" s="64">
        <f t="shared" si="5"/>
        <v>1</v>
      </c>
      <c r="S26" s="61">
        <f t="shared" si="6"/>
        <v>1</v>
      </c>
    </row>
    <row r="27" spans="1:19" ht="17.25" thickBot="1">
      <c r="A27" s="309"/>
      <c r="B27" s="74" t="s">
        <v>2048</v>
      </c>
      <c r="C27" s="295" t="s">
        <v>2049</v>
      </c>
      <c r="D27" s="296"/>
      <c r="E27" s="54">
        <f>COUNTIFS('Ⅲ.품질진단 컬럼_규칙_결과'!$A$3:$A$1022,"5.3.1",'Ⅲ.품질진단 컬럼_규칙_결과'!$V$3:$V$1022,"Y",'Ⅲ.품질진단 컬럼_규칙_결과'!$AA$3:$AA$1022,C27)</f>
        <v>0</v>
      </c>
      <c r="F27" s="54">
        <f>COUNTIFS('Ⅲ.품질진단 컬럼_규칙_결과'!$A$3:$A$1022,"5.4",'Ⅲ.품질진단 컬럼_규칙_결과'!$V$3:$V$1022,"Y",'Ⅲ.품질진단 컬럼_규칙_결과'!$AA$3:$AA$1022,$C27)</f>
        <v>0</v>
      </c>
      <c r="G27" s="55">
        <f t="shared" si="0"/>
        <v>0</v>
      </c>
      <c r="H27" s="56">
        <f>SUMIFS('Ⅲ.품질진단 컬럼_규칙_결과'!$CR$3:$CR$1022,'Ⅲ.품질진단 컬럼_규칙_결과'!$A$3:$A$1022,"5.3.1",'Ⅲ.품질진단 컬럼_규칙_결과'!$V$3:$V$1022,"Y",'Ⅲ.품질진단 컬럼_규칙_결과'!$AA$3:$AA$1022,$C27)</f>
        <v>0</v>
      </c>
      <c r="I27" s="56">
        <f>SUMIFS('Ⅲ.품질진단 컬럼_규칙_결과'!$CR$3:$CR$1022,'Ⅲ.품질진단 컬럼_규칙_결과'!$A$3:$A$1022,"5.4",'Ⅲ.품질진단 컬럼_규칙_결과'!$V$3:$V$1022,"Y",'Ⅲ.품질진단 컬럼_규칙_결과'!$AA$3:$AA$1022,$C27)</f>
        <v>0</v>
      </c>
      <c r="J27" s="55">
        <f t="shared" si="1"/>
        <v>0</v>
      </c>
      <c r="K27" s="56">
        <f>SUMIFS('Ⅲ.품질진단 컬럼_규칙_결과'!$CS$3:$CS$1022,'Ⅲ.품질진단 컬럼_규칙_결과'!$A$3:$A$1022,"5.3.1",'Ⅲ.품질진단 컬럼_규칙_결과'!$V$3:$V$1022,"Y",'Ⅲ.품질진단 컬럼_규칙_결과'!$AA$3:$AA$1022,$C27)</f>
        <v>0</v>
      </c>
      <c r="L27" s="56">
        <f>SUMIFS('Ⅲ.품질진단 컬럼_규칙_결과'!$CS$3:$CS$1022,'Ⅲ.품질진단 컬럼_규칙_결과'!$A$3:$A$1022,"5.4",'Ⅲ.품질진단 컬럼_규칙_결과'!$V$3:$V$1022,"Y",'Ⅲ.품질진단 컬럼_규칙_결과'!$AA$3:$AA$1022,$C27)</f>
        <v>0</v>
      </c>
      <c r="M27" s="57">
        <f t="shared" si="2"/>
        <v>0</v>
      </c>
      <c r="N27" s="58">
        <f t="shared" si="3"/>
        <v>0</v>
      </c>
      <c r="O27" s="58">
        <f t="shared" si="3"/>
        <v>0</v>
      </c>
      <c r="P27" s="59">
        <f t="shared" si="4"/>
        <v>0</v>
      </c>
      <c r="Q27" s="75">
        <f t="shared" si="5"/>
        <v>1</v>
      </c>
      <c r="R27" s="75">
        <f t="shared" si="5"/>
        <v>1</v>
      </c>
      <c r="S27" s="61">
        <f t="shared" si="6"/>
        <v>1</v>
      </c>
    </row>
    <row r="28" spans="1:19" ht="17.25" thickBot="1">
      <c r="A28" s="310"/>
      <c r="B28" s="76" t="s">
        <v>2564</v>
      </c>
      <c r="C28" s="297" t="s">
        <v>2050</v>
      </c>
      <c r="D28" s="298"/>
      <c r="E28" s="54">
        <f>COUNTIFS('Ⅲ.품질진단 컬럼_규칙_결과'!$A$3:$A$1022,"5.3.1",'Ⅲ.품질진단 컬럼_규칙_결과'!$V$3:$V$1022,"Y",'Ⅲ.품질진단 컬럼_규칙_결과'!$AA$3:$AA$1022,C28)</f>
        <v>37</v>
      </c>
      <c r="F28" s="54">
        <f>COUNTIFS('Ⅲ.품질진단 컬럼_규칙_결과'!$A$3:$A$1022,"5.4",'Ⅲ.품질진단 컬럼_규칙_결과'!$V$3:$V$1022,"Y",'Ⅲ.품질진단 컬럼_규칙_결과'!$AA$3:$AA$1022,$C28)</f>
        <v>40</v>
      </c>
      <c r="G28" s="55">
        <f t="shared" si="0"/>
        <v>37</v>
      </c>
      <c r="H28" s="56">
        <f>SUMIFS('Ⅲ.품질진단 컬럼_규칙_결과'!$CR$3:$CR$1022,'Ⅲ.품질진단 컬럼_규칙_결과'!$A$3:$A$1022,"5.3.1",'Ⅲ.품질진단 컬럼_규칙_결과'!$V$3:$V$1022,"Y",'Ⅲ.품질진단 컬럼_규칙_결과'!$AA$3:$AA$1022,$C28)</f>
        <v>0</v>
      </c>
      <c r="I28" s="56">
        <f>SUMIFS('Ⅲ.품질진단 컬럼_규칙_결과'!$CR$3:$CR$1022,'Ⅲ.품질진단 컬럼_규칙_결과'!$A$3:$A$1022,"5.4",'Ⅲ.품질진단 컬럼_규칙_결과'!$V$3:$V$1022,"Y",'Ⅲ.품질진단 컬럼_규칙_결과'!$AA$3:$AA$1022,$C28)</f>
        <v>0</v>
      </c>
      <c r="J28" s="55">
        <f t="shared" si="1"/>
        <v>0</v>
      </c>
      <c r="K28" s="56">
        <f>SUMIFS('Ⅲ.품질진단 컬럼_규칙_결과'!$CS$3:$CS$1022,'Ⅲ.품질진단 컬럼_규칙_결과'!$A$3:$A$1022,"5.3.1",'Ⅲ.품질진단 컬럼_규칙_결과'!$V$3:$V$1022,"Y",'Ⅲ.품질진단 컬럼_규칙_결과'!$AA$3:$AA$1022,$C28)</f>
        <v>0</v>
      </c>
      <c r="L28" s="56">
        <f>SUMIFS('Ⅲ.품질진단 컬럼_규칙_결과'!$CS$3:$CS$1022,'Ⅲ.품질진단 컬럼_규칙_결과'!$A$3:$A$1022,"5.4",'Ⅲ.품질진단 컬럼_규칙_결과'!$V$3:$V$1022,"Y",'Ⅲ.품질진단 컬럼_규칙_결과'!$AA$3:$AA$1022,$C28)</f>
        <v>0</v>
      </c>
      <c r="M28" s="57">
        <f t="shared" si="2"/>
        <v>0</v>
      </c>
      <c r="N28" s="77">
        <f t="shared" si="3"/>
        <v>0</v>
      </c>
      <c r="O28" s="77">
        <f t="shared" si="3"/>
        <v>0</v>
      </c>
      <c r="P28" s="59">
        <f t="shared" si="4"/>
        <v>0</v>
      </c>
      <c r="Q28" s="75">
        <f t="shared" si="5"/>
        <v>1</v>
      </c>
      <c r="R28" s="75">
        <f t="shared" si="5"/>
        <v>1</v>
      </c>
      <c r="S28" s="61">
        <f t="shared" si="6"/>
        <v>1</v>
      </c>
    </row>
    <row r="29" spans="1:19">
      <c r="A29" s="299" t="s">
        <v>2051</v>
      </c>
      <c r="B29" s="300"/>
      <c r="C29" s="300"/>
      <c r="D29" s="300"/>
      <c r="E29" s="78">
        <f t="shared" ref="E29:M29" si="14">SUM(E4:E28)</f>
        <v>236</v>
      </c>
      <c r="F29" s="78">
        <f t="shared" ref="F29" si="15">SUM(F4:F28)</f>
        <v>240</v>
      </c>
      <c r="G29" s="78">
        <f t="shared" si="14"/>
        <v>236</v>
      </c>
      <c r="H29" s="78">
        <f t="shared" si="14"/>
        <v>0</v>
      </c>
      <c r="I29" s="78">
        <f t="shared" ref="I29" si="16">SUM(I4:I28)</f>
        <v>0</v>
      </c>
      <c r="J29" s="79">
        <f t="shared" si="14"/>
        <v>0</v>
      </c>
      <c r="K29" s="78">
        <f t="shared" si="14"/>
        <v>0</v>
      </c>
      <c r="L29" s="78">
        <f t="shared" ref="L29" si="17">SUM(L4:L28)</f>
        <v>0</v>
      </c>
      <c r="M29" s="80">
        <f t="shared" si="14"/>
        <v>0</v>
      </c>
      <c r="N29" s="63">
        <f t="shared" si="3"/>
        <v>0</v>
      </c>
      <c r="O29" s="63">
        <f t="shared" si="3"/>
        <v>0</v>
      </c>
      <c r="P29" s="59">
        <f t="shared" si="4"/>
        <v>0</v>
      </c>
      <c r="Q29" s="81">
        <f t="shared" si="5"/>
        <v>1</v>
      </c>
      <c r="R29" s="81">
        <f t="shared" si="5"/>
        <v>1</v>
      </c>
      <c r="S29" s="61">
        <f t="shared" si="6"/>
        <v>1</v>
      </c>
    </row>
    <row r="30" spans="1:19">
      <c r="A30" s="268" t="s">
        <v>2052</v>
      </c>
      <c r="B30" s="268"/>
      <c r="C30" s="268"/>
      <c r="D30" s="268"/>
      <c r="E30" s="268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46"/>
      <c r="R30" s="46"/>
      <c r="S30" s="46"/>
    </row>
    <row r="32" spans="1:19" hidden="1">
      <c r="D32" s="82" t="s">
        <v>2053</v>
      </c>
      <c r="E32" s="83">
        <f t="shared" ref="E32:M32" si="18">SUM(E11:E15)</f>
        <v>10</v>
      </c>
      <c r="F32" s="83"/>
      <c r="G32" s="84">
        <f>SUM(G11:G15)</f>
        <v>10</v>
      </c>
      <c r="H32" s="83">
        <f t="shared" si="18"/>
        <v>0</v>
      </c>
      <c r="I32" s="83"/>
      <c r="J32" s="84">
        <f>SUM(J11:J15)</f>
        <v>0</v>
      </c>
      <c r="K32" s="83">
        <f t="shared" si="18"/>
        <v>0</v>
      </c>
      <c r="L32" s="83"/>
      <c r="M32" s="84">
        <f t="shared" si="18"/>
        <v>0</v>
      </c>
    </row>
    <row r="33" spans="4:19" hidden="1">
      <c r="D33" s="82" t="s">
        <v>2054</v>
      </c>
      <c r="E33" s="83">
        <f t="shared" ref="E33:M33" si="19">SUM(E17:E20)</f>
        <v>9</v>
      </c>
      <c r="F33" s="83"/>
      <c r="G33" s="84">
        <f>SUM(G17:G20)</f>
        <v>9</v>
      </c>
      <c r="H33" s="83">
        <f t="shared" si="19"/>
        <v>0</v>
      </c>
      <c r="I33" s="83"/>
      <c r="J33" s="84">
        <f>SUM(J17:J20)</f>
        <v>0</v>
      </c>
      <c r="K33" s="83">
        <f t="shared" si="19"/>
        <v>0</v>
      </c>
      <c r="L33" s="83"/>
      <c r="M33" s="84">
        <f t="shared" si="19"/>
        <v>0</v>
      </c>
    </row>
    <row r="34" spans="4:19" hidden="1">
      <c r="D34" s="82" t="s">
        <v>2055</v>
      </c>
      <c r="E34" s="83">
        <f>SUM(E10:E28)</f>
        <v>113</v>
      </c>
      <c r="F34" s="83"/>
      <c r="G34" s="84">
        <f>SUM(G10:G28)</f>
        <v>113</v>
      </c>
      <c r="H34" s="83">
        <f>SUM(H2:H28)</f>
        <v>0</v>
      </c>
      <c r="I34" s="83"/>
      <c r="J34" s="84">
        <f>SUM(J10:J28)</f>
        <v>0</v>
      </c>
      <c r="K34" s="83">
        <f>SUM(K10:K28)</f>
        <v>0</v>
      </c>
      <c r="L34" s="83"/>
      <c r="M34" s="84">
        <f>SUM(M10:M28)</f>
        <v>0</v>
      </c>
      <c r="N34" s="85" t="e">
        <f>K34/H34</f>
        <v>#DIV/0!</v>
      </c>
      <c r="O34" s="85"/>
      <c r="P34" s="86" t="e">
        <f>M34/J34</f>
        <v>#DIV/0!</v>
      </c>
      <c r="S34" s="85" t="e">
        <f>1-#REF!</f>
        <v>#REF!</v>
      </c>
    </row>
    <row r="35" spans="4:19" hidden="1"/>
    <row r="36" spans="4:19">
      <c r="D36" s="87"/>
      <c r="E36" s="85"/>
      <c r="F36" s="85"/>
    </row>
  </sheetData>
  <mergeCells count="51">
    <mergeCell ref="A1:P1"/>
    <mergeCell ref="U1:X1"/>
    <mergeCell ref="A2:A3"/>
    <mergeCell ref="B2:B3"/>
    <mergeCell ref="C2:D3"/>
    <mergeCell ref="E2:G2"/>
    <mergeCell ref="H2:J2"/>
    <mergeCell ref="K2:M2"/>
    <mergeCell ref="N2:P2"/>
    <mergeCell ref="Q2:S2"/>
    <mergeCell ref="U2:U5"/>
    <mergeCell ref="V2:W4"/>
    <mergeCell ref="X2:AA2"/>
    <mergeCell ref="AB2:AC4"/>
    <mergeCell ref="A4:A5"/>
    <mergeCell ref="C4:D4"/>
    <mergeCell ref="X4:Y4"/>
    <mergeCell ref="Z4:AA4"/>
    <mergeCell ref="C5:D5"/>
    <mergeCell ref="C14:D14"/>
    <mergeCell ref="AB6:AC9"/>
    <mergeCell ref="C7:D7"/>
    <mergeCell ref="A8:A9"/>
    <mergeCell ref="C8:D8"/>
    <mergeCell ref="C9:D9"/>
    <mergeCell ref="A6:A7"/>
    <mergeCell ref="C6:D6"/>
    <mergeCell ref="C10:D10"/>
    <mergeCell ref="C11:D11"/>
    <mergeCell ref="C12:D12"/>
    <mergeCell ref="C17:D17"/>
    <mergeCell ref="C18:D18"/>
    <mergeCell ref="C19:D19"/>
    <mergeCell ref="C20:D20"/>
    <mergeCell ref="C21:D21"/>
    <mergeCell ref="C25:D25"/>
    <mergeCell ref="C27:D27"/>
    <mergeCell ref="C28:D28"/>
    <mergeCell ref="A29:D29"/>
    <mergeCell ref="A30:P30"/>
    <mergeCell ref="B22:B26"/>
    <mergeCell ref="C22:D22"/>
    <mergeCell ref="C23:D23"/>
    <mergeCell ref="C24:D24"/>
    <mergeCell ref="C26:D26"/>
    <mergeCell ref="A10:A28"/>
    <mergeCell ref="B10:B16"/>
    <mergeCell ref="C15:D15"/>
    <mergeCell ref="C16:D16"/>
    <mergeCell ref="B17:B20"/>
    <mergeCell ref="C13:D1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6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</sheetPr>
  <dimension ref="A1:F1062"/>
  <sheetViews>
    <sheetView workbookViewId="0">
      <selection activeCell="D21" sqref="D21"/>
    </sheetView>
  </sheetViews>
  <sheetFormatPr defaultColWidth="9" defaultRowHeight="16.5"/>
  <cols>
    <col min="1" max="1" width="8.5" style="27" bestFit="1" customWidth="1"/>
    <col min="2" max="2" width="18.625" style="27" bestFit="1" customWidth="1"/>
    <col min="3" max="3" width="47" style="27" bestFit="1" customWidth="1"/>
    <col min="4" max="4" width="9.625" style="45" bestFit="1" customWidth="1"/>
    <col min="5" max="5" width="9.125" style="27" bestFit="1" customWidth="1"/>
    <col min="6" max="6" width="23.125" style="27" bestFit="1" customWidth="1"/>
    <col min="7" max="16384" width="9" style="27"/>
  </cols>
  <sheetData>
    <row r="1" spans="1:6">
      <c r="A1" s="131" t="s">
        <v>1975</v>
      </c>
      <c r="B1" s="131" t="s">
        <v>1976</v>
      </c>
      <c r="C1" s="131" t="s">
        <v>1977</v>
      </c>
      <c r="D1" s="151" t="s">
        <v>1978</v>
      </c>
      <c r="E1" s="131" t="s">
        <v>1979</v>
      </c>
      <c r="F1" s="131" t="s">
        <v>1980</v>
      </c>
    </row>
    <row r="2" spans="1:6">
      <c r="A2" s="93"/>
      <c r="B2" s="93"/>
      <c r="C2" s="93"/>
      <c r="D2" s="152"/>
      <c r="E2" s="93"/>
      <c r="F2" s="93"/>
    </row>
    <row r="3" spans="1:6">
      <c r="A3" s="93"/>
      <c r="B3" s="93"/>
      <c r="C3" s="93"/>
      <c r="D3" s="152"/>
      <c r="E3" s="93"/>
      <c r="F3" s="93"/>
    </row>
    <row r="4" spans="1:6">
      <c r="A4" s="93"/>
      <c r="B4" s="93"/>
      <c r="C4" s="93"/>
      <c r="D4" s="152"/>
      <c r="E4" s="93"/>
      <c r="F4" s="93"/>
    </row>
    <row r="5" spans="1:6">
      <c r="A5" s="93"/>
      <c r="B5" s="93"/>
      <c r="C5" s="93"/>
      <c r="D5" s="152"/>
      <c r="E5" s="93"/>
      <c r="F5" s="93"/>
    </row>
    <row r="6" spans="1:6">
      <c r="A6" s="93"/>
      <c r="B6" s="93"/>
      <c r="C6" s="93"/>
      <c r="D6" s="152"/>
      <c r="E6" s="93"/>
      <c r="F6" s="93"/>
    </row>
    <row r="7" spans="1:6">
      <c r="A7" s="93"/>
      <c r="B7" s="93"/>
      <c r="C7" s="93"/>
      <c r="D7" s="152"/>
      <c r="E7" s="93"/>
      <c r="F7" s="93"/>
    </row>
    <row r="8" spans="1:6">
      <c r="A8" s="93"/>
      <c r="B8" s="93"/>
      <c r="C8" s="93"/>
      <c r="D8" s="152"/>
      <c r="E8" s="93"/>
      <c r="F8" s="93"/>
    </row>
    <row r="9" spans="1:6">
      <c r="A9" s="93"/>
      <c r="B9" s="93"/>
      <c r="C9" s="93"/>
      <c r="D9" s="152"/>
      <c r="E9" s="93"/>
      <c r="F9" s="93"/>
    </row>
    <row r="10" spans="1:6">
      <c r="A10" s="93"/>
      <c r="B10" s="93"/>
      <c r="C10" s="93"/>
      <c r="D10" s="152"/>
      <c r="E10" s="93"/>
      <c r="F10" s="93"/>
    </row>
    <row r="11" spans="1:6">
      <c r="A11" s="93"/>
      <c r="B11" s="93"/>
      <c r="C11" s="93"/>
      <c r="D11" s="152"/>
      <c r="E11" s="93"/>
      <c r="F11" s="93"/>
    </row>
    <row r="12" spans="1:6">
      <c r="A12" s="93"/>
      <c r="B12" s="93"/>
      <c r="C12" s="93"/>
      <c r="D12" s="152"/>
      <c r="E12" s="93"/>
      <c r="F12" s="93"/>
    </row>
    <row r="13" spans="1:6">
      <c r="A13" s="93"/>
      <c r="B13" s="93"/>
      <c r="C13" s="93"/>
      <c r="D13" s="152"/>
      <c r="E13" s="93"/>
      <c r="F13" s="93"/>
    </row>
    <row r="14" spans="1:6">
      <c r="A14" s="93"/>
      <c r="B14" s="93"/>
      <c r="C14" s="93"/>
      <c r="D14" s="152"/>
      <c r="E14" s="93"/>
      <c r="F14" s="93"/>
    </row>
    <row r="15" spans="1:6">
      <c r="A15" s="93"/>
      <c r="B15" s="93"/>
      <c r="C15" s="93"/>
      <c r="D15" s="152"/>
      <c r="E15" s="93"/>
      <c r="F15" s="93"/>
    </row>
    <row r="16" spans="1:6">
      <c r="A16" s="93"/>
      <c r="B16" s="93"/>
      <c r="C16" s="93"/>
      <c r="D16" s="152"/>
      <c r="E16" s="93"/>
      <c r="F16" s="93"/>
    </row>
    <row r="17" spans="1:6">
      <c r="A17" s="93"/>
      <c r="B17" s="93"/>
      <c r="C17" s="93"/>
      <c r="D17" s="152"/>
      <c r="E17" s="93"/>
      <c r="F17" s="93"/>
    </row>
    <row r="18" spans="1:6">
      <c r="A18" s="93"/>
      <c r="B18" s="93"/>
      <c r="C18" s="93"/>
      <c r="D18" s="152"/>
      <c r="E18" s="93"/>
      <c r="F18" s="93"/>
    </row>
    <row r="19" spans="1:6">
      <c r="A19" s="93"/>
      <c r="B19" s="93"/>
      <c r="C19" s="93"/>
      <c r="D19" s="152"/>
      <c r="E19" s="93"/>
      <c r="F19" s="93"/>
    </row>
    <row r="20" spans="1:6">
      <c r="A20" s="93"/>
      <c r="B20" s="93"/>
      <c r="C20" s="93"/>
      <c r="D20" s="152"/>
      <c r="E20" s="93"/>
      <c r="F20" s="93"/>
    </row>
    <row r="21" spans="1:6">
      <c r="A21" s="93"/>
      <c r="B21" s="93"/>
      <c r="C21" s="93"/>
      <c r="D21" s="152"/>
      <c r="E21" s="93"/>
      <c r="F21" s="93"/>
    </row>
    <row r="22" spans="1:6">
      <c r="A22" s="93"/>
      <c r="B22" s="93"/>
      <c r="C22" s="93"/>
      <c r="D22" s="152"/>
      <c r="E22" s="93"/>
      <c r="F22" s="93"/>
    </row>
    <row r="23" spans="1:6">
      <c r="A23" s="93"/>
      <c r="B23" s="93"/>
      <c r="C23" s="93"/>
      <c r="D23" s="152"/>
      <c r="E23" s="93"/>
      <c r="F23" s="93"/>
    </row>
    <row r="24" spans="1:6">
      <c r="A24" s="93"/>
      <c r="B24" s="93"/>
      <c r="C24" s="93"/>
      <c r="D24" s="152"/>
      <c r="E24" s="93"/>
      <c r="F24" s="93"/>
    </row>
    <row r="25" spans="1:6">
      <c r="A25" s="93"/>
      <c r="B25" s="93"/>
      <c r="C25" s="93"/>
      <c r="D25" s="152"/>
      <c r="E25" s="93"/>
      <c r="F25" s="93"/>
    </row>
    <row r="26" spans="1:6">
      <c r="A26" s="93"/>
      <c r="B26" s="93"/>
      <c r="C26" s="93"/>
      <c r="D26" s="152"/>
      <c r="E26" s="93"/>
      <c r="F26" s="93"/>
    </row>
    <row r="27" spans="1:6">
      <c r="A27" s="93"/>
      <c r="B27" s="93"/>
      <c r="C27" s="93"/>
      <c r="D27" s="152"/>
      <c r="E27" s="93"/>
      <c r="F27" s="93"/>
    </row>
    <row r="28" spans="1:6">
      <c r="A28" s="93"/>
      <c r="B28" s="93"/>
      <c r="C28" s="93"/>
      <c r="D28" s="152"/>
      <c r="E28" s="93"/>
      <c r="F28" s="93"/>
    </row>
    <row r="29" spans="1:6">
      <c r="A29" s="93"/>
      <c r="B29" s="93"/>
      <c r="C29" s="93"/>
      <c r="D29" s="152"/>
      <c r="E29" s="93"/>
      <c r="F29" s="93"/>
    </row>
    <row r="30" spans="1:6">
      <c r="A30" s="93"/>
      <c r="B30" s="93"/>
      <c r="C30" s="93"/>
      <c r="D30" s="152"/>
      <c r="E30" s="93"/>
      <c r="F30" s="93"/>
    </row>
    <row r="31" spans="1:6">
      <c r="A31" s="93"/>
      <c r="B31" s="93"/>
      <c r="C31" s="93"/>
      <c r="D31" s="152"/>
      <c r="E31" s="93"/>
      <c r="F31" s="93"/>
    </row>
    <row r="32" spans="1:6">
      <c r="A32" s="93"/>
      <c r="B32" s="93"/>
      <c r="C32" s="93"/>
      <c r="D32" s="152"/>
      <c r="E32" s="93"/>
      <c r="F32" s="93"/>
    </row>
    <row r="33" spans="1:6">
      <c r="A33" s="93"/>
      <c r="B33" s="93"/>
      <c r="C33" s="93"/>
      <c r="D33" s="152"/>
      <c r="E33" s="93"/>
      <c r="F33" s="93"/>
    </row>
    <row r="34" spans="1:6">
      <c r="A34" s="93"/>
      <c r="B34" s="93"/>
      <c r="C34" s="93"/>
      <c r="D34" s="152"/>
      <c r="E34" s="93"/>
      <c r="F34" s="93"/>
    </row>
    <row r="35" spans="1:6">
      <c r="A35" s="93"/>
      <c r="B35" s="93"/>
      <c r="C35" s="93"/>
      <c r="D35" s="152"/>
      <c r="E35" s="93"/>
      <c r="F35" s="93"/>
    </row>
    <row r="36" spans="1:6">
      <c r="A36" s="93"/>
      <c r="B36" s="93"/>
      <c r="C36" s="93"/>
      <c r="D36" s="152"/>
      <c r="E36" s="93"/>
      <c r="F36" s="93"/>
    </row>
    <row r="37" spans="1:6">
      <c r="A37" s="93"/>
      <c r="B37" s="93"/>
      <c r="C37" s="93"/>
      <c r="D37" s="152"/>
      <c r="E37" s="93"/>
      <c r="F37" s="93"/>
    </row>
    <row r="38" spans="1:6">
      <c r="A38" s="93"/>
      <c r="B38" s="93"/>
      <c r="C38" s="93"/>
      <c r="D38" s="152"/>
      <c r="E38" s="93"/>
      <c r="F38" s="93"/>
    </row>
    <row r="39" spans="1:6">
      <c r="A39" s="93"/>
      <c r="B39" s="93"/>
      <c r="C39" s="93"/>
      <c r="D39" s="152"/>
      <c r="E39" s="93"/>
      <c r="F39" s="93"/>
    </row>
    <row r="40" spans="1:6">
      <c r="A40" s="93"/>
      <c r="B40" s="93"/>
      <c r="C40" s="93"/>
      <c r="D40" s="152"/>
      <c r="E40" s="93"/>
      <c r="F40" s="93"/>
    </row>
    <row r="41" spans="1:6">
      <c r="A41" s="93"/>
      <c r="B41" s="93"/>
      <c r="C41" s="93"/>
      <c r="D41" s="152"/>
      <c r="E41" s="93"/>
      <c r="F41" s="93"/>
    </row>
    <row r="42" spans="1:6">
      <c r="A42" s="93"/>
      <c r="B42" s="93"/>
      <c r="C42" s="93"/>
      <c r="D42" s="152"/>
      <c r="E42" s="93"/>
      <c r="F42" s="93"/>
    </row>
    <row r="43" spans="1:6">
      <c r="A43" s="93"/>
      <c r="B43" s="93"/>
      <c r="C43" s="93"/>
      <c r="D43" s="152"/>
      <c r="E43" s="93"/>
      <c r="F43" s="93"/>
    </row>
    <row r="44" spans="1:6">
      <c r="A44" s="93"/>
      <c r="B44" s="93"/>
      <c r="C44" s="93"/>
      <c r="D44" s="152"/>
      <c r="E44" s="93"/>
      <c r="F44" s="93"/>
    </row>
    <row r="45" spans="1:6">
      <c r="A45" s="93"/>
      <c r="B45" s="93"/>
      <c r="C45" s="93"/>
      <c r="D45" s="152"/>
      <c r="E45" s="93"/>
      <c r="F45" s="93"/>
    </row>
    <row r="46" spans="1:6">
      <c r="A46" s="93"/>
      <c r="B46" s="93"/>
      <c r="C46" s="93"/>
      <c r="D46" s="152"/>
      <c r="E46" s="93"/>
      <c r="F46" s="93"/>
    </row>
    <row r="47" spans="1:6">
      <c r="A47" s="93"/>
      <c r="B47" s="93"/>
      <c r="C47" s="93"/>
      <c r="D47" s="152"/>
      <c r="E47" s="93"/>
      <c r="F47" s="93"/>
    </row>
    <row r="48" spans="1:6">
      <c r="A48" s="93"/>
      <c r="B48" s="93"/>
      <c r="C48" s="93"/>
      <c r="D48" s="152"/>
      <c r="E48" s="93"/>
      <c r="F48" s="93"/>
    </row>
    <row r="49" spans="1:6">
      <c r="A49" s="93"/>
      <c r="B49" s="93"/>
      <c r="C49" s="93"/>
      <c r="D49" s="152"/>
      <c r="E49" s="93"/>
      <c r="F49" s="93"/>
    </row>
    <row r="50" spans="1:6">
      <c r="A50" s="93"/>
      <c r="B50" s="93"/>
      <c r="C50" s="93"/>
      <c r="D50" s="152"/>
      <c r="E50" s="93"/>
      <c r="F50" s="93"/>
    </row>
    <row r="51" spans="1:6">
      <c r="A51" s="93"/>
      <c r="B51" s="93"/>
      <c r="C51" s="93"/>
      <c r="D51" s="152"/>
      <c r="E51" s="93"/>
      <c r="F51" s="93"/>
    </row>
    <row r="52" spans="1:6">
      <c r="A52" s="93"/>
      <c r="B52" s="93"/>
      <c r="C52" s="93"/>
      <c r="D52" s="152"/>
      <c r="E52" s="93"/>
      <c r="F52" s="93"/>
    </row>
    <row r="53" spans="1:6">
      <c r="A53" s="93"/>
      <c r="B53" s="93"/>
      <c r="C53" s="93"/>
      <c r="D53" s="152"/>
      <c r="E53" s="93"/>
      <c r="F53" s="93"/>
    </row>
    <row r="54" spans="1:6">
      <c r="A54" s="93"/>
      <c r="B54" s="93"/>
      <c r="C54" s="93"/>
      <c r="D54" s="152"/>
      <c r="E54" s="93"/>
      <c r="F54" s="93"/>
    </row>
    <row r="55" spans="1:6">
      <c r="A55" s="93"/>
      <c r="B55" s="93"/>
      <c r="C55" s="93"/>
      <c r="D55" s="152"/>
      <c r="E55" s="93"/>
      <c r="F55" s="93"/>
    </row>
    <row r="56" spans="1:6">
      <c r="A56" s="93"/>
      <c r="B56" s="93"/>
      <c r="C56" s="93"/>
      <c r="D56" s="152"/>
      <c r="E56" s="93"/>
      <c r="F56" s="93"/>
    </row>
    <row r="57" spans="1:6">
      <c r="A57" s="93"/>
      <c r="B57" s="93"/>
      <c r="C57" s="93"/>
      <c r="D57" s="152"/>
      <c r="E57" s="93"/>
      <c r="F57" s="93"/>
    </row>
    <row r="58" spans="1:6">
      <c r="A58" s="93"/>
      <c r="B58" s="93"/>
      <c r="C58" s="93"/>
      <c r="D58" s="152"/>
      <c r="E58" s="93"/>
      <c r="F58" s="93"/>
    </row>
    <row r="59" spans="1:6">
      <c r="A59" s="93"/>
      <c r="B59" s="93"/>
      <c r="C59" s="93"/>
      <c r="D59" s="152"/>
      <c r="E59" s="93"/>
      <c r="F59" s="93"/>
    </row>
    <row r="60" spans="1:6">
      <c r="A60" s="93"/>
      <c r="B60" s="93"/>
      <c r="C60" s="93"/>
      <c r="D60" s="152"/>
      <c r="E60" s="93"/>
      <c r="F60" s="93"/>
    </row>
    <row r="61" spans="1:6">
      <c r="A61" s="93"/>
      <c r="B61" s="93"/>
      <c r="C61" s="93"/>
      <c r="D61" s="152"/>
      <c r="E61" s="93"/>
      <c r="F61" s="93"/>
    </row>
    <row r="62" spans="1:6">
      <c r="A62" s="93"/>
      <c r="B62" s="93"/>
      <c r="C62" s="93"/>
      <c r="D62" s="152"/>
      <c r="E62" s="93"/>
      <c r="F62" s="93"/>
    </row>
    <row r="63" spans="1:6">
      <c r="A63" s="93"/>
      <c r="B63" s="93"/>
      <c r="C63" s="93"/>
      <c r="D63" s="152"/>
      <c r="E63" s="93"/>
      <c r="F63" s="93"/>
    </row>
    <row r="64" spans="1:6">
      <c r="A64" s="93"/>
      <c r="B64" s="93"/>
      <c r="C64" s="93"/>
      <c r="D64" s="152"/>
      <c r="E64" s="93"/>
      <c r="F64" s="93"/>
    </row>
    <row r="65" spans="1:6">
      <c r="A65" s="93"/>
      <c r="B65" s="93"/>
      <c r="C65" s="93"/>
      <c r="D65" s="152"/>
      <c r="E65" s="93"/>
      <c r="F65" s="93"/>
    </row>
    <row r="66" spans="1:6">
      <c r="A66" s="93"/>
      <c r="B66" s="93"/>
      <c r="C66" s="93"/>
      <c r="D66" s="152"/>
      <c r="E66" s="93"/>
      <c r="F66" s="93"/>
    </row>
    <row r="67" spans="1:6">
      <c r="A67" s="93"/>
      <c r="B67" s="93"/>
      <c r="C67" s="93"/>
      <c r="D67" s="152"/>
      <c r="E67" s="93"/>
      <c r="F67" s="93"/>
    </row>
    <row r="68" spans="1:6">
      <c r="A68" s="93"/>
      <c r="B68" s="93"/>
      <c r="C68" s="93"/>
      <c r="D68" s="152"/>
      <c r="E68" s="93"/>
      <c r="F68" s="93"/>
    </row>
    <row r="69" spans="1:6">
      <c r="A69" s="93"/>
      <c r="B69" s="93"/>
      <c r="C69" s="93"/>
      <c r="D69" s="152"/>
      <c r="E69" s="93"/>
      <c r="F69" s="93"/>
    </row>
    <row r="70" spans="1:6">
      <c r="A70" s="93"/>
      <c r="B70" s="93"/>
      <c r="C70" s="93"/>
      <c r="D70" s="152"/>
      <c r="E70" s="93"/>
      <c r="F70" s="93"/>
    </row>
    <row r="71" spans="1:6">
      <c r="A71" s="93"/>
      <c r="B71" s="93"/>
      <c r="C71" s="93"/>
      <c r="D71" s="152"/>
      <c r="E71" s="93"/>
      <c r="F71" s="93"/>
    </row>
    <row r="72" spans="1:6">
      <c r="A72" s="93"/>
      <c r="B72" s="93"/>
      <c r="C72" s="93"/>
      <c r="D72" s="152"/>
      <c r="E72" s="93"/>
      <c r="F72" s="93"/>
    </row>
    <row r="73" spans="1:6">
      <c r="A73" s="93"/>
      <c r="B73" s="93"/>
      <c r="C73" s="93"/>
      <c r="D73" s="152"/>
      <c r="E73" s="93"/>
      <c r="F73" s="93"/>
    </row>
    <row r="74" spans="1:6">
      <c r="A74" s="93"/>
      <c r="B74" s="93"/>
      <c r="C74" s="93"/>
      <c r="D74" s="152"/>
      <c r="E74" s="93"/>
      <c r="F74" s="93"/>
    </row>
    <row r="75" spans="1:6">
      <c r="A75" s="93"/>
      <c r="B75" s="93"/>
      <c r="C75" s="93"/>
      <c r="D75" s="152"/>
      <c r="E75" s="93"/>
      <c r="F75" s="93"/>
    </row>
    <row r="76" spans="1:6">
      <c r="A76" s="93"/>
      <c r="B76" s="93"/>
      <c r="C76" s="93"/>
      <c r="D76" s="152"/>
      <c r="E76" s="93"/>
      <c r="F76" s="93"/>
    </row>
    <row r="77" spans="1:6">
      <c r="A77" s="93"/>
      <c r="B77" s="93"/>
      <c r="C77" s="93"/>
      <c r="D77" s="152"/>
      <c r="E77" s="93"/>
      <c r="F77" s="93"/>
    </row>
    <row r="78" spans="1:6">
      <c r="A78" s="93"/>
      <c r="B78" s="93"/>
      <c r="C78" s="93"/>
      <c r="D78" s="152"/>
      <c r="E78" s="93"/>
      <c r="F78" s="93"/>
    </row>
    <row r="79" spans="1:6">
      <c r="A79" s="93"/>
      <c r="B79" s="93"/>
      <c r="C79" s="93"/>
      <c r="D79" s="152"/>
      <c r="E79" s="93"/>
      <c r="F79" s="93"/>
    </row>
    <row r="80" spans="1:6">
      <c r="A80" s="93"/>
      <c r="B80" s="93"/>
      <c r="C80" s="93"/>
      <c r="D80" s="152"/>
      <c r="E80" s="93"/>
      <c r="F80" s="93"/>
    </row>
    <row r="81" spans="1:6">
      <c r="A81" s="93"/>
      <c r="B81" s="93"/>
      <c r="C81" s="93"/>
      <c r="D81" s="152"/>
      <c r="E81" s="93"/>
      <c r="F81" s="93"/>
    </row>
    <row r="82" spans="1:6">
      <c r="A82" s="93"/>
      <c r="B82" s="93"/>
      <c r="C82" s="93"/>
      <c r="D82" s="152"/>
      <c r="E82" s="93"/>
      <c r="F82" s="93"/>
    </row>
    <row r="83" spans="1:6">
      <c r="A83" s="93"/>
      <c r="B83" s="93"/>
      <c r="C83" s="93"/>
      <c r="D83" s="152"/>
      <c r="E83" s="93"/>
      <c r="F83" s="93"/>
    </row>
    <row r="84" spans="1:6">
      <c r="A84" s="93"/>
      <c r="B84" s="93"/>
      <c r="C84" s="93"/>
      <c r="D84" s="152"/>
      <c r="E84" s="93"/>
      <c r="F84" s="93"/>
    </row>
    <row r="85" spans="1:6">
      <c r="A85" s="93"/>
      <c r="B85" s="93"/>
      <c r="C85" s="93"/>
      <c r="D85" s="152"/>
      <c r="E85" s="93"/>
      <c r="F85" s="93"/>
    </row>
    <row r="86" spans="1:6">
      <c r="A86" s="93"/>
      <c r="B86" s="93"/>
      <c r="C86" s="93"/>
      <c r="D86" s="152"/>
      <c r="E86" s="93"/>
      <c r="F86" s="93"/>
    </row>
    <row r="87" spans="1:6">
      <c r="A87" s="93"/>
      <c r="B87" s="93"/>
      <c r="C87" s="93"/>
      <c r="D87" s="152"/>
      <c r="E87" s="93"/>
      <c r="F87" s="93"/>
    </row>
    <row r="88" spans="1:6">
      <c r="A88" s="93"/>
      <c r="B88" s="93"/>
      <c r="C88" s="93"/>
      <c r="D88" s="152"/>
      <c r="E88" s="93"/>
      <c r="F88" s="93"/>
    </row>
    <row r="89" spans="1:6">
      <c r="A89" s="93"/>
      <c r="B89" s="93"/>
      <c r="C89" s="93"/>
      <c r="D89" s="152"/>
      <c r="E89" s="93"/>
      <c r="F89" s="93"/>
    </row>
    <row r="90" spans="1:6">
      <c r="A90" s="93"/>
      <c r="B90" s="93"/>
      <c r="C90" s="93"/>
      <c r="D90" s="152"/>
      <c r="E90" s="93"/>
      <c r="F90" s="93"/>
    </row>
    <row r="91" spans="1:6">
      <c r="A91" s="93"/>
      <c r="B91" s="93"/>
      <c r="C91" s="93"/>
      <c r="D91" s="152"/>
      <c r="E91" s="93"/>
      <c r="F91" s="93"/>
    </row>
    <row r="92" spans="1:6">
      <c r="A92" s="93"/>
      <c r="B92" s="93"/>
      <c r="C92" s="93"/>
      <c r="D92" s="152"/>
      <c r="E92" s="93"/>
      <c r="F92" s="93"/>
    </row>
    <row r="93" spans="1:6">
      <c r="A93" s="93"/>
      <c r="B93" s="93"/>
      <c r="C93" s="93"/>
      <c r="D93" s="152"/>
      <c r="E93" s="93"/>
      <c r="F93" s="93"/>
    </row>
    <row r="94" spans="1:6">
      <c r="A94" s="93"/>
      <c r="B94" s="93"/>
      <c r="C94" s="93"/>
      <c r="D94" s="152"/>
      <c r="E94" s="93"/>
      <c r="F94" s="93"/>
    </row>
    <row r="95" spans="1:6">
      <c r="A95" s="93"/>
      <c r="B95" s="93"/>
      <c r="C95" s="93"/>
      <c r="D95" s="152"/>
      <c r="E95" s="93"/>
      <c r="F95" s="93"/>
    </row>
    <row r="96" spans="1:6">
      <c r="A96" s="93"/>
      <c r="B96" s="93"/>
      <c r="C96" s="93"/>
      <c r="D96" s="152"/>
      <c r="E96" s="93"/>
      <c r="F96" s="93"/>
    </row>
    <row r="97" spans="1:6">
      <c r="A97" s="93"/>
      <c r="B97" s="93"/>
      <c r="C97" s="93"/>
      <c r="D97" s="152"/>
      <c r="E97" s="93"/>
      <c r="F97" s="93"/>
    </row>
    <row r="98" spans="1:6">
      <c r="A98" s="93"/>
      <c r="B98" s="93"/>
      <c r="C98" s="93"/>
      <c r="D98" s="152"/>
      <c r="E98" s="93"/>
      <c r="F98" s="93"/>
    </row>
    <row r="99" spans="1:6">
      <c r="A99" s="93"/>
      <c r="B99" s="93"/>
      <c r="C99" s="93"/>
      <c r="D99" s="152"/>
      <c r="E99" s="93"/>
      <c r="F99" s="93"/>
    </row>
    <row r="100" spans="1:6">
      <c r="A100" s="93"/>
      <c r="B100" s="93"/>
      <c r="C100" s="93"/>
      <c r="D100" s="152"/>
      <c r="E100" s="93"/>
      <c r="F100" s="93"/>
    </row>
    <row r="101" spans="1:6">
      <c r="A101" s="93"/>
      <c r="B101" s="93"/>
      <c r="C101" s="93"/>
      <c r="D101" s="152"/>
      <c r="E101" s="93"/>
      <c r="F101" s="93"/>
    </row>
    <row r="102" spans="1:6">
      <c r="A102" s="93"/>
      <c r="B102" s="93"/>
      <c r="C102" s="93"/>
      <c r="D102" s="152"/>
      <c r="E102" s="93"/>
      <c r="F102" s="93"/>
    </row>
    <row r="103" spans="1:6">
      <c r="A103" s="93"/>
      <c r="B103" s="93"/>
      <c r="C103" s="93"/>
      <c r="D103" s="152"/>
      <c r="E103" s="93"/>
      <c r="F103" s="93"/>
    </row>
    <row r="104" spans="1:6">
      <c r="A104" s="93"/>
      <c r="B104" s="93"/>
      <c r="C104" s="93"/>
      <c r="D104" s="152"/>
      <c r="E104" s="93"/>
      <c r="F104" s="93"/>
    </row>
    <row r="105" spans="1:6">
      <c r="A105" s="93"/>
      <c r="B105" s="93"/>
      <c r="C105" s="93"/>
      <c r="D105" s="152"/>
      <c r="E105" s="93"/>
      <c r="F105" s="93"/>
    </row>
    <row r="106" spans="1:6">
      <c r="A106" s="93"/>
      <c r="B106" s="93"/>
      <c r="C106" s="93"/>
      <c r="D106" s="152"/>
      <c r="E106" s="93"/>
      <c r="F106" s="93"/>
    </row>
    <row r="107" spans="1:6">
      <c r="A107" s="93"/>
      <c r="B107" s="93"/>
      <c r="C107" s="93"/>
      <c r="D107" s="152"/>
      <c r="E107" s="93"/>
      <c r="F107" s="93"/>
    </row>
    <row r="108" spans="1:6">
      <c r="A108" s="93"/>
      <c r="B108" s="93"/>
      <c r="C108" s="93"/>
      <c r="D108" s="152"/>
      <c r="E108" s="93"/>
      <c r="F108" s="93"/>
    </row>
    <row r="109" spans="1:6">
      <c r="A109" s="93"/>
      <c r="B109" s="93"/>
      <c r="C109" s="93"/>
      <c r="D109" s="152"/>
      <c r="E109" s="93"/>
      <c r="F109" s="93"/>
    </row>
    <row r="110" spans="1:6">
      <c r="A110" s="93"/>
      <c r="B110" s="93"/>
      <c r="C110" s="93"/>
      <c r="D110" s="152"/>
      <c r="E110" s="93"/>
      <c r="F110" s="93"/>
    </row>
    <row r="111" spans="1:6">
      <c r="A111" s="93"/>
      <c r="B111" s="93"/>
      <c r="C111" s="93"/>
      <c r="D111" s="152"/>
      <c r="E111" s="93"/>
      <c r="F111" s="93"/>
    </row>
    <row r="112" spans="1:6">
      <c r="A112" s="93"/>
      <c r="B112" s="93"/>
      <c r="C112" s="93"/>
      <c r="D112" s="152"/>
      <c r="E112" s="93"/>
      <c r="F112" s="93"/>
    </row>
    <row r="113" spans="1:6">
      <c r="A113" s="93"/>
      <c r="B113" s="93"/>
      <c r="C113" s="93"/>
      <c r="D113" s="152"/>
      <c r="E113" s="93"/>
      <c r="F113" s="93"/>
    </row>
    <row r="114" spans="1:6">
      <c r="A114" s="93"/>
      <c r="B114" s="93"/>
      <c r="C114" s="93"/>
      <c r="D114" s="152"/>
      <c r="E114" s="93"/>
      <c r="F114" s="93"/>
    </row>
    <row r="115" spans="1:6">
      <c r="A115" s="93"/>
      <c r="B115" s="93"/>
      <c r="C115" s="93"/>
      <c r="D115" s="152"/>
      <c r="E115" s="93"/>
      <c r="F115" s="93"/>
    </row>
    <row r="116" spans="1:6">
      <c r="A116" s="93"/>
      <c r="B116" s="93"/>
      <c r="C116" s="93"/>
      <c r="D116" s="152"/>
      <c r="E116" s="93"/>
      <c r="F116" s="93"/>
    </row>
    <row r="117" spans="1:6">
      <c r="A117" s="93"/>
      <c r="B117" s="93"/>
      <c r="C117" s="93"/>
      <c r="D117" s="152"/>
      <c r="E117" s="93"/>
      <c r="F117" s="93"/>
    </row>
    <row r="118" spans="1:6">
      <c r="A118" s="93"/>
      <c r="B118" s="93"/>
      <c r="C118" s="93"/>
      <c r="D118" s="152"/>
      <c r="E118" s="93"/>
      <c r="F118" s="93"/>
    </row>
    <row r="119" spans="1:6">
      <c r="A119" s="93"/>
      <c r="B119" s="93"/>
      <c r="C119" s="93"/>
      <c r="D119" s="152"/>
      <c r="E119" s="93"/>
      <c r="F119" s="93"/>
    </row>
    <row r="120" spans="1:6">
      <c r="A120" s="93"/>
      <c r="B120" s="93"/>
      <c r="C120" s="93"/>
      <c r="D120" s="152"/>
      <c r="E120" s="93"/>
      <c r="F120" s="93"/>
    </row>
    <row r="121" spans="1:6">
      <c r="A121" s="93"/>
      <c r="B121" s="93"/>
      <c r="C121" s="93"/>
      <c r="D121" s="152"/>
      <c r="E121" s="93"/>
      <c r="F121" s="93"/>
    </row>
    <row r="122" spans="1:6">
      <c r="A122" s="93"/>
      <c r="B122" s="93"/>
      <c r="C122" s="93"/>
      <c r="D122" s="152"/>
      <c r="E122" s="93"/>
      <c r="F122" s="93"/>
    </row>
    <row r="123" spans="1:6">
      <c r="A123" s="93"/>
      <c r="B123" s="93"/>
      <c r="C123" s="93"/>
      <c r="D123" s="152"/>
      <c r="E123" s="93"/>
      <c r="F123" s="93"/>
    </row>
    <row r="124" spans="1:6">
      <c r="A124" s="93"/>
      <c r="B124" s="93"/>
      <c r="C124" s="93"/>
      <c r="D124" s="152"/>
      <c r="E124" s="93"/>
      <c r="F124" s="93"/>
    </row>
    <row r="125" spans="1:6">
      <c r="A125" s="93"/>
      <c r="B125" s="93"/>
      <c r="C125" s="93"/>
      <c r="D125" s="152"/>
      <c r="E125" s="93"/>
      <c r="F125" s="93"/>
    </row>
    <row r="126" spans="1:6">
      <c r="A126" s="93"/>
      <c r="B126" s="93"/>
      <c r="C126" s="93"/>
      <c r="D126" s="152"/>
      <c r="E126" s="93"/>
      <c r="F126" s="93"/>
    </row>
    <row r="127" spans="1:6">
      <c r="A127" s="93"/>
      <c r="B127" s="93"/>
      <c r="C127" s="93"/>
      <c r="D127" s="152"/>
      <c r="E127" s="93"/>
      <c r="F127" s="93"/>
    </row>
    <row r="128" spans="1:6">
      <c r="A128" s="93"/>
      <c r="B128" s="93"/>
      <c r="C128" s="93"/>
      <c r="D128" s="152"/>
      <c r="E128" s="93"/>
      <c r="F128" s="93"/>
    </row>
    <row r="129" spans="1:6">
      <c r="A129" s="93"/>
      <c r="B129" s="93"/>
      <c r="C129" s="93"/>
      <c r="D129" s="152"/>
      <c r="E129" s="93"/>
      <c r="F129" s="93"/>
    </row>
    <row r="130" spans="1:6">
      <c r="A130" s="93"/>
      <c r="B130" s="93"/>
      <c r="C130" s="93"/>
      <c r="D130" s="152"/>
      <c r="E130" s="93"/>
      <c r="F130" s="93"/>
    </row>
    <row r="131" spans="1:6">
      <c r="A131" s="93"/>
      <c r="B131" s="93"/>
      <c r="C131" s="93"/>
      <c r="D131" s="152"/>
      <c r="E131" s="93"/>
      <c r="F131" s="93"/>
    </row>
    <row r="132" spans="1:6">
      <c r="A132" s="93"/>
      <c r="B132" s="93"/>
      <c r="C132" s="93"/>
      <c r="D132" s="152"/>
      <c r="E132" s="93"/>
      <c r="F132" s="93"/>
    </row>
    <row r="133" spans="1:6">
      <c r="A133" s="93"/>
      <c r="B133" s="93"/>
      <c r="C133" s="93"/>
      <c r="D133" s="152"/>
      <c r="E133" s="93"/>
      <c r="F133" s="93"/>
    </row>
    <row r="134" spans="1:6">
      <c r="A134" s="93"/>
      <c r="B134" s="93"/>
      <c r="C134" s="93"/>
      <c r="D134" s="152"/>
      <c r="E134" s="93"/>
      <c r="F134" s="93"/>
    </row>
    <row r="135" spans="1:6">
      <c r="A135" s="93"/>
      <c r="B135" s="93"/>
      <c r="C135" s="93"/>
      <c r="D135" s="152"/>
      <c r="E135" s="93"/>
      <c r="F135" s="93"/>
    </row>
    <row r="136" spans="1:6">
      <c r="A136" s="93"/>
      <c r="B136" s="93"/>
      <c r="C136" s="93"/>
      <c r="D136" s="152"/>
      <c r="E136" s="93"/>
      <c r="F136" s="93"/>
    </row>
    <row r="137" spans="1:6">
      <c r="A137" s="93"/>
      <c r="B137" s="93"/>
      <c r="C137" s="93"/>
      <c r="D137" s="152"/>
      <c r="E137" s="93"/>
      <c r="F137" s="93"/>
    </row>
    <row r="138" spans="1:6">
      <c r="A138" s="93"/>
      <c r="B138" s="93"/>
      <c r="C138" s="93"/>
      <c r="D138" s="152"/>
      <c r="E138" s="93"/>
      <c r="F138" s="93"/>
    </row>
    <row r="139" spans="1:6">
      <c r="A139" s="93"/>
      <c r="B139" s="93"/>
      <c r="C139" s="93"/>
      <c r="D139" s="152"/>
      <c r="E139" s="93"/>
      <c r="F139" s="93"/>
    </row>
    <row r="140" spans="1:6">
      <c r="A140" s="93"/>
      <c r="B140" s="93"/>
      <c r="C140" s="93"/>
      <c r="D140" s="152"/>
      <c r="E140" s="93"/>
      <c r="F140" s="93"/>
    </row>
    <row r="141" spans="1:6">
      <c r="A141" s="93"/>
      <c r="B141" s="93"/>
      <c r="C141" s="93"/>
      <c r="D141" s="152"/>
      <c r="E141" s="93"/>
      <c r="F141" s="93"/>
    </row>
    <row r="142" spans="1:6">
      <c r="A142" s="93"/>
      <c r="B142" s="93"/>
      <c r="C142" s="93"/>
      <c r="D142" s="152"/>
      <c r="E142" s="93"/>
      <c r="F142" s="93"/>
    </row>
    <row r="143" spans="1:6">
      <c r="A143" s="93"/>
      <c r="B143" s="93"/>
      <c r="C143" s="93"/>
      <c r="D143" s="152"/>
      <c r="E143" s="93"/>
      <c r="F143" s="93"/>
    </row>
    <row r="144" spans="1:6">
      <c r="A144" s="93"/>
      <c r="B144" s="93"/>
      <c r="C144" s="93"/>
      <c r="D144" s="152"/>
      <c r="E144" s="93"/>
      <c r="F144" s="93"/>
    </row>
    <row r="145" spans="1:6">
      <c r="A145" s="93"/>
      <c r="B145" s="93"/>
      <c r="C145" s="93"/>
      <c r="D145" s="152"/>
      <c r="E145" s="93"/>
      <c r="F145" s="93"/>
    </row>
    <row r="146" spans="1:6">
      <c r="A146" s="93"/>
      <c r="B146" s="93"/>
      <c r="C146" s="93"/>
      <c r="D146" s="152"/>
      <c r="E146" s="93"/>
      <c r="F146" s="93"/>
    </row>
    <row r="147" spans="1:6">
      <c r="A147" s="93"/>
      <c r="B147" s="93"/>
      <c r="C147" s="93"/>
      <c r="D147" s="152"/>
      <c r="E147" s="93"/>
      <c r="F147" s="93"/>
    </row>
    <row r="148" spans="1:6">
      <c r="A148" s="93"/>
      <c r="B148" s="93"/>
      <c r="C148" s="93"/>
      <c r="D148" s="152"/>
      <c r="E148" s="93"/>
      <c r="F148" s="93"/>
    </row>
    <row r="149" spans="1:6">
      <c r="A149" s="93"/>
      <c r="B149" s="93"/>
      <c r="C149" s="93"/>
      <c r="D149" s="152"/>
      <c r="E149" s="93"/>
      <c r="F149" s="93"/>
    </row>
    <row r="150" spans="1:6">
      <c r="A150" s="93"/>
      <c r="B150" s="93"/>
      <c r="C150" s="93"/>
      <c r="D150" s="152"/>
      <c r="E150" s="93"/>
      <c r="F150" s="93"/>
    </row>
    <row r="151" spans="1:6">
      <c r="A151" s="93"/>
      <c r="B151" s="93"/>
      <c r="C151" s="93"/>
      <c r="D151" s="152"/>
      <c r="E151" s="93"/>
      <c r="F151" s="93"/>
    </row>
    <row r="152" spans="1:6">
      <c r="A152" s="93"/>
      <c r="B152" s="93"/>
      <c r="C152" s="93"/>
      <c r="D152" s="152"/>
      <c r="E152" s="93"/>
      <c r="F152" s="93"/>
    </row>
    <row r="153" spans="1:6">
      <c r="A153" s="93"/>
      <c r="B153" s="93"/>
      <c r="C153" s="93"/>
      <c r="D153" s="152"/>
      <c r="E153" s="93"/>
      <c r="F153" s="93"/>
    </row>
    <row r="154" spans="1:6">
      <c r="A154" s="93"/>
      <c r="B154" s="93"/>
      <c r="C154" s="93"/>
      <c r="D154" s="152"/>
      <c r="E154" s="93"/>
      <c r="F154" s="93"/>
    </row>
    <row r="155" spans="1:6">
      <c r="A155" s="93"/>
      <c r="B155" s="93"/>
      <c r="C155" s="93"/>
      <c r="D155" s="152"/>
      <c r="E155" s="93"/>
      <c r="F155" s="93"/>
    </row>
    <row r="156" spans="1:6">
      <c r="A156" s="93"/>
      <c r="B156" s="93"/>
      <c r="C156" s="93"/>
      <c r="D156" s="152"/>
      <c r="E156" s="93"/>
      <c r="F156" s="93"/>
    </row>
    <row r="157" spans="1:6">
      <c r="A157" s="93"/>
      <c r="B157" s="93"/>
      <c r="C157" s="93"/>
      <c r="D157" s="152"/>
      <c r="E157" s="93"/>
      <c r="F157" s="93"/>
    </row>
    <row r="158" spans="1:6">
      <c r="A158" s="93"/>
      <c r="B158" s="93"/>
      <c r="C158" s="93"/>
      <c r="D158" s="152"/>
      <c r="E158" s="93"/>
      <c r="F158" s="93"/>
    </row>
    <row r="159" spans="1:6">
      <c r="A159" s="93"/>
      <c r="B159" s="93"/>
      <c r="C159" s="93"/>
      <c r="D159" s="152"/>
      <c r="E159" s="93"/>
      <c r="F159" s="93"/>
    </row>
    <row r="160" spans="1:6">
      <c r="A160" s="93"/>
      <c r="B160" s="93"/>
      <c r="C160" s="93"/>
      <c r="D160" s="152"/>
      <c r="E160" s="93"/>
      <c r="F160" s="93"/>
    </row>
    <row r="161" spans="1:6">
      <c r="A161" s="93"/>
      <c r="B161" s="93"/>
      <c r="C161" s="93"/>
      <c r="D161" s="152"/>
      <c r="E161" s="93"/>
      <c r="F161" s="93"/>
    </row>
    <row r="162" spans="1:6">
      <c r="A162" s="93"/>
      <c r="B162" s="93"/>
      <c r="C162" s="93"/>
      <c r="D162" s="152"/>
      <c r="E162" s="93"/>
      <c r="F162" s="93"/>
    </row>
    <row r="163" spans="1:6">
      <c r="A163" s="93"/>
      <c r="B163" s="93"/>
      <c r="C163" s="93"/>
      <c r="D163" s="152"/>
      <c r="E163" s="93"/>
      <c r="F163" s="93"/>
    </row>
    <row r="164" spans="1:6">
      <c r="A164" s="93"/>
      <c r="B164" s="93"/>
      <c r="C164" s="93"/>
      <c r="D164" s="152"/>
      <c r="E164" s="93"/>
      <c r="F164" s="93"/>
    </row>
    <row r="165" spans="1:6">
      <c r="A165" s="93"/>
      <c r="B165" s="93"/>
      <c r="C165" s="93"/>
      <c r="D165" s="152"/>
      <c r="E165" s="93"/>
      <c r="F165" s="93"/>
    </row>
    <row r="166" spans="1:6">
      <c r="A166" s="93"/>
      <c r="B166" s="93"/>
      <c r="C166" s="93"/>
      <c r="D166" s="152"/>
      <c r="E166" s="93"/>
      <c r="F166" s="93"/>
    </row>
    <row r="167" spans="1:6">
      <c r="A167" s="93"/>
      <c r="B167" s="93"/>
      <c r="C167" s="93"/>
      <c r="D167" s="152"/>
      <c r="E167" s="93"/>
      <c r="F167" s="93"/>
    </row>
    <row r="168" spans="1:6">
      <c r="A168" s="93"/>
      <c r="B168" s="93"/>
      <c r="C168" s="93"/>
      <c r="D168" s="152"/>
      <c r="E168" s="93"/>
      <c r="F168" s="93"/>
    </row>
    <row r="169" spans="1:6">
      <c r="A169" s="93"/>
      <c r="B169" s="93"/>
      <c r="C169" s="93"/>
      <c r="D169" s="152"/>
      <c r="E169" s="93"/>
      <c r="F169" s="93"/>
    </row>
    <row r="170" spans="1:6">
      <c r="A170" s="93"/>
      <c r="B170" s="93"/>
      <c r="C170" s="93"/>
      <c r="D170" s="152"/>
      <c r="E170" s="93"/>
      <c r="F170" s="93"/>
    </row>
    <row r="171" spans="1:6">
      <c r="A171" s="93"/>
      <c r="B171" s="93"/>
      <c r="C171" s="93"/>
      <c r="D171" s="152"/>
      <c r="E171" s="93"/>
      <c r="F171" s="93"/>
    </row>
    <row r="172" spans="1:6">
      <c r="A172" s="93"/>
      <c r="B172" s="93"/>
      <c r="C172" s="93"/>
      <c r="D172" s="152"/>
      <c r="E172" s="93"/>
      <c r="F172" s="93"/>
    </row>
    <row r="173" spans="1:6">
      <c r="A173" s="93"/>
      <c r="B173" s="93"/>
      <c r="C173" s="93"/>
      <c r="D173" s="152"/>
      <c r="E173" s="93"/>
      <c r="F173" s="93"/>
    </row>
    <row r="174" spans="1:6">
      <c r="A174" s="93"/>
      <c r="B174" s="93"/>
      <c r="C174" s="93"/>
      <c r="D174" s="152"/>
      <c r="E174" s="93"/>
      <c r="F174" s="93"/>
    </row>
    <row r="175" spans="1:6">
      <c r="A175" s="93"/>
      <c r="B175" s="93"/>
      <c r="C175" s="93"/>
      <c r="D175" s="152"/>
      <c r="E175" s="93"/>
      <c r="F175" s="93"/>
    </row>
    <row r="176" spans="1:6">
      <c r="A176" s="93"/>
      <c r="B176" s="93"/>
      <c r="C176" s="93"/>
      <c r="D176" s="152"/>
      <c r="E176" s="93"/>
      <c r="F176" s="93"/>
    </row>
    <row r="177" spans="1:6">
      <c r="A177" s="93"/>
      <c r="B177" s="93"/>
      <c r="C177" s="93"/>
      <c r="D177" s="152"/>
      <c r="E177" s="93"/>
      <c r="F177" s="93"/>
    </row>
    <row r="178" spans="1:6">
      <c r="A178" s="93"/>
      <c r="B178" s="93"/>
      <c r="C178" s="93"/>
      <c r="D178" s="152"/>
      <c r="E178" s="93"/>
      <c r="F178" s="93"/>
    </row>
    <row r="179" spans="1:6">
      <c r="A179" s="93"/>
      <c r="B179" s="93"/>
      <c r="C179" s="93"/>
      <c r="D179" s="152"/>
      <c r="E179" s="93"/>
      <c r="F179" s="93"/>
    </row>
    <row r="180" spans="1:6">
      <c r="A180" s="93"/>
      <c r="B180" s="93"/>
      <c r="C180" s="93"/>
      <c r="D180" s="152"/>
      <c r="E180" s="93"/>
      <c r="F180" s="93"/>
    </row>
    <row r="181" spans="1:6">
      <c r="A181" s="93"/>
      <c r="B181" s="93"/>
      <c r="C181" s="93"/>
      <c r="D181" s="152"/>
      <c r="E181" s="93"/>
      <c r="F181" s="93"/>
    </row>
    <row r="182" spans="1:6">
      <c r="A182" s="93"/>
      <c r="B182" s="93"/>
      <c r="C182" s="93"/>
      <c r="D182" s="152"/>
      <c r="E182" s="93"/>
      <c r="F182" s="93"/>
    </row>
    <row r="183" spans="1:6">
      <c r="A183" s="93"/>
      <c r="B183" s="93"/>
      <c r="C183" s="93"/>
      <c r="D183" s="152"/>
      <c r="E183" s="93"/>
      <c r="F183" s="93"/>
    </row>
    <row r="184" spans="1:6">
      <c r="A184" s="93"/>
      <c r="B184" s="93"/>
      <c r="C184" s="93"/>
      <c r="D184" s="152"/>
      <c r="E184" s="93"/>
      <c r="F184" s="93"/>
    </row>
    <row r="185" spans="1:6">
      <c r="A185" s="93"/>
      <c r="B185" s="93"/>
      <c r="C185" s="93"/>
      <c r="D185" s="152"/>
      <c r="E185" s="93"/>
      <c r="F185" s="93"/>
    </row>
    <row r="186" spans="1:6">
      <c r="A186" s="93"/>
      <c r="B186" s="93"/>
      <c r="C186" s="93"/>
      <c r="D186" s="152"/>
      <c r="E186" s="93"/>
      <c r="F186" s="93"/>
    </row>
    <row r="187" spans="1:6">
      <c r="A187" s="93"/>
      <c r="B187" s="93"/>
      <c r="C187" s="93"/>
      <c r="D187" s="152"/>
      <c r="E187" s="93"/>
      <c r="F187" s="93"/>
    </row>
    <row r="188" spans="1:6">
      <c r="A188" s="93"/>
      <c r="B188" s="93"/>
      <c r="C188" s="93"/>
      <c r="D188" s="152"/>
      <c r="E188" s="93"/>
      <c r="F188" s="93"/>
    </row>
    <row r="189" spans="1:6">
      <c r="A189" s="93"/>
      <c r="B189" s="93"/>
      <c r="C189" s="93"/>
      <c r="D189" s="152"/>
      <c r="E189" s="93"/>
      <c r="F189" s="93"/>
    </row>
    <row r="190" spans="1:6">
      <c r="A190" s="93"/>
      <c r="B190" s="93"/>
      <c r="C190" s="93"/>
      <c r="D190" s="152"/>
      <c r="E190" s="93"/>
      <c r="F190" s="93"/>
    </row>
    <row r="191" spans="1:6">
      <c r="A191" s="93"/>
      <c r="B191" s="93"/>
      <c r="C191" s="93"/>
      <c r="D191" s="152"/>
      <c r="E191" s="93"/>
      <c r="F191" s="93"/>
    </row>
    <row r="192" spans="1:6">
      <c r="A192" s="93"/>
      <c r="B192" s="93"/>
      <c r="C192" s="93"/>
      <c r="D192" s="152"/>
      <c r="E192" s="93"/>
      <c r="F192" s="93"/>
    </row>
    <row r="193" spans="1:6">
      <c r="A193" s="93"/>
      <c r="B193" s="93"/>
      <c r="C193" s="93"/>
      <c r="D193" s="152"/>
      <c r="E193" s="93"/>
      <c r="F193" s="93"/>
    </row>
    <row r="194" spans="1:6">
      <c r="A194" s="93"/>
      <c r="B194" s="93"/>
      <c r="C194" s="93"/>
      <c r="D194" s="152"/>
      <c r="E194" s="93"/>
      <c r="F194" s="93"/>
    </row>
    <row r="195" spans="1:6">
      <c r="A195" s="93"/>
      <c r="B195" s="93"/>
      <c r="C195" s="93"/>
      <c r="D195" s="152"/>
      <c r="E195" s="93"/>
      <c r="F195" s="93"/>
    </row>
    <row r="196" spans="1:6">
      <c r="A196" s="93"/>
      <c r="B196" s="93"/>
      <c r="C196" s="93"/>
      <c r="D196" s="152"/>
      <c r="E196" s="93"/>
      <c r="F196" s="93"/>
    </row>
    <row r="197" spans="1:6">
      <c r="A197" s="93"/>
      <c r="B197" s="93"/>
      <c r="C197" s="93"/>
      <c r="D197" s="152"/>
      <c r="E197" s="93"/>
      <c r="F197" s="93"/>
    </row>
    <row r="198" spans="1:6">
      <c r="A198" s="93"/>
      <c r="B198" s="93"/>
      <c r="C198" s="93"/>
      <c r="D198" s="152"/>
      <c r="E198" s="93"/>
      <c r="F198" s="93"/>
    </row>
    <row r="199" spans="1:6">
      <c r="A199" s="93"/>
      <c r="B199" s="93"/>
      <c r="C199" s="93"/>
      <c r="D199" s="152"/>
      <c r="E199" s="93"/>
      <c r="F199" s="93"/>
    </row>
    <row r="200" spans="1:6">
      <c r="A200" s="93"/>
      <c r="B200" s="93"/>
      <c r="C200" s="93"/>
      <c r="D200" s="152"/>
      <c r="E200" s="93"/>
      <c r="F200" s="93"/>
    </row>
    <row r="201" spans="1:6">
      <c r="A201" s="93"/>
      <c r="B201" s="93"/>
      <c r="C201" s="93"/>
      <c r="D201" s="152"/>
      <c r="E201" s="93"/>
      <c r="F201" s="93"/>
    </row>
    <row r="202" spans="1:6">
      <c r="A202" s="93"/>
      <c r="B202" s="93"/>
      <c r="C202" s="93"/>
      <c r="D202" s="152"/>
      <c r="E202" s="93"/>
      <c r="F202" s="93"/>
    </row>
    <row r="203" spans="1:6">
      <c r="A203" s="93"/>
      <c r="B203" s="93"/>
      <c r="C203" s="93"/>
      <c r="D203" s="152"/>
      <c r="E203" s="93"/>
      <c r="F203" s="93"/>
    </row>
    <row r="204" spans="1:6">
      <c r="A204" s="93"/>
      <c r="B204" s="93"/>
      <c r="C204" s="93"/>
      <c r="D204" s="152"/>
      <c r="E204" s="93"/>
      <c r="F204" s="93"/>
    </row>
    <row r="205" spans="1:6">
      <c r="A205" s="93"/>
      <c r="B205" s="93"/>
      <c r="C205" s="93"/>
      <c r="D205" s="152"/>
      <c r="E205" s="93"/>
      <c r="F205" s="93"/>
    </row>
    <row r="206" spans="1:6">
      <c r="A206" s="93"/>
      <c r="B206" s="93"/>
      <c r="C206" s="93"/>
      <c r="D206" s="152"/>
      <c r="E206" s="93"/>
      <c r="F206" s="93"/>
    </row>
    <row r="207" spans="1:6">
      <c r="A207" s="93"/>
      <c r="B207" s="93"/>
      <c r="C207" s="93"/>
      <c r="D207" s="152"/>
      <c r="E207" s="93"/>
      <c r="F207" s="93"/>
    </row>
    <row r="208" spans="1:6">
      <c r="A208" s="93"/>
      <c r="B208" s="93"/>
      <c r="C208" s="93"/>
      <c r="D208" s="152"/>
      <c r="E208" s="93"/>
      <c r="F208" s="93"/>
    </row>
    <row r="209" spans="1:6">
      <c r="A209" s="93"/>
      <c r="B209" s="93"/>
      <c r="C209" s="93"/>
      <c r="D209" s="152"/>
      <c r="E209" s="93"/>
      <c r="F209" s="93"/>
    </row>
    <row r="210" spans="1:6">
      <c r="A210" s="93"/>
      <c r="B210" s="93"/>
      <c r="C210" s="93"/>
      <c r="D210" s="152"/>
      <c r="E210" s="93"/>
      <c r="F210" s="93"/>
    </row>
    <row r="211" spans="1:6">
      <c r="A211" s="93"/>
      <c r="B211" s="93"/>
      <c r="C211" s="93"/>
      <c r="D211" s="152"/>
      <c r="E211" s="93"/>
      <c r="F211" s="93"/>
    </row>
    <row r="212" spans="1:6">
      <c r="A212" s="93"/>
      <c r="B212" s="93"/>
      <c r="C212" s="93"/>
      <c r="D212" s="152"/>
      <c r="E212" s="93"/>
      <c r="F212" s="93"/>
    </row>
    <row r="213" spans="1:6">
      <c r="A213" s="93"/>
      <c r="B213" s="93"/>
      <c r="C213" s="93"/>
      <c r="D213" s="152"/>
      <c r="E213" s="93"/>
      <c r="F213" s="93"/>
    </row>
    <row r="214" spans="1:6">
      <c r="A214" s="93"/>
      <c r="B214" s="93"/>
      <c r="C214" s="93"/>
      <c r="D214" s="152"/>
      <c r="E214" s="93"/>
      <c r="F214" s="93"/>
    </row>
    <row r="215" spans="1:6">
      <c r="A215" s="93"/>
      <c r="B215" s="93"/>
      <c r="C215" s="93"/>
      <c r="D215" s="152"/>
      <c r="E215" s="93"/>
      <c r="F215" s="93"/>
    </row>
    <row r="216" spans="1:6">
      <c r="A216" s="93"/>
      <c r="B216" s="93"/>
      <c r="C216" s="93"/>
      <c r="D216" s="152"/>
      <c r="E216" s="93"/>
      <c r="F216" s="93"/>
    </row>
    <row r="217" spans="1:6">
      <c r="A217" s="93"/>
      <c r="B217" s="93"/>
      <c r="C217" s="93"/>
      <c r="D217" s="152"/>
      <c r="E217" s="93"/>
      <c r="F217" s="93"/>
    </row>
    <row r="218" spans="1:6">
      <c r="A218" s="93"/>
      <c r="B218" s="93"/>
      <c r="C218" s="93"/>
      <c r="D218" s="152"/>
      <c r="E218" s="93"/>
      <c r="F218" s="93"/>
    </row>
    <row r="219" spans="1:6">
      <c r="A219" s="93"/>
      <c r="B219" s="93"/>
      <c r="C219" s="93"/>
      <c r="D219" s="152"/>
      <c r="E219" s="93"/>
      <c r="F219" s="93"/>
    </row>
    <row r="220" spans="1:6">
      <c r="A220" s="93"/>
      <c r="B220" s="93"/>
      <c r="C220" s="93"/>
      <c r="D220" s="152"/>
      <c r="E220" s="93"/>
      <c r="F220" s="93"/>
    </row>
    <row r="221" spans="1:6">
      <c r="A221" s="93"/>
      <c r="B221" s="93"/>
      <c r="C221" s="93"/>
      <c r="D221" s="152"/>
      <c r="E221" s="93"/>
      <c r="F221" s="93"/>
    </row>
    <row r="222" spans="1:6">
      <c r="A222" s="93"/>
      <c r="B222" s="93"/>
      <c r="C222" s="93"/>
      <c r="D222" s="152"/>
      <c r="E222" s="93"/>
      <c r="F222" s="93"/>
    </row>
    <row r="223" spans="1:6">
      <c r="A223" s="93"/>
      <c r="B223" s="93"/>
      <c r="C223" s="93"/>
      <c r="D223" s="152"/>
      <c r="E223" s="93"/>
      <c r="F223" s="93"/>
    </row>
    <row r="224" spans="1:6">
      <c r="A224" s="93"/>
      <c r="B224" s="93"/>
      <c r="C224" s="93"/>
      <c r="D224" s="152"/>
      <c r="E224" s="93"/>
      <c r="F224" s="93"/>
    </row>
    <row r="225" spans="1:6">
      <c r="A225" s="93"/>
      <c r="B225" s="93"/>
      <c r="C225" s="93"/>
      <c r="D225" s="152"/>
      <c r="E225" s="93"/>
      <c r="F225" s="93"/>
    </row>
    <row r="226" spans="1:6">
      <c r="A226" s="93"/>
      <c r="B226" s="93"/>
      <c r="C226" s="93"/>
      <c r="D226" s="152"/>
      <c r="E226" s="93"/>
      <c r="F226" s="93"/>
    </row>
    <row r="227" spans="1:6">
      <c r="A227" s="93"/>
      <c r="B227" s="93"/>
      <c r="C227" s="93"/>
      <c r="D227" s="152"/>
      <c r="E227" s="93"/>
      <c r="F227" s="93"/>
    </row>
    <row r="228" spans="1:6">
      <c r="A228" s="93"/>
      <c r="B228" s="93"/>
      <c r="C228" s="93"/>
      <c r="D228" s="152"/>
      <c r="E228" s="93"/>
      <c r="F228" s="93"/>
    </row>
    <row r="229" spans="1:6">
      <c r="A229" s="93"/>
      <c r="B229" s="93"/>
      <c r="C229" s="93"/>
      <c r="D229" s="152"/>
      <c r="E229" s="93"/>
      <c r="F229" s="93"/>
    </row>
    <row r="230" spans="1:6">
      <c r="A230" s="93"/>
      <c r="B230" s="93"/>
      <c r="C230" s="93"/>
      <c r="D230" s="152"/>
      <c r="E230" s="93"/>
      <c r="F230" s="93"/>
    </row>
    <row r="231" spans="1:6">
      <c r="A231" s="93"/>
      <c r="B231" s="93"/>
      <c r="C231" s="93"/>
      <c r="D231" s="152"/>
      <c r="E231" s="93"/>
      <c r="F231" s="93"/>
    </row>
    <row r="232" spans="1:6">
      <c r="A232" s="93"/>
      <c r="B232" s="93"/>
      <c r="C232" s="93"/>
      <c r="D232" s="152"/>
      <c r="E232" s="93"/>
      <c r="F232" s="93"/>
    </row>
    <row r="233" spans="1:6">
      <c r="A233" s="93"/>
      <c r="B233" s="93"/>
      <c r="C233" s="93"/>
      <c r="D233" s="152"/>
      <c r="E233" s="93"/>
      <c r="F233" s="93"/>
    </row>
    <row r="234" spans="1:6">
      <c r="A234" s="93"/>
      <c r="B234" s="93"/>
      <c r="C234" s="93"/>
      <c r="D234" s="152"/>
      <c r="E234" s="93"/>
      <c r="F234" s="93"/>
    </row>
    <row r="235" spans="1:6">
      <c r="A235" s="93"/>
      <c r="B235" s="93"/>
      <c r="C235" s="93"/>
      <c r="D235" s="152"/>
      <c r="E235" s="93"/>
      <c r="F235" s="93"/>
    </row>
    <row r="236" spans="1:6">
      <c r="A236" s="93"/>
      <c r="B236" s="93"/>
      <c r="C236" s="93"/>
      <c r="D236" s="152"/>
      <c r="E236" s="93"/>
      <c r="F236" s="93"/>
    </row>
    <row r="237" spans="1:6">
      <c r="A237" s="93"/>
      <c r="B237" s="93"/>
      <c r="C237" s="93"/>
      <c r="D237" s="152"/>
      <c r="E237" s="93"/>
      <c r="F237" s="93"/>
    </row>
    <row r="238" spans="1:6">
      <c r="A238" s="93"/>
      <c r="B238" s="93"/>
      <c r="C238" s="93"/>
      <c r="D238" s="152"/>
      <c r="E238" s="93"/>
      <c r="F238" s="93"/>
    </row>
    <row r="239" spans="1:6">
      <c r="A239" s="93"/>
      <c r="B239" s="93"/>
      <c r="C239" s="93"/>
      <c r="D239" s="152"/>
      <c r="E239" s="93"/>
      <c r="F239" s="93"/>
    </row>
    <row r="240" spans="1:6">
      <c r="A240" s="93"/>
      <c r="B240" s="93"/>
      <c r="C240" s="93"/>
      <c r="D240" s="152"/>
      <c r="E240" s="93"/>
      <c r="F240" s="93"/>
    </row>
    <row r="241" spans="1:6">
      <c r="A241" s="93"/>
      <c r="B241" s="93"/>
      <c r="C241" s="93"/>
      <c r="D241" s="152"/>
      <c r="E241" s="93"/>
      <c r="F241" s="93"/>
    </row>
    <row r="242" spans="1:6">
      <c r="A242" s="93"/>
      <c r="B242" s="93"/>
      <c r="C242" s="93"/>
      <c r="D242" s="152"/>
      <c r="E242" s="93"/>
      <c r="F242" s="93"/>
    </row>
    <row r="243" spans="1:6">
      <c r="A243" s="93"/>
      <c r="B243" s="93"/>
      <c r="C243" s="93"/>
      <c r="D243" s="152"/>
      <c r="E243" s="93"/>
      <c r="F243" s="93"/>
    </row>
    <row r="244" spans="1:6">
      <c r="A244" s="93"/>
      <c r="B244" s="93"/>
      <c r="C244" s="93"/>
      <c r="D244" s="152"/>
      <c r="E244" s="93"/>
      <c r="F244" s="93"/>
    </row>
    <row r="245" spans="1:6">
      <c r="A245" s="93"/>
      <c r="B245" s="93"/>
      <c r="C245" s="93"/>
      <c r="D245" s="152"/>
      <c r="E245" s="93"/>
      <c r="F245" s="93"/>
    </row>
    <row r="246" spans="1:6">
      <c r="A246" s="93"/>
      <c r="B246" s="93"/>
      <c r="C246" s="93"/>
      <c r="D246" s="152"/>
      <c r="E246" s="93"/>
      <c r="F246" s="93"/>
    </row>
    <row r="247" spans="1:6">
      <c r="A247" s="93"/>
      <c r="B247" s="93"/>
      <c r="C247" s="93"/>
      <c r="D247" s="152"/>
      <c r="E247" s="93"/>
      <c r="F247" s="93"/>
    </row>
    <row r="248" spans="1:6">
      <c r="A248" s="93"/>
      <c r="B248" s="93"/>
      <c r="C248" s="93"/>
      <c r="D248" s="152"/>
      <c r="E248" s="93"/>
      <c r="F248" s="93"/>
    </row>
    <row r="249" spans="1:6">
      <c r="A249" s="93"/>
      <c r="B249" s="93"/>
      <c r="C249" s="93"/>
      <c r="D249" s="152"/>
      <c r="E249" s="93"/>
      <c r="F249" s="93"/>
    </row>
    <row r="250" spans="1:6">
      <c r="A250" s="93"/>
      <c r="B250" s="93"/>
      <c r="C250" s="93"/>
      <c r="D250" s="152"/>
      <c r="E250" s="93"/>
      <c r="F250" s="93"/>
    </row>
    <row r="251" spans="1:6">
      <c r="A251" s="93"/>
      <c r="B251" s="93"/>
      <c r="C251" s="93"/>
      <c r="D251" s="152"/>
      <c r="E251" s="93"/>
      <c r="F251" s="93"/>
    </row>
    <row r="252" spans="1:6">
      <c r="A252" s="93"/>
      <c r="B252" s="93"/>
      <c r="C252" s="93"/>
      <c r="D252" s="152"/>
      <c r="E252" s="93"/>
      <c r="F252" s="93"/>
    </row>
    <row r="253" spans="1:6">
      <c r="A253" s="93"/>
      <c r="B253" s="93"/>
      <c r="C253" s="93"/>
      <c r="D253" s="152"/>
      <c r="E253" s="93"/>
      <c r="F253" s="93"/>
    </row>
    <row r="254" spans="1:6">
      <c r="A254" s="93"/>
      <c r="B254" s="93"/>
      <c r="C254" s="93"/>
      <c r="D254" s="152"/>
      <c r="E254" s="93"/>
      <c r="F254" s="93"/>
    </row>
    <row r="255" spans="1:6">
      <c r="A255" s="93"/>
      <c r="B255" s="93"/>
      <c r="C255" s="93"/>
      <c r="D255" s="152"/>
      <c r="E255" s="93"/>
      <c r="F255" s="93"/>
    </row>
    <row r="256" spans="1:6">
      <c r="A256" s="93"/>
      <c r="B256" s="93"/>
      <c r="C256" s="93"/>
      <c r="D256" s="152"/>
      <c r="E256" s="93"/>
      <c r="F256" s="93"/>
    </row>
    <row r="257" spans="1:6">
      <c r="A257" s="93"/>
      <c r="B257" s="93"/>
      <c r="C257" s="93"/>
      <c r="D257" s="152"/>
      <c r="E257" s="93"/>
      <c r="F257" s="93"/>
    </row>
    <row r="258" spans="1:6">
      <c r="A258" s="93"/>
      <c r="B258" s="93"/>
      <c r="C258" s="93"/>
      <c r="D258" s="152"/>
      <c r="E258" s="93"/>
      <c r="F258" s="93"/>
    </row>
    <row r="259" spans="1:6">
      <c r="A259" s="93"/>
      <c r="B259" s="93"/>
      <c r="C259" s="93"/>
      <c r="D259" s="152"/>
      <c r="E259" s="93"/>
      <c r="F259" s="93"/>
    </row>
    <row r="260" spans="1:6">
      <c r="A260" s="93"/>
      <c r="B260" s="93"/>
      <c r="C260" s="93"/>
      <c r="D260" s="152"/>
      <c r="E260" s="93"/>
      <c r="F260" s="93"/>
    </row>
    <row r="261" spans="1:6">
      <c r="A261" s="93"/>
      <c r="B261" s="93"/>
      <c r="C261" s="93"/>
      <c r="D261" s="152"/>
      <c r="E261" s="93"/>
      <c r="F261" s="93"/>
    </row>
    <row r="262" spans="1:6">
      <c r="A262" s="93"/>
      <c r="B262" s="93"/>
      <c r="C262" s="93"/>
      <c r="D262" s="152"/>
      <c r="E262" s="93"/>
      <c r="F262" s="93"/>
    </row>
    <row r="263" spans="1:6">
      <c r="A263" s="93"/>
      <c r="B263" s="93"/>
      <c r="C263" s="93"/>
      <c r="D263" s="152"/>
      <c r="E263" s="93"/>
      <c r="F263" s="93"/>
    </row>
    <row r="264" spans="1:6">
      <c r="A264" s="93"/>
      <c r="B264" s="93"/>
      <c r="C264" s="93"/>
      <c r="D264" s="152"/>
      <c r="E264" s="93"/>
      <c r="F264" s="93"/>
    </row>
    <row r="265" spans="1:6">
      <c r="A265" s="93"/>
      <c r="B265" s="93"/>
      <c r="C265" s="93"/>
      <c r="D265" s="152"/>
      <c r="E265" s="93"/>
      <c r="F265" s="93"/>
    </row>
    <row r="266" spans="1:6">
      <c r="A266" s="93"/>
      <c r="B266" s="93"/>
      <c r="C266" s="93"/>
      <c r="D266" s="152"/>
      <c r="E266" s="93"/>
      <c r="F266" s="93"/>
    </row>
    <row r="267" spans="1:6">
      <c r="A267" s="93"/>
      <c r="B267" s="93"/>
      <c r="C267" s="93"/>
      <c r="D267" s="152"/>
      <c r="E267" s="93"/>
      <c r="F267" s="93"/>
    </row>
    <row r="268" spans="1:6">
      <c r="A268" s="93"/>
      <c r="B268" s="93"/>
      <c r="C268" s="93"/>
      <c r="D268" s="152"/>
      <c r="E268" s="93"/>
      <c r="F268" s="93"/>
    </row>
    <row r="269" spans="1:6">
      <c r="A269" s="93"/>
      <c r="B269" s="93"/>
      <c r="C269" s="93"/>
      <c r="D269" s="152"/>
      <c r="E269" s="93"/>
      <c r="F269" s="93"/>
    </row>
    <row r="270" spans="1:6">
      <c r="A270" s="93"/>
      <c r="B270" s="93"/>
      <c r="C270" s="93"/>
      <c r="D270" s="152"/>
      <c r="E270" s="93"/>
      <c r="F270" s="93"/>
    </row>
    <row r="271" spans="1:6">
      <c r="A271" s="93"/>
      <c r="B271" s="93"/>
      <c r="C271" s="93"/>
      <c r="D271" s="152"/>
      <c r="E271" s="93"/>
      <c r="F271" s="93"/>
    </row>
    <row r="272" spans="1:6">
      <c r="A272" s="93"/>
      <c r="B272" s="93"/>
      <c r="C272" s="93"/>
      <c r="D272" s="152"/>
      <c r="E272" s="93"/>
      <c r="F272" s="93"/>
    </row>
    <row r="273" spans="1:6">
      <c r="A273" s="93"/>
      <c r="B273" s="93"/>
      <c r="C273" s="93"/>
      <c r="D273" s="152"/>
      <c r="E273" s="93"/>
      <c r="F273" s="93"/>
    </row>
    <row r="274" spans="1:6">
      <c r="A274" s="93"/>
      <c r="B274" s="93"/>
      <c r="C274" s="93"/>
      <c r="D274" s="152"/>
      <c r="E274" s="93"/>
      <c r="F274" s="93"/>
    </row>
    <row r="275" spans="1:6">
      <c r="A275" s="93"/>
      <c r="B275" s="93"/>
      <c r="C275" s="93"/>
      <c r="D275" s="152"/>
      <c r="E275" s="93"/>
      <c r="F275" s="93"/>
    </row>
    <row r="276" spans="1:6">
      <c r="A276" s="93"/>
      <c r="B276" s="93"/>
      <c r="C276" s="93"/>
      <c r="D276" s="152"/>
      <c r="E276" s="93"/>
      <c r="F276" s="93"/>
    </row>
    <row r="277" spans="1:6">
      <c r="A277" s="93"/>
      <c r="B277" s="93"/>
      <c r="C277" s="93"/>
      <c r="D277" s="152"/>
      <c r="E277" s="93"/>
      <c r="F277" s="93"/>
    </row>
    <row r="278" spans="1:6">
      <c r="A278" s="93"/>
      <c r="B278" s="93"/>
      <c r="C278" s="93"/>
      <c r="D278" s="152"/>
      <c r="E278" s="93"/>
      <c r="F278" s="93"/>
    </row>
    <row r="279" spans="1:6">
      <c r="A279" s="93"/>
      <c r="B279" s="93"/>
      <c r="C279" s="93"/>
      <c r="D279" s="152"/>
      <c r="E279" s="93"/>
      <c r="F279" s="93"/>
    </row>
    <row r="280" spans="1:6">
      <c r="A280" s="93"/>
      <c r="B280" s="93"/>
      <c r="C280" s="93"/>
      <c r="D280" s="152"/>
      <c r="E280" s="93"/>
      <c r="F280" s="93"/>
    </row>
    <row r="281" spans="1:6">
      <c r="A281" s="93"/>
      <c r="B281" s="93"/>
      <c r="C281" s="93"/>
      <c r="D281" s="152"/>
      <c r="E281" s="93"/>
      <c r="F281" s="93"/>
    </row>
    <row r="282" spans="1:6">
      <c r="A282" s="93"/>
      <c r="B282" s="93"/>
      <c r="C282" s="93"/>
      <c r="D282" s="152"/>
      <c r="E282" s="93"/>
      <c r="F282" s="93"/>
    </row>
    <row r="283" spans="1:6">
      <c r="A283" s="93"/>
      <c r="B283" s="93"/>
      <c r="C283" s="93"/>
      <c r="D283" s="152"/>
      <c r="E283" s="93"/>
      <c r="F283" s="93"/>
    </row>
    <row r="284" spans="1:6">
      <c r="A284" s="93"/>
      <c r="B284" s="93"/>
      <c r="C284" s="93"/>
      <c r="D284" s="152"/>
      <c r="E284" s="93"/>
      <c r="F284" s="93"/>
    </row>
    <row r="285" spans="1:6">
      <c r="A285" s="93"/>
      <c r="B285" s="93"/>
      <c r="C285" s="93"/>
      <c r="D285" s="152"/>
      <c r="E285" s="93"/>
      <c r="F285" s="93"/>
    </row>
    <row r="286" spans="1:6">
      <c r="A286" s="93"/>
      <c r="B286" s="93"/>
      <c r="C286" s="93"/>
      <c r="D286" s="152"/>
      <c r="E286" s="93"/>
      <c r="F286" s="93"/>
    </row>
    <row r="287" spans="1:6">
      <c r="A287" s="93"/>
      <c r="B287" s="93"/>
      <c r="C287" s="93"/>
      <c r="D287" s="152"/>
      <c r="E287" s="93"/>
      <c r="F287" s="93"/>
    </row>
    <row r="288" spans="1:6">
      <c r="A288" s="93"/>
      <c r="B288" s="93"/>
      <c r="C288" s="93"/>
      <c r="D288" s="152"/>
      <c r="E288" s="93"/>
      <c r="F288" s="93"/>
    </row>
    <row r="289" spans="1:6">
      <c r="A289" s="93"/>
      <c r="B289" s="93"/>
      <c r="C289" s="93"/>
      <c r="D289" s="152"/>
      <c r="E289" s="93"/>
      <c r="F289" s="93"/>
    </row>
    <row r="290" spans="1:6">
      <c r="A290" s="93"/>
      <c r="B290" s="93"/>
      <c r="C290" s="93"/>
      <c r="D290" s="152"/>
      <c r="E290" s="93"/>
      <c r="F290" s="93"/>
    </row>
    <row r="291" spans="1:6">
      <c r="A291" s="93"/>
      <c r="B291" s="93"/>
      <c r="C291" s="93"/>
      <c r="D291" s="152"/>
      <c r="E291" s="93"/>
      <c r="F291" s="93"/>
    </row>
    <row r="292" spans="1:6">
      <c r="A292" s="93"/>
      <c r="B292" s="93"/>
      <c r="C292" s="93"/>
      <c r="D292" s="152"/>
      <c r="E292" s="93"/>
      <c r="F292" s="93"/>
    </row>
    <row r="293" spans="1:6">
      <c r="A293" s="93"/>
      <c r="B293" s="93"/>
      <c r="C293" s="93"/>
      <c r="D293" s="152"/>
      <c r="E293" s="93"/>
      <c r="F293" s="93"/>
    </row>
    <row r="294" spans="1:6">
      <c r="A294" s="93"/>
      <c r="B294" s="93"/>
      <c r="C294" s="93"/>
      <c r="D294" s="152"/>
      <c r="E294" s="93"/>
      <c r="F294" s="93"/>
    </row>
    <row r="295" spans="1:6">
      <c r="A295" s="93"/>
      <c r="B295" s="93"/>
      <c r="C295" s="93"/>
      <c r="D295" s="152"/>
      <c r="E295" s="93"/>
      <c r="F295" s="93"/>
    </row>
    <row r="296" spans="1:6">
      <c r="A296" s="93"/>
      <c r="B296" s="93"/>
      <c r="C296" s="93"/>
      <c r="D296" s="152"/>
      <c r="E296" s="93"/>
      <c r="F296" s="93"/>
    </row>
    <row r="297" spans="1:6">
      <c r="A297" s="93"/>
      <c r="B297" s="93"/>
      <c r="C297" s="93"/>
      <c r="D297" s="152"/>
      <c r="E297" s="93"/>
      <c r="F297" s="93"/>
    </row>
    <row r="298" spans="1:6">
      <c r="A298" s="93"/>
      <c r="B298" s="93"/>
      <c r="C298" s="93"/>
      <c r="D298" s="152"/>
      <c r="E298" s="93"/>
      <c r="F298" s="93"/>
    </row>
    <row r="299" spans="1:6">
      <c r="A299" s="93"/>
      <c r="B299" s="93"/>
      <c r="C299" s="93"/>
      <c r="D299" s="152"/>
      <c r="E299" s="93"/>
      <c r="F299" s="93"/>
    </row>
    <row r="300" spans="1:6">
      <c r="A300" s="93"/>
      <c r="B300" s="93"/>
      <c r="C300" s="93"/>
      <c r="D300" s="152"/>
      <c r="E300" s="93"/>
      <c r="F300" s="93"/>
    </row>
    <row r="301" spans="1:6">
      <c r="A301" s="93"/>
      <c r="B301" s="93"/>
      <c r="C301" s="93"/>
      <c r="D301" s="152"/>
      <c r="E301" s="93"/>
      <c r="F301" s="93"/>
    </row>
    <row r="302" spans="1:6">
      <c r="A302" s="93"/>
      <c r="B302" s="93"/>
      <c r="C302" s="93"/>
      <c r="D302" s="152"/>
      <c r="E302" s="93"/>
      <c r="F302" s="93"/>
    </row>
    <row r="303" spans="1:6">
      <c r="A303" s="93"/>
      <c r="B303" s="93"/>
      <c r="C303" s="93"/>
      <c r="D303" s="152"/>
      <c r="E303" s="93"/>
      <c r="F303" s="93"/>
    </row>
    <row r="304" spans="1:6">
      <c r="A304" s="93"/>
      <c r="B304" s="93"/>
      <c r="C304" s="93"/>
      <c r="D304" s="152"/>
      <c r="E304" s="93"/>
      <c r="F304" s="93"/>
    </row>
    <row r="305" spans="1:6">
      <c r="A305" s="93"/>
      <c r="B305" s="93"/>
      <c r="C305" s="93"/>
      <c r="D305" s="152"/>
      <c r="E305" s="93"/>
      <c r="F305" s="93"/>
    </row>
    <row r="306" spans="1:6">
      <c r="A306" s="93"/>
      <c r="B306" s="93"/>
      <c r="C306" s="93"/>
      <c r="D306" s="152"/>
      <c r="E306" s="93"/>
      <c r="F306" s="93"/>
    </row>
    <row r="307" spans="1:6">
      <c r="A307" s="93"/>
      <c r="B307" s="93"/>
      <c r="C307" s="93"/>
      <c r="D307" s="152"/>
      <c r="E307" s="93"/>
      <c r="F307" s="93"/>
    </row>
    <row r="308" spans="1:6">
      <c r="A308" s="93"/>
      <c r="B308" s="93"/>
      <c r="C308" s="93"/>
      <c r="D308" s="152"/>
      <c r="E308" s="93"/>
      <c r="F308" s="93"/>
    </row>
    <row r="309" spans="1:6">
      <c r="A309" s="93"/>
      <c r="B309" s="93"/>
      <c r="C309" s="93"/>
      <c r="D309" s="152"/>
      <c r="E309" s="93"/>
      <c r="F309" s="93"/>
    </row>
    <row r="310" spans="1:6">
      <c r="A310" s="93"/>
      <c r="B310" s="93"/>
      <c r="C310" s="93"/>
      <c r="D310" s="152"/>
      <c r="E310" s="93"/>
      <c r="F310" s="93"/>
    </row>
    <row r="311" spans="1:6">
      <c r="A311" s="93"/>
      <c r="B311" s="93"/>
      <c r="C311" s="93"/>
      <c r="D311" s="152"/>
      <c r="E311" s="93"/>
      <c r="F311" s="93"/>
    </row>
    <row r="312" spans="1:6">
      <c r="A312" s="93"/>
      <c r="B312" s="93"/>
      <c r="C312" s="93"/>
      <c r="D312" s="152"/>
      <c r="E312" s="93"/>
      <c r="F312" s="93"/>
    </row>
    <row r="313" spans="1:6">
      <c r="A313" s="93"/>
      <c r="B313" s="93"/>
      <c r="C313" s="93"/>
      <c r="D313" s="152"/>
      <c r="E313" s="93"/>
      <c r="F313" s="93"/>
    </row>
    <row r="314" spans="1:6">
      <c r="A314" s="93"/>
      <c r="B314" s="93"/>
      <c r="C314" s="93"/>
      <c r="D314" s="152"/>
      <c r="E314" s="93"/>
      <c r="F314" s="93"/>
    </row>
    <row r="315" spans="1:6">
      <c r="A315" s="93"/>
      <c r="B315" s="93"/>
      <c r="C315" s="93"/>
      <c r="D315" s="152"/>
      <c r="E315" s="93"/>
      <c r="F315" s="93"/>
    </row>
    <row r="316" spans="1:6">
      <c r="A316" s="93"/>
      <c r="B316" s="93"/>
      <c r="C316" s="93"/>
      <c r="D316" s="152"/>
      <c r="E316" s="93"/>
      <c r="F316" s="93"/>
    </row>
    <row r="317" spans="1:6">
      <c r="A317" s="93"/>
      <c r="B317" s="93"/>
      <c r="C317" s="93"/>
      <c r="D317" s="152"/>
      <c r="E317" s="93"/>
      <c r="F317" s="93"/>
    </row>
    <row r="318" spans="1:6">
      <c r="A318" s="93"/>
      <c r="B318" s="93"/>
      <c r="C318" s="93"/>
      <c r="D318" s="152"/>
      <c r="E318" s="93"/>
      <c r="F318" s="153"/>
    </row>
    <row r="319" spans="1:6">
      <c r="A319" s="93"/>
      <c r="B319" s="93"/>
      <c r="C319" s="93"/>
      <c r="D319" s="152"/>
      <c r="E319" s="93"/>
      <c r="F319" s="93"/>
    </row>
    <row r="320" spans="1:6">
      <c r="A320" s="93"/>
      <c r="B320" s="93"/>
      <c r="C320" s="93"/>
      <c r="D320" s="152"/>
      <c r="E320" s="93"/>
      <c r="F320" s="153"/>
    </row>
    <row r="321" spans="1:6">
      <c r="A321" s="93"/>
      <c r="B321" s="93"/>
      <c r="C321" s="93"/>
      <c r="D321" s="152"/>
      <c r="E321" s="93"/>
      <c r="F321" s="93"/>
    </row>
    <row r="322" spans="1:6">
      <c r="A322" s="93"/>
      <c r="B322" s="93"/>
      <c r="C322" s="93"/>
      <c r="D322" s="152"/>
      <c r="E322" s="93"/>
      <c r="F322" s="93"/>
    </row>
    <row r="323" spans="1:6">
      <c r="A323" s="93"/>
      <c r="B323" s="93"/>
      <c r="C323" s="93"/>
      <c r="D323" s="152"/>
      <c r="E323" s="93"/>
      <c r="F323" s="93"/>
    </row>
    <row r="324" spans="1:6">
      <c r="A324" s="93"/>
      <c r="B324" s="93"/>
      <c r="C324" s="93"/>
      <c r="D324" s="152"/>
      <c r="E324" s="93"/>
      <c r="F324" s="93"/>
    </row>
    <row r="325" spans="1:6">
      <c r="A325" s="93"/>
      <c r="B325" s="93"/>
      <c r="C325" s="93"/>
      <c r="D325" s="152"/>
      <c r="E325" s="93"/>
      <c r="F325" s="153"/>
    </row>
    <row r="326" spans="1:6">
      <c r="A326" s="93"/>
      <c r="B326" s="93"/>
      <c r="C326" s="93"/>
      <c r="D326" s="152"/>
      <c r="E326" s="93"/>
      <c r="F326" s="93"/>
    </row>
    <row r="327" spans="1:6">
      <c r="A327" s="93"/>
      <c r="B327" s="93"/>
      <c r="C327" s="93"/>
      <c r="D327" s="152"/>
      <c r="E327" s="93"/>
      <c r="F327" s="153"/>
    </row>
    <row r="328" spans="1:6">
      <c r="A328" s="93"/>
      <c r="B328" s="93"/>
      <c r="C328" s="93"/>
      <c r="D328" s="152"/>
      <c r="E328" s="93"/>
      <c r="F328" s="93"/>
    </row>
    <row r="329" spans="1:6">
      <c r="A329" s="93"/>
      <c r="B329" s="93"/>
      <c r="C329" s="93"/>
      <c r="D329" s="152"/>
      <c r="E329" s="93"/>
      <c r="F329" s="153"/>
    </row>
    <row r="330" spans="1:6">
      <c r="A330" s="93"/>
      <c r="B330" s="93"/>
      <c r="C330" s="93"/>
      <c r="D330" s="152"/>
      <c r="E330" s="93"/>
      <c r="F330" s="93"/>
    </row>
    <row r="331" spans="1:6">
      <c r="A331" s="93"/>
      <c r="B331" s="93"/>
      <c r="C331" s="93"/>
      <c r="D331" s="152"/>
      <c r="E331" s="93"/>
      <c r="F331" s="153"/>
    </row>
    <row r="332" spans="1:6">
      <c r="A332" s="93"/>
      <c r="B332" s="93"/>
      <c r="C332" s="93"/>
      <c r="D332" s="152"/>
      <c r="E332" s="93"/>
      <c r="F332" s="93"/>
    </row>
    <row r="333" spans="1:6">
      <c r="A333" s="93"/>
      <c r="B333" s="93"/>
      <c r="C333" s="93"/>
      <c r="D333" s="152"/>
      <c r="E333" s="93"/>
      <c r="F333" s="153"/>
    </row>
    <row r="334" spans="1:6">
      <c r="A334" s="93"/>
      <c r="B334" s="93"/>
      <c r="C334" s="93"/>
      <c r="D334" s="152"/>
      <c r="E334" s="93"/>
      <c r="F334" s="93"/>
    </row>
    <row r="335" spans="1:6">
      <c r="A335" s="93"/>
      <c r="B335" s="93"/>
      <c r="C335" s="93"/>
      <c r="D335" s="152"/>
      <c r="E335" s="93"/>
      <c r="F335" s="153"/>
    </row>
    <row r="336" spans="1:6">
      <c r="A336" s="93"/>
      <c r="B336" s="93"/>
      <c r="C336" s="93"/>
      <c r="D336" s="152"/>
      <c r="E336" s="93"/>
      <c r="F336" s="93"/>
    </row>
    <row r="337" spans="1:6">
      <c r="A337" s="93"/>
      <c r="B337" s="93"/>
      <c r="C337" s="93"/>
      <c r="D337" s="152"/>
      <c r="E337" s="93"/>
      <c r="F337" s="153"/>
    </row>
    <row r="338" spans="1:6">
      <c r="A338" s="93"/>
      <c r="B338" s="93"/>
      <c r="C338" s="93"/>
      <c r="D338" s="152"/>
      <c r="E338" s="93"/>
      <c r="F338" s="93"/>
    </row>
    <row r="339" spans="1:6">
      <c r="A339" s="93"/>
      <c r="B339" s="93"/>
      <c r="C339" s="93"/>
      <c r="D339" s="152"/>
      <c r="E339" s="93"/>
      <c r="F339" s="153"/>
    </row>
    <row r="340" spans="1:6">
      <c r="A340" s="93"/>
      <c r="B340" s="93"/>
      <c r="C340" s="93"/>
      <c r="D340" s="152"/>
      <c r="E340" s="93"/>
      <c r="F340" s="93"/>
    </row>
    <row r="341" spans="1:6">
      <c r="A341" s="93"/>
      <c r="B341" s="93"/>
      <c r="C341" s="93"/>
      <c r="D341" s="152"/>
      <c r="E341" s="93"/>
      <c r="F341" s="153"/>
    </row>
    <row r="342" spans="1:6">
      <c r="A342" s="93"/>
      <c r="B342" s="93"/>
      <c r="C342" s="93"/>
      <c r="D342" s="152"/>
      <c r="E342" s="93"/>
      <c r="F342" s="93"/>
    </row>
    <row r="343" spans="1:6">
      <c r="A343" s="93"/>
      <c r="B343" s="93"/>
      <c r="C343" s="93"/>
      <c r="D343" s="152"/>
      <c r="E343" s="93"/>
      <c r="F343" s="93"/>
    </row>
    <row r="344" spans="1:6">
      <c r="A344" s="93"/>
      <c r="B344" s="93"/>
      <c r="C344" s="93"/>
      <c r="D344" s="152"/>
      <c r="E344" s="93"/>
      <c r="F344" s="153"/>
    </row>
    <row r="345" spans="1:6">
      <c r="A345" s="93"/>
      <c r="B345" s="93"/>
      <c r="C345" s="93"/>
      <c r="D345" s="152"/>
      <c r="E345" s="93"/>
      <c r="F345" s="93"/>
    </row>
    <row r="346" spans="1:6">
      <c r="A346" s="93"/>
      <c r="B346" s="93"/>
      <c r="C346" s="93"/>
      <c r="D346" s="152"/>
      <c r="E346" s="93"/>
      <c r="F346" s="93"/>
    </row>
    <row r="347" spans="1:6">
      <c r="A347" s="93"/>
      <c r="B347" s="93"/>
      <c r="C347" s="93"/>
      <c r="D347" s="152"/>
      <c r="E347" s="93"/>
      <c r="F347" s="93"/>
    </row>
    <row r="348" spans="1:6">
      <c r="A348" s="93"/>
      <c r="B348" s="93"/>
      <c r="C348" s="93"/>
      <c r="D348" s="152"/>
      <c r="E348" s="93"/>
      <c r="F348" s="93"/>
    </row>
    <row r="349" spans="1:6">
      <c r="A349" s="93"/>
      <c r="B349" s="93"/>
      <c r="C349" s="93"/>
      <c r="D349" s="152"/>
      <c r="E349" s="93"/>
      <c r="F349" s="93"/>
    </row>
    <row r="350" spans="1:6">
      <c r="A350" s="93"/>
      <c r="B350" s="93"/>
      <c r="C350" s="93"/>
      <c r="D350" s="152"/>
      <c r="E350" s="93"/>
      <c r="F350" s="93"/>
    </row>
    <row r="351" spans="1:6">
      <c r="A351" s="93"/>
      <c r="B351" s="93"/>
      <c r="C351" s="93"/>
      <c r="D351" s="152"/>
      <c r="E351" s="93"/>
      <c r="F351" s="93"/>
    </row>
    <row r="352" spans="1:6">
      <c r="A352" s="93"/>
      <c r="B352" s="93"/>
      <c r="C352" s="93"/>
      <c r="D352" s="152"/>
      <c r="E352" s="93"/>
      <c r="F352" s="93"/>
    </row>
    <row r="353" spans="1:6">
      <c r="A353" s="93"/>
      <c r="B353" s="93"/>
      <c r="C353" s="93"/>
      <c r="D353" s="152"/>
      <c r="E353" s="93"/>
      <c r="F353" s="93"/>
    </row>
    <row r="354" spans="1:6">
      <c r="A354" s="93"/>
      <c r="B354" s="93"/>
      <c r="C354" s="93"/>
      <c r="D354" s="152"/>
      <c r="E354" s="93"/>
      <c r="F354" s="93"/>
    </row>
    <row r="355" spans="1:6">
      <c r="A355" s="93"/>
      <c r="B355" s="93"/>
      <c r="C355" s="93"/>
      <c r="D355" s="152"/>
      <c r="E355" s="93"/>
      <c r="F355" s="93"/>
    </row>
    <row r="356" spans="1:6">
      <c r="A356" s="93"/>
      <c r="B356" s="93"/>
      <c r="C356" s="93"/>
      <c r="D356" s="152"/>
      <c r="E356" s="93"/>
      <c r="F356" s="93"/>
    </row>
    <row r="357" spans="1:6">
      <c r="A357" s="93"/>
      <c r="B357" s="93"/>
      <c r="C357" s="93"/>
      <c r="D357" s="152"/>
      <c r="E357" s="93"/>
      <c r="F357" s="93"/>
    </row>
    <row r="358" spans="1:6">
      <c r="A358" s="93"/>
      <c r="B358" s="93"/>
      <c r="C358" s="93"/>
      <c r="D358" s="152"/>
      <c r="E358" s="93"/>
      <c r="F358" s="93"/>
    </row>
    <row r="359" spans="1:6">
      <c r="A359" s="93"/>
      <c r="B359" s="93"/>
      <c r="C359" s="93"/>
      <c r="D359" s="152"/>
      <c r="E359" s="93"/>
      <c r="F359" s="93"/>
    </row>
    <row r="360" spans="1:6">
      <c r="A360" s="93"/>
      <c r="B360" s="93"/>
      <c r="C360" s="93"/>
      <c r="D360" s="152"/>
      <c r="E360" s="93"/>
      <c r="F360" s="93"/>
    </row>
    <row r="361" spans="1:6">
      <c r="A361" s="93"/>
      <c r="B361" s="93"/>
      <c r="C361" s="93"/>
      <c r="D361" s="152"/>
      <c r="E361" s="93"/>
      <c r="F361" s="93"/>
    </row>
    <row r="362" spans="1:6">
      <c r="A362" s="93"/>
      <c r="B362" s="93"/>
      <c r="C362" s="93"/>
      <c r="D362" s="152"/>
      <c r="E362" s="93"/>
      <c r="F362" s="93"/>
    </row>
    <row r="363" spans="1:6">
      <c r="A363" s="93"/>
      <c r="B363" s="93"/>
      <c r="C363" s="93"/>
      <c r="D363" s="152"/>
      <c r="E363" s="93"/>
      <c r="F363" s="93"/>
    </row>
    <row r="364" spans="1:6">
      <c r="A364" s="93"/>
      <c r="B364" s="93"/>
      <c r="C364" s="93"/>
      <c r="D364" s="152"/>
      <c r="E364" s="93"/>
      <c r="F364" s="93"/>
    </row>
    <row r="365" spans="1:6">
      <c r="A365" s="93"/>
      <c r="B365" s="93"/>
      <c r="C365" s="93"/>
      <c r="D365" s="152"/>
      <c r="E365" s="93"/>
      <c r="F365" s="93"/>
    </row>
    <row r="366" spans="1:6">
      <c r="A366" s="93"/>
      <c r="B366" s="93"/>
      <c r="C366" s="93"/>
      <c r="D366" s="152"/>
      <c r="E366" s="93"/>
      <c r="F366" s="93"/>
    </row>
    <row r="367" spans="1:6">
      <c r="A367" s="93"/>
      <c r="B367" s="93"/>
      <c r="C367" s="93"/>
      <c r="D367" s="152"/>
      <c r="E367" s="93"/>
      <c r="F367" s="93"/>
    </row>
    <row r="368" spans="1:6">
      <c r="A368" s="93"/>
      <c r="B368" s="93"/>
      <c r="C368" s="93"/>
      <c r="D368" s="152"/>
      <c r="E368" s="93"/>
      <c r="F368" s="93"/>
    </row>
    <row r="369" spans="1:6">
      <c r="A369" s="93"/>
      <c r="B369" s="93"/>
      <c r="C369" s="93"/>
      <c r="D369" s="152"/>
      <c r="E369" s="93"/>
      <c r="F369" s="153"/>
    </row>
    <row r="370" spans="1:6">
      <c r="A370" s="93"/>
      <c r="B370" s="93"/>
      <c r="C370" s="93"/>
      <c r="D370" s="152"/>
      <c r="E370" s="93"/>
      <c r="F370" s="93"/>
    </row>
    <row r="371" spans="1:6">
      <c r="A371" s="93"/>
      <c r="B371" s="93"/>
      <c r="C371" s="93"/>
      <c r="D371" s="152"/>
      <c r="E371" s="93"/>
      <c r="F371" s="153"/>
    </row>
    <row r="372" spans="1:6">
      <c r="A372" s="93"/>
      <c r="B372" s="93"/>
      <c r="C372" s="93"/>
      <c r="D372" s="152"/>
      <c r="E372" s="93"/>
      <c r="F372" s="93"/>
    </row>
    <row r="373" spans="1:6">
      <c r="A373" s="93"/>
      <c r="B373" s="93"/>
      <c r="C373" s="93"/>
      <c r="D373" s="152"/>
      <c r="E373" s="93"/>
      <c r="F373" s="93"/>
    </row>
    <row r="374" spans="1:6">
      <c r="A374" s="93"/>
      <c r="B374" s="93"/>
      <c r="C374" s="93"/>
      <c r="D374" s="152"/>
      <c r="E374" s="93"/>
      <c r="F374" s="93"/>
    </row>
    <row r="375" spans="1:6">
      <c r="A375" s="93"/>
      <c r="B375" s="93"/>
      <c r="C375" s="93"/>
      <c r="D375" s="152"/>
      <c r="E375" s="93"/>
      <c r="F375" s="93"/>
    </row>
    <row r="376" spans="1:6">
      <c r="A376" s="93"/>
      <c r="B376" s="93"/>
      <c r="C376" s="93"/>
      <c r="D376" s="152"/>
      <c r="E376" s="93"/>
      <c r="F376" s="93"/>
    </row>
    <row r="377" spans="1:6">
      <c r="A377" s="93"/>
      <c r="B377" s="93"/>
      <c r="C377" s="93"/>
      <c r="D377" s="152"/>
      <c r="E377" s="93"/>
      <c r="F377" s="93"/>
    </row>
    <row r="378" spans="1:6">
      <c r="A378" s="93"/>
      <c r="B378" s="93"/>
      <c r="C378" s="93"/>
      <c r="D378" s="152"/>
      <c r="E378" s="93"/>
      <c r="F378" s="172"/>
    </row>
    <row r="379" spans="1:6">
      <c r="A379" s="93"/>
      <c r="B379" s="93"/>
      <c r="C379" s="93"/>
      <c r="D379" s="152"/>
      <c r="E379" s="93"/>
      <c r="F379" s="93"/>
    </row>
    <row r="380" spans="1:6">
      <c r="A380" s="93"/>
      <c r="B380" s="93"/>
      <c r="C380" s="93"/>
      <c r="D380" s="152"/>
      <c r="E380" s="93"/>
      <c r="F380" s="93"/>
    </row>
    <row r="381" spans="1:6">
      <c r="A381" s="93"/>
      <c r="B381" s="93"/>
      <c r="C381" s="93"/>
      <c r="D381" s="152"/>
      <c r="E381" s="93"/>
      <c r="F381" s="93"/>
    </row>
    <row r="382" spans="1:6">
      <c r="A382" s="93"/>
      <c r="B382" s="93"/>
      <c r="C382" s="93"/>
      <c r="D382" s="152"/>
      <c r="E382" s="93"/>
      <c r="F382" s="93"/>
    </row>
    <row r="383" spans="1:6">
      <c r="A383" s="93"/>
      <c r="B383" s="93"/>
      <c r="C383" s="93"/>
      <c r="D383" s="152"/>
      <c r="E383" s="93"/>
      <c r="F383" s="93"/>
    </row>
    <row r="384" spans="1:6">
      <c r="A384" s="93"/>
      <c r="B384" s="93"/>
      <c r="C384" s="93"/>
      <c r="D384" s="152"/>
      <c r="E384" s="93"/>
      <c r="F384" s="93"/>
    </row>
    <row r="385" spans="1:6">
      <c r="A385" s="93"/>
      <c r="B385" s="93"/>
      <c r="C385" s="93"/>
      <c r="D385" s="152"/>
      <c r="E385" s="93"/>
      <c r="F385" s="93"/>
    </row>
    <row r="386" spans="1:6">
      <c r="A386" s="93"/>
      <c r="B386" s="93"/>
      <c r="C386" s="93"/>
      <c r="D386" s="152"/>
      <c r="E386" s="93"/>
      <c r="F386" s="93"/>
    </row>
    <row r="387" spans="1:6">
      <c r="A387" s="93"/>
      <c r="B387" s="93"/>
      <c r="C387" s="93"/>
      <c r="D387" s="152"/>
      <c r="E387" s="93"/>
      <c r="F387" s="93"/>
    </row>
    <row r="388" spans="1:6">
      <c r="A388" s="93"/>
      <c r="B388" s="93"/>
      <c r="C388" s="93"/>
      <c r="D388" s="152"/>
      <c r="E388" s="93"/>
      <c r="F388" s="93"/>
    </row>
    <row r="389" spans="1:6">
      <c r="A389" s="93"/>
      <c r="B389" s="93"/>
      <c r="C389" s="93"/>
      <c r="D389" s="152"/>
      <c r="E389" s="93"/>
      <c r="F389" s="93"/>
    </row>
    <row r="390" spans="1:6">
      <c r="A390" s="93"/>
      <c r="B390" s="93"/>
      <c r="C390" s="93"/>
      <c r="D390" s="152"/>
      <c r="E390" s="93"/>
      <c r="F390" s="93"/>
    </row>
    <row r="391" spans="1:6">
      <c r="A391" s="93"/>
      <c r="B391" s="93"/>
      <c r="C391" s="93"/>
      <c r="D391" s="152"/>
      <c r="E391" s="93"/>
      <c r="F391" s="93"/>
    </row>
    <row r="392" spans="1:6">
      <c r="A392" s="93"/>
      <c r="B392" s="93"/>
      <c r="C392" s="93"/>
      <c r="D392" s="152"/>
      <c r="E392" s="93"/>
      <c r="F392" s="93"/>
    </row>
    <row r="393" spans="1:6">
      <c r="A393" s="93"/>
      <c r="B393" s="93"/>
      <c r="C393" s="93"/>
      <c r="D393" s="152"/>
      <c r="E393" s="93"/>
      <c r="F393" s="93"/>
    </row>
    <row r="394" spans="1:6">
      <c r="A394" s="93"/>
      <c r="B394" s="93"/>
      <c r="C394" s="93"/>
      <c r="D394" s="152"/>
      <c r="E394" s="93"/>
      <c r="F394" s="93"/>
    </row>
    <row r="395" spans="1:6">
      <c r="A395" s="93"/>
      <c r="B395" s="93"/>
      <c r="C395" s="93"/>
      <c r="D395" s="152"/>
      <c r="E395" s="93"/>
      <c r="F395" s="93"/>
    </row>
    <row r="396" spans="1:6">
      <c r="A396" s="93"/>
      <c r="B396" s="93"/>
      <c r="C396" s="93"/>
      <c r="D396" s="152"/>
      <c r="E396" s="93"/>
      <c r="F396" s="93"/>
    </row>
    <row r="397" spans="1:6">
      <c r="A397" s="93"/>
      <c r="B397" s="93"/>
      <c r="C397" s="93"/>
      <c r="D397" s="152"/>
      <c r="E397" s="93"/>
      <c r="F397" s="93"/>
    </row>
    <row r="398" spans="1:6">
      <c r="A398" s="93"/>
      <c r="B398" s="93"/>
      <c r="C398" s="93"/>
      <c r="D398" s="152"/>
      <c r="E398" s="93"/>
      <c r="F398" s="93"/>
    </row>
    <row r="399" spans="1:6">
      <c r="A399" s="93"/>
      <c r="B399" s="93"/>
      <c r="C399" s="93"/>
      <c r="D399" s="152"/>
      <c r="E399" s="93"/>
      <c r="F399" s="93"/>
    </row>
    <row r="400" spans="1:6">
      <c r="A400" s="93"/>
      <c r="B400" s="93"/>
      <c r="C400" s="93"/>
      <c r="D400" s="152"/>
      <c r="E400" s="93"/>
      <c r="F400" s="93"/>
    </row>
    <row r="401" spans="1:6">
      <c r="A401" s="93"/>
      <c r="B401" s="93"/>
      <c r="C401" s="93"/>
      <c r="D401" s="152"/>
      <c r="E401" s="93"/>
      <c r="F401" s="93"/>
    </row>
    <row r="402" spans="1:6">
      <c r="A402" s="93"/>
      <c r="B402" s="93"/>
      <c r="C402" s="93"/>
      <c r="D402" s="152"/>
      <c r="E402" s="93"/>
      <c r="F402" s="93"/>
    </row>
    <row r="403" spans="1:6">
      <c r="A403" s="93"/>
      <c r="B403" s="93"/>
      <c r="C403" s="93"/>
      <c r="D403" s="152"/>
      <c r="E403" s="93"/>
      <c r="F403" s="93"/>
    </row>
    <row r="404" spans="1:6">
      <c r="A404" s="93"/>
      <c r="B404" s="93"/>
      <c r="C404" s="93"/>
      <c r="D404" s="152"/>
      <c r="E404" s="93"/>
      <c r="F404" s="93"/>
    </row>
    <row r="405" spans="1:6">
      <c r="A405" s="93"/>
      <c r="B405" s="93"/>
      <c r="C405" s="93"/>
      <c r="D405" s="152"/>
      <c r="E405" s="93"/>
      <c r="F405" s="93"/>
    </row>
    <row r="406" spans="1:6">
      <c r="A406" s="93"/>
      <c r="B406" s="93"/>
      <c r="C406" s="93"/>
      <c r="D406" s="152"/>
      <c r="E406" s="93"/>
      <c r="F406" s="93"/>
    </row>
    <row r="407" spans="1:6">
      <c r="A407" s="93"/>
      <c r="B407" s="93"/>
      <c r="C407" s="93"/>
      <c r="D407" s="152"/>
      <c r="E407" s="93"/>
      <c r="F407" s="93"/>
    </row>
    <row r="408" spans="1:6">
      <c r="A408" s="93"/>
      <c r="B408" s="93"/>
      <c r="C408" s="93"/>
      <c r="D408" s="152"/>
      <c r="E408" s="93"/>
      <c r="F408" s="93"/>
    </row>
    <row r="409" spans="1:6">
      <c r="A409" s="93"/>
      <c r="B409" s="93"/>
      <c r="C409" s="93"/>
      <c r="D409" s="152"/>
      <c r="E409" s="93"/>
      <c r="F409" s="93"/>
    </row>
    <row r="410" spans="1:6">
      <c r="A410" s="93"/>
      <c r="B410" s="93"/>
      <c r="C410" s="93"/>
      <c r="D410" s="152"/>
      <c r="E410" s="93"/>
      <c r="F410" s="93"/>
    </row>
    <row r="411" spans="1:6">
      <c r="A411" s="93"/>
      <c r="B411" s="93"/>
      <c r="C411" s="93"/>
      <c r="D411" s="152"/>
      <c r="E411" s="93"/>
      <c r="F411" s="93"/>
    </row>
    <row r="412" spans="1:6">
      <c r="A412" s="93"/>
      <c r="B412" s="93"/>
      <c r="C412" s="93"/>
      <c r="D412" s="152"/>
      <c r="E412" s="93"/>
      <c r="F412" s="93"/>
    </row>
    <row r="413" spans="1:6">
      <c r="A413" s="93"/>
      <c r="B413" s="93"/>
      <c r="C413" s="93"/>
      <c r="D413" s="152"/>
      <c r="E413" s="93"/>
      <c r="F413" s="93"/>
    </row>
    <row r="414" spans="1:6">
      <c r="A414" s="93"/>
      <c r="B414" s="93"/>
      <c r="C414" s="93"/>
      <c r="D414" s="152"/>
      <c r="E414" s="93"/>
      <c r="F414" s="93"/>
    </row>
    <row r="415" spans="1:6">
      <c r="A415" s="93"/>
      <c r="B415" s="93"/>
      <c r="C415" s="93"/>
      <c r="D415" s="152"/>
      <c r="E415" s="93"/>
      <c r="F415" s="93"/>
    </row>
    <row r="416" spans="1:6">
      <c r="A416" s="93"/>
      <c r="B416" s="93"/>
      <c r="C416" s="93"/>
      <c r="D416" s="152"/>
      <c r="E416" s="93"/>
      <c r="F416" s="93"/>
    </row>
    <row r="417" spans="1:6">
      <c r="A417" s="93"/>
      <c r="B417" s="93"/>
      <c r="C417" s="93"/>
      <c r="D417" s="152"/>
      <c r="E417" s="93"/>
      <c r="F417" s="93"/>
    </row>
    <row r="418" spans="1:6">
      <c r="A418" s="93"/>
      <c r="B418" s="93"/>
      <c r="C418" s="93"/>
      <c r="D418" s="152"/>
      <c r="E418" s="93"/>
      <c r="F418" s="93"/>
    </row>
    <row r="419" spans="1:6">
      <c r="A419" s="93"/>
      <c r="B419" s="93"/>
      <c r="C419" s="93"/>
      <c r="D419" s="152"/>
      <c r="E419" s="93"/>
      <c r="F419" s="93"/>
    </row>
    <row r="420" spans="1:6">
      <c r="A420" s="93"/>
      <c r="B420" s="93"/>
      <c r="C420" s="93"/>
      <c r="D420" s="152"/>
      <c r="E420" s="93"/>
      <c r="F420" s="93"/>
    </row>
    <row r="421" spans="1:6">
      <c r="A421" s="93"/>
      <c r="B421" s="93"/>
      <c r="C421" s="93"/>
      <c r="D421" s="152"/>
      <c r="E421" s="93"/>
      <c r="F421" s="93"/>
    </row>
    <row r="422" spans="1:6">
      <c r="A422" s="93"/>
      <c r="B422" s="93"/>
      <c r="C422" s="93"/>
      <c r="D422" s="152"/>
      <c r="E422" s="93"/>
      <c r="F422" s="93"/>
    </row>
    <row r="423" spans="1:6">
      <c r="A423" s="93"/>
      <c r="B423" s="93"/>
      <c r="C423" s="93"/>
      <c r="D423" s="152"/>
      <c r="E423" s="93"/>
      <c r="F423" s="93"/>
    </row>
    <row r="424" spans="1:6">
      <c r="A424" s="93"/>
      <c r="B424" s="93"/>
      <c r="C424" s="93"/>
      <c r="D424" s="152"/>
      <c r="E424" s="93"/>
      <c r="F424" s="93"/>
    </row>
    <row r="425" spans="1:6">
      <c r="A425" s="93"/>
      <c r="B425" s="93"/>
      <c r="C425" s="93"/>
      <c r="D425" s="152"/>
      <c r="E425" s="93"/>
      <c r="F425" s="93"/>
    </row>
    <row r="426" spans="1:6">
      <c r="A426" s="93"/>
      <c r="B426" s="93"/>
      <c r="C426" s="93"/>
      <c r="D426" s="152"/>
      <c r="E426" s="93"/>
      <c r="F426" s="93"/>
    </row>
    <row r="427" spans="1:6">
      <c r="A427" s="93"/>
      <c r="B427" s="93"/>
      <c r="C427" s="93"/>
      <c r="D427" s="152"/>
      <c r="E427" s="93"/>
      <c r="F427" s="93"/>
    </row>
    <row r="428" spans="1:6">
      <c r="A428" s="93"/>
      <c r="B428" s="93"/>
      <c r="C428" s="93"/>
      <c r="D428" s="152"/>
      <c r="E428" s="93"/>
      <c r="F428" s="93"/>
    </row>
    <row r="429" spans="1:6">
      <c r="A429" s="93"/>
      <c r="B429" s="93"/>
      <c r="C429" s="93"/>
      <c r="D429" s="152"/>
      <c r="E429" s="93"/>
      <c r="F429" s="93"/>
    </row>
    <row r="430" spans="1:6">
      <c r="A430" s="93"/>
      <c r="B430" s="93"/>
      <c r="C430" s="93"/>
      <c r="D430" s="152"/>
      <c r="E430" s="93"/>
      <c r="F430" s="93"/>
    </row>
    <row r="431" spans="1:6">
      <c r="A431" s="93"/>
      <c r="B431" s="93"/>
      <c r="C431" s="93"/>
      <c r="D431" s="152"/>
      <c r="E431" s="93"/>
      <c r="F431" s="93"/>
    </row>
    <row r="432" spans="1:6">
      <c r="A432" s="93"/>
      <c r="B432" s="93"/>
      <c r="C432" s="93"/>
      <c r="D432" s="152"/>
      <c r="E432" s="93"/>
      <c r="F432" s="93"/>
    </row>
    <row r="433" spans="1:6">
      <c r="A433" s="93"/>
      <c r="B433" s="93"/>
      <c r="C433" s="93"/>
      <c r="D433" s="152"/>
      <c r="E433" s="93"/>
      <c r="F433" s="93"/>
    </row>
    <row r="434" spans="1:6">
      <c r="A434" s="93"/>
      <c r="B434" s="93"/>
      <c r="C434" s="93"/>
      <c r="D434" s="152"/>
      <c r="E434" s="93"/>
      <c r="F434" s="93"/>
    </row>
    <row r="435" spans="1:6">
      <c r="A435" s="93"/>
      <c r="B435" s="93"/>
      <c r="C435" s="93"/>
      <c r="D435" s="152"/>
      <c r="E435" s="93"/>
      <c r="F435" s="93"/>
    </row>
    <row r="436" spans="1:6">
      <c r="A436" s="93"/>
      <c r="B436" s="93"/>
      <c r="C436" s="93"/>
      <c r="D436" s="152"/>
      <c r="E436" s="93"/>
      <c r="F436" s="93"/>
    </row>
    <row r="437" spans="1:6">
      <c r="A437" s="93"/>
      <c r="B437" s="93"/>
      <c r="C437" s="93"/>
      <c r="D437" s="152"/>
      <c r="E437" s="93"/>
      <c r="F437" s="93"/>
    </row>
    <row r="438" spans="1:6">
      <c r="A438" s="93"/>
      <c r="B438" s="93"/>
      <c r="C438" s="93"/>
      <c r="D438" s="152"/>
      <c r="E438" s="93"/>
      <c r="F438" s="93"/>
    </row>
    <row r="439" spans="1:6">
      <c r="A439" s="93"/>
      <c r="B439" s="93"/>
      <c r="C439" s="93"/>
      <c r="D439" s="152"/>
      <c r="E439" s="93"/>
      <c r="F439" s="93"/>
    </row>
    <row r="440" spans="1:6">
      <c r="A440" s="93"/>
      <c r="B440" s="93"/>
      <c r="C440" s="93"/>
      <c r="D440" s="152"/>
      <c r="E440" s="93"/>
      <c r="F440" s="93"/>
    </row>
    <row r="441" spans="1:6">
      <c r="A441" s="93"/>
      <c r="B441" s="93"/>
      <c r="C441" s="93"/>
      <c r="D441" s="152"/>
      <c r="E441" s="93"/>
      <c r="F441" s="93"/>
    </row>
    <row r="442" spans="1:6">
      <c r="A442" s="93"/>
      <c r="B442" s="93"/>
      <c r="C442" s="93"/>
      <c r="D442" s="152"/>
      <c r="E442" s="93"/>
      <c r="F442" s="93"/>
    </row>
    <row r="443" spans="1:6">
      <c r="A443" s="93"/>
      <c r="B443" s="93"/>
      <c r="C443" s="93"/>
      <c r="D443" s="152"/>
      <c r="E443" s="93"/>
      <c r="F443" s="93"/>
    </row>
    <row r="444" spans="1:6">
      <c r="A444" s="93"/>
      <c r="B444" s="93"/>
      <c r="C444" s="93"/>
      <c r="D444" s="152"/>
      <c r="E444" s="93"/>
      <c r="F444" s="93"/>
    </row>
    <row r="445" spans="1:6">
      <c r="A445" s="93"/>
      <c r="B445" s="93"/>
      <c r="C445" s="93"/>
      <c r="D445" s="152"/>
      <c r="E445" s="93"/>
      <c r="F445" s="93"/>
    </row>
    <row r="446" spans="1:6">
      <c r="A446" s="93"/>
      <c r="B446" s="93"/>
      <c r="C446" s="93"/>
      <c r="D446" s="152"/>
      <c r="E446" s="93"/>
      <c r="F446" s="93"/>
    </row>
    <row r="447" spans="1:6">
      <c r="A447" s="93"/>
      <c r="B447" s="93"/>
      <c r="C447" s="93"/>
      <c r="D447" s="152"/>
      <c r="E447" s="93"/>
      <c r="F447" s="93"/>
    </row>
    <row r="448" spans="1:6">
      <c r="A448" s="93"/>
      <c r="B448" s="93"/>
      <c r="C448" s="93"/>
      <c r="D448" s="152"/>
      <c r="E448" s="93"/>
      <c r="F448" s="93"/>
    </row>
    <row r="449" spans="1:6">
      <c r="A449" s="93"/>
      <c r="B449" s="93"/>
      <c r="C449" s="93"/>
      <c r="D449" s="152"/>
      <c r="E449" s="93"/>
      <c r="F449" s="93"/>
    </row>
    <row r="450" spans="1:6">
      <c r="A450" s="93"/>
      <c r="B450" s="93"/>
      <c r="C450" s="93"/>
      <c r="D450" s="152"/>
      <c r="E450" s="93"/>
      <c r="F450" s="93"/>
    </row>
    <row r="451" spans="1:6">
      <c r="A451" s="93"/>
      <c r="B451" s="93"/>
      <c r="C451" s="93"/>
      <c r="D451" s="152"/>
      <c r="E451" s="93"/>
      <c r="F451" s="93"/>
    </row>
    <row r="452" spans="1:6">
      <c r="A452" s="93"/>
      <c r="B452" s="93"/>
      <c r="C452" s="93"/>
      <c r="D452" s="152"/>
      <c r="E452" s="93"/>
      <c r="F452" s="93"/>
    </row>
    <row r="453" spans="1:6">
      <c r="A453" s="93"/>
      <c r="B453" s="93"/>
      <c r="C453" s="93"/>
      <c r="D453" s="152"/>
      <c r="E453" s="93"/>
      <c r="F453" s="93"/>
    </row>
    <row r="454" spans="1:6">
      <c r="A454" s="93"/>
      <c r="B454" s="93"/>
      <c r="C454" s="93"/>
      <c r="D454" s="152"/>
      <c r="E454" s="93"/>
      <c r="F454" s="93"/>
    </row>
    <row r="455" spans="1:6">
      <c r="A455" s="93"/>
      <c r="B455" s="93"/>
      <c r="C455" s="93"/>
      <c r="D455" s="152"/>
      <c r="E455" s="93"/>
      <c r="F455" s="93"/>
    </row>
    <row r="456" spans="1:6">
      <c r="A456" s="93"/>
      <c r="B456" s="93"/>
      <c r="C456" s="93"/>
      <c r="D456" s="152"/>
      <c r="E456" s="93"/>
      <c r="F456" s="93"/>
    </row>
    <row r="457" spans="1:6">
      <c r="A457" s="93"/>
      <c r="B457" s="93"/>
      <c r="C457" s="93"/>
      <c r="D457" s="152"/>
      <c r="E457" s="93"/>
      <c r="F457" s="93"/>
    </row>
    <row r="458" spans="1:6">
      <c r="A458" s="93"/>
      <c r="B458" s="93"/>
      <c r="C458" s="93"/>
      <c r="D458" s="152"/>
      <c r="E458" s="93"/>
      <c r="F458" s="93"/>
    </row>
    <row r="459" spans="1:6">
      <c r="A459" s="93"/>
      <c r="B459" s="93"/>
      <c r="C459" s="93"/>
      <c r="D459" s="152"/>
      <c r="E459" s="93"/>
      <c r="F459" s="93"/>
    </row>
    <row r="460" spans="1:6">
      <c r="A460" s="93"/>
      <c r="B460" s="93"/>
      <c r="C460" s="93"/>
      <c r="D460" s="152"/>
      <c r="E460" s="93"/>
      <c r="F460" s="93"/>
    </row>
    <row r="461" spans="1:6">
      <c r="A461" s="93"/>
      <c r="B461" s="93"/>
      <c r="C461" s="93"/>
      <c r="D461" s="152"/>
      <c r="E461" s="93"/>
      <c r="F461" s="93"/>
    </row>
    <row r="462" spans="1:6">
      <c r="A462" s="93"/>
      <c r="B462" s="93"/>
      <c r="C462" s="93"/>
      <c r="D462" s="152"/>
      <c r="E462" s="93"/>
      <c r="F462" s="93"/>
    </row>
    <row r="463" spans="1:6">
      <c r="A463" s="93"/>
      <c r="B463" s="93"/>
      <c r="C463" s="93"/>
      <c r="D463" s="152"/>
      <c r="E463" s="93"/>
      <c r="F463" s="93"/>
    </row>
    <row r="464" spans="1:6">
      <c r="A464" s="93"/>
      <c r="B464" s="93"/>
      <c r="C464" s="93"/>
      <c r="D464" s="152"/>
      <c r="E464" s="93"/>
      <c r="F464" s="93"/>
    </row>
    <row r="465" spans="1:6">
      <c r="A465" s="93"/>
      <c r="B465" s="93"/>
      <c r="C465" s="93"/>
      <c r="D465" s="152"/>
      <c r="E465" s="93"/>
      <c r="F465" s="93"/>
    </row>
    <row r="466" spans="1:6">
      <c r="A466" s="93"/>
      <c r="B466" s="93"/>
      <c r="C466" s="93"/>
      <c r="D466" s="152"/>
      <c r="E466" s="93"/>
      <c r="F466" s="93"/>
    </row>
    <row r="467" spans="1:6">
      <c r="A467" s="93"/>
      <c r="B467" s="93"/>
      <c r="C467" s="93"/>
      <c r="D467" s="152"/>
      <c r="E467" s="93"/>
      <c r="F467" s="93"/>
    </row>
    <row r="468" spans="1:6">
      <c r="A468" s="93"/>
      <c r="B468" s="93"/>
      <c r="C468" s="93"/>
      <c r="D468" s="152"/>
      <c r="E468" s="93"/>
      <c r="F468" s="93"/>
    </row>
    <row r="469" spans="1:6">
      <c r="A469" s="93"/>
      <c r="B469" s="93"/>
      <c r="C469" s="93"/>
      <c r="D469" s="152"/>
      <c r="E469" s="93"/>
      <c r="F469" s="93"/>
    </row>
    <row r="470" spans="1:6">
      <c r="A470" s="93"/>
      <c r="B470" s="93"/>
      <c r="C470" s="93"/>
      <c r="D470" s="152"/>
      <c r="E470" s="93"/>
      <c r="F470" s="93"/>
    </row>
    <row r="471" spans="1:6">
      <c r="A471" s="93"/>
      <c r="B471" s="93"/>
      <c r="C471" s="93"/>
      <c r="D471" s="152"/>
      <c r="E471" s="93"/>
      <c r="F471" s="93"/>
    </row>
    <row r="472" spans="1:6">
      <c r="A472" s="93"/>
      <c r="B472" s="93"/>
      <c r="C472" s="93"/>
      <c r="D472" s="152"/>
      <c r="E472" s="93"/>
      <c r="F472" s="93"/>
    </row>
    <row r="473" spans="1:6">
      <c r="A473" s="93"/>
      <c r="B473" s="93"/>
      <c r="C473" s="93"/>
      <c r="D473" s="152"/>
      <c r="E473" s="93"/>
      <c r="F473" s="93"/>
    </row>
    <row r="474" spans="1:6">
      <c r="A474" s="93"/>
      <c r="B474" s="93"/>
      <c r="C474" s="93"/>
      <c r="D474" s="152"/>
      <c r="E474" s="93"/>
      <c r="F474" s="93"/>
    </row>
    <row r="475" spans="1:6">
      <c r="A475" s="93"/>
      <c r="B475" s="93"/>
      <c r="C475" s="93"/>
      <c r="D475" s="152"/>
      <c r="E475" s="93"/>
      <c r="F475" s="93"/>
    </row>
    <row r="476" spans="1:6">
      <c r="A476" s="93"/>
      <c r="B476" s="93"/>
      <c r="C476" s="93"/>
      <c r="D476" s="152"/>
      <c r="E476" s="93"/>
      <c r="F476" s="93"/>
    </row>
    <row r="477" spans="1:6">
      <c r="A477" s="93"/>
      <c r="B477" s="93"/>
      <c r="C477" s="93"/>
      <c r="D477" s="152"/>
      <c r="E477" s="93"/>
      <c r="F477" s="93"/>
    </row>
    <row r="478" spans="1:6">
      <c r="A478" s="93"/>
      <c r="B478" s="93"/>
      <c r="C478" s="93"/>
      <c r="D478" s="152"/>
      <c r="E478" s="93"/>
      <c r="F478" s="93"/>
    </row>
    <row r="479" spans="1:6">
      <c r="A479" s="93"/>
      <c r="B479" s="93"/>
      <c r="C479" s="93"/>
      <c r="D479" s="152"/>
      <c r="E479" s="93"/>
      <c r="F479" s="93"/>
    </row>
    <row r="480" spans="1:6">
      <c r="A480" s="93"/>
      <c r="B480" s="93"/>
      <c r="C480" s="93"/>
      <c r="D480" s="152"/>
      <c r="E480" s="93"/>
      <c r="F480" s="93"/>
    </row>
    <row r="481" spans="1:6">
      <c r="A481" s="93"/>
      <c r="B481" s="93"/>
      <c r="C481" s="93"/>
      <c r="D481" s="152"/>
      <c r="E481" s="93"/>
      <c r="F481" s="93"/>
    </row>
    <row r="482" spans="1:6">
      <c r="A482" s="93"/>
      <c r="B482" s="93"/>
      <c r="C482" s="93"/>
      <c r="D482" s="152"/>
      <c r="E482" s="93"/>
      <c r="F482" s="93"/>
    </row>
    <row r="483" spans="1:6">
      <c r="A483" s="93"/>
      <c r="B483" s="93"/>
      <c r="C483" s="93"/>
      <c r="D483" s="152"/>
      <c r="E483" s="93"/>
      <c r="F483" s="93"/>
    </row>
    <row r="484" spans="1:6">
      <c r="A484" s="93"/>
      <c r="B484" s="93"/>
      <c r="C484" s="93"/>
      <c r="D484" s="152"/>
      <c r="E484" s="93"/>
      <c r="F484" s="93"/>
    </row>
    <row r="485" spans="1:6">
      <c r="A485" s="93"/>
      <c r="B485" s="93"/>
      <c r="C485" s="93"/>
      <c r="D485" s="152"/>
      <c r="E485" s="93"/>
      <c r="F485" s="93"/>
    </row>
    <row r="486" spans="1:6">
      <c r="A486" s="93"/>
      <c r="B486" s="93"/>
      <c r="C486" s="93"/>
      <c r="D486" s="152"/>
      <c r="E486" s="93"/>
      <c r="F486" s="93"/>
    </row>
    <row r="487" spans="1:6">
      <c r="A487" s="93"/>
      <c r="B487" s="93"/>
      <c r="C487" s="93"/>
      <c r="D487" s="152"/>
      <c r="E487" s="93"/>
      <c r="F487" s="93"/>
    </row>
    <row r="488" spans="1:6">
      <c r="A488" s="93"/>
      <c r="B488" s="93"/>
      <c r="C488" s="93"/>
      <c r="D488" s="152"/>
      <c r="E488" s="93"/>
      <c r="F488" s="93"/>
    </row>
    <row r="489" spans="1:6">
      <c r="A489" s="93"/>
      <c r="B489" s="93"/>
      <c r="C489" s="93"/>
      <c r="D489" s="152"/>
      <c r="E489" s="93"/>
      <c r="F489" s="93"/>
    </row>
    <row r="490" spans="1:6">
      <c r="A490" s="93"/>
      <c r="B490" s="93"/>
      <c r="C490" s="93"/>
      <c r="D490" s="152"/>
      <c r="E490" s="93"/>
      <c r="F490" s="93"/>
    </row>
    <row r="491" spans="1:6">
      <c r="A491" s="93"/>
      <c r="B491" s="93"/>
      <c r="C491" s="93"/>
      <c r="D491" s="152"/>
      <c r="E491" s="93"/>
      <c r="F491" s="93"/>
    </row>
    <row r="492" spans="1:6">
      <c r="A492" s="93"/>
      <c r="B492" s="93"/>
      <c r="C492" s="93"/>
      <c r="D492" s="152"/>
      <c r="E492" s="93"/>
      <c r="F492" s="93"/>
    </row>
    <row r="493" spans="1:6">
      <c r="A493" s="93"/>
      <c r="B493" s="93"/>
      <c r="C493" s="93"/>
      <c r="D493" s="152"/>
      <c r="E493" s="93"/>
      <c r="F493" s="93"/>
    </row>
    <row r="494" spans="1:6">
      <c r="A494" s="93"/>
      <c r="B494" s="93"/>
      <c r="C494" s="93"/>
      <c r="D494" s="152"/>
      <c r="E494" s="93"/>
      <c r="F494" s="93"/>
    </row>
    <row r="495" spans="1:6">
      <c r="A495" s="93"/>
      <c r="B495" s="93"/>
      <c r="C495" s="93"/>
      <c r="D495" s="152"/>
      <c r="E495" s="93"/>
      <c r="F495" s="93"/>
    </row>
    <row r="496" spans="1:6">
      <c r="A496" s="93"/>
      <c r="B496" s="93"/>
      <c r="C496" s="93"/>
      <c r="D496" s="152"/>
      <c r="E496" s="93"/>
      <c r="F496" s="93"/>
    </row>
    <row r="497" spans="1:6">
      <c r="A497" s="93"/>
      <c r="B497" s="93"/>
      <c r="C497" s="93"/>
      <c r="D497" s="152"/>
      <c r="E497" s="93"/>
      <c r="F497" s="93"/>
    </row>
    <row r="498" spans="1:6">
      <c r="A498" s="93"/>
      <c r="B498" s="93"/>
      <c r="C498" s="93"/>
      <c r="D498" s="152"/>
      <c r="E498" s="93"/>
      <c r="F498" s="93"/>
    </row>
    <row r="499" spans="1:6">
      <c r="A499" s="93"/>
      <c r="B499" s="93"/>
      <c r="C499" s="93"/>
      <c r="D499" s="152"/>
      <c r="E499" s="93"/>
      <c r="F499" s="93"/>
    </row>
    <row r="500" spans="1:6">
      <c r="A500" s="93"/>
      <c r="B500" s="93"/>
      <c r="C500" s="93"/>
      <c r="D500" s="152"/>
      <c r="E500" s="93"/>
      <c r="F500" s="93"/>
    </row>
    <row r="501" spans="1:6">
      <c r="A501" s="93"/>
      <c r="B501" s="93"/>
      <c r="C501" s="93"/>
      <c r="D501" s="152"/>
      <c r="E501" s="93"/>
      <c r="F501" s="93"/>
    </row>
    <row r="502" spans="1:6">
      <c r="A502" s="93"/>
      <c r="B502" s="93"/>
      <c r="C502" s="93"/>
      <c r="D502" s="152"/>
      <c r="E502" s="93"/>
      <c r="F502" s="93"/>
    </row>
    <row r="503" spans="1:6">
      <c r="A503" s="93"/>
      <c r="B503" s="93"/>
      <c r="C503" s="93"/>
      <c r="D503" s="152"/>
      <c r="E503" s="93"/>
      <c r="F503" s="93"/>
    </row>
    <row r="504" spans="1:6">
      <c r="A504" s="93"/>
      <c r="B504" s="93"/>
      <c r="C504" s="93"/>
      <c r="D504" s="152"/>
      <c r="E504" s="93"/>
      <c r="F504" s="93"/>
    </row>
    <row r="505" spans="1:6">
      <c r="A505" s="93"/>
      <c r="B505" s="93"/>
      <c r="C505" s="93"/>
      <c r="D505" s="152"/>
      <c r="E505" s="93"/>
      <c r="F505" s="93"/>
    </row>
    <row r="506" spans="1:6">
      <c r="A506" s="93"/>
      <c r="B506" s="93"/>
      <c r="C506" s="93"/>
      <c r="D506" s="152"/>
      <c r="E506" s="93"/>
      <c r="F506" s="93"/>
    </row>
    <row r="507" spans="1:6">
      <c r="A507" s="93"/>
      <c r="B507" s="93"/>
      <c r="C507" s="93"/>
      <c r="D507" s="152"/>
      <c r="E507" s="93"/>
      <c r="F507" s="153"/>
    </row>
    <row r="508" spans="1:6">
      <c r="A508" s="93"/>
      <c r="B508" s="93"/>
      <c r="C508" s="93"/>
      <c r="D508" s="152"/>
      <c r="E508" s="93"/>
      <c r="F508" s="153"/>
    </row>
    <row r="509" spans="1:6">
      <c r="A509" s="93"/>
      <c r="B509" s="93"/>
      <c r="C509" s="93"/>
      <c r="D509" s="152"/>
      <c r="E509" s="93"/>
      <c r="F509" s="153"/>
    </row>
    <row r="510" spans="1:6">
      <c r="A510" s="93"/>
      <c r="B510" s="93"/>
      <c r="C510" s="93"/>
      <c r="D510" s="152"/>
      <c r="E510" s="93"/>
      <c r="F510" s="173"/>
    </row>
    <row r="511" spans="1:6">
      <c r="A511" s="93"/>
      <c r="B511" s="93"/>
      <c r="C511" s="93"/>
      <c r="D511" s="152"/>
      <c r="E511" s="93"/>
      <c r="F511" s="93"/>
    </row>
    <row r="512" spans="1:6">
      <c r="A512" s="93"/>
      <c r="B512" s="93"/>
      <c r="C512" s="93"/>
      <c r="D512" s="152"/>
      <c r="E512" s="93"/>
      <c r="F512" s="172"/>
    </row>
    <row r="513" spans="1:6">
      <c r="A513" s="93"/>
      <c r="B513" s="93"/>
      <c r="C513" s="93"/>
      <c r="D513" s="152"/>
      <c r="E513" s="93"/>
      <c r="F513" s="93"/>
    </row>
    <row r="514" spans="1:6">
      <c r="A514" s="93"/>
      <c r="B514" s="93"/>
      <c r="C514" s="93"/>
      <c r="D514" s="152"/>
      <c r="E514" s="93"/>
      <c r="F514" s="93"/>
    </row>
    <row r="515" spans="1:6">
      <c r="A515" s="93"/>
      <c r="B515" s="93"/>
      <c r="C515" s="93"/>
      <c r="D515" s="152"/>
      <c r="E515" s="93"/>
      <c r="F515" s="93"/>
    </row>
    <row r="516" spans="1:6">
      <c r="A516" s="93"/>
      <c r="B516" s="93"/>
      <c r="C516" s="93"/>
      <c r="D516" s="152"/>
      <c r="E516" s="93"/>
      <c r="F516" s="93"/>
    </row>
    <row r="517" spans="1:6">
      <c r="A517" s="93"/>
      <c r="B517" s="93"/>
      <c r="C517" s="93"/>
      <c r="D517" s="152"/>
      <c r="E517" s="93"/>
      <c r="F517" s="93"/>
    </row>
    <row r="518" spans="1:6">
      <c r="A518" s="93"/>
      <c r="B518" s="93"/>
      <c r="C518" s="93"/>
      <c r="D518" s="152"/>
      <c r="E518" s="93"/>
      <c r="F518" s="93"/>
    </row>
    <row r="519" spans="1:6">
      <c r="A519" s="93"/>
      <c r="B519" s="93"/>
      <c r="C519" s="93"/>
      <c r="D519" s="152"/>
      <c r="E519" s="93"/>
      <c r="F519" s="93"/>
    </row>
    <row r="520" spans="1:6">
      <c r="A520" s="93"/>
      <c r="B520" s="93"/>
      <c r="C520" s="93"/>
      <c r="D520" s="152"/>
      <c r="E520" s="93"/>
      <c r="F520" s="93"/>
    </row>
    <row r="521" spans="1:6">
      <c r="A521" s="93"/>
      <c r="B521" s="93"/>
      <c r="C521" s="93"/>
      <c r="D521" s="152"/>
      <c r="E521" s="93"/>
      <c r="F521" s="93"/>
    </row>
    <row r="522" spans="1:6">
      <c r="A522" s="93"/>
      <c r="B522" s="93"/>
      <c r="C522" s="93"/>
      <c r="D522" s="152"/>
      <c r="E522" s="93"/>
      <c r="F522" s="93"/>
    </row>
    <row r="523" spans="1:6">
      <c r="A523" s="93"/>
      <c r="B523" s="93"/>
      <c r="C523" s="93"/>
      <c r="D523" s="152"/>
      <c r="E523" s="93"/>
      <c r="F523" s="93"/>
    </row>
    <row r="524" spans="1:6">
      <c r="A524" s="93"/>
      <c r="B524" s="93"/>
      <c r="C524" s="93"/>
      <c r="D524" s="152"/>
      <c r="E524" s="93"/>
      <c r="F524" s="93"/>
    </row>
    <row r="525" spans="1:6">
      <c r="A525" s="93"/>
      <c r="B525" s="93"/>
      <c r="C525" s="93"/>
      <c r="D525" s="152"/>
      <c r="E525" s="93"/>
      <c r="F525" s="93"/>
    </row>
    <row r="526" spans="1:6">
      <c r="A526" s="93"/>
      <c r="B526" s="93"/>
      <c r="C526" s="93"/>
      <c r="D526" s="152"/>
      <c r="E526" s="93"/>
      <c r="F526" s="93"/>
    </row>
    <row r="527" spans="1:6">
      <c r="A527" s="93"/>
      <c r="B527" s="93"/>
      <c r="C527" s="93"/>
      <c r="D527" s="152"/>
      <c r="E527" s="93"/>
      <c r="F527" s="93"/>
    </row>
    <row r="528" spans="1:6">
      <c r="A528" s="93"/>
      <c r="B528" s="93"/>
      <c r="C528" s="93"/>
      <c r="D528" s="152"/>
      <c r="E528" s="93"/>
      <c r="F528" s="93"/>
    </row>
    <row r="529" spans="1:6">
      <c r="A529" s="93"/>
      <c r="B529" s="93"/>
      <c r="C529" s="93"/>
      <c r="D529" s="152"/>
      <c r="E529" s="93"/>
      <c r="F529" s="93"/>
    </row>
    <row r="530" spans="1:6">
      <c r="A530" s="93"/>
      <c r="B530" s="93"/>
      <c r="C530" s="93"/>
      <c r="D530" s="152"/>
      <c r="E530" s="93"/>
      <c r="F530" s="93"/>
    </row>
    <row r="531" spans="1:6">
      <c r="A531" s="93"/>
      <c r="B531" s="93"/>
      <c r="C531" s="93"/>
      <c r="D531" s="152"/>
      <c r="E531" s="93"/>
      <c r="F531" s="93"/>
    </row>
    <row r="532" spans="1:6">
      <c r="A532" s="93"/>
      <c r="B532" s="93"/>
      <c r="C532" s="93"/>
      <c r="D532" s="152"/>
      <c r="E532" s="93"/>
      <c r="F532" s="153"/>
    </row>
    <row r="533" spans="1:6">
      <c r="A533" s="93"/>
      <c r="B533" s="93"/>
      <c r="C533" s="93"/>
      <c r="D533" s="152"/>
      <c r="E533" s="93"/>
      <c r="F533" s="153"/>
    </row>
    <row r="534" spans="1:6">
      <c r="A534" s="93"/>
      <c r="B534" s="93"/>
      <c r="C534" s="93"/>
      <c r="D534" s="152"/>
      <c r="E534" s="93"/>
      <c r="F534" s="153"/>
    </row>
    <row r="535" spans="1:6">
      <c r="A535" s="93"/>
      <c r="B535" s="93"/>
      <c r="C535" s="93"/>
      <c r="D535" s="152"/>
      <c r="E535" s="93"/>
      <c r="F535" s="93"/>
    </row>
    <row r="536" spans="1:6">
      <c r="A536" s="93"/>
      <c r="B536" s="93"/>
      <c r="C536" s="93"/>
      <c r="D536" s="152"/>
      <c r="E536" s="93"/>
      <c r="F536" s="93"/>
    </row>
    <row r="537" spans="1:6">
      <c r="A537" s="93"/>
      <c r="B537" s="93"/>
      <c r="C537" s="93"/>
      <c r="D537" s="152"/>
      <c r="E537" s="93"/>
      <c r="F537" s="93"/>
    </row>
    <row r="538" spans="1:6">
      <c r="A538" s="93"/>
      <c r="B538" s="93"/>
      <c r="C538" s="93"/>
      <c r="D538" s="152"/>
      <c r="E538" s="93"/>
      <c r="F538" s="93"/>
    </row>
    <row r="539" spans="1:6">
      <c r="A539" s="93"/>
      <c r="B539" s="93"/>
      <c r="C539" s="93"/>
      <c r="D539" s="152"/>
      <c r="E539" s="93"/>
      <c r="F539" s="93"/>
    </row>
    <row r="540" spans="1:6">
      <c r="A540" s="93"/>
      <c r="B540" s="93"/>
      <c r="C540" s="93"/>
      <c r="D540" s="152"/>
      <c r="E540" s="93"/>
      <c r="F540" s="93"/>
    </row>
    <row r="541" spans="1:6">
      <c r="A541" s="93"/>
      <c r="B541" s="93"/>
      <c r="C541" s="93"/>
      <c r="D541" s="152"/>
      <c r="E541" s="93"/>
      <c r="F541" s="153"/>
    </row>
    <row r="542" spans="1:6">
      <c r="A542" s="93"/>
      <c r="B542" s="93"/>
      <c r="C542" s="93"/>
      <c r="D542" s="152"/>
      <c r="E542" s="93"/>
      <c r="F542" s="153"/>
    </row>
    <row r="543" spans="1:6">
      <c r="A543" s="93"/>
      <c r="B543" s="93"/>
      <c r="C543" s="93"/>
      <c r="D543" s="152"/>
      <c r="E543" s="93"/>
      <c r="F543" s="153"/>
    </row>
    <row r="544" spans="1:6">
      <c r="A544" s="93"/>
      <c r="B544" s="93"/>
      <c r="C544" s="93"/>
      <c r="D544" s="152"/>
      <c r="E544" s="93"/>
      <c r="F544" s="93"/>
    </row>
    <row r="545" spans="1:6">
      <c r="A545" s="93"/>
      <c r="B545" s="93"/>
      <c r="C545" s="93"/>
      <c r="D545" s="152"/>
      <c r="E545" s="93"/>
      <c r="F545" s="93"/>
    </row>
    <row r="546" spans="1:6">
      <c r="A546" s="93"/>
      <c r="B546" s="93"/>
      <c r="C546" s="93"/>
      <c r="D546" s="152"/>
      <c r="E546" s="93"/>
      <c r="F546" s="93"/>
    </row>
    <row r="547" spans="1:6">
      <c r="A547" s="93"/>
      <c r="B547" s="93"/>
      <c r="C547" s="93"/>
      <c r="D547" s="152"/>
      <c r="E547" s="93"/>
      <c r="F547" s="93"/>
    </row>
    <row r="548" spans="1:6">
      <c r="A548" s="93"/>
      <c r="B548" s="93"/>
      <c r="C548" s="93"/>
      <c r="D548" s="152"/>
      <c r="E548" s="93"/>
      <c r="F548" s="93"/>
    </row>
    <row r="549" spans="1:6">
      <c r="A549" s="93"/>
      <c r="B549" s="93"/>
      <c r="C549" s="93"/>
      <c r="D549" s="152"/>
      <c r="E549" s="93"/>
      <c r="F549" s="93"/>
    </row>
    <row r="550" spans="1:6">
      <c r="A550" s="93"/>
      <c r="B550" s="93"/>
      <c r="C550" s="93"/>
      <c r="D550" s="152"/>
      <c r="E550" s="93"/>
      <c r="F550" s="93"/>
    </row>
    <row r="551" spans="1:6">
      <c r="A551" s="93"/>
      <c r="B551" s="93"/>
      <c r="C551" s="93"/>
      <c r="D551" s="152"/>
      <c r="E551" s="93"/>
      <c r="F551" s="93"/>
    </row>
    <row r="552" spans="1:6">
      <c r="A552" s="93"/>
      <c r="B552" s="93"/>
      <c r="C552" s="93"/>
      <c r="D552" s="152"/>
      <c r="E552" s="93"/>
      <c r="F552" s="172"/>
    </row>
    <row r="553" spans="1:6">
      <c r="A553" s="93"/>
      <c r="B553" s="93"/>
      <c r="C553" s="93"/>
      <c r="D553" s="152"/>
      <c r="E553" s="93"/>
      <c r="F553" s="172"/>
    </row>
    <row r="554" spans="1:6">
      <c r="A554" s="93"/>
      <c r="B554" s="93"/>
      <c r="C554" s="93"/>
      <c r="D554" s="152"/>
      <c r="E554" s="93"/>
      <c r="F554" s="93"/>
    </row>
    <row r="555" spans="1:6">
      <c r="A555" s="93"/>
      <c r="B555" s="93"/>
      <c r="C555" s="93"/>
      <c r="D555" s="152"/>
      <c r="E555" s="93"/>
      <c r="F555" s="93"/>
    </row>
    <row r="556" spans="1:6">
      <c r="A556" s="93"/>
      <c r="B556" s="93"/>
      <c r="C556" s="93"/>
      <c r="D556" s="152"/>
      <c r="E556" s="93"/>
      <c r="F556" s="93"/>
    </row>
    <row r="557" spans="1:6">
      <c r="A557" s="93"/>
      <c r="B557" s="93"/>
      <c r="C557" s="93"/>
      <c r="D557" s="152"/>
      <c r="E557" s="93"/>
      <c r="F557" s="93"/>
    </row>
    <row r="558" spans="1:6">
      <c r="A558" s="93"/>
      <c r="B558" s="93"/>
      <c r="C558" s="93"/>
      <c r="D558" s="152"/>
      <c r="E558" s="93"/>
      <c r="F558" s="93"/>
    </row>
    <row r="559" spans="1:6">
      <c r="A559" s="93"/>
      <c r="B559" s="93"/>
      <c r="C559" s="93"/>
      <c r="D559" s="152"/>
      <c r="E559" s="93"/>
      <c r="F559" s="172"/>
    </row>
    <row r="560" spans="1:6">
      <c r="A560" s="93"/>
      <c r="B560" s="93"/>
      <c r="C560" s="93"/>
      <c r="D560" s="152"/>
      <c r="E560" s="93"/>
      <c r="F560" s="172"/>
    </row>
    <row r="561" spans="1:6">
      <c r="A561" s="93"/>
      <c r="B561" s="93"/>
      <c r="C561" s="93"/>
      <c r="D561" s="152"/>
      <c r="E561" s="93"/>
      <c r="F561" s="172"/>
    </row>
    <row r="562" spans="1:6">
      <c r="A562" s="93"/>
      <c r="B562" s="93"/>
      <c r="C562" s="93"/>
      <c r="D562" s="152"/>
      <c r="E562" s="93"/>
      <c r="F562" s="93"/>
    </row>
    <row r="563" spans="1:6">
      <c r="A563" s="93"/>
      <c r="B563" s="93"/>
      <c r="C563" s="93"/>
      <c r="D563" s="152"/>
      <c r="E563" s="93"/>
      <c r="F563" s="93"/>
    </row>
    <row r="564" spans="1:6">
      <c r="A564" s="93"/>
      <c r="B564" s="93"/>
      <c r="C564" s="93"/>
      <c r="D564" s="152"/>
      <c r="E564" s="93"/>
      <c r="F564" s="93"/>
    </row>
    <row r="565" spans="1:6">
      <c r="A565" s="93"/>
      <c r="B565" s="93"/>
      <c r="C565" s="93"/>
      <c r="D565" s="152"/>
      <c r="E565" s="93"/>
      <c r="F565" s="93"/>
    </row>
    <row r="566" spans="1:6">
      <c r="A566" s="93"/>
      <c r="B566" s="93"/>
      <c r="C566" s="93"/>
      <c r="D566" s="152"/>
      <c r="E566" s="93"/>
      <c r="F566" s="93"/>
    </row>
    <row r="567" spans="1:6">
      <c r="A567" s="93"/>
      <c r="B567" s="93"/>
      <c r="C567" s="93"/>
      <c r="D567" s="152"/>
      <c r="E567" s="93"/>
      <c r="F567" s="93"/>
    </row>
    <row r="568" spans="1:6">
      <c r="A568" s="93"/>
      <c r="B568" s="93"/>
      <c r="C568" s="93"/>
      <c r="D568" s="152"/>
      <c r="E568" s="93"/>
      <c r="F568" s="93"/>
    </row>
    <row r="569" spans="1:6">
      <c r="A569" s="93"/>
      <c r="B569" s="93"/>
      <c r="C569" s="93"/>
      <c r="D569" s="152"/>
      <c r="E569" s="93"/>
      <c r="F569" s="93"/>
    </row>
    <row r="570" spans="1:6">
      <c r="A570" s="93"/>
      <c r="B570" s="93"/>
      <c r="C570" s="93"/>
      <c r="D570" s="152"/>
      <c r="E570" s="93"/>
      <c r="F570" s="93"/>
    </row>
    <row r="571" spans="1:6">
      <c r="A571" s="93"/>
      <c r="B571" s="93"/>
      <c r="C571" s="93"/>
      <c r="D571" s="152"/>
      <c r="E571" s="93"/>
      <c r="F571" s="93"/>
    </row>
    <row r="572" spans="1:6">
      <c r="A572" s="93"/>
      <c r="B572" s="93"/>
      <c r="C572" s="93"/>
      <c r="D572" s="152"/>
      <c r="E572" s="93"/>
      <c r="F572" s="93"/>
    </row>
    <row r="573" spans="1:6">
      <c r="A573" s="93"/>
      <c r="B573" s="93"/>
      <c r="C573" s="93"/>
      <c r="D573" s="152"/>
      <c r="E573" s="93"/>
      <c r="F573" s="93"/>
    </row>
    <row r="574" spans="1:6">
      <c r="A574" s="93"/>
      <c r="B574" s="93"/>
      <c r="C574" s="93"/>
      <c r="D574" s="152"/>
      <c r="E574" s="93"/>
      <c r="F574" s="93"/>
    </row>
    <row r="575" spans="1:6">
      <c r="A575" s="93"/>
      <c r="B575" s="93"/>
      <c r="C575" s="93"/>
      <c r="D575" s="152"/>
      <c r="E575" s="93"/>
      <c r="F575" s="93"/>
    </row>
    <row r="576" spans="1:6">
      <c r="A576" s="93"/>
      <c r="B576" s="93"/>
      <c r="C576" s="93"/>
      <c r="D576" s="152"/>
      <c r="E576" s="93"/>
      <c r="F576" s="93"/>
    </row>
    <row r="577" spans="1:6">
      <c r="A577" s="93"/>
      <c r="B577" s="93"/>
      <c r="C577" s="93"/>
      <c r="D577" s="152"/>
      <c r="E577" s="93"/>
      <c r="F577" s="93"/>
    </row>
    <row r="578" spans="1:6">
      <c r="A578" s="93"/>
      <c r="B578" s="93"/>
      <c r="C578" s="93"/>
      <c r="D578" s="152"/>
      <c r="E578" s="93"/>
      <c r="F578" s="93"/>
    </row>
    <row r="579" spans="1:6">
      <c r="A579" s="93"/>
      <c r="B579" s="93"/>
      <c r="C579" s="93"/>
      <c r="D579" s="152"/>
      <c r="E579" s="93"/>
      <c r="F579" s="93"/>
    </row>
    <row r="580" spans="1:6">
      <c r="A580" s="93"/>
      <c r="B580" s="93"/>
      <c r="C580" s="93"/>
      <c r="D580" s="152"/>
      <c r="E580" s="93"/>
      <c r="F580" s="93"/>
    </row>
    <row r="581" spans="1:6">
      <c r="A581" s="93"/>
      <c r="B581" s="93"/>
      <c r="C581" s="93"/>
      <c r="D581" s="152"/>
      <c r="E581" s="93"/>
      <c r="F581" s="93"/>
    </row>
    <row r="582" spans="1:6">
      <c r="A582" s="93"/>
      <c r="B582" s="93"/>
      <c r="C582" s="93"/>
      <c r="D582" s="152"/>
      <c r="E582" s="93"/>
      <c r="F582" s="93"/>
    </row>
    <row r="583" spans="1:6">
      <c r="A583" s="93"/>
      <c r="B583" s="93"/>
      <c r="C583" s="93"/>
      <c r="D583" s="152"/>
      <c r="E583" s="93"/>
      <c r="F583" s="93"/>
    </row>
    <row r="584" spans="1:6">
      <c r="A584" s="93"/>
      <c r="B584" s="93"/>
      <c r="C584" s="93"/>
      <c r="D584" s="152"/>
      <c r="E584" s="93"/>
      <c r="F584" s="93"/>
    </row>
    <row r="585" spans="1:6">
      <c r="A585" s="93"/>
      <c r="B585" s="93"/>
      <c r="C585" s="93"/>
      <c r="D585" s="152"/>
      <c r="E585" s="93"/>
      <c r="F585" s="93"/>
    </row>
    <row r="586" spans="1:6">
      <c r="A586" s="93"/>
      <c r="B586" s="93"/>
      <c r="C586" s="93"/>
      <c r="D586" s="152"/>
      <c r="E586" s="93"/>
      <c r="F586" s="93"/>
    </row>
    <row r="587" spans="1:6">
      <c r="A587" s="93"/>
      <c r="B587" s="93"/>
      <c r="C587" s="93"/>
      <c r="D587" s="152"/>
      <c r="E587" s="93"/>
      <c r="F587" s="93"/>
    </row>
    <row r="588" spans="1:6">
      <c r="A588" s="93"/>
      <c r="B588" s="93"/>
      <c r="C588" s="93"/>
      <c r="D588" s="152"/>
      <c r="E588" s="93"/>
      <c r="F588" s="93"/>
    </row>
    <row r="589" spans="1:6">
      <c r="A589" s="93"/>
      <c r="B589" s="93"/>
      <c r="C589" s="93"/>
      <c r="D589" s="152"/>
      <c r="E589" s="93"/>
      <c r="F589" s="93"/>
    </row>
    <row r="590" spans="1:6">
      <c r="A590" s="93"/>
      <c r="B590" s="93"/>
      <c r="C590" s="93"/>
      <c r="D590" s="152"/>
      <c r="E590" s="93"/>
      <c r="F590" s="93"/>
    </row>
    <row r="591" spans="1:6">
      <c r="A591" s="93"/>
      <c r="B591" s="93"/>
      <c r="C591" s="93"/>
      <c r="D591" s="152"/>
      <c r="E591" s="93"/>
      <c r="F591" s="93"/>
    </row>
    <row r="592" spans="1:6">
      <c r="A592" s="93"/>
      <c r="B592" s="93"/>
      <c r="C592" s="93"/>
      <c r="D592" s="152"/>
      <c r="E592" s="93"/>
      <c r="F592" s="93"/>
    </row>
    <row r="593" spans="1:6">
      <c r="A593" s="93"/>
      <c r="B593" s="93"/>
      <c r="C593" s="93"/>
      <c r="D593" s="152"/>
      <c r="E593" s="93"/>
      <c r="F593" s="93"/>
    </row>
    <row r="594" spans="1:6">
      <c r="A594" s="93"/>
      <c r="B594" s="93"/>
      <c r="C594" s="93"/>
      <c r="D594" s="152"/>
      <c r="E594" s="93"/>
      <c r="F594" s="93"/>
    </row>
    <row r="595" spans="1:6">
      <c r="A595" s="93"/>
      <c r="B595" s="93"/>
      <c r="C595" s="93"/>
      <c r="D595" s="152"/>
      <c r="E595" s="93"/>
      <c r="F595" s="93"/>
    </row>
    <row r="596" spans="1:6">
      <c r="A596" s="93"/>
      <c r="B596" s="93"/>
      <c r="C596" s="93"/>
      <c r="D596" s="152"/>
      <c r="E596" s="93"/>
      <c r="F596" s="93"/>
    </row>
    <row r="597" spans="1:6">
      <c r="A597" s="93"/>
      <c r="B597" s="93"/>
      <c r="C597" s="93"/>
      <c r="D597" s="152"/>
      <c r="E597" s="93"/>
      <c r="F597" s="93"/>
    </row>
    <row r="598" spans="1:6">
      <c r="A598" s="93"/>
      <c r="B598" s="93"/>
      <c r="C598" s="93"/>
      <c r="D598" s="152"/>
      <c r="E598" s="93"/>
      <c r="F598" s="93"/>
    </row>
    <row r="599" spans="1:6">
      <c r="A599" s="93"/>
      <c r="B599" s="93"/>
      <c r="C599" s="93"/>
      <c r="D599" s="152"/>
      <c r="E599" s="93"/>
      <c r="F599" s="93"/>
    </row>
    <row r="600" spans="1:6">
      <c r="A600" s="93"/>
      <c r="B600" s="93"/>
      <c r="C600" s="93"/>
      <c r="D600" s="152"/>
      <c r="E600" s="93"/>
      <c r="F600" s="93"/>
    </row>
    <row r="601" spans="1:6">
      <c r="A601" s="93"/>
      <c r="B601" s="93"/>
      <c r="C601" s="93"/>
      <c r="D601" s="152"/>
      <c r="E601" s="93"/>
      <c r="F601" s="93"/>
    </row>
    <row r="602" spans="1:6">
      <c r="A602" s="93"/>
      <c r="B602" s="93"/>
      <c r="C602" s="93"/>
      <c r="D602" s="152"/>
      <c r="E602" s="93"/>
      <c r="F602" s="93"/>
    </row>
    <row r="603" spans="1:6">
      <c r="A603" s="93"/>
      <c r="B603" s="93"/>
      <c r="C603" s="93"/>
      <c r="D603" s="152"/>
      <c r="E603" s="93"/>
      <c r="F603" s="93"/>
    </row>
    <row r="604" spans="1:6">
      <c r="A604" s="93"/>
      <c r="B604" s="93"/>
      <c r="C604" s="93"/>
      <c r="D604" s="152"/>
      <c r="E604" s="93"/>
      <c r="F604" s="93"/>
    </row>
    <row r="605" spans="1:6">
      <c r="A605" s="93"/>
      <c r="B605" s="93"/>
      <c r="C605" s="93"/>
      <c r="D605" s="152"/>
      <c r="E605" s="93"/>
      <c r="F605" s="93"/>
    </row>
    <row r="606" spans="1:6">
      <c r="A606" s="93"/>
      <c r="B606" s="93"/>
      <c r="C606" s="93"/>
      <c r="D606" s="152"/>
      <c r="E606" s="93"/>
      <c r="F606" s="93"/>
    </row>
    <row r="607" spans="1:6">
      <c r="A607" s="93"/>
      <c r="B607" s="93"/>
      <c r="C607" s="93"/>
      <c r="D607" s="152"/>
      <c r="E607" s="93"/>
      <c r="F607" s="93"/>
    </row>
    <row r="608" spans="1:6">
      <c r="A608" s="93"/>
      <c r="B608" s="93"/>
      <c r="C608" s="93"/>
      <c r="D608" s="152"/>
      <c r="E608" s="93"/>
      <c r="F608" s="93"/>
    </row>
    <row r="609" spans="1:6">
      <c r="A609" s="93"/>
      <c r="B609" s="93"/>
      <c r="C609" s="93"/>
      <c r="D609" s="152"/>
      <c r="E609" s="93"/>
      <c r="F609" s="93"/>
    </row>
    <row r="610" spans="1:6">
      <c r="A610" s="93"/>
      <c r="B610" s="93"/>
      <c r="C610" s="93"/>
      <c r="D610" s="152"/>
      <c r="E610" s="93"/>
      <c r="F610" s="93"/>
    </row>
    <row r="611" spans="1:6">
      <c r="A611" s="93"/>
      <c r="B611" s="93"/>
      <c r="C611" s="93"/>
      <c r="D611" s="152"/>
      <c r="E611" s="93"/>
      <c r="F611" s="93"/>
    </row>
    <row r="612" spans="1:6">
      <c r="A612" s="93"/>
      <c r="B612" s="93"/>
      <c r="C612" s="93"/>
      <c r="D612" s="152"/>
      <c r="E612" s="93"/>
      <c r="F612" s="93"/>
    </row>
    <row r="613" spans="1:6">
      <c r="A613" s="93"/>
      <c r="B613" s="93"/>
      <c r="C613" s="93"/>
      <c r="D613" s="152"/>
      <c r="E613" s="93"/>
      <c r="F613" s="93"/>
    </row>
    <row r="614" spans="1:6">
      <c r="A614" s="93"/>
      <c r="B614" s="93"/>
      <c r="C614" s="93"/>
      <c r="D614" s="152"/>
      <c r="E614" s="93"/>
      <c r="F614" s="93"/>
    </row>
    <row r="615" spans="1:6">
      <c r="A615" s="93"/>
      <c r="B615" s="93"/>
      <c r="C615" s="93"/>
      <c r="D615" s="152"/>
      <c r="E615" s="93"/>
      <c r="F615" s="93"/>
    </row>
    <row r="616" spans="1:6">
      <c r="A616" s="93"/>
      <c r="B616" s="93"/>
      <c r="C616" s="93"/>
      <c r="D616" s="152"/>
      <c r="E616" s="93"/>
      <c r="F616" s="93"/>
    </row>
    <row r="617" spans="1:6">
      <c r="A617" s="93"/>
      <c r="B617" s="93"/>
      <c r="C617" s="93"/>
      <c r="D617" s="152"/>
      <c r="E617" s="93"/>
      <c r="F617" s="93"/>
    </row>
    <row r="618" spans="1:6">
      <c r="A618" s="93"/>
      <c r="B618" s="93"/>
      <c r="C618" s="93"/>
      <c r="D618" s="152"/>
      <c r="E618" s="93"/>
      <c r="F618" s="93"/>
    </row>
    <row r="619" spans="1:6">
      <c r="A619" s="93"/>
      <c r="B619" s="93"/>
      <c r="C619" s="93"/>
      <c r="D619" s="152"/>
      <c r="E619" s="93"/>
      <c r="F619" s="93"/>
    </row>
    <row r="620" spans="1:6">
      <c r="A620" s="93"/>
      <c r="B620" s="93"/>
      <c r="C620" s="93"/>
      <c r="D620" s="152"/>
      <c r="E620" s="93"/>
      <c r="F620" s="93"/>
    </row>
    <row r="621" spans="1:6">
      <c r="A621" s="93"/>
      <c r="B621" s="93"/>
      <c r="C621" s="93"/>
      <c r="D621" s="152"/>
      <c r="E621" s="93"/>
      <c r="F621" s="93"/>
    </row>
    <row r="622" spans="1:6">
      <c r="A622" s="93"/>
      <c r="B622" s="93"/>
      <c r="C622" s="93"/>
      <c r="D622" s="152"/>
      <c r="E622" s="93"/>
      <c r="F622" s="93"/>
    </row>
    <row r="623" spans="1:6">
      <c r="A623" s="93"/>
      <c r="B623" s="93"/>
      <c r="C623" s="93"/>
      <c r="D623" s="152"/>
      <c r="E623" s="93"/>
      <c r="F623" s="93"/>
    </row>
    <row r="624" spans="1:6">
      <c r="A624" s="93"/>
      <c r="B624" s="93"/>
      <c r="C624" s="93"/>
      <c r="D624" s="152"/>
      <c r="E624" s="93"/>
      <c r="F624" s="93"/>
    </row>
    <row r="625" spans="1:6">
      <c r="A625" s="93"/>
      <c r="B625" s="93"/>
      <c r="C625" s="93"/>
      <c r="D625" s="152"/>
      <c r="E625" s="93"/>
      <c r="F625" s="93"/>
    </row>
    <row r="626" spans="1:6">
      <c r="A626" s="93"/>
      <c r="B626" s="93"/>
      <c r="C626" s="93"/>
      <c r="D626" s="152"/>
      <c r="E626" s="93"/>
      <c r="F626" s="153"/>
    </row>
    <row r="627" spans="1:6">
      <c r="A627" s="93"/>
      <c r="B627" s="93"/>
      <c r="C627" s="93"/>
      <c r="D627" s="152"/>
      <c r="E627" s="93"/>
      <c r="F627" s="153"/>
    </row>
    <row r="628" spans="1:6">
      <c r="A628" s="93"/>
      <c r="B628" s="93"/>
      <c r="C628" s="93"/>
      <c r="D628" s="152"/>
      <c r="E628" s="93"/>
      <c r="F628" s="153"/>
    </row>
    <row r="629" spans="1:6">
      <c r="A629" s="93"/>
      <c r="B629" s="93"/>
      <c r="C629" s="93"/>
      <c r="D629" s="152"/>
      <c r="E629" s="93"/>
      <c r="F629" s="153"/>
    </row>
    <row r="630" spans="1:6">
      <c r="A630" s="93"/>
      <c r="B630" s="93"/>
      <c r="C630" s="93"/>
      <c r="D630" s="152"/>
      <c r="E630" s="93"/>
      <c r="F630" s="153"/>
    </row>
    <row r="631" spans="1:6">
      <c r="A631" s="93"/>
      <c r="B631" s="93"/>
      <c r="C631" s="93"/>
      <c r="D631" s="152"/>
      <c r="E631" s="93"/>
      <c r="F631" s="93"/>
    </row>
    <row r="632" spans="1:6">
      <c r="A632" s="93"/>
      <c r="B632" s="93"/>
      <c r="C632" s="93"/>
      <c r="D632" s="152"/>
      <c r="E632" s="93"/>
      <c r="F632" s="93"/>
    </row>
    <row r="633" spans="1:6">
      <c r="A633" s="93"/>
      <c r="B633" s="93"/>
      <c r="C633" s="93"/>
      <c r="D633" s="152"/>
      <c r="E633" s="93"/>
      <c r="F633" s="93"/>
    </row>
    <row r="634" spans="1:6">
      <c r="A634" s="93"/>
      <c r="B634" s="93"/>
      <c r="C634" s="93"/>
      <c r="D634" s="152"/>
      <c r="E634" s="93"/>
      <c r="F634" s="93"/>
    </row>
    <row r="635" spans="1:6">
      <c r="A635" s="93"/>
      <c r="B635" s="93"/>
      <c r="C635" s="93"/>
      <c r="D635" s="152"/>
      <c r="E635" s="93"/>
      <c r="F635" s="93"/>
    </row>
    <row r="636" spans="1:6">
      <c r="A636" s="93"/>
      <c r="B636" s="93"/>
      <c r="C636" s="93"/>
      <c r="D636" s="152"/>
      <c r="E636" s="93"/>
      <c r="F636" s="93"/>
    </row>
    <row r="637" spans="1:6">
      <c r="A637" s="93"/>
      <c r="B637" s="93"/>
      <c r="C637" s="93"/>
      <c r="D637" s="152"/>
      <c r="E637" s="93"/>
      <c r="F637" s="93"/>
    </row>
    <row r="638" spans="1:6">
      <c r="A638" s="93"/>
      <c r="B638" s="93"/>
      <c r="C638" s="93"/>
      <c r="D638" s="152"/>
      <c r="E638" s="93"/>
      <c r="F638" s="93"/>
    </row>
    <row r="639" spans="1:6">
      <c r="A639" s="93"/>
      <c r="B639" s="93"/>
      <c r="C639" s="93"/>
      <c r="D639" s="152"/>
      <c r="E639" s="93"/>
      <c r="F639" s="93"/>
    </row>
    <row r="640" spans="1:6">
      <c r="A640" s="93"/>
      <c r="B640" s="93"/>
      <c r="C640" s="93"/>
      <c r="D640" s="152"/>
      <c r="E640" s="93"/>
      <c r="F640" s="93"/>
    </row>
    <row r="641" spans="1:6">
      <c r="A641" s="93"/>
      <c r="B641" s="93"/>
      <c r="C641" s="93"/>
      <c r="D641" s="152"/>
      <c r="E641" s="93"/>
      <c r="F641" s="93"/>
    </row>
    <row r="642" spans="1:6">
      <c r="A642" s="93"/>
      <c r="B642" s="93"/>
      <c r="C642" s="93"/>
      <c r="D642" s="152"/>
      <c r="E642" s="93"/>
      <c r="F642" s="172"/>
    </row>
    <row r="643" spans="1:6">
      <c r="A643" s="93"/>
      <c r="B643" s="93"/>
      <c r="C643" s="93"/>
      <c r="D643" s="152"/>
      <c r="E643" s="93"/>
      <c r="F643" s="93"/>
    </row>
    <row r="644" spans="1:6">
      <c r="A644" s="93"/>
      <c r="B644" s="93"/>
      <c r="C644" s="93"/>
      <c r="D644" s="152"/>
      <c r="E644" s="93"/>
      <c r="F644" s="93"/>
    </row>
    <row r="645" spans="1:6">
      <c r="A645" s="93"/>
      <c r="B645" s="93"/>
      <c r="C645" s="93"/>
      <c r="D645" s="152"/>
      <c r="E645" s="93"/>
      <c r="F645" s="93"/>
    </row>
    <row r="646" spans="1:6">
      <c r="A646" s="93"/>
      <c r="B646" s="93"/>
      <c r="C646" s="93"/>
      <c r="D646" s="152"/>
      <c r="E646" s="93"/>
      <c r="F646" s="93"/>
    </row>
    <row r="647" spans="1:6">
      <c r="A647" s="93"/>
      <c r="B647" s="93"/>
      <c r="C647" s="93"/>
      <c r="D647" s="152"/>
      <c r="E647" s="93"/>
      <c r="F647" s="93"/>
    </row>
    <row r="648" spans="1:6">
      <c r="A648" s="93"/>
      <c r="B648" s="93"/>
      <c r="C648" s="93"/>
      <c r="D648" s="152"/>
      <c r="E648" s="93"/>
      <c r="F648" s="93"/>
    </row>
    <row r="649" spans="1:6">
      <c r="A649" s="93"/>
      <c r="B649" s="93"/>
      <c r="C649" s="93"/>
      <c r="D649" s="152"/>
      <c r="E649" s="93"/>
      <c r="F649" s="93"/>
    </row>
    <row r="650" spans="1:6">
      <c r="A650" s="93"/>
      <c r="B650" s="93"/>
      <c r="C650" s="93"/>
      <c r="D650" s="152"/>
      <c r="E650" s="93"/>
      <c r="F650" s="93"/>
    </row>
    <row r="651" spans="1:6">
      <c r="A651" s="93"/>
      <c r="B651" s="93"/>
      <c r="C651" s="93"/>
      <c r="D651" s="152"/>
      <c r="E651" s="93"/>
      <c r="F651" s="93"/>
    </row>
    <row r="652" spans="1:6">
      <c r="A652" s="93"/>
      <c r="B652" s="93"/>
      <c r="C652" s="93"/>
      <c r="D652" s="152"/>
      <c r="E652" s="93"/>
      <c r="F652" s="93"/>
    </row>
    <row r="653" spans="1:6">
      <c r="A653" s="93"/>
      <c r="B653" s="93"/>
      <c r="C653" s="93"/>
      <c r="D653" s="152"/>
      <c r="E653" s="93"/>
      <c r="F653" s="93"/>
    </row>
    <row r="654" spans="1:6">
      <c r="A654" s="93"/>
      <c r="B654" s="93"/>
      <c r="C654" s="93"/>
      <c r="D654" s="152"/>
      <c r="E654" s="93"/>
      <c r="F654" s="93"/>
    </row>
    <row r="655" spans="1:6">
      <c r="A655" s="93"/>
      <c r="B655" s="93"/>
      <c r="C655" s="93"/>
      <c r="D655" s="152"/>
      <c r="E655" s="93"/>
      <c r="F655" s="93"/>
    </row>
    <row r="656" spans="1:6">
      <c r="A656" s="93"/>
      <c r="B656" s="93"/>
      <c r="C656" s="93"/>
      <c r="D656" s="152"/>
      <c r="E656" s="93"/>
      <c r="F656" s="93"/>
    </row>
    <row r="657" spans="1:6">
      <c r="A657" s="93"/>
      <c r="B657" s="93"/>
      <c r="C657" s="93"/>
      <c r="D657" s="152"/>
      <c r="E657" s="93"/>
      <c r="F657" s="93"/>
    </row>
    <row r="658" spans="1:6">
      <c r="A658" s="93"/>
      <c r="B658" s="93"/>
      <c r="C658" s="93"/>
      <c r="D658" s="152"/>
      <c r="E658" s="93"/>
      <c r="F658" s="93"/>
    </row>
    <row r="659" spans="1:6">
      <c r="A659" s="93"/>
      <c r="B659" s="93"/>
      <c r="C659" s="93"/>
      <c r="D659" s="152"/>
      <c r="E659" s="93"/>
      <c r="F659" s="93"/>
    </row>
    <row r="660" spans="1:6">
      <c r="A660" s="93"/>
      <c r="B660" s="93"/>
      <c r="C660" s="93"/>
      <c r="D660" s="152"/>
      <c r="E660" s="93"/>
      <c r="F660" s="93"/>
    </row>
    <row r="661" spans="1:6">
      <c r="A661" s="93"/>
      <c r="B661" s="93"/>
      <c r="C661" s="93"/>
      <c r="D661" s="152"/>
      <c r="E661" s="93"/>
      <c r="F661" s="93"/>
    </row>
    <row r="662" spans="1:6">
      <c r="A662" s="93"/>
      <c r="B662" s="93"/>
      <c r="C662" s="93"/>
      <c r="D662" s="152"/>
      <c r="E662" s="93"/>
      <c r="F662" s="93"/>
    </row>
    <row r="663" spans="1:6">
      <c r="A663" s="93"/>
      <c r="B663" s="93"/>
      <c r="C663" s="93"/>
      <c r="D663" s="152"/>
      <c r="E663" s="93"/>
      <c r="F663" s="93"/>
    </row>
    <row r="664" spans="1:6">
      <c r="A664" s="93"/>
      <c r="B664" s="93"/>
      <c r="C664" s="93"/>
      <c r="D664" s="152"/>
      <c r="E664" s="93"/>
      <c r="F664" s="93"/>
    </row>
    <row r="665" spans="1:6">
      <c r="A665" s="93"/>
      <c r="B665" s="93"/>
      <c r="C665" s="93"/>
      <c r="D665" s="152"/>
      <c r="E665" s="93"/>
      <c r="F665" s="93"/>
    </row>
    <row r="666" spans="1:6">
      <c r="A666" s="93"/>
      <c r="B666" s="93"/>
      <c r="C666" s="93"/>
      <c r="D666" s="152"/>
      <c r="E666" s="93"/>
      <c r="F666" s="93"/>
    </row>
    <row r="667" spans="1:6">
      <c r="A667" s="93"/>
      <c r="B667" s="93"/>
      <c r="C667" s="93"/>
      <c r="D667" s="152"/>
      <c r="E667" s="93"/>
      <c r="F667" s="93"/>
    </row>
    <row r="668" spans="1:6">
      <c r="A668" s="93"/>
      <c r="B668" s="93"/>
      <c r="C668" s="93"/>
      <c r="D668" s="152"/>
      <c r="E668" s="93"/>
      <c r="F668" s="93"/>
    </row>
    <row r="669" spans="1:6">
      <c r="A669" s="93"/>
      <c r="B669" s="93"/>
      <c r="C669" s="93"/>
      <c r="D669" s="152"/>
      <c r="E669" s="93"/>
      <c r="F669" s="93"/>
    </row>
    <row r="670" spans="1:6">
      <c r="A670" s="93"/>
      <c r="B670" s="93"/>
      <c r="C670" s="93"/>
      <c r="D670" s="152"/>
      <c r="E670" s="93"/>
      <c r="F670" s="93"/>
    </row>
    <row r="671" spans="1:6">
      <c r="A671" s="93"/>
      <c r="B671" s="93"/>
      <c r="C671" s="93"/>
      <c r="D671" s="152"/>
      <c r="E671" s="93"/>
      <c r="F671" s="93"/>
    </row>
    <row r="672" spans="1:6">
      <c r="A672" s="93"/>
      <c r="B672" s="93"/>
      <c r="C672" s="93"/>
      <c r="D672" s="152"/>
      <c r="E672" s="93"/>
      <c r="F672" s="93"/>
    </row>
    <row r="673" spans="1:6">
      <c r="A673" s="93"/>
      <c r="B673" s="93"/>
      <c r="C673" s="93"/>
      <c r="D673" s="152"/>
      <c r="E673" s="93"/>
      <c r="F673" s="93"/>
    </row>
    <row r="674" spans="1:6">
      <c r="A674" s="93"/>
      <c r="B674" s="93"/>
      <c r="C674" s="93"/>
      <c r="D674" s="152"/>
      <c r="E674" s="93"/>
      <c r="F674" s="93"/>
    </row>
    <row r="675" spans="1:6">
      <c r="A675" s="93"/>
      <c r="B675" s="93"/>
      <c r="C675" s="93"/>
      <c r="D675" s="152"/>
      <c r="E675" s="93"/>
      <c r="F675" s="93"/>
    </row>
    <row r="676" spans="1:6">
      <c r="A676" s="93"/>
      <c r="B676" s="93"/>
      <c r="C676" s="93"/>
      <c r="D676" s="152"/>
      <c r="E676" s="93"/>
      <c r="F676" s="93"/>
    </row>
    <row r="677" spans="1:6">
      <c r="A677" s="93"/>
      <c r="B677" s="93"/>
      <c r="C677" s="93"/>
      <c r="D677" s="152"/>
      <c r="E677" s="93"/>
      <c r="F677" s="93"/>
    </row>
    <row r="678" spans="1:6">
      <c r="A678" s="93"/>
      <c r="B678" s="93"/>
      <c r="C678" s="93"/>
      <c r="D678" s="152"/>
      <c r="E678" s="93"/>
      <c r="F678" s="93"/>
    </row>
    <row r="679" spans="1:6">
      <c r="A679" s="93"/>
      <c r="B679" s="93"/>
      <c r="C679" s="93"/>
      <c r="D679" s="152"/>
      <c r="E679" s="93"/>
      <c r="F679" s="93"/>
    </row>
    <row r="680" spans="1:6">
      <c r="A680" s="93"/>
      <c r="B680" s="93"/>
      <c r="C680" s="93"/>
      <c r="D680" s="152"/>
      <c r="E680" s="93"/>
      <c r="F680" s="93"/>
    </row>
    <row r="681" spans="1:6">
      <c r="A681" s="93"/>
      <c r="B681" s="93"/>
      <c r="C681" s="93"/>
      <c r="D681" s="152"/>
      <c r="E681" s="93"/>
      <c r="F681" s="93"/>
    </row>
    <row r="682" spans="1:6">
      <c r="A682" s="93"/>
      <c r="B682" s="93"/>
      <c r="C682" s="93"/>
      <c r="D682" s="152"/>
      <c r="E682" s="93"/>
      <c r="F682" s="93"/>
    </row>
    <row r="683" spans="1:6">
      <c r="A683" s="93"/>
      <c r="B683" s="93"/>
      <c r="C683" s="93"/>
      <c r="D683" s="152"/>
      <c r="E683" s="93"/>
      <c r="F683" s="93"/>
    </row>
    <row r="684" spans="1:6">
      <c r="A684" s="93"/>
      <c r="B684" s="93"/>
      <c r="C684" s="93"/>
      <c r="D684" s="152"/>
      <c r="E684" s="93"/>
      <c r="F684" s="93"/>
    </row>
    <row r="685" spans="1:6">
      <c r="A685" s="93"/>
      <c r="B685" s="93"/>
      <c r="C685" s="93"/>
      <c r="D685" s="152"/>
      <c r="E685" s="93"/>
      <c r="F685" s="93"/>
    </row>
    <row r="686" spans="1:6">
      <c r="A686" s="93"/>
      <c r="B686" s="93"/>
      <c r="C686" s="93"/>
      <c r="D686" s="152"/>
      <c r="E686" s="93"/>
      <c r="F686" s="93"/>
    </row>
    <row r="687" spans="1:6">
      <c r="A687" s="93"/>
      <c r="B687" s="93"/>
      <c r="C687" s="93"/>
      <c r="D687" s="152"/>
      <c r="E687" s="93"/>
      <c r="F687" s="93"/>
    </row>
    <row r="688" spans="1:6">
      <c r="A688" s="93"/>
      <c r="B688" s="93"/>
      <c r="C688" s="93"/>
      <c r="D688" s="152"/>
      <c r="E688" s="93"/>
      <c r="F688" s="93"/>
    </row>
    <row r="689" spans="1:6">
      <c r="A689" s="93"/>
      <c r="B689" s="93"/>
      <c r="C689" s="93"/>
      <c r="D689" s="152"/>
      <c r="E689" s="93"/>
      <c r="F689" s="93"/>
    </row>
    <row r="690" spans="1:6">
      <c r="A690" s="93"/>
      <c r="B690" s="93"/>
      <c r="C690" s="93"/>
      <c r="D690" s="152"/>
      <c r="E690" s="93"/>
      <c r="F690" s="93"/>
    </row>
    <row r="691" spans="1:6">
      <c r="A691" s="93"/>
      <c r="B691" s="93"/>
      <c r="C691" s="93"/>
      <c r="D691" s="152"/>
      <c r="E691" s="93"/>
      <c r="F691" s="93"/>
    </row>
    <row r="692" spans="1:6">
      <c r="A692" s="93"/>
      <c r="B692" s="93"/>
      <c r="C692" s="93"/>
      <c r="D692" s="152"/>
      <c r="E692" s="93"/>
      <c r="F692" s="93"/>
    </row>
    <row r="693" spans="1:6">
      <c r="A693" s="93"/>
      <c r="B693" s="93"/>
      <c r="C693" s="93"/>
      <c r="D693" s="152"/>
      <c r="E693" s="93"/>
      <c r="F693" s="93"/>
    </row>
    <row r="694" spans="1:6">
      <c r="A694" s="93"/>
      <c r="B694" s="93"/>
      <c r="C694" s="93"/>
      <c r="D694" s="152"/>
      <c r="E694" s="93"/>
      <c r="F694" s="93"/>
    </row>
    <row r="695" spans="1:6">
      <c r="A695" s="93"/>
      <c r="B695" s="93"/>
      <c r="C695" s="93"/>
      <c r="D695" s="152"/>
      <c r="E695" s="93"/>
      <c r="F695" s="93"/>
    </row>
    <row r="696" spans="1:6">
      <c r="A696" s="93"/>
      <c r="B696" s="93"/>
      <c r="C696" s="93"/>
      <c r="D696" s="152"/>
      <c r="E696" s="93"/>
      <c r="F696" s="93"/>
    </row>
    <row r="697" spans="1:6">
      <c r="A697" s="93"/>
      <c r="B697" s="93"/>
      <c r="C697" s="93"/>
      <c r="D697" s="152"/>
      <c r="E697" s="93"/>
      <c r="F697" s="93"/>
    </row>
    <row r="698" spans="1:6">
      <c r="A698" s="93"/>
      <c r="B698" s="93"/>
      <c r="C698" s="93"/>
      <c r="D698" s="152"/>
      <c r="E698" s="93"/>
      <c r="F698" s="93"/>
    </row>
    <row r="699" spans="1:6">
      <c r="A699" s="93"/>
      <c r="B699" s="93"/>
      <c r="C699" s="93"/>
      <c r="D699" s="152"/>
      <c r="E699" s="93"/>
      <c r="F699" s="93"/>
    </row>
    <row r="700" spans="1:6">
      <c r="A700" s="93"/>
      <c r="B700" s="93"/>
      <c r="C700" s="93"/>
      <c r="D700" s="152"/>
      <c r="E700" s="93"/>
      <c r="F700" s="93"/>
    </row>
    <row r="701" spans="1:6">
      <c r="A701" s="93"/>
      <c r="B701" s="93"/>
      <c r="C701" s="93"/>
      <c r="D701" s="152"/>
      <c r="E701" s="93"/>
      <c r="F701" s="93"/>
    </row>
    <row r="702" spans="1:6">
      <c r="A702" s="93"/>
      <c r="B702" s="93"/>
      <c r="C702" s="93"/>
      <c r="D702" s="152"/>
      <c r="E702" s="93"/>
      <c r="F702" s="93"/>
    </row>
    <row r="703" spans="1:6">
      <c r="A703" s="93"/>
      <c r="B703" s="93"/>
      <c r="C703" s="93"/>
      <c r="D703" s="152"/>
      <c r="E703" s="93"/>
      <c r="F703" s="93"/>
    </row>
    <row r="704" spans="1:6">
      <c r="A704" s="93"/>
      <c r="B704" s="93"/>
      <c r="C704" s="93"/>
      <c r="D704" s="152"/>
      <c r="E704" s="93"/>
      <c r="F704" s="93"/>
    </row>
    <row r="705" spans="1:6">
      <c r="A705" s="93"/>
      <c r="B705" s="93"/>
      <c r="C705" s="93"/>
      <c r="D705" s="152"/>
      <c r="E705" s="93"/>
      <c r="F705" s="93"/>
    </row>
    <row r="706" spans="1:6">
      <c r="A706" s="93"/>
      <c r="B706" s="93"/>
      <c r="C706" s="93"/>
      <c r="D706" s="152"/>
      <c r="E706" s="93"/>
      <c r="F706" s="93"/>
    </row>
    <row r="707" spans="1:6">
      <c r="A707" s="93"/>
      <c r="B707" s="93"/>
      <c r="C707" s="93"/>
      <c r="D707" s="152"/>
      <c r="E707" s="93"/>
      <c r="F707" s="93"/>
    </row>
    <row r="708" spans="1:6">
      <c r="A708" s="93"/>
      <c r="B708" s="93"/>
      <c r="C708" s="93"/>
      <c r="D708" s="152"/>
      <c r="E708" s="93"/>
      <c r="F708" s="93"/>
    </row>
    <row r="709" spans="1:6">
      <c r="A709" s="93"/>
      <c r="B709" s="93"/>
      <c r="C709" s="93"/>
      <c r="D709" s="152"/>
      <c r="E709" s="93"/>
      <c r="F709" s="93"/>
    </row>
    <row r="710" spans="1:6">
      <c r="A710" s="93"/>
      <c r="B710" s="93"/>
      <c r="C710" s="93"/>
      <c r="D710" s="152"/>
      <c r="E710" s="93"/>
      <c r="F710" s="93"/>
    </row>
    <row r="711" spans="1:6">
      <c r="A711" s="93"/>
      <c r="B711" s="93"/>
      <c r="C711" s="93"/>
      <c r="D711" s="152"/>
      <c r="E711" s="93"/>
      <c r="F711" s="93"/>
    </row>
    <row r="712" spans="1:6">
      <c r="A712" s="93"/>
      <c r="B712" s="93"/>
      <c r="C712" s="93"/>
      <c r="D712" s="152"/>
      <c r="E712" s="93"/>
      <c r="F712" s="93"/>
    </row>
    <row r="713" spans="1:6">
      <c r="A713" s="93"/>
      <c r="B713" s="93"/>
      <c r="C713" s="93"/>
      <c r="D713" s="152"/>
      <c r="E713" s="93"/>
      <c r="F713" s="93"/>
    </row>
    <row r="714" spans="1:6">
      <c r="A714" s="93"/>
      <c r="B714" s="93"/>
      <c r="C714" s="93"/>
      <c r="D714" s="152"/>
      <c r="E714" s="93"/>
      <c r="F714" s="93"/>
    </row>
    <row r="715" spans="1:6">
      <c r="A715" s="93"/>
      <c r="B715" s="93"/>
      <c r="C715" s="93"/>
      <c r="D715" s="152"/>
      <c r="E715" s="93"/>
      <c r="F715" s="93"/>
    </row>
    <row r="716" spans="1:6">
      <c r="A716" s="93"/>
      <c r="B716" s="93"/>
      <c r="C716" s="93"/>
      <c r="D716" s="152"/>
      <c r="E716" s="93"/>
      <c r="F716" s="93"/>
    </row>
    <row r="717" spans="1:6">
      <c r="A717" s="93"/>
      <c r="B717" s="93"/>
      <c r="C717" s="93"/>
      <c r="D717" s="152"/>
      <c r="E717" s="93"/>
      <c r="F717" s="93"/>
    </row>
    <row r="718" spans="1:6">
      <c r="A718" s="93"/>
      <c r="B718" s="93"/>
      <c r="C718" s="93"/>
      <c r="D718" s="152"/>
      <c r="E718" s="93"/>
      <c r="F718" s="93"/>
    </row>
    <row r="719" spans="1:6">
      <c r="A719" s="93"/>
      <c r="B719" s="93"/>
      <c r="C719" s="93"/>
      <c r="D719" s="152"/>
      <c r="E719" s="93"/>
      <c r="F719" s="93"/>
    </row>
    <row r="720" spans="1:6">
      <c r="A720" s="93"/>
      <c r="B720" s="93"/>
      <c r="C720" s="93"/>
      <c r="D720" s="152"/>
      <c r="E720" s="93"/>
      <c r="F720" s="93"/>
    </row>
    <row r="721" spans="1:6">
      <c r="A721" s="93"/>
      <c r="B721" s="93"/>
      <c r="C721" s="93"/>
      <c r="D721" s="152"/>
      <c r="E721" s="93"/>
      <c r="F721" s="172"/>
    </row>
    <row r="722" spans="1:6">
      <c r="A722" s="93"/>
      <c r="B722" s="93"/>
      <c r="C722" s="93"/>
      <c r="D722" s="152"/>
      <c r="E722" s="93"/>
      <c r="F722" s="93"/>
    </row>
    <row r="723" spans="1:6">
      <c r="A723" s="93"/>
      <c r="B723" s="93"/>
      <c r="C723" s="93"/>
      <c r="D723" s="152"/>
      <c r="E723" s="93"/>
      <c r="F723" s="93"/>
    </row>
    <row r="724" spans="1:6">
      <c r="A724" s="93"/>
      <c r="B724" s="93"/>
      <c r="C724" s="93"/>
      <c r="D724" s="152"/>
      <c r="E724" s="93"/>
      <c r="F724" s="93"/>
    </row>
    <row r="725" spans="1:6">
      <c r="A725" s="93"/>
      <c r="B725" s="93"/>
      <c r="C725" s="93"/>
      <c r="D725" s="152"/>
      <c r="E725" s="93"/>
      <c r="F725" s="93"/>
    </row>
    <row r="726" spans="1:6">
      <c r="A726" s="93"/>
      <c r="B726" s="93"/>
      <c r="C726" s="93"/>
      <c r="D726" s="152"/>
      <c r="E726" s="93"/>
      <c r="F726" s="153"/>
    </row>
    <row r="727" spans="1:6">
      <c r="A727" s="93"/>
      <c r="B727" s="93"/>
      <c r="C727" s="93"/>
      <c r="D727" s="152"/>
      <c r="E727" s="93"/>
      <c r="F727" s="153"/>
    </row>
    <row r="728" spans="1:6">
      <c r="A728" s="93"/>
      <c r="B728" s="93"/>
      <c r="C728" s="93"/>
      <c r="D728" s="152"/>
      <c r="E728" s="93"/>
      <c r="F728" s="153"/>
    </row>
    <row r="729" spans="1:6">
      <c r="A729" s="93"/>
      <c r="B729" s="93"/>
      <c r="C729" s="93"/>
      <c r="D729" s="152"/>
      <c r="E729" s="93"/>
      <c r="F729" s="153"/>
    </row>
    <row r="730" spans="1:6">
      <c r="A730" s="93"/>
      <c r="B730" s="93"/>
      <c r="C730" s="93"/>
      <c r="D730" s="152"/>
      <c r="E730" s="93"/>
      <c r="F730" s="173"/>
    </row>
    <row r="731" spans="1:6">
      <c r="A731" s="93"/>
      <c r="B731" s="93"/>
      <c r="C731" s="93"/>
      <c r="D731" s="152"/>
      <c r="E731" s="93"/>
      <c r="F731" s="153"/>
    </row>
    <row r="732" spans="1:6">
      <c r="A732" s="93"/>
      <c r="B732" s="93"/>
      <c r="C732" s="93"/>
      <c r="D732" s="152"/>
      <c r="E732" s="93"/>
      <c r="F732" s="153"/>
    </row>
    <row r="733" spans="1:6">
      <c r="A733" s="93"/>
      <c r="B733" s="93"/>
      <c r="C733" s="93"/>
      <c r="D733" s="152"/>
      <c r="E733" s="93"/>
      <c r="F733" s="93"/>
    </row>
    <row r="734" spans="1:6">
      <c r="A734" s="93"/>
      <c r="B734" s="93"/>
      <c r="C734" s="93"/>
      <c r="D734" s="152"/>
      <c r="E734" s="93"/>
      <c r="F734" s="93"/>
    </row>
    <row r="735" spans="1:6">
      <c r="A735" s="93"/>
      <c r="B735" s="93"/>
      <c r="C735" s="93"/>
      <c r="D735" s="152"/>
      <c r="E735" s="93"/>
      <c r="F735" s="93"/>
    </row>
    <row r="736" spans="1:6">
      <c r="A736" s="93"/>
      <c r="B736" s="93"/>
      <c r="C736" s="93"/>
      <c r="D736" s="152"/>
      <c r="E736" s="93"/>
      <c r="F736" s="93"/>
    </row>
    <row r="737" spans="1:6">
      <c r="A737" s="93"/>
      <c r="B737" s="93"/>
      <c r="C737" s="93"/>
      <c r="D737" s="152"/>
      <c r="E737" s="93"/>
      <c r="F737" s="93"/>
    </row>
    <row r="738" spans="1:6">
      <c r="A738" s="93"/>
      <c r="B738" s="93"/>
      <c r="C738" s="93"/>
      <c r="D738" s="152"/>
      <c r="E738" s="93"/>
      <c r="F738" s="93"/>
    </row>
    <row r="739" spans="1:6">
      <c r="A739" s="93"/>
      <c r="B739" s="93"/>
      <c r="C739" s="93"/>
      <c r="D739" s="152"/>
      <c r="E739" s="93"/>
      <c r="F739" s="93"/>
    </row>
    <row r="740" spans="1:6">
      <c r="A740" s="93"/>
      <c r="B740" s="93"/>
      <c r="C740" s="93"/>
      <c r="D740" s="152"/>
      <c r="E740" s="93"/>
      <c r="F740" s="93"/>
    </row>
    <row r="741" spans="1:6">
      <c r="A741" s="93"/>
      <c r="B741" s="93"/>
      <c r="C741" s="93"/>
      <c r="D741" s="152"/>
      <c r="E741" s="93"/>
      <c r="F741" s="93"/>
    </row>
    <row r="742" spans="1:6">
      <c r="A742" s="93"/>
      <c r="B742" s="93"/>
      <c r="C742" s="93"/>
      <c r="D742" s="152"/>
      <c r="E742" s="93"/>
      <c r="F742" s="93"/>
    </row>
    <row r="743" spans="1:6">
      <c r="A743" s="93"/>
      <c r="B743" s="93"/>
      <c r="C743" s="93"/>
      <c r="D743" s="152"/>
      <c r="E743" s="93"/>
      <c r="F743" s="93"/>
    </row>
    <row r="744" spans="1:6">
      <c r="A744" s="93"/>
      <c r="B744" s="93"/>
      <c r="C744" s="93"/>
      <c r="D744" s="152"/>
      <c r="E744" s="93"/>
      <c r="F744" s="93"/>
    </row>
    <row r="745" spans="1:6">
      <c r="A745" s="93"/>
      <c r="B745" s="93"/>
      <c r="C745" s="93"/>
      <c r="D745" s="152"/>
      <c r="E745" s="93"/>
      <c r="F745" s="93"/>
    </row>
    <row r="746" spans="1:6">
      <c r="A746" s="93"/>
      <c r="B746" s="93"/>
      <c r="C746" s="93"/>
      <c r="D746" s="152"/>
      <c r="E746" s="93"/>
      <c r="F746" s="93"/>
    </row>
    <row r="747" spans="1:6">
      <c r="A747" s="93"/>
      <c r="B747" s="93"/>
      <c r="C747" s="93"/>
      <c r="D747" s="152"/>
      <c r="E747" s="93"/>
      <c r="F747" s="93"/>
    </row>
    <row r="748" spans="1:6">
      <c r="A748" s="93"/>
      <c r="B748" s="93"/>
      <c r="C748" s="93"/>
      <c r="D748" s="152"/>
      <c r="E748" s="93"/>
      <c r="F748" s="93"/>
    </row>
    <row r="749" spans="1:6">
      <c r="A749" s="93"/>
      <c r="B749" s="93"/>
      <c r="C749" s="93"/>
      <c r="D749" s="152"/>
      <c r="E749" s="93"/>
      <c r="F749" s="93"/>
    </row>
    <row r="750" spans="1:6">
      <c r="A750" s="93"/>
      <c r="B750" s="93"/>
      <c r="C750" s="93"/>
      <c r="D750" s="152"/>
      <c r="E750" s="93"/>
      <c r="F750" s="93"/>
    </row>
    <row r="751" spans="1:6">
      <c r="A751" s="93"/>
      <c r="B751" s="93"/>
      <c r="C751" s="93"/>
      <c r="D751" s="152"/>
      <c r="E751" s="93"/>
      <c r="F751" s="93"/>
    </row>
    <row r="752" spans="1:6">
      <c r="A752" s="93"/>
      <c r="B752" s="93"/>
      <c r="C752" s="93"/>
      <c r="D752" s="152"/>
      <c r="E752" s="93"/>
      <c r="F752" s="93"/>
    </row>
    <row r="753" spans="1:6">
      <c r="A753" s="93"/>
      <c r="B753" s="93"/>
      <c r="C753" s="93"/>
      <c r="D753" s="152"/>
      <c r="E753" s="93"/>
      <c r="F753" s="93"/>
    </row>
    <row r="754" spans="1:6">
      <c r="A754" s="93"/>
      <c r="B754" s="93"/>
      <c r="C754" s="93"/>
      <c r="D754" s="152"/>
      <c r="E754" s="93"/>
      <c r="F754" s="93"/>
    </row>
    <row r="755" spans="1:6">
      <c r="A755" s="93"/>
      <c r="B755" s="93"/>
      <c r="C755" s="93"/>
      <c r="D755" s="152"/>
      <c r="E755" s="93"/>
      <c r="F755" s="93"/>
    </row>
    <row r="756" spans="1:6">
      <c r="A756" s="93"/>
      <c r="B756" s="93"/>
      <c r="C756" s="93"/>
      <c r="D756" s="152"/>
      <c r="E756" s="93"/>
      <c r="F756" s="93"/>
    </row>
    <row r="757" spans="1:6">
      <c r="A757" s="93"/>
      <c r="B757" s="93"/>
      <c r="C757" s="93"/>
      <c r="D757" s="152"/>
      <c r="E757" s="93"/>
      <c r="F757" s="93"/>
    </row>
    <row r="758" spans="1:6">
      <c r="A758" s="93"/>
      <c r="B758" s="93"/>
      <c r="C758" s="93"/>
      <c r="D758" s="152"/>
      <c r="E758" s="93"/>
      <c r="F758" s="93"/>
    </row>
    <row r="759" spans="1:6">
      <c r="A759" s="93"/>
      <c r="B759" s="93"/>
      <c r="C759" s="93"/>
      <c r="D759" s="152"/>
      <c r="E759" s="93"/>
      <c r="F759" s="93"/>
    </row>
    <row r="760" spans="1:6">
      <c r="A760" s="93"/>
      <c r="B760" s="93"/>
      <c r="C760" s="93"/>
      <c r="D760" s="152"/>
      <c r="E760" s="93"/>
      <c r="F760" s="93"/>
    </row>
    <row r="761" spans="1:6">
      <c r="A761" s="93"/>
      <c r="B761" s="93"/>
      <c r="C761" s="93"/>
      <c r="D761" s="152"/>
      <c r="E761" s="93"/>
      <c r="F761" s="93"/>
    </row>
    <row r="762" spans="1:6">
      <c r="A762" s="93"/>
      <c r="B762" s="93"/>
      <c r="C762" s="93"/>
      <c r="D762" s="152"/>
      <c r="E762" s="93"/>
      <c r="F762" s="93"/>
    </row>
    <row r="763" spans="1:6">
      <c r="A763" s="93"/>
      <c r="B763" s="93"/>
      <c r="C763" s="93"/>
      <c r="D763" s="152"/>
      <c r="E763" s="93"/>
      <c r="F763" s="153"/>
    </row>
    <row r="764" spans="1:6">
      <c r="A764" s="93"/>
      <c r="B764" s="93"/>
      <c r="C764" s="93"/>
      <c r="D764" s="152"/>
      <c r="E764" s="93"/>
      <c r="F764" s="93"/>
    </row>
    <row r="765" spans="1:6">
      <c r="A765" s="93"/>
      <c r="B765" s="93"/>
      <c r="C765" s="93"/>
      <c r="D765" s="152"/>
      <c r="E765" s="93"/>
      <c r="F765" s="153"/>
    </row>
    <row r="766" spans="1:6">
      <c r="A766" s="93"/>
      <c r="B766" s="93"/>
      <c r="C766" s="93"/>
      <c r="D766" s="152"/>
      <c r="E766" s="93"/>
      <c r="F766" s="93"/>
    </row>
    <row r="767" spans="1:6">
      <c r="A767" s="93"/>
      <c r="B767" s="93"/>
      <c r="C767" s="93"/>
      <c r="D767" s="152"/>
      <c r="E767" s="93"/>
      <c r="F767" s="93"/>
    </row>
    <row r="768" spans="1:6">
      <c r="A768" s="93"/>
      <c r="B768" s="93"/>
      <c r="C768" s="93"/>
      <c r="D768" s="152"/>
      <c r="E768" s="93"/>
      <c r="F768" s="93"/>
    </row>
    <row r="769" spans="1:6">
      <c r="A769" s="93"/>
      <c r="B769" s="93"/>
      <c r="C769" s="93"/>
      <c r="D769" s="152"/>
      <c r="E769" s="93"/>
      <c r="F769" s="93"/>
    </row>
    <row r="770" spans="1:6">
      <c r="A770" s="93"/>
      <c r="B770" s="93"/>
      <c r="C770" s="93"/>
      <c r="D770" s="152"/>
      <c r="E770" s="93"/>
      <c r="F770" s="93"/>
    </row>
    <row r="771" spans="1:6">
      <c r="A771" s="93"/>
      <c r="B771" s="93"/>
      <c r="C771" s="93"/>
      <c r="D771" s="152"/>
      <c r="E771" s="93"/>
      <c r="F771" s="93"/>
    </row>
    <row r="772" spans="1:6">
      <c r="A772" s="93"/>
      <c r="B772" s="93"/>
      <c r="C772" s="93"/>
      <c r="D772" s="152"/>
      <c r="E772" s="93"/>
      <c r="F772" s="93"/>
    </row>
    <row r="773" spans="1:6">
      <c r="A773" s="93"/>
      <c r="B773" s="93"/>
      <c r="C773" s="93"/>
      <c r="D773" s="152"/>
      <c r="E773" s="93"/>
      <c r="F773" s="93"/>
    </row>
    <row r="774" spans="1:6">
      <c r="A774" s="93"/>
      <c r="B774" s="93"/>
      <c r="C774" s="93"/>
      <c r="D774" s="152"/>
      <c r="E774" s="93"/>
      <c r="F774" s="93"/>
    </row>
    <row r="775" spans="1:6">
      <c r="A775" s="93"/>
      <c r="B775" s="93"/>
      <c r="C775" s="93"/>
      <c r="D775" s="152"/>
      <c r="E775" s="93"/>
      <c r="F775" s="93"/>
    </row>
    <row r="776" spans="1:6">
      <c r="A776" s="93"/>
      <c r="B776" s="93"/>
      <c r="C776" s="93"/>
      <c r="D776" s="152"/>
      <c r="E776" s="93"/>
      <c r="F776" s="93"/>
    </row>
    <row r="777" spans="1:6">
      <c r="A777" s="93"/>
      <c r="B777" s="93"/>
      <c r="C777" s="93"/>
      <c r="D777" s="152"/>
      <c r="E777" s="93"/>
      <c r="F777" s="93"/>
    </row>
    <row r="778" spans="1:6">
      <c r="A778" s="93"/>
      <c r="B778" s="93"/>
      <c r="C778" s="93"/>
      <c r="D778" s="152"/>
      <c r="E778" s="93"/>
      <c r="F778" s="93"/>
    </row>
    <row r="779" spans="1:6">
      <c r="A779" s="93"/>
      <c r="B779" s="93"/>
      <c r="C779" s="93"/>
      <c r="D779" s="152"/>
      <c r="E779" s="93"/>
      <c r="F779" s="93"/>
    </row>
    <row r="780" spans="1:6">
      <c r="A780" s="93"/>
      <c r="B780" s="93"/>
      <c r="C780" s="93"/>
      <c r="D780" s="152"/>
      <c r="E780" s="93"/>
      <c r="F780" s="93"/>
    </row>
    <row r="781" spans="1:6">
      <c r="A781" s="93"/>
      <c r="B781" s="93"/>
      <c r="C781" s="93"/>
      <c r="D781" s="152"/>
      <c r="E781" s="93"/>
      <c r="F781" s="93"/>
    </row>
    <row r="782" spans="1:6">
      <c r="A782" s="93"/>
      <c r="B782" s="93"/>
      <c r="C782" s="93"/>
      <c r="D782" s="152"/>
      <c r="E782" s="93"/>
      <c r="F782" s="93"/>
    </row>
    <row r="783" spans="1:6">
      <c r="A783" s="93"/>
      <c r="B783" s="93"/>
      <c r="C783" s="93"/>
      <c r="D783" s="152"/>
      <c r="E783" s="93"/>
      <c r="F783" s="93"/>
    </row>
    <row r="784" spans="1:6">
      <c r="A784" s="93"/>
      <c r="B784" s="93"/>
      <c r="C784" s="93"/>
      <c r="D784" s="152"/>
      <c r="E784" s="93"/>
      <c r="F784" s="93"/>
    </row>
    <row r="785" spans="1:6">
      <c r="A785" s="93"/>
      <c r="B785" s="93"/>
      <c r="C785" s="93"/>
      <c r="D785" s="152"/>
      <c r="E785" s="93"/>
      <c r="F785" s="93"/>
    </row>
    <row r="786" spans="1:6">
      <c r="A786" s="93"/>
      <c r="B786" s="93"/>
      <c r="C786" s="93"/>
      <c r="D786" s="152"/>
      <c r="E786" s="93"/>
      <c r="F786" s="93"/>
    </row>
    <row r="787" spans="1:6">
      <c r="A787" s="93"/>
      <c r="B787" s="93"/>
      <c r="C787" s="93"/>
      <c r="D787" s="152"/>
      <c r="E787" s="93"/>
      <c r="F787" s="93"/>
    </row>
    <row r="788" spans="1:6">
      <c r="A788" s="93"/>
      <c r="B788" s="93"/>
      <c r="C788" s="93"/>
      <c r="D788" s="152"/>
      <c r="E788" s="93"/>
      <c r="F788" s="93"/>
    </row>
    <row r="789" spans="1:6">
      <c r="A789" s="93"/>
      <c r="B789" s="93"/>
      <c r="C789" s="93"/>
      <c r="D789" s="152"/>
      <c r="E789" s="93"/>
      <c r="F789" s="93"/>
    </row>
    <row r="790" spans="1:6">
      <c r="A790" s="93"/>
      <c r="B790" s="93"/>
      <c r="C790" s="93"/>
      <c r="D790" s="152"/>
      <c r="E790" s="93"/>
      <c r="F790" s="93"/>
    </row>
    <row r="791" spans="1:6">
      <c r="A791" s="93"/>
      <c r="B791" s="93"/>
      <c r="C791" s="93"/>
      <c r="D791" s="152"/>
      <c r="E791" s="93"/>
      <c r="F791" s="93"/>
    </row>
    <row r="792" spans="1:6">
      <c r="A792" s="93"/>
      <c r="B792" s="93"/>
      <c r="C792" s="93"/>
      <c r="D792" s="152"/>
      <c r="E792" s="93"/>
      <c r="F792" s="93"/>
    </row>
    <row r="793" spans="1:6">
      <c r="A793" s="93"/>
      <c r="B793" s="93"/>
      <c r="C793" s="93"/>
      <c r="D793" s="152"/>
      <c r="E793" s="93"/>
      <c r="F793" s="93"/>
    </row>
    <row r="794" spans="1:6">
      <c r="A794" s="93"/>
      <c r="B794" s="93"/>
      <c r="C794" s="93"/>
      <c r="D794" s="152"/>
      <c r="E794" s="93"/>
      <c r="F794" s="93"/>
    </row>
    <row r="795" spans="1:6">
      <c r="A795" s="93"/>
      <c r="B795" s="93"/>
      <c r="C795" s="93"/>
      <c r="D795" s="152"/>
      <c r="E795" s="93"/>
      <c r="F795" s="93"/>
    </row>
    <row r="796" spans="1:6">
      <c r="A796" s="93"/>
      <c r="B796" s="93"/>
      <c r="C796" s="93"/>
      <c r="D796" s="152"/>
      <c r="E796" s="93"/>
      <c r="F796" s="93"/>
    </row>
    <row r="797" spans="1:6">
      <c r="A797" s="93"/>
      <c r="B797" s="93"/>
      <c r="C797" s="93"/>
      <c r="D797" s="152"/>
      <c r="E797" s="93"/>
      <c r="F797" s="93"/>
    </row>
    <row r="798" spans="1:6">
      <c r="A798" s="93"/>
      <c r="B798" s="93"/>
      <c r="C798" s="93"/>
      <c r="D798" s="152"/>
      <c r="E798" s="93"/>
      <c r="F798" s="93"/>
    </row>
    <row r="799" spans="1:6">
      <c r="A799" s="93"/>
      <c r="B799" s="93"/>
      <c r="C799" s="93"/>
      <c r="D799" s="152"/>
      <c r="E799" s="93"/>
      <c r="F799" s="93"/>
    </row>
    <row r="800" spans="1:6">
      <c r="A800" s="93"/>
      <c r="B800" s="93"/>
      <c r="C800" s="93"/>
      <c r="D800" s="152"/>
      <c r="E800" s="93"/>
      <c r="F800" s="93"/>
    </row>
    <row r="801" spans="1:6">
      <c r="A801" s="93"/>
      <c r="B801" s="93"/>
      <c r="C801" s="93"/>
      <c r="D801" s="152"/>
      <c r="E801" s="93"/>
      <c r="F801" s="93"/>
    </row>
    <row r="802" spans="1:6">
      <c r="A802" s="93"/>
      <c r="B802" s="93"/>
      <c r="C802" s="93"/>
      <c r="D802" s="152"/>
      <c r="E802" s="93"/>
      <c r="F802" s="93"/>
    </row>
    <row r="803" spans="1:6">
      <c r="A803" s="93"/>
      <c r="B803" s="93"/>
      <c r="C803" s="93"/>
      <c r="D803" s="152"/>
      <c r="E803" s="93"/>
      <c r="F803" s="93"/>
    </row>
    <row r="804" spans="1:6">
      <c r="A804" s="93"/>
      <c r="B804" s="93"/>
      <c r="C804" s="93"/>
      <c r="D804" s="152"/>
      <c r="E804" s="93"/>
      <c r="F804" s="93"/>
    </row>
    <row r="805" spans="1:6">
      <c r="A805" s="93"/>
      <c r="B805" s="93"/>
      <c r="C805" s="93"/>
      <c r="D805" s="152"/>
      <c r="E805" s="93"/>
      <c r="F805" s="93"/>
    </row>
    <row r="806" spans="1:6">
      <c r="A806" s="93"/>
      <c r="B806" s="93"/>
      <c r="C806" s="93"/>
      <c r="D806" s="152"/>
      <c r="E806" s="93"/>
      <c r="F806" s="93"/>
    </row>
    <row r="807" spans="1:6">
      <c r="A807" s="93"/>
      <c r="B807" s="93"/>
      <c r="C807" s="93"/>
      <c r="D807" s="152"/>
      <c r="E807" s="93"/>
      <c r="F807" s="93"/>
    </row>
    <row r="808" spans="1:6">
      <c r="A808" s="93"/>
      <c r="B808" s="93"/>
      <c r="C808" s="93"/>
      <c r="D808" s="152"/>
      <c r="E808" s="93"/>
      <c r="F808" s="93"/>
    </row>
    <row r="809" spans="1:6">
      <c r="A809" s="93"/>
      <c r="B809" s="93"/>
      <c r="C809" s="93"/>
      <c r="D809" s="152"/>
      <c r="E809" s="93"/>
      <c r="F809" s="93"/>
    </row>
    <row r="810" spans="1:6">
      <c r="A810" s="93"/>
      <c r="B810" s="93"/>
      <c r="C810" s="93"/>
      <c r="D810" s="152"/>
      <c r="E810" s="93"/>
      <c r="F810" s="93"/>
    </row>
    <row r="811" spans="1:6">
      <c r="A811" s="93"/>
      <c r="B811" s="93"/>
      <c r="C811" s="93"/>
      <c r="D811" s="152"/>
      <c r="E811" s="93"/>
      <c r="F811" s="93"/>
    </row>
    <row r="812" spans="1:6">
      <c r="A812" s="93"/>
      <c r="B812" s="93"/>
      <c r="C812" s="93"/>
      <c r="D812" s="152"/>
      <c r="E812" s="93"/>
      <c r="F812" s="93"/>
    </row>
    <row r="813" spans="1:6">
      <c r="A813" s="93"/>
      <c r="B813" s="93"/>
      <c r="C813" s="93"/>
      <c r="D813" s="152"/>
      <c r="E813" s="93"/>
      <c r="F813" s="93"/>
    </row>
    <row r="814" spans="1:6">
      <c r="A814" s="93"/>
      <c r="B814" s="93"/>
      <c r="C814" s="93"/>
      <c r="D814" s="152"/>
      <c r="E814" s="93"/>
      <c r="F814" s="93"/>
    </row>
    <row r="815" spans="1:6">
      <c r="A815" s="93"/>
      <c r="B815" s="93"/>
      <c r="C815" s="93"/>
      <c r="D815" s="152"/>
      <c r="E815" s="93"/>
      <c r="F815" s="93"/>
    </row>
    <row r="816" spans="1:6">
      <c r="A816" s="93"/>
      <c r="B816" s="93"/>
      <c r="C816" s="93"/>
      <c r="D816" s="152"/>
      <c r="E816" s="93"/>
      <c r="F816" s="93"/>
    </row>
    <row r="817" spans="1:6">
      <c r="A817" s="93"/>
      <c r="B817" s="93"/>
      <c r="C817" s="93"/>
      <c r="D817" s="152"/>
      <c r="E817" s="93"/>
      <c r="F817" s="93"/>
    </row>
    <row r="818" spans="1:6">
      <c r="A818" s="93"/>
      <c r="B818" s="93"/>
      <c r="C818" s="93"/>
      <c r="D818" s="152"/>
      <c r="E818" s="93"/>
      <c r="F818" s="93"/>
    </row>
    <row r="819" spans="1:6">
      <c r="A819" s="93"/>
      <c r="B819" s="93"/>
      <c r="C819" s="93"/>
      <c r="D819" s="152"/>
      <c r="E819" s="93"/>
      <c r="F819" s="93"/>
    </row>
    <row r="820" spans="1:6">
      <c r="A820" s="93"/>
      <c r="B820" s="93"/>
      <c r="C820" s="93"/>
      <c r="D820" s="152"/>
      <c r="E820" s="93"/>
      <c r="F820" s="93"/>
    </row>
    <row r="821" spans="1:6">
      <c r="A821" s="93"/>
      <c r="B821" s="93"/>
      <c r="C821" s="93"/>
      <c r="D821" s="152"/>
      <c r="E821" s="93"/>
      <c r="F821" s="93"/>
    </row>
    <row r="822" spans="1:6">
      <c r="A822" s="93"/>
      <c r="B822" s="93"/>
      <c r="C822" s="93"/>
      <c r="D822" s="152"/>
      <c r="E822" s="93"/>
      <c r="F822" s="93"/>
    </row>
    <row r="823" spans="1:6">
      <c r="A823" s="93"/>
      <c r="B823" s="93"/>
      <c r="C823" s="93"/>
      <c r="D823" s="152"/>
      <c r="E823" s="93"/>
      <c r="F823" s="93"/>
    </row>
    <row r="824" spans="1:6">
      <c r="A824" s="93"/>
      <c r="B824" s="93"/>
      <c r="C824" s="93"/>
      <c r="D824" s="152"/>
      <c r="E824" s="93"/>
      <c r="F824" s="93"/>
    </row>
    <row r="825" spans="1:6">
      <c r="A825" s="93"/>
      <c r="B825" s="93"/>
      <c r="C825" s="93"/>
      <c r="D825" s="152"/>
      <c r="E825" s="93"/>
      <c r="F825" s="93"/>
    </row>
    <row r="826" spans="1:6">
      <c r="A826" s="93"/>
      <c r="B826" s="93"/>
      <c r="C826" s="93"/>
      <c r="D826" s="152"/>
      <c r="E826" s="93"/>
      <c r="F826" s="93"/>
    </row>
    <row r="827" spans="1:6">
      <c r="A827" s="93"/>
      <c r="B827" s="93"/>
      <c r="C827" s="93"/>
      <c r="D827" s="152"/>
      <c r="E827" s="93"/>
      <c r="F827" s="93"/>
    </row>
    <row r="828" spans="1:6">
      <c r="A828" s="93"/>
      <c r="B828" s="93"/>
      <c r="C828" s="93"/>
      <c r="D828" s="152"/>
      <c r="E828" s="93"/>
      <c r="F828" s="93"/>
    </row>
    <row r="829" spans="1:6">
      <c r="A829" s="93"/>
      <c r="B829" s="93"/>
      <c r="C829" s="93"/>
      <c r="D829" s="152"/>
      <c r="E829" s="93"/>
      <c r="F829" s="93"/>
    </row>
    <row r="830" spans="1:6">
      <c r="A830" s="93"/>
      <c r="B830" s="93"/>
      <c r="C830" s="93"/>
      <c r="D830" s="152"/>
      <c r="E830" s="93"/>
      <c r="F830" s="93"/>
    </row>
    <row r="831" spans="1:6">
      <c r="A831" s="93"/>
      <c r="B831" s="93"/>
      <c r="C831" s="93"/>
      <c r="D831" s="152"/>
      <c r="E831" s="93"/>
      <c r="F831" s="93"/>
    </row>
    <row r="832" spans="1:6">
      <c r="A832" s="93"/>
      <c r="B832" s="93"/>
      <c r="C832" s="93"/>
      <c r="D832" s="152"/>
      <c r="E832" s="93"/>
      <c r="F832" s="93"/>
    </row>
    <row r="833" spans="1:6">
      <c r="A833" s="93"/>
      <c r="B833" s="93"/>
      <c r="C833" s="93"/>
      <c r="D833" s="152"/>
      <c r="E833" s="93"/>
      <c r="F833" s="93"/>
    </row>
    <row r="834" spans="1:6">
      <c r="A834" s="93"/>
      <c r="B834" s="93"/>
      <c r="C834" s="93"/>
      <c r="D834" s="152"/>
      <c r="E834" s="93"/>
      <c r="F834" s="93"/>
    </row>
    <row r="835" spans="1:6">
      <c r="A835" s="93"/>
      <c r="B835" s="93"/>
      <c r="C835" s="93"/>
      <c r="D835" s="152"/>
      <c r="E835" s="93"/>
      <c r="F835" s="93"/>
    </row>
    <row r="836" spans="1:6">
      <c r="A836" s="93"/>
      <c r="B836" s="93"/>
      <c r="C836" s="93"/>
      <c r="D836" s="152"/>
      <c r="E836" s="93"/>
      <c r="F836" s="93"/>
    </row>
    <row r="837" spans="1:6">
      <c r="A837" s="93"/>
      <c r="B837" s="93"/>
      <c r="C837" s="93"/>
      <c r="D837" s="152"/>
      <c r="E837" s="93"/>
      <c r="F837" s="93"/>
    </row>
    <row r="838" spans="1:6">
      <c r="A838" s="93"/>
      <c r="B838" s="93"/>
      <c r="C838" s="93"/>
      <c r="D838" s="152"/>
      <c r="E838" s="93"/>
      <c r="F838" s="93"/>
    </row>
    <row r="839" spans="1:6">
      <c r="A839" s="93"/>
      <c r="B839" s="93"/>
      <c r="C839" s="93"/>
      <c r="D839" s="152"/>
      <c r="E839" s="93"/>
      <c r="F839" s="93"/>
    </row>
    <row r="840" spans="1:6">
      <c r="A840" s="93"/>
      <c r="B840" s="93"/>
      <c r="C840" s="93"/>
      <c r="D840" s="152"/>
      <c r="E840" s="93"/>
      <c r="F840" s="93"/>
    </row>
    <row r="841" spans="1:6">
      <c r="A841" s="93"/>
      <c r="B841" s="93"/>
      <c r="C841" s="93"/>
      <c r="D841" s="152"/>
      <c r="E841" s="93"/>
      <c r="F841" s="93"/>
    </row>
    <row r="842" spans="1:6">
      <c r="A842" s="93"/>
      <c r="B842" s="93"/>
      <c r="C842" s="93"/>
      <c r="D842" s="152"/>
      <c r="E842" s="93"/>
      <c r="F842" s="93"/>
    </row>
    <row r="843" spans="1:6">
      <c r="A843" s="93"/>
      <c r="B843" s="93"/>
      <c r="C843" s="93"/>
      <c r="D843" s="152"/>
      <c r="E843" s="93"/>
      <c r="F843" s="93"/>
    </row>
    <row r="844" spans="1:6">
      <c r="A844" s="93"/>
      <c r="B844" s="93"/>
      <c r="C844" s="93"/>
      <c r="D844" s="152"/>
      <c r="E844" s="93"/>
      <c r="F844" s="93"/>
    </row>
    <row r="845" spans="1:6">
      <c r="A845" s="93"/>
      <c r="B845" s="93"/>
      <c r="C845" s="93"/>
      <c r="D845" s="152"/>
      <c r="E845" s="93"/>
      <c r="F845" s="93"/>
    </row>
    <row r="846" spans="1:6">
      <c r="A846" s="93"/>
      <c r="B846" s="93"/>
      <c r="C846" s="93"/>
      <c r="D846" s="152"/>
      <c r="E846" s="93"/>
      <c r="F846" s="93"/>
    </row>
    <row r="847" spans="1:6">
      <c r="A847" s="93"/>
      <c r="B847" s="93"/>
      <c r="C847" s="93"/>
      <c r="D847" s="152"/>
      <c r="E847" s="93"/>
      <c r="F847" s="93"/>
    </row>
    <row r="848" spans="1:6">
      <c r="A848" s="93"/>
      <c r="B848" s="93"/>
      <c r="C848" s="93"/>
      <c r="D848" s="152"/>
      <c r="E848" s="93"/>
      <c r="F848" s="93"/>
    </row>
    <row r="849" spans="1:6">
      <c r="A849" s="93"/>
      <c r="B849" s="93"/>
      <c r="C849" s="93"/>
      <c r="D849" s="152"/>
      <c r="E849" s="93"/>
      <c r="F849" s="93"/>
    </row>
    <row r="850" spans="1:6">
      <c r="A850" s="93"/>
      <c r="B850" s="93"/>
      <c r="C850" s="93"/>
      <c r="D850" s="152"/>
      <c r="E850" s="93"/>
      <c r="F850" s="93"/>
    </row>
    <row r="851" spans="1:6">
      <c r="A851" s="93"/>
      <c r="B851" s="93"/>
      <c r="C851" s="93"/>
      <c r="D851" s="152"/>
      <c r="E851" s="93"/>
      <c r="F851" s="93"/>
    </row>
    <row r="852" spans="1:6">
      <c r="A852" s="93"/>
      <c r="B852" s="93"/>
      <c r="C852" s="93"/>
      <c r="D852" s="152"/>
      <c r="E852" s="93"/>
      <c r="F852" s="93"/>
    </row>
    <row r="853" spans="1:6">
      <c r="A853" s="93"/>
      <c r="B853" s="93"/>
      <c r="C853" s="93"/>
      <c r="D853" s="152"/>
      <c r="E853" s="93"/>
      <c r="F853" s="93"/>
    </row>
    <row r="854" spans="1:6">
      <c r="A854" s="93"/>
      <c r="B854" s="93"/>
      <c r="C854" s="93"/>
      <c r="D854" s="152"/>
      <c r="E854" s="93"/>
      <c r="F854" s="93"/>
    </row>
    <row r="855" spans="1:6">
      <c r="A855" s="93"/>
      <c r="B855" s="93"/>
      <c r="C855" s="93"/>
      <c r="D855" s="152"/>
      <c r="E855" s="93"/>
      <c r="F855" s="93"/>
    </row>
    <row r="856" spans="1:6">
      <c r="A856" s="93"/>
      <c r="B856" s="93"/>
      <c r="C856" s="93"/>
      <c r="D856" s="152"/>
      <c r="E856" s="93"/>
      <c r="F856" s="93"/>
    </row>
    <row r="857" spans="1:6">
      <c r="A857" s="93"/>
      <c r="B857" s="93"/>
      <c r="C857" s="93"/>
      <c r="D857" s="152"/>
      <c r="E857" s="93"/>
      <c r="F857" s="93"/>
    </row>
    <row r="858" spans="1:6">
      <c r="A858" s="93"/>
      <c r="B858" s="93"/>
      <c r="C858" s="93"/>
      <c r="D858" s="152"/>
      <c r="E858" s="93"/>
      <c r="F858" s="93"/>
    </row>
    <row r="859" spans="1:6">
      <c r="A859" s="93"/>
      <c r="B859" s="93"/>
      <c r="C859" s="93"/>
      <c r="D859" s="152"/>
      <c r="E859" s="93"/>
      <c r="F859" s="93"/>
    </row>
    <row r="860" spans="1:6">
      <c r="A860" s="93"/>
      <c r="B860" s="93"/>
      <c r="C860" s="93"/>
      <c r="D860" s="152"/>
      <c r="E860" s="93"/>
      <c r="F860" s="93"/>
    </row>
    <row r="861" spans="1:6">
      <c r="A861" s="93"/>
      <c r="B861" s="93"/>
      <c r="C861" s="93"/>
      <c r="D861" s="152"/>
      <c r="E861" s="93"/>
      <c r="F861" s="93"/>
    </row>
    <row r="862" spans="1:6">
      <c r="A862" s="93"/>
      <c r="B862" s="93"/>
      <c r="C862" s="93"/>
      <c r="D862" s="152"/>
      <c r="E862" s="93"/>
      <c r="F862" s="93"/>
    </row>
    <row r="863" spans="1:6">
      <c r="A863" s="93"/>
      <c r="B863" s="93"/>
      <c r="C863" s="93"/>
      <c r="D863" s="152"/>
      <c r="E863" s="93"/>
      <c r="F863" s="93"/>
    </row>
    <row r="864" spans="1:6">
      <c r="A864" s="93"/>
      <c r="B864" s="93"/>
      <c r="C864" s="93"/>
      <c r="D864" s="152"/>
      <c r="E864" s="93"/>
      <c r="F864" s="93"/>
    </row>
    <row r="865" spans="1:6">
      <c r="A865" s="93"/>
      <c r="B865" s="93"/>
      <c r="C865" s="93"/>
      <c r="D865" s="152"/>
      <c r="E865" s="93"/>
      <c r="F865" s="93"/>
    </row>
    <row r="866" spans="1:6">
      <c r="A866" s="93"/>
      <c r="B866" s="93"/>
      <c r="C866" s="93"/>
      <c r="D866" s="152"/>
      <c r="E866" s="93"/>
      <c r="F866" s="93"/>
    </row>
    <row r="867" spans="1:6">
      <c r="A867" s="93"/>
      <c r="B867" s="93"/>
      <c r="C867" s="93"/>
      <c r="D867" s="152"/>
      <c r="E867" s="93"/>
      <c r="F867" s="93"/>
    </row>
    <row r="868" spans="1:6">
      <c r="A868" s="93"/>
      <c r="B868" s="93"/>
      <c r="C868" s="93"/>
      <c r="D868" s="152"/>
      <c r="E868" s="93"/>
      <c r="F868" s="93"/>
    </row>
    <row r="869" spans="1:6">
      <c r="A869" s="93"/>
      <c r="B869" s="93"/>
      <c r="C869" s="93"/>
      <c r="D869" s="152"/>
      <c r="E869" s="93"/>
      <c r="F869" s="93"/>
    </row>
    <row r="870" spans="1:6">
      <c r="A870" s="93"/>
      <c r="B870" s="93"/>
      <c r="C870" s="93"/>
      <c r="D870" s="152"/>
      <c r="E870" s="93"/>
      <c r="F870" s="93"/>
    </row>
    <row r="871" spans="1:6">
      <c r="A871" s="93"/>
      <c r="B871" s="93"/>
      <c r="C871" s="93"/>
      <c r="D871" s="152"/>
      <c r="E871" s="93"/>
      <c r="F871" s="93"/>
    </row>
    <row r="872" spans="1:6">
      <c r="A872" s="93"/>
      <c r="B872" s="93"/>
      <c r="C872" s="93"/>
      <c r="D872" s="152"/>
      <c r="E872" s="93"/>
      <c r="F872" s="93"/>
    </row>
    <row r="873" spans="1:6">
      <c r="A873" s="93"/>
      <c r="B873" s="93"/>
      <c r="C873" s="93"/>
      <c r="D873" s="152"/>
      <c r="E873" s="93"/>
      <c r="F873" s="93"/>
    </row>
    <row r="874" spans="1:6">
      <c r="A874" s="93"/>
      <c r="B874" s="93"/>
      <c r="C874" s="93"/>
      <c r="D874" s="152"/>
      <c r="E874" s="93"/>
      <c r="F874" s="93"/>
    </row>
    <row r="875" spans="1:6">
      <c r="A875" s="93"/>
      <c r="B875" s="93"/>
      <c r="C875" s="93"/>
      <c r="D875" s="152"/>
      <c r="E875" s="93"/>
      <c r="F875" s="93"/>
    </row>
    <row r="876" spans="1:6">
      <c r="A876" s="93"/>
      <c r="B876" s="93"/>
      <c r="C876" s="93"/>
      <c r="D876" s="152"/>
      <c r="E876" s="93"/>
      <c r="F876" s="93"/>
    </row>
    <row r="877" spans="1:6">
      <c r="A877" s="93"/>
      <c r="B877" s="93"/>
      <c r="C877" s="93"/>
      <c r="D877" s="152"/>
      <c r="E877" s="93"/>
      <c r="F877" s="93"/>
    </row>
    <row r="878" spans="1:6">
      <c r="A878" s="93"/>
      <c r="B878" s="93"/>
      <c r="C878" s="93"/>
      <c r="D878" s="152"/>
      <c r="E878" s="93"/>
      <c r="F878" s="93"/>
    </row>
    <row r="879" spans="1:6">
      <c r="A879" s="93"/>
      <c r="B879" s="93"/>
      <c r="C879" s="93"/>
      <c r="D879" s="152"/>
      <c r="E879" s="93"/>
      <c r="F879" s="93"/>
    </row>
    <row r="880" spans="1:6">
      <c r="A880" s="93"/>
      <c r="B880" s="93"/>
      <c r="C880" s="93"/>
      <c r="D880" s="152"/>
      <c r="E880" s="93"/>
      <c r="F880" s="93"/>
    </row>
    <row r="881" spans="1:6">
      <c r="A881" s="93"/>
      <c r="B881" s="93"/>
      <c r="C881" s="93"/>
      <c r="D881" s="152"/>
      <c r="E881" s="93"/>
      <c r="F881" s="93"/>
    </row>
    <row r="882" spans="1:6">
      <c r="A882" s="93"/>
      <c r="B882" s="93"/>
      <c r="C882" s="93"/>
      <c r="D882" s="152"/>
      <c r="E882" s="93"/>
      <c r="F882" s="93"/>
    </row>
    <row r="883" spans="1:6">
      <c r="A883" s="93"/>
      <c r="B883" s="93"/>
      <c r="C883" s="93"/>
      <c r="D883" s="152"/>
      <c r="E883" s="93"/>
      <c r="F883" s="93"/>
    </row>
    <row r="884" spans="1:6">
      <c r="A884" s="93"/>
      <c r="B884" s="93"/>
      <c r="C884" s="93"/>
      <c r="D884" s="152"/>
      <c r="E884" s="93"/>
      <c r="F884" s="93"/>
    </row>
    <row r="885" spans="1:6">
      <c r="A885" s="93"/>
      <c r="B885" s="93"/>
      <c r="C885" s="93"/>
      <c r="D885" s="152"/>
      <c r="E885" s="93"/>
      <c r="F885" s="93"/>
    </row>
    <row r="886" spans="1:6">
      <c r="A886" s="93"/>
      <c r="B886" s="93"/>
      <c r="C886" s="93"/>
      <c r="D886" s="152"/>
      <c r="E886" s="93"/>
      <c r="F886" s="93"/>
    </row>
    <row r="887" spans="1:6">
      <c r="A887" s="93"/>
      <c r="B887" s="93"/>
      <c r="C887" s="93"/>
      <c r="D887" s="152"/>
      <c r="E887" s="93"/>
      <c r="F887" s="93"/>
    </row>
    <row r="888" spans="1:6">
      <c r="A888" s="93"/>
      <c r="B888" s="93"/>
      <c r="C888" s="93"/>
      <c r="D888" s="152"/>
      <c r="E888" s="93"/>
      <c r="F888" s="93"/>
    </row>
    <row r="889" spans="1:6">
      <c r="A889" s="93"/>
      <c r="B889" s="93"/>
      <c r="C889" s="93"/>
      <c r="D889" s="152"/>
      <c r="E889" s="93"/>
      <c r="F889" s="93"/>
    </row>
    <row r="890" spans="1:6">
      <c r="A890" s="93"/>
      <c r="B890" s="93"/>
      <c r="C890" s="93"/>
      <c r="D890" s="152"/>
      <c r="E890" s="93"/>
      <c r="F890" s="93"/>
    </row>
    <row r="891" spans="1:6">
      <c r="A891" s="93"/>
      <c r="B891" s="93"/>
      <c r="C891" s="93"/>
      <c r="D891" s="152"/>
      <c r="E891" s="93"/>
      <c r="F891" s="93"/>
    </row>
    <row r="892" spans="1:6">
      <c r="A892" s="93"/>
      <c r="B892" s="93"/>
      <c r="C892" s="93"/>
      <c r="D892" s="152"/>
      <c r="E892" s="93"/>
      <c r="F892" s="172"/>
    </row>
    <row r="893" spans="1:6">
      <c r="A893" s="93"/>
      <c r="B893" s="93"/>
      <c r="C893" s="93"/>
      <c r="D893" s="152"/>
      <c r="E893" s="93"/>
      <c r="F893" s="93"/>
    </row>
    <row r="894" spans="1:6">
      <c r="A894" s="93"/>
      <c r="B894" s="93"/>
      <c r="C894" s="93"/>
      <c r="D894" s="152"/>
      <c r="E894" s="93"/>
      <c r="F894" s="93"/>
    </row>
    <row r="895" spans="1:6">
      <c r="A895" s="93"/>
      <c r="B895" s="93"/>
      <c r="C895" s="93"/>
      <c r="D895" s="152"/>
      <c r="E895" s="93"/>
      <c r="F895" s="93"/>
    </row>
    <row r="896" spans="1:6">
      <c r="A896" s="93"/>
      <c r="B896" s="93"/>
      <c r="C896" s="93"/>
      <c r="D896" s="152"/>
      <c r="E896" s="93"/>
      <c r="F896" s="93"/>
    </row>
    <row r="897" spans="1:6">
      <c r="A897" s="93"/>
      <c r="B897" s="93"/>
      <c r="C897" s="93"/>
      <c r="D897" s="152"/>
      <c r="E897" s="93"/>
      <c r="F897" s="93"/>
    </row>
    <row r="898" spans="1:6">
      <c r="A898" s="93"/>
      <c r="B898" s="93"/>
      <c r="C898" s="93"/>
      <c r="D898" s="152"/>
      <c r="E898" s="93"/>
      <c r="F898" s="93"/>
    </row>
    <row r="899" spans="1:6">
      <c r="A899" s="93"/>
      <c r="B899" s="93"/>
      <c r="C899" s="93"/>
      <c r="D899" s="152"/>
      <c r="E899" s="93"/>
      <c r="F899" s="93"/>
    </row>
    <row r="900" spans="1:6">
      <c r="A900" s="93"/>
      <c r="B900" s="93"/>
      <c r="C900" s="93"/>
      <c r="D900" s="152"/>
      <c r="E900" s="93"/>
      <c r="F900" s="93"/>
    </row>
    <row r="901" spans="1:6">
      <c r="A901" s="93"/>
      <c r="B901" s="93"/>
      <c r="C901" s="93"/>
      <c r="D901" s="152"/>
      <c r="E901" s="93"/>
      <c r="F901" s="93"/>
    </row>
    <row r="902" spans="1:6">
      <c r="A902" s="93"/>
      <c r="B902" s="93"/>
      <c r="C902" s="93"/>
      <c r="D902" s="152"/>
      <c r="E902" s="93"/>
      <c r="F902" s="93"/>
    </row>
    <row r="903" spans="1:6">
      <c r="A903" s="93"/>
      <c r="B903" s="93"/>
      <c r="C903" s="93"/>
      <c r="D903" s="152"/>
      <c r="E903" s="93"/>
      <c r="F903" s="93"/>
    </row>
    <row r="904" spans="1:6">
      <c r="A904" s="93"/>
      <c r="B904" s="93"/>
      <c r="C904" s="93"/>
      <c r="D904" s="152"/>
      <c r="E904" s="93"/>
      <c r="F904" s="93"/>
    </row>
    <row r="905" spans="1:6">
      <c r="A905" s="93"/>
      <c r="B905" s="93"/>
      <c r="C905" s="93"/>
      <c r="D905" s="152"/>
      <c r="E905" s="93"/>
      <c r="F905" s="93"/>
    </row>
    <row r="906" spans="1:6">
      <c r="A906" s="93"/>
      <c r="B906" s="93"/>
      <c r="C906" s="93"/>
      <c r="D906" s="152"/>
      <c r="E906" s="93"/>
      <c r="F906" s="93"/>
    </row>
    <row r="907" spans="1:6">
      <c r="A907" s="93"/>
      <c r="B907" s="93"/>
      <c r="C907" s="93"/>
      <c r="D907" s="152"/>
      <c r="E907" s="93"/>
      <c r="F907" s="93"/>
    </row>
    <row r="908" spans="1:6">
      <c r="A908" s="93"/>
      <c r="B908" s="93"/>
      <c r="C908" s="93"/>
      <c r="D908" s="152"/>
      <c r="E908" s="93"/>
      <c r="F908" s="93"/>
    </row>
    <row r="909" spans="1:6">
      <c r="A909" s="93"/>
      <c r="B909" s="93"/>
      <c r="C909" s="93"/>
      <c r="D909" s="152"/>
      <c r="E909" s="93"/>
      <c r="F909" s="93"/>
    </row>
    <row r="910" spans="1:6">
      <c r="A910" s="93"/>
      <c r="B910" s="93"/>
      <c r="C910" s="93"/>
      <c r="D910" s="152"/>
      <c r="E910" s="93"/>
      <c r="F910" s="93"/>
    </row>
    <row r="911" spans="1:6">
      <c r="A911" s="93"/>
      <c r="B911" s="93"/>
      <c r="C911" s="93"/>
      <c r="D911" s="152"/>
      <c r="E911" s="93"/>
      <c r="F911" s="93"/>
    </row>
    <row r="912" spans="1:6">
      <c r="A912" s="93"/>
      <c r="B912" s="93"/>
      <c r="C912" s="93"/>
      <c r="D912" s="152"/>
      <c r="E912" s="93"/>
      <c r="F912" s="93"/>
    </row>
    <row r="913" spans="1:6">
      <c r="A913" s="93"/>
      <c r="B913" s="93"/>
      <c r="C913" s="93"/>
      <c r="D913" s="152"/>
      <c r="E913" s="93"/>
      <c r="F913" s="93"/>
    </row>
    <row r="914" spans="1:6">
      <c r="A914" s="93"/>
      <c r="B914" s="93"/>
      <c r="C914" s="93"/>
      <c r="D914" s="152"/>
      <c r="E914" s="93"/>
      <c r="F914" s="93"/>
    </row>
    <row r="915" spans="1:6">
      <c r="A915" s="93"/>
      <c r="B915" s="93"/>
      <c r="C915" s="93"/>
      <c r="D915" s="152"/>
      <c r="E915" s="93"/>
      <c r="F915" s="93"/>
    </row>
    <row r="916" spans="1:6">
      <c r="A916" s="93"/>
      <c r="B916" s="93"/>
      <c r="C916" s="93"/>
      <c r="D916" s="152"/>
      <c r="E916" s="93"/>
      <c r="F916" s="93"/>
    </row>
    <row r="917" spans="1:6">
      <c r="A917" s="93"/>
      <c r="B917" s="93"/>
      <c r="C917" s="93"/>
      <c r="D917" s="152"/>
      <c r="E917" s="93"/>
      <c r="F917" s="93"/>
    </row>
    <row r="918" spans="1:6">
      <c r="A918" s="93"/>
      <c r="B918" s="93"/>
      <c r="C918" s="93"/>
      <c r="D918" s="152"/>
      <c r="E918" s="93"/>
      <c r="F918" s="93"/>
    </row>
    <row r="919" spans="1:6">
      <c r="A919" s="93"/>
      <c r="B919" s="93"/>
      <c r="C919" s="93"/>
      <c r="D919" s="152"/>
      <c r="E919" s="93"/>
      <c r="F919" s="93"/>
    </row>
    <row r="920" spans="1:6">
      <c r="A920" s="93"/>
      <c r="B920" s="93"/>
      <c r="C920" s="93"/>
      <c r="D920" s="152"/>
      <c r="E920" s="93"/>
      <c r="F920" s="93"/>
    </row>
    <row r="921" spans="1:6">
      <c r="A921" s="93"/>
      <c r="B921" s="93"/>
      <c r="C921" s="93"/>
      <c r="D921" s="152"/>
      <c r="E921" s="93"/>
      <c r="F921" s="93"/>
    </row>
    <row r="922" spans="1:6">
      <c r="A922" s="93"/>
      <c r="B922" s="93"/>
      <c r="C922" s="93"/>
      <c r="D922" s="152"/>
      <c r="E922" s="93"/>
      <c r="F922" s="93"/>
    </row>
    <row r="923" spans="1:6">
      <c r="A923" s="93"/>
      <c r="B923" s="93"/>
      <c r="C923" s="93"/>
      <c r="D923" s="152"/>
      <c r="E923" s="93"/>
      <c r="F923" s="93"/>
    </row>
    <row r="924" spans="1:6">
      <c r="A924" s="93"/>
      <c r="B924" s="93"/>
      <c r="C924" s="93"/>
      <c r="D924" s="152"/>
      <c r="E924" s="93"/>
      <c r="F924" s="93"/>
    </row>
    <row r="925" spans="1:6">
      <c r="A925" s="93"/>
      <c r="B925" s="93"/>
      <c r="C925" s="93"/>
      <c r="D925" s="152"/>
      <c r="E925" s="93"/>
      <c r="F925" s="93"/>
    </row>
    <row r="926" spans="1:6">
      <c r="A926" s="93"/>
      <c r="B926" s="93"/>
      <c r="C926" s="93"/>
      <c r="D926" s="152"/>
      <c r="E926" s="93"/>
      <c r="F926" s="93"/>
    </row>
    <row r="927" spans="1:6">
      <c r="A927" s="93"/>
      <c r="B927" s="93"/>
      <c r="C927" s="93"/>
      <c r="D927" s="152"/>
      <c r="E927" s="93"/>
      <c r="F927" s="93"/>
    </row>
    <row r="928" spans="1:6">
      <c r="A928" s="93"/>
      <c r="B928" s="93"/>
      <c r="C928" s="93"/>
      <c r="D928" s="152"/>
      <c r="E928" s="93"/>
      <c r="F928" s="93"/>
    </row>
    <row r="929" spans="1:6">
      <c r="A929" s="93"/>
      <c r="B929" s="93"/>
      <c r="C929" s="93"/>
      <c r="D929" s="152"/>
      <c r="E929" s="93"/>
      <c r="F929" s="93"/>
    </row>
    <row r="930" spans="1:6">
      <c r="A930" s="93"/>
      <c r="B930" s="93"/>
      <c r="C930" s="93"/>
      <c r="D930" s="152"/>
      <c r="E930" s="93"/>
      <c r="F930" s="93"/>
    </row>
    <row r="931" spans="1:6">
      <c r="A931" s="93"/>
      <c r="B931" s="93"/>
      <c r="C931" s="93"/>
      <c r="D931" s="152"/>
      <c r="E931" s="93"/>
      <c r="F931" s="93"/>
    </row>
    <row r="932" spans="1:6">
      <c r="A932" s="93"/>
      <c r="B932" s="93"/>
      <c r="C932" s="93"/>
      <c r="D932" s="152"/>
      <c r="E932" s="93"/>
      <c r="F932" s="93"/>
    </row>
    <row r="933" spans="1:6">
      <c r="A933" s="93"/>
      <c r="B933" s="93"/>
      <c r="C933" s="93"/>
      <c r="D933" s="152"/>
      <c r="E933" s="93"/>
      <c r="F933" s="93"/>
    </row>
    <row r="934" spans="1:6">
      <c r="A934" s="93"/>
      <c r="B934" s="93"/>
      <c r="C934" s="93"/>
      <c r="D934" s="152"/>
      <c r="E934" s="93"/>
      <c r="F934" s="93"/>
    </row>
    <row r="935" spans="1:6">
      <c r="A935" s="93"/>
      <c r="B935" s="93"/>
      <c r="C935" s="93"/>
      <c r="D935" s="152"/>
      <c r="E935" s="93"/>
      <c r="F935" s="93"/>
    </row>
    <row r="936" spans="1:6">
      <c r="A936" s="93"/>
      <c r="B936" s="93"/>
      <c r="C936" s="93"/>
      <c r="D936" s="152"/>
      <c r="E936" s="93"/>
      <c r="F936" s="93"/>
    </row>
    <row r="937" spans="1:6">
      <c r="A937" s="93"/>
      <c r="B937" s="93"/>
      <c r="C937" s="93"/>
      <c r="D937" s="152"/>
      <c r="E937" s="93"/>
      <c r="F937" s="93"/>
    </row>
    <row r="938" spans="1:6">
      <c r="A938" s="93"/>
      <c r="B938" s="93"/>
      <c r="C938" s="93"/>
      <c r="D938" s="152"/>
      <c r="E938" s="93"/>
      <c r="F938" s="93"/>
    </row>
    <row r="939" spans="1:6">
      <c r="A939" s="93"/>
      <c r="B939" s="93"/>
      <c r="C939" s="93"/>
      <c r="D939" s="152"/>
      <c r="E939" s="93"/>
      <c r="F939" s="93"/>
    </row>
    <row r="940" spans="1:6">
      <c r="A940" s="93"/>
      <c r="B940" s="93"/>
      <c r="C940" s="93"/>
      <c r="D940" s="152"/>
      <c r="E940" s="93"/>
      <c r="F940" s="93"/>
    </row>
    <row r="941" spans="1:6">
      <c r="A941" s="93"/>
      <c r="B941" s="93"/>
      <c r="C941" s="93"/>
      <c r="D941" s="152"/>
      <c r="E941" s="93"/>
      <c r="F941" s="93"/>
    </row>
    <row r="942" spans="1:6">
      <c r="A942" s="93"/>
      <c r="B942" s="93"/>
      <c r="C942" s="93"/>
      <c r="D942" s="152"/>
      <c r="E942" s="93"/>
      <c r="F942" s="93"/>
    </row>
    <row r="943" spans="1:6">
      <c r="A943" s="93"/>
      <c r="B943" s="93"/>
      <c r="C943" s="93"/>
      <c r="D943" s="152"/>
      <c r="E943" s="93"/>
      <c r="F943" s="93"/>
    </row>
    <row r="944" spans="1:6">
      <c r="A944" s="93"/>
      <c r="B944" s="93"/>
      <c r="C944" s="93"/>
      <c r="D944" s="152"/>
      <c r="E944" s="93"/>
      <c r="F944" s="93"/>
    </row>
    <row r="945" spans="1:6">
      <c r="A945" s="93"/>
      <c r="B945" s="93"/>
      <c r="C945" s="93"/>
      <c r="D945" s="152"/>
      <c r="E945" s="93"/>
      <c r="F945" s="93"/>
    </row>
    <row r="946" spans="1:6">
      <c r="A946" s="93"/>
      <c r="B946" s="93"/>
      <c r="C946" s="93"/>
      <c r="D946" s="152"/>
      <c r="E946" s="93"/>
      <c r="F946" s="93"/>
    </row>
    <row r="947" spans="1:6">
      <c r="A947" s="93"/>
      <c r="B947" s="93"/>
      <c r="C947" s="93"/>
      <c r="D947" s="152"/>
      <c r="E947" s="93"/>
      <c r="F947" s="93"/>
    </row>
    <row r="948" spans="1:6">
      <c r="A948" s="93"/>
      <c r="B948" s="93"/>
      <c r="C948" s="93"/>
      <c r="D948" s="152"/>
      <c r="E948" s="93"/>
      <c r="F948" s="93"/>
    </row>
    <row r="949" spans="1:6">
      <c r="A949" s="93"/>
      <c r="B949" s="93"/>
      <c r="C949" s="93"/>
      <c r="D949" s="152"/>
      <c r="E949" s="93"/>
      <c r="F949" s="93"/>
    </row>
    <row r="950" spans="1:6">
      <c r="A950" s="93"/>
      <c r="B950" s="93"/>
      <c r="C950" s="93"/>
      <c r="D950" s="152"/>
      <c r="E950" s="93"/>
      <c r="F950" s="93"/>
    </row>
    <row r="951" spans="1:6">
      <c r="A951" s="93"/>
      <c r="B951" s="93"/>
      <c r="C951" s="93"/>
      <c r="D951" s="152"/>
      <c r="E951" s="93"/>
      <c r="F951" s="93"/>
    </row>
    <row r="952" spans="1:6">
      <c r="A952" s="93"/>
      <c r="B952" s="93"/>
      <c r="C952" s="93"/>
      <c r="D952" s="152"/>
      <c r="E952" s="93"/>
      <c r="F952" s="93"/>
    </row>
    <row r="953" spans="1:6">
      <c r="A953" s="93"/>
      <c r="B953" s="93"/>
      <c r="C953" s="93"/>
      <c r="D953" s="152"/>
      <c r="E953" s="93"/>
      <c r="F953" s="93"/>
    </row>
    <row r="954" spans="1:6">
      <c r="A954" s="93"/>
      <c r="B954" s="93"/>
      <c r="C954" s="93"/>
      <c r="D954" s="152"/>
      <c r="E954" s="93"/>
      <c r="F954" s="93"/>
    </row>
    <row r="955" spans="1:6">
      <c r="A955" s="93"/>
      <c r="B955" s="93"/>
      <c r="C955" s="93"/>
      <c r="D955" s="152"/>
      <c r="E955" s="93"/>
      <c r="F955" s="93"/>
    </row>
    <row r="956" spans="1:6">
      <c r="A956" s="93"/>
      <c r="B956" s="93"/>
      <c r="C956" s="93"/>
      <c r="D956" s="152"/>
      <c r="E956" s="93"/>
      <c r="F956" s="93"/>
    </row>
    <row r="957" spans="1:6">
      <c r="A957" s="93"/>
      <c r="B957" s="93"/>
      <c r="C957" s="93"/>
      <c r="D957" s="152"/>
      <c r="E957" s="93"/>
      <c r="F957" s="93"/>
    </row>
    <row r="958" spans="1:6">
      <c r="A958" s="93"/>
      <c r="B958" s="93"/>
      <c r="C958" s="93"/>
      <c r="D958" s="152"/>
      <c r="E958" s="93"/>
      <c r="F958" s="93"/>
    </row>
    <row r="959" spans="1:6">
      <c r="A959" s="93"/>
      <c r="B959" s="93"/>
      <c r="C959" s="93"/>
      <c r="D959" s="152"/>
      <c r="E959" s="93"/>
      <c r="F959" s="93"/>
    </row>
    <row r="960" spans="1:6">
      <c r="A960" s="93"/>
      <c r="B960" s="93"/>
      <c r="C960" s="93"/>
      <c r="D960" s="152"/>
      <c r="E960" s="93"/>
      <c r="F960" s="93"/>
    </row>
    <row r="961" spans="1:6">
      <c r="A961" s="93"/>
      <c r="B961" s="93"/>
      <c r="C961" s="93"/>
      <c r="D961" s="152"/>
      <c r="E961" s="93"/>
      <c r="F961" s="93"/>
    </row>
    <row r="962" spans="1:6">
      <c r="A962" s="93"/>
      <c r="B962" s="93"/>
      <c r="C962" s="93"/>
      <c r="D962" s="152"/>
      <c r="E962" s="93"/>
      <c r="F962" s="93"/>
    </row>
    <row r="963" spans="1:6">
      <c r="A963" s="93"/>
      <c r="B963" s="93"/>
      <c r="C963" s="93"/>
      <c r="D963" s="152"/>
      <c r="E963" s="93"/>
      <c r="F963" s="93"/>
    </row>
    <row r="964" spans="1:6">
      <c r="A964" s="93"/>
      <c r="B964" s="93"/>
      <c r="C964" s="93"/>
      <c r="D964" s="152"/>
      <c r="E964" s="93"/>
      <c r="F964" s="93"/>
    </row>
    <row r="965" spans="1:6">
      <c r="A965" s="93"/>
      <c r="B965" s="93"/>
      <c r="C965" s="93"/>
      <c r="D965" s="152"/>
      <c r="E965" s="93"/>
      <c r="F965" s="93"/>
    </row>
    <row r="966" spans="1:6">
      <c r="A966" s="93"/>
      <c r="B966" s="93"/>
      <c r="C966" s="93"/>
      <c r="D966" s="152"/>
      <c r="E966" s="93"/>
      <c r="F966" s="93"/>
    </row>
    <row r="967" spans="1:6">
      <c r="A967" s="93"/>
      <c r="B967" s="93"/>
      <c r="C967" s="93"/>
      <c r="D967" s="152"/>
      <c r="E967" s="93"/>
      <c r="F967" s="93"/>
    </row>
    <row r="968" spans="1:6">
      <c r="A968" s="93"/>
      <c r="B968" s="93"/>
      <c r="C968" s="93"/>
      <c r="D968" s="152"/>
      <c r="E968" s="93"/>
      <c r="F968" s="93"/>
    </row>
    <row r="969" spans="1:6">
      <c r="A969" s="93"/>
      <c r="B969" s="93"/>
      <c r="C969" s="93"/>
      <c r="D969" s="152"/>
      <c r="E969" s="93"/>
      <c r="F969" s="93"/>
    </row>
    <row r="970" spans="1:6">
      <c r="A970" s="93"/>
      <c r="B970" s="93"/>
      <c r="C970" s="93"/>
      <c r="D970" s="152"/>
      <c r="E970" s="93"/>
      <c r="F970" s="93"/>
    </row>
    <row r="971" spans="1:6">
      <c r="A971" s="93"/>
      <c r="B971" s="93"/>
      <c r="C971" s="93"/>
      <c r="D971" s="152"/>
      <c r="E971" s="93"/>
      <c r="F971" s="93"/>
    </row>
    <row r="972" spans="1:6">
      <c r="A972" s="93"/>
      <c r="B972" s="93"/>
      <c r="C972" s="93"/>
      <c r="D972" s="152"/>
      <c r="E972" s="93"/>
      <c r="F972" s="93"/>
    </row>
    <row r="973" spans="1:6">
      <c r="A973" s="93"/>
      <c r="B973" s="93"/>
      <c r="C973" s="93"/>
      <c r="D973" s="152"/>
      <c r="E973" s="93"/>
      <c r="F973" s="93"/>
    </row>
    <row r="974" spans="1:6">
      <c r="A974" s="93"/>
      <c r="B974" s="93"/>
      <c r="C974" s="93"/>
      <c r="D974" s="152"/>
      <c r="E974" s="93"/>
      <c r="F974" s="93"/>
    </row>
    <row r="975" spans="1:6">
      <c r="A975" s="93"/>
      <c r="B975" s="93"/>
      <c r="C975" s="93"/>
      <c r="D975" s="152"/>
      <c r="E975" s="93"/>
      <c r="F975" s="93"/>
    </row>
    <row r="976" spans="1:6">
      <c r="A976" s="93"/>
      <c r="B976" s="93"/>
      <c r="C976" s="93"/>
      <c r="D976" s="152"/>
      <c r="E976" s="93"/>
      <c r="F976" s="93"/>
    </row>
    <row r="977" spans="1:6">
      <c r="A977" s="93"/>
      <c r="B977" s="93"/>
      <c r="C977" s="93"/>
      <c r="D977" s="152"/>
      <c r="E977" s="93"/>
      <c r="F977" s="93"/>
    </row>
    <row r="978" spans="1:6">
      <c r="A978" s="93"/>
      <c r="B978" s="93"/>
      <c r="C978" s="93"/>
      <c r="D978" s="152"/>
      <c r="E978" s="93"/>
      <c r="F978" s="93"/>
    </row>
    <row r="979" spans="1:6">
      <c r="A979" s="93"/>
      <c r="B979" s="93"/>
      <c r="C979" s="93"/>
      <c r="D979" s="152"/>
      <c r="E979" s="93"/>
      <c r="F979" s="93"/>
    </row>
    <row r="980" spans="1:6">
      <c r="A980" s="93"/>
      <c r="B980" s="93"/>
      <c r="C980" s="93"/>
      <c r="D980" s="152"/>
      <c r="E980" s="93"/>
      <c r="F980" s="93"/>
    </row>
    <row r="981" spans="1:6">
      <c r="A981" s="93"/>
      <c r="B981" s="93"/>
      <c r="C981" s="93"/>
      <c r="D981" s="152"/>
      <c r="E981" s="93"/>
      <c r="F981" s="93"/>
    </row>
    <row r="982" spans="1:6">
      <c r="A982" s="93"/>
      <c r="B982" s="93"/>
      <c r="C982" s="93"/>
      <c r="D982" s="152"/>
      <c r="E982" s="93"/>
      <c r="F982" s="93"/>
    </row>
    <row r="983" spans="1:6">
      <c r="A983" s="93"/>
      <c r="B983" s="93"/>
      <c r="C983" s="93"/>
      <c r="D983" s="152"/>
      <c r="E983" s="93"/>
      <c r="F983" s="93"/>
    </row>
    <row r="984" spans="1:6">
      <c r="A984" s="93"/>
      <c r="B984" s="93"/>
      <c r="C984" s="93"/>
      <c r="D984" s="152"/>
      <c r="E984" s="93"/>
      <c r="F984" s="172"/>
    </row>
    <row r="985" spans="1:6">
      <c r="A985" s="93"/>
      <c r="B985" s="93"/>
      <c r="C985" s="93"/>
      <c r="D985" s="152"/>
      <c r="E985" s="93"/>
      <c r="F985" s="93"/>
    </row>
    <row r="986" spans="1:6">
      <c r="A986" s="93"/>
      <c r="B986" s="93"/>
      <c r="C986" s="93"/>
      <c r="D986" s="152"/>
      <c r="E986" s="93"/>
      <c r="F986" s="93"/>
    </row>
    <row r="987" spans="1:6">
      <c r="A987" s="93"/>
      <c r="B987" s="93"/>
      <c r="C987" s="93"/>
      <c r="D987" s="152"/>
      <c r="E987" s="93"/>
      <c r="F987" s="93"/>
    </row>
    <row r="988" spans="1:6">
      <c r="A988" s="93"/>
      <c r="B988" s="93"/>
      <c r="C988" s="93"/>
      <c r="D988" s="152"/>
      <c r="E988" s="93"/>
      <c r="F988" s="93"/>
    </row>
    <row r="989" spans="1:6">
      <c r="A989" s="93"/>
      <c r="B989" s="93"/>
      <c r="C989" s="93"/>
      <c r="D989" s="152"/>
      <c r="E989" s="93"/>
      <c r="F989" s="93"/>
    </row>
    <row r="990" spans="1:6">
      <c r="A990" s="93"/>
      <c r="B990" s="93"/>
      <c r="C990" s="93"/>
      <c r="D990" s="152"/>
      <c r="E990" s="93"/>
      <c r="F990" s="93"/>
    </row>
    <row r="991" spans="1:6">
      <c r="A991" s="93"/>
      <c r="B991" s="93"/>
      <c r="C991" s="93"/>
      <c r="D991" s="152"/>
      <c r="E991" s="93"/>
      <c r="F991" s="93"/>
    </row>
    <row r="992" spans="1:6">
      <c r="A992" s="93"/>
      <c r="B992" s="93"/>
      <c r="C992" s="93"/>
      <c r="D992" s="152"/>
      <c r="E992" s="93"/>
      <c r="F992" s="93"/>
    </row>
    <row r="993" spans="1:6">
      <c r="A993" s="93"/>
      <c r="B993" s="93"/>
      <c r="C993" s="93"/>
      <c r="D993" s="152"/>
      <c r="E993" s="93"/>
      <c r="F993" s="93"/>
    </row>
    <row r="994" spans="1:6">
      <c r="A994" s="93"/>
      <c r="B994" s="93"/>
      <c r="C994" s="93"/>
      <c r="D994" s="152"/>
      <c r="E994" s="93"/>
      <c r="F994" s="93"/>
    </row>
    <row r="995" spans="1:6">
      <c r="A995" s="93"/>
      <c r="B995" s="93"/>
      <c r="C995" s="93"/>
      <c r="D995" s="152"/>
      <c r="E995" s="93"/>
      <c r="F995" s="93"/>
    </row>
    <row r="996" spans="1:6">
      <c r="A996" s="93"/>
      <c r="B996" s="93"/>
      <c r="C996" s="93"/>
      <c r="D996" s="152"/>
      <c r="E996" s="93"/>
      <c r="F996" s="93"/>
    </row>
    <row r="997" spans="1:6">
      <c r="A997" s="93"/>
      <c r="B997" s="93"/>
      <c r="C997" s="93"/>
      <c r="D997" s="152"/>
      <c r="E997" s="93"/>
      <c r="F997" s="93"/>
    </row>
    <row r="998" spans="1:6">
      <c r="A998" s="93"/>
      <c r="B998" s="93"/>
      <c r="C998" s="93"/>
      <c r="D998" s="152"/>
      <c r="E998" s="93"/>
      <c r="F998" s="93"/>
    </row>
    <row r="999" spans="1:6">
      <c r="A999" s="93"/>
      <c r="B999" s="93"/>
      <c r="C999" s="93"/>
      <c r="D999" s="152"/>
      <c r="E999" s="93"/>
      <c r="F999" s="93"/>
    </row>
    <row r="1000" spans="1:6">
      <c r="A1000" s="93"/>
      <c r="B1000" s="93"/>
      <c r="C1000" s="93"/>
      <c r="D1000" s="152"/>
      <c r="E1000" s="93"/>
      <c r="F1000" s="93"/>
    </row>
    <row r="1001" spans="1:6">
      <c r="A1001" s="93"/>
      <c r="B1001" s="93"/>
      <c r="C1001" s="93"/>
      <c r="D1001" s="152"/>
      <c r="E1001" s="93"/>
      <c r="F1001" s="93"/>
    </row>
    <row r="1002" spans="1:6">
      <c r="A1002" s="93"/>
      <c r="B1002" s="93"/>
      <c r="C1002" s="93"/>
      <c r="D1002" s="152"/>
      <c r="E1002" s="93"/>
      <c r="F1002" s="93"/>
    </row>
    <row r="1003" spans="1:6">
      <c r="A1003" s="93"/>
      <c r="B1003" s="93"/>
      <c r="C1003" s="93"/>
      <c r="D1003" s="152"/>
      <c r="E1003" s="93"/>
      <c r="F1003" s="93"/>
    </row>
    <row r="1004" spans="1:6">
      <c r="A1004" s="93"/>
      <c r="B1004" s="93"/>
      <c r="C1004" s="93"/>
      <c r="D1004" s="152"/>
      <c r="E1004" s="93"/>
      <c r="F1004" s="93"/>
    </row>
    <row r="1005" spans="1:6">
      <c r="A1005" s="93"/>
      <c r="B1005" s="93"/>
      <c r="C1005" s="93"/>
      <c r="D1005" s="152"/>
      <c r="E1005" s="93"/>
      <c r="F1005" s="93"/>
    </row>
    <row r="1006" spans="1:6">
      <c r="A1006" s="93"/>
      <c r="B1006" s="93"/>
      <c r="C1006" s="93"/>
      <c r="D1006" s="152"/>
      <c r="E1006" s="93"/>
      <c r="F1006" s="93"/>
    </row>
    <row r="1007" spans="1:6">
      <c r="A1007" s="93"/>
      <c r="B1007" s="93"/>
      <c r="C1007" s="93"/>
      <c r="D1007" s="152"/>
      <c r="E1007" s="93"/>
      <c r="F1007" s="93"/>
    </row>
    <row r="1008" spans="1:6">
      <c r="A1008" s="93"/>
      <c r="B1008" s="93"/>
      <c r="C1008" s="93"/>
      <c r="D1008" s="152"/>
      <c r="E1008" s="93"/>
      <c r="F1008" s="93"/>
    </row>
    <row r="1009" spans="1:6">
      <c r="A1009" s="93"/>
      <c r="B1009" s="93"/>
      <c r="C1009" s="93"/>
      <c r="D1009" s="152"/>
      <c r="E1009" s="93"/>
      <c r="F1009" s="93"/>
    </row>
    <row r="1010" spans="1:6">
      <c r="A1010" s="93"/>
      <c r="B1010" s="93"/>
      <c r="C1010" s="93"/>
      <c r="D1010" s="152"/>
      <c r="E1010" s="93"/>
      <c r="F1010" s="93"/>
    </row>
    <row r="1011" spans="1:6">
      <c r="A1011" s="93"/>
      <c r="B1011" s="93"/>
      <c r="C1011" s="93"/>
      <c r="D1011" s="152"/>
      <c r="E1011" s="93"/>
      <c r="F1011" s="93"/>
    </row>
    <row r="1012" spans="1:6">
      <c r="A1012" s="93"/>
      <c r="B1012" s="93"/>
      <c r="C1012" s="93"/>
      <c r="D1012" s="152"/>
      <c r="E1012" s="93"/>
      <c r="F1012" s="93"/>
    </row>
    <row r="1013" spans="1:6">
      <c r="A1013" s="93"/>
      <c r="B1013" s="93"/>
      <c r="C1013" s="93"/>
      <c r="D1013" s="152"/>
      <c r="E1013" s="93"/>
      <c r="F1013" s="93"/>
    </row>
    <row r="1014" spans="1:6">
      <c r="A1014" s="93"/>
      <c r="B1014" s="93"/>
      <c r="C1014" s="93"/>
      <c r="D1014" s="152"/>
      <c r="E1014" s="93"/>
      <c r="F1014" s="93"/>
    </row>
    <row r="1015" spans="1:6">
      <c r="A1015" s="93"/>
      <c r="B1015" s="93"/>
      <c r="C1015" s="93"/>
      <c r="D1015" s="152"/>
      <c r="E1015" s="93"/>
      <c r="F1015" s="93"/>
    </row>
    <row r="1016" spans="1:6">
      <c r="A1016" s="93"/>
      <c r="B1016" s="93"/>
      <c r="C1016" s="93"/>
      <c r="D1016" s="152"/>
      <c r="E1016" s="93"/>
      <c r="F1016" s="93"/>
    </row>
    <row r="1017" spans="1:6">
      <c r="A1017" s="93"/>
      <c r="B1017" s="93"/>
      <c r="C1017" s="93"/>
      <c r="D1017" s="152"/>
      <c r="E1017" s="93"/>
      <c r="F1017" s="93"/>
    </row>
    <row r="1018" spans="1:6">
      <c r="A1018" s="93"/>
      <c r="B1018" s="93"/>
      <c r="C1018" s="93"/>
      <c r="D1018" s="152"/>
      <c r="E1018" s="93"/>
      <c r="F1018" s="93"/>
    </row>
    <row r="1019" spans="1:6">
      <c r="A1019" s="93"/>
      <c r="B1019" s="93"/>
      <c r="C1019" s="93"/>
      <c r="D1019" s="152"/>
      <c r="E1019" s="93"/>
      <c r="F1019" s="93"/>
    </row>
    <row r="1020" spans="1:6">
      <c r="A1020" s="93"/>
      <c r="B1020" s="93"/>
      <c r="C1020" s="93"/>
      <c r="D1020" s="152"/>
      <c r="E1020" s="93"/>
      <c r="F1020" s="93"/>
    </row>
    <row r="1021" spans="1:6">
      <c r="A1021" s="93"/>
      <c r="B1021" s="93"/>
      <c r="C1021" s="93"/>
      <c r="D1021" s="152"/>
      <c r="E1021" s="93"/>
      <c r="F1021" s="93"/>
    </row>
    <row r="1022" spans="1:6">
      <c r="A1022" s="93"/>
      <c r="B1022" s="93"/>
      <c r="C1022" s="93"/>
      <c r="D1022" s="152"/>
      <c r="E1022" s="93"/>
      <c r="F1022" s="93"/>
    </row>
    <row r="1023" spans="1:6">
      <c r="A1023" s="93"/>
      <c r="B1023" s="93"/>
      <c r="C1023" s="93"/>
      <c r="D1023" s="152"/>
      <c r="E1023" s="93"/>
      <c r="F1023" s="93"/>
    </row>
    <row r="1024" spans="1:6">
      <c r="A1024" s="93"/>
      <c r="B1024" s="93"/>
      <c r="C1024" s="93"/>
      <c r="D1024" s="152"/>
      <c r="E1024" s="93"/>
      <c r="F1024" s="93"/>
    </row>
    <row r="1025" spans="1:6">
      <c r="A1025" s="93"/>
      <c r="B1025" s="93"/>
      <c r="C1025" s="93"/>
      <c r="D1025" s="152"/>
      <c r="E1025" s="93"/>
      <c r="F1025" s="93"/>
    </row>
    <row r="1026" spans="1:6">
      <c r="A1026" s="93"/>
      <c r="B1026" s="93"/>
      <c r="C1026" s="93"/>
      <c r="D1026" s="152"/>
      <c r="E1026" s="93"/>
      <c r="F1026" s="93"/>
    </row>
    <row r="1027" spans="1:6">
      <c r="A1027" s="93"/>
      <c r="B1027" s="93"/>
      <c r="C1027" s="93"/>
      <c r="D1027" s="152"/>
      <c r="E1027" s="93"/>
      <c r="F1027" s="93"/>
    </row>
    <row r="1028" spans="1:6">
      <c r="A1028" s="93"/>
      <c r="B1028" s="93"/>
      <c r="C1028" s="93"/>
      <c r="D1028" s="152"/>
      <c r="E1028" s="93"/>
      <c r="F1028" s="93"/>
    </row>
    <row r="1029" spans="1:6">
      <c r="A1029" s="93"/>
      <c r="B1029" s="93"/>
      <c r="C1029" s="93"/>
      <c r="D1029" s="152"/>
      <c r="E1029" s="93"/>
      <c r="F1029" s="93"/>
    </row>
    <row r="1030" spans="1:6">
      <c r="A1030" s="93"/>
      <c r="B1030" s="93"/>
      <c r="C1030" s="93"/>
      <c r="D1030" s="152"/>
      <c r="E1030" s="93"/>
      <c r="F1030" s="93"/>
    </row>
    <row r="1031" spans="1:6">
      <c r="A1031" s="93"/>
      <c r="B1031" s="93"/>
      <c r="C1031" s="93"/>
      <c r="D1031" s="152"/>
      <c r="E1031" s="93"/>
      <c r="F1031" s="93"/>
    </row>
    <row r="1032" spans="1:6">
      <c r="A1032" s="93"/>
      <c r="B1032" s="93"/>
      <c r="C1032" s="93"/>
      <c r="D1032" s="152"/>
      <c r="E1032" s="93"/>
      <c r="F1032" s="93"/>
    </row>
    <row r="1033" spans="1:6">
      <c r="A1033" s="93"/>
      <c r="B1033" s="93"/>
      <c r="C1033" s="93"/>
      <c r="D1033" s="152"/>
      <c r="E1033" s="93"/>
      <c r="F1033" s="93"/>
    </row>
    <row r="1034" spans="1:6">
      <c r="A1034" s="93"/>
      <c r="B1034" s="93"/>
      <c r="C1034" s="93"/>
      <c r="D1034" s="152"/>
      <c r="E1034" s="93"/>
      <c r="F1034" s="172"/>
    </row>
    <row r="1035" spans="1:6">
      <c r="A1035" s="93"/>
      <c r="B1035" s="93"/>
      <c r="C1035" s="93"/>
      <c r="D1035" s="152"/>
      <c r="E1035" s="93"/>
      <c r="F1035" s="172"/>
    </row>
    <row r="1036" spans="1:6">
      <c r="A1036" s="93"/>
      <c r="B1036" s="93"/>
      <c r="C1036" s="93"/>
      <c r="D1036" s="152"/>
      <c r="E1036" s="93"/>
      <c r="F1036" s="93"/>
    </row>
    <row r="1037" spans="1:6">
      <c r="A1037" s="93"/>
      <c r="B1037" s="93"/>
      <c r="C1037" s="93"/>
      <c r="D1037" s="152"/>
      <c r="E1037" s="93"/>
      <c r="F1037" s="93"/>
    </row>
    <row r="1038" spans="1:6">
      <c r="A1038" s="93"/>
      <c r="B1038" s="93"/>
      <c r="C1038" s="93"/>
      <c r="D1038" s="152"/>
      <c r="E1038" s="93"/>
      <c r="F1038" s="93"/>
    </row>
    <row r="1039" spans="1:6">
      <c r="A1039" s="93"/>
      <c r="B1039" s="93"/>
      <c r="C1039" s="93"/>
      <c r="D1039" s="152"/>
      <c r="E1039" s="93"/>
      <c r="F1039" s="93"/>
    </row>
    <row r="1040" spans="1:6">
      <c r="A1040" s="93"/>
      <c r="B1040" s="93"/>
      <c r="C1040" s="93"/>
      <c r="D1040" s="152"/>
      <c r="E1040" s="93"/>
      <c r="F1040" s="93"/>
    </row>
    <row r="1041" spans="1:6">
      <c r="A1041" s="93"/>
      <c r="B1041" s="93"/>
      <c r="C1041" s="93"/>
      <c r="D1041" s="152"/>
      <c r="E1041" s="93"/>
      <c r="F1041" s="93"/>
    </row>
    <row r="1042" spans="1:6">
      <c r="A1042" s="93"/>
      <c r="B1042" s="93"/>
      <c r="C1042" s="93"/>
      <c r="D1042" s="152"/>
      <c r="E1042" s="93"/>
      <c r="F1042" s="93"/>
    </row>
    <row r="1043" spans="1:6">
      <c r="A1043" s="93"/>
      <c r="B1043" s="93"/>
      <c r="C1043" s="93"/>
      <c r="D1043" s="152"/>
      <c r="E1043" s="93"/>
      <c r="F1043" s="93"/>
    </row>
    <row r="1044" spans="1:6">
      <c r="A1044" s="93"/>
      <c r="B1044" s="93"/>
      <c r="C1044" s="93"/>
      <c r="D1044" s="152"/>
      <c r="E1044" s="93"/>
      <c r="F1044" s="93"/>
    </row>
    <row r="1045" spans="1:6">
      <c r="A1045" s="93"/>
      <c r="B1045" s="93"/>
      <c r="C1045" s="93"/>
      <c r="D1045" s="152"/>
      <c r="E1045" s="93"/>
      <c r="F1045" s="93"/>
    </row>
    <row r="1046" spans="1:6">
      <c r="A1046" s="93"/>
      <c r="B1046" s="93"/>
      <c r="C1046" s="93"/>
      <c r="D1046" s="152"/>
      <c r="E1046" s="93"/>
      <c r="F1046" s="93"/>
    </row>
    <row r="1047" spans="1:6">
      <c r="A1047" s="93"/>
      <c r="B1047" s="93"/>
      <c r="C1047" s="93"/>
      <c r="D1047" s="152"/>
      <c r="E1047" s="93"/>
      <c r="F1047" s="93"/>
    </row>
    <row r="1048" spans="1:6">
      <c r="A1048" s="93"/>
      <c r="B1048" s="93"/>
      <c r="C1048" s="93"/>
      <c r="D1048" s="152"/>
      <c r="E1048" s="93"/>
      <c r="F1048" s="93"/>
    </row>
    <row r="1049" spans="1:6">
      <c r="A1049" s="93"/>
      <c r="B1049" s="93"/>
      <c r="C1049" s="93"/>
      <c r="D1049" s="152"/>
      <c r="E1049" s="93"/>
      <c r="F1049" s="93"/>
    </row>
    <row r="1050" spans="1:6">
      <c r="A1050" s="93"/>
      <c r="B1050" s="93"/>
      <c r="C1050" s="93"/>
      <c r="D1050" s="152"/>
      <c r="E1050" s="93"/>
      <c r="F1050" s="93"/>
    </row>
    <row r="1051" spans="1:6">
      <c r="A1051" s="93"/>
      <c r="B1051" s="93"/>
      <c r="C1051" s="93"/>
      <c r="D1051" s="152"/>
      <c r="E1051" s="93"/>
      <c r="F1051" s="93"/>
    </row>
    <row r="1052" spans="1:6">
      <c r="A1052" s="93"/>
      <c r="B1052" s="93"/>
      <c r="C1052" s="93"/>
      <c r="D1052" s="152"/>
      <c r="E1052" s="93"/>
      <c r="F1052" s="93"/>
    </row>
    <row r="1053" spans="1:6">
      <c r="A1053" s="93"/>
      <c r="B1053" s="93"/>
      <c r="C1053" s="93"/>
      <c r="D1053" s="152"/>
      <c r="E1053" s="93"/>
      <c r="F1053" s="93"/>
    </row>
    <row r="1054" spans="1:6">
      <c r="A1054" s="93"/>
      <c r="B1054" s="93"/>
      <c r="C1054" s="93"/>
      <c r="D1054" s="152"/>
      <c r="E1054" s="93"/>
      <c r="F1054" s="93"/>
    </row>
    <row r="1055" spans="1:6">
      <c r="A1055" s="93"/>
      <c r="B1055" s="93"/>
      <c r="C1055" s="93"/>
      <c r="D1055" s="152"/>
      <c r="E1055" s="93"/>
      <c r="F1055" s="93"/>
    </row>
    <row r="1056" spans="1:6">
      <c r="A1056" s="93"/>
      <c r="B1056" s="93"/>
      <c r="C1056" s="93"/>
      <c r="D1056" s="152"/>
      <c r="E1056" s="93"/>
      <c r="F1056" s="93"/>
    </row>
    <row r="1057" spans="1:6">
      <c r="A1057" s="93"/>
      <c r="B1057" s="93"/>
      <c r="C1057" s="93"/>
      <c r="D1057" s="152"/>
      <c r="E1057" s="93"/>
      <c r="F1057" s="93"/>
    </row>
    <row r="1058" spans="1:6">
      <c r="A1058" s="93"/>
      <c r="B1058" s="93"/>
      <c r="C1058" s="93"/>
      <c r="D1058" s="152"/>
      <c r="E1058" s="93"/>
      <c r="F1058" s="93"/>
    </row>
    <row r="1059" spans="1:6">
      <c r="A1059" s="93"/>
      <c r="B1059" s="93"/>
      <c r="C1059" s="93"/>
      <c r="D1059" s="152"/>
      <c r="E1059" s="93"/>
      <c r="F1059" s="93"/>
    </row>
    <row r="1060" spans="1:6">
      <c r="A1060" s="93"/>
      <c r="B1060" s="93"/>
      <c r="C1060" s="93"/>
      <c r="D1060" s="152"/>
      <c r="E1060" s="93"/>
      <c r="F1060" s="93"/>
    </row>
    <row r="1061" spans="1:6">
      <c r="A1061" s="93"/>
      <c r="B1061" s="93"/>
      <c r="C1061" s="93"/>
      <c r="D1061" s="152"/>
      <c r="E1061" s="93"/>
      <c r="F1061" s="93"/>
    </row>
    <row r="1062" spans="1:6">
      <c r="A1062" s="93"/>
      <c r="B1062" s="93"/>
      <c r="C1062" s="93"/>
      <c r="D1062" s="152"/>
      <c r="E1062" s="93"/>
      <c r="F1062" s="9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4E00-2954-4D41-B3A6-EB2466BEA7D0}">
  <dimension ref="B2:F5"/>
  <sheetViews>
    <sheetView workbookViewId="0">
      <selection activeCell="L33" sqref="L33"/>
    </sheetView>
  </sheetViews>
  <sheetFormatPr defaultRowHeight="16.5"/>
  <cols>
    <col min="3" max="3" width="8.875" bestFit="1" customWidth="1"/>
  </cols>
  <sheetData>
    <row r="2" spans="2:6">
      <c r="B2" t="s">
        <v>2474</v>
      </c>
      <c r="C2" t="s">
        <v>2479</v>
      </c>
      <c r="D2" t="s">
        <v>2480</v>
      </c>
      <c r="E2" t="s">
        <v>2478</v>
      </c>
      <c r="F2" t="s">
        <v>2481</v>
      </c>
    </row>
    <row r="3" spans="2:6">
      <c r="B3" t="s">
        <v>2475</v>
      </c>
      <c r="D3" s="181">
        <f>'Ⅳ.품질진단 결과 종합'!$M$28+'Ⅳ.품질진단 결과 종합'!$M$6+'Ⅳ.품질진단 결과 종합'!$M$7+'Ⅳ.품질진단 결과 종합'!$M$4</f>
        <v>0</v>
      </c>
      <c r="E3" s="181">
        <f>'Ⅳ.품질진단 결과 종합'!$G$28+'Ⅳ.품질진단 결과 종합'!$G$6+'Ⅳ.품질진단 결과 종합'!$G$7+'Ⅳ.품질진단 결과 종합'!$G$4</f>
        <v>81</v>
      </c>
    </row>
    <row r="4" spans="2:6">
      <c r="B4" t="s">
        <v>2476</v>
      </c>
      <c r="D4">
        <f>'Ⅳ.품질진단 결과 종합'!$M$8+'Ⅳ.품질진단 결과 종합'!$M$5</f>
        <v>0</v>
      </c>
      <c r="E4">
        <f>'Ⅳ.품질진단 결과 종합'!$G$8+'Ⅳ.품질진단 결과 종합'!$G$5</f>
        <v>75</v>
      </c>
    </row>
    <row r="5" spans="2:6">
      <c r="B5" t="s">
        <v>2477</v>
      </c>
      <c r="D5">
        <f>SUM('Ⅳ.품질진단 결과 종합'!$M$10:$M$27)</f>
        <v>0</v>
      </c>
      <c r="E5">
        <f>SUM('Ⅳ.품질진단 결과 종합'!$G$10:$G$27)</f>
        <v>76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9D33-6EAD-45C6-8BCE-FAE8B1EF787C}">
  <sheetPr filterMode="1">
    <tabColor theme="5" tint="0.39997558519241921"/>
  </sheetPr>
  <dimension ref="A1:AH446"/>
  <sheetViews>
    <sheetView topLeftCell="Q1" zoomScale="92" zoomScaleNormal="92" workbookViewId="0">
      <selection activeCell="U46" sqref="U46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20.5" customWidth="1"/>
    <col min="16" max="16" width="42.625" customWidth="1"/>
    <col min="17" max="17" width="6.875" customWidth="1"/>
    <col min="18" max="18" width="23.625" customWidth="1"/>
    <col min="19" max="19" width="58.625" customWidth="1"/>
    <col min="20" max="20" width="16" customWidth="1"/>
    <col min="21" max="21" width="110" customWidth="1"/>
    <col min="22" max="22" width="18.625" customWidth="1" outlineLevel="1"/>
    <col min="23" max="23" width="15.625" customWidth="1" outlineLevel="1"/>
    <col min="24" max="24" width="19.375" customWidth="1" outlineLevel="1"/>
    <col min="25" max="25" width="16.5" customWidth="1" outlineLevel="1"/>
    <col min="26" max="26" width="29.625" customWidth="1" outlineLevel="1"/>
    <col min="27" max="27" width="16.5" customWidth="1" outlineLevel="1"/>
    <col min="28" max="28" width="32.125" customWidth="1"/>
    <col min="29" max="29" width="16.5" customWidth="1"/>
    <col min="30" max="30" width="30.625" customWidth="1"/>
    <col min="31" max="31" width="16.5" customWidth="1"/>
    <col min="32" max="33" width="30.625" customWidth="1"/>
    <col min="34" max="34" width="15.125" style="123" customWidth="1"/>
  </cols>
  <sheetData>
    <row r="1" spans="1:34" ht="17.25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351"/>
      <c r="T1" s="352"/>
      <c r="U1" s="352"/>
      <c r="V1" s="203" t="s">
        <v>1865</v>
      </c>
      <c r="W1" s="202"/>
      <c r="X1" s="202" t="s">
        <v>1861</v>
      </c>
      <c r="Y1" s="210"/>
      <c r="Z1" s="204" t="s">
        <v>1864</v>
      </c>
      <c r="AA1" s="204"/>
      <c r="AB1" s="203" t="s">
        <v>1866</v>
      </c>
      <c r="AC1" s="203"/>
      <c r="AD1" s="201" t="s">
        <v>1867</v>
      </c>
      <c r="AE1" s="201"/>
      <c r="AF1" s="201" t="s">
        <v>2808</v>
      </c>
      <c r="AG1" s="201"/>
      <c r="AH1" s="211" t="s">
        <v>2815</v>
      </c>
    </row>
    <row r="2" spans="1:34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29" t="s">
        <v>2810</v>
      </c>
      <c r="T2" s="29" t="s">
        <v>2812</v>
      </c>
      <c r="U2" s="29" t="s">
        <v>1857</v>
      </c>
      <c r="V2" s="7" t="s">
        <v>1862</v>
      </c>
      <c r="W2" s="158" t="s">
        <v>1971</v>
      </c>
      <c r="X2" s="158" t="s">
        <v>2811</v>
      </c>
      <c r="Y2" s="158" t="s">
        <v>1971</v>
      </c>
      <c r="Z2" s="7" t="s">
        <v>1862</v>
      </c>
      <c r="AA2" s="158" t="s">
        <v>1971</v>
      </c>
      <c r="AB2" s="7" t="s">
        <v>1862</v>
      </c>
      <c r="AC2" s="158" t="s">
        <v>1971</v>
      </c>
      <c r="AD2" s="7" t="s">
        <v>1862</v>
      </c>
      <c r="AE2" s="158" t="s">
        <v>1971</v>
      </c>
      <c r="AF2" s="7" t="s">
        <v>1862</v>
      </c>
      <c r="AG2" s="158" t="s">
        <v>1971</v>
      </c>
      <c r="AH2" s="66" t="s">
        <v>2822</v>
      </c>
    </row>
    <row r="3" spans="1:34" ht="16.5" customHeight="1">
      <c r="A3" s="141" t="s">
        <v>2242</v>
      </c>
      <c r="B3" s="141" t="s">
        <v>2240</v>
      </c>
      <c r="C3" s="141" t="s">
        <v>2887</v>
      </c>
      <c r="D3" s="141">
        <v>1</v>
      </c>
      <c r="E3" s="174" t="s">
        <v>2243</v>
      </c>
      <c r="F3" s="176" t="s">
        <v>2265</v>
      </c>
      <c r="G3" s="176" t="s">
        <v>2244</v>
      </c>
      <c r="H3" s="176">
        <v>1</v>
      </c>
      <c r="I3" s="182" t="s">
        <v>2487</v>
      </c>
      <c r="J3" s="176" t="s">
        <v>2272</v>
      </c>
      <c r="K3" s="176" t="s">
        <v>2435</v>
      </c>
      <c r="L3" s="174" t="s">
        <v>9</v>
      </c>
      <c r="M3" s="142"/>
      <c r="N3" s="182" t="s">
        <v>2487</v>
      </c>
      <c r="O3" s="183">
        <v>100000001</v>
      </c>
      <c r="P3" s="143"/>
      <c r="Q3" s="174" t="s">
        <v>116</v>
      </c>
      <c r="R3" s="174" t="s">
        <v>2448</v>
      </c>
      <c r="S3" s="205" t="s">
        <v>2838</v>
      </c>
      <c r="T3" s="174" t="s">
        <v>1965</v>
      </c>
      <c r="U3" s="166" t="str">
        <f>" "&amp;$G3&amp;" 테이블의 "&amp;$J3&amp;" 컬럼은 "&amp;S3&amp;" 타입을 가져야한다 "</f>
        <v xml:space="preserve"> PERSON 테이블의 PERSON_ID 컬럼은 'INTEGER', 'INT', 'NUMBER', 'BIGINT' 타입을 가져야한다 </v>
      </c>
      <c r="V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W3" s="164" t="s">
        <v>1971</v>
      </c>
      <c r="X3" s="166" t="str">
        <f>"SELECT 
	CASE WHEN UPPER(DATA_TYPE_NAME) IN ("&amp;$S3&amp;") THEN 'O' ELSE 'X' END AS PASS_CHK,
    'ID"&amp; 'Ⅲ.품질진단 컬럼_규칙_결과'!$U3 &amp;"' AS RULE_ID, 
    UPPER(TABLE_NAME) AS TB_NM,
	UPPER(COLUMN_NAME) AS COL_NM
FROM TABLE_COLUMNS
WHERE 1=1
AND UPPER(SCHEMA_NAME) = '"&amp;$C3&amp;"'
AND UPPER(TABLE_NAME) = '"&amp;$G3&amp;"'
AND UPPER(COLUMN_NAME) = '"&amp;$J3&amp;"'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'PERSON_ID' </v>
      </c>
      <c r="Y3" s="164" t="s">
        <v>1971</v>
      </c>
      <c r="Z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A3" s="164" t="s">
        <v>1971</v>
      </c>
      <c r="AB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C3" s="164" t="s">
        <v>1971</v>
      </c>
      <c r="AD3" s="166" t="str">
        <f>"SELECT 
	CASE WHEN UPPER(DATA_TYPE) IN ("&amp;$S3&amp;") THEN 'O' ELSE 'X' END AS PASS_CHK,
    'ID"&amp; 'Ⅲ.품질진단 컬럼_규칙_결과'!$U3 &amp;"' AS RULE_ID, 
          UPPER(TABLE_NAME) AS TB_NM,
	UPPER(COLUMN_NAME) AS COL_NM
FROM ALL_TAB_COLUMNS
WHERE 1=1
AND UPPER(OWNER)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'PERSON_ID' </v>
      </c>
      <c r="AE3" s="164" t="s">
        <v>1971</v>
      </c>
      <c r="AF3" s="166"/>
      <c r="AG3" s="164" t="s">
        <v>1971</v>
      </c>
      <c r="AH3" s="66"/>
    </row>
    <row r="4" spans="1:34" ht="16.5" customHeight="1">
      <c r="A4" s="141" t="s">
        <v>2242</v>
      </c>
      <c r="B4" s="141" t="s">
        <v>2240</v>
      </c>
      <c r="C4" s="141" t="s">
        <v>2887</v>
      </c>
      <c r="D4" s="141">
        <v>1</v>
      </c>
      <c r="E4" s="174" t="s">
        <v>2243</v>
      </c>
      <c r="F4" s="176" t="s">
        <v>2265</v>
      </c>
      <c r="G4" s="176" t="s">
        <v>2244</v>
      </c>
      <c r="H4" s="176">
        <v>2</v>
      </c>
      <c r="I4" s="189" t="s">
        <v>2569</v>
      </c>
      <c r="J4" s="176" t="s">
        <v>2273</v>
      </c>
      <c r="K4" s="176" t="s">
        <v>2435</v>
      </c>
      <c r="L4" s="174"/>
      <c r="M4" s="142"/>
      <c r="N4" s="189" t="s">
        <v>2586</v>
      </c>
      <c r="O4" s="183">
        <v>8507</v>
      </c>
      <c r="P4" s="143"/>
      <c r="Q4" s="174" t="s">
        <v>116</v>
      </c>
      <c r="R4" s="174" t="s">
        <v>2448</v>
      </c>
      <c r="S4" s="205" t="s">
        <v>2838</v>
      </c>
      <c r="T4" s="174"/>
      <c r="U4" s="166" t="str">
        <f t="shared" ref="U4:U67" si="0">" "&amp;$G4&amp;" 테이블의 "&amp;$J4&amp;" 컬럼은 "&amp;S4&amp;" 타입을 가져야한다 "</f>
        <v xml:space="preserve"> PERSON 테이블의 GENDER_CONCEPT_ID 컬럼은 'INTEGER', 'INT', 'NUMBER', 'BIGINT' 타입을 가져야한다 </v>
      </c>
      <c r="V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W4" s="164" t="s">
        <v>1971</v>
      </c>
      <c r="X4" s="166" t="str">
        <f>"SELECT 
	CASE WHEN UPPER(DATA_TYPE_NAME) IN ("&amp;$S4&amp;") THEN 'O' ELSE 'X' END AS PASS_CHK,
    'ID"&amp; 'Ⅲ.품질진단 컬럼_규칙_결과'!$U4 &amp;"' AS RULE_ID, 
    UPPER(TABLE_NAME) AS TB_NM,
	UPPER(COLUMN_NAME) AS COL_NM
FROM TABLE_COLUMNS
WHERE 1=1
AND UPPER(SCHEMA_NAME) = '"&amp;$C4&amp;"'
AND UPPER(TABLE_NAME) = '"&amp;$G4&amp;"'
AND UPPER(COLUMN_NAME) = '"&amp;$J4&amp;"' "</f>
        <v xml:space="preserve">SELECT 
	CASE WHEN UPPER(DATA_TYPE_NAME) IN ('INTEGER', 'INT', 'NUMBER', 'BIGINT') THEN 'O' ELSE 'X' END AS PASS_CHK,
    'ID1002' AS RULE_ID, 
    UPPER(TABLE_NAME) AS TB_NM,
	UPPER(COLUMN_NAME) AS COL_NM
FROM TABLE_COLUMNS
WHERE 1=1
AND UPPER(SCHEMA_NAME) = 'YourSchemaName'
AND UPPER(TABLE_NAME) = 'PERSON'
AND UPPER(COLUMN_NAME) = 'GENDER_CONCEPT_ID' </v>
      </c>
      <c r="Y4" s="164" t="s">
        <v>1971</v>
      </c>
      <c r="Z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A4" s="164" t="s">
        <v>1971</v>
      </c>
      <c r="AB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C4" s="164" t="s">
        <v>1971</v>
      </c>
      <c r="AD4" s="166" t="str">
        <f>"SELECT 
	CASE WHEN UPPER(DATA_TYPE) IN ("&amp;$S4&amp;") THEN 'O' ELSE 'X' END AS PASS_CHK,
    'ID"&amp; 'Ⅲ.품질진단 컬럼_규칙_결과'!$U4 &amp;"' AS RULE_ID, 
          UPPER(TABLE_NAME) AS TB_NM,
	UPPER(COLUMN_NAME) AS COL_NM
FROM ALL_TAB_COLUMNS
WHERE 1=1
AND UPPER(OWNER)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ALL_TAB_COLUMNS
WHERE 1=1
AND UPPER(OWNER) = 'YourSchemaName'
AND UPPER(TABLE_NAME) = 'PERSON'
AND UPPER(COLUMN_NAME) = 'GENDER_CONCEPT_ID' </v>
      </c>
      <c r="AE4" s="164" t="s">
        <v>1971</v>
      </c>
      <c r="AF4" s="166"/>
      <c r="AG4" s="164" t="s">
        <v>1971</v>
      </c>
      <c r="AH4" s="66"/>
    </row>
    <row r="5" spans="1:34" ht="16.5" customHeight="1">
      <c r="A5" s="141" t="s">
        <v>2242</v>
      </c>
      <c r="B5" s="141" t="s">
        <v>2240</v>
      </c>
      <c r="C5" s="141" t="s">
        <v>2887</v>
      </c>
      <c r="D5" s="141">
        <v>1</v>
      </c>
      <c r="E5" s="174" t="s">
        <v>2243</v>
      </c>
      <c r="F5" s="176" t="s">
        <v>2265</v>
      </c>
      <c r="G5" s="176" t="s">
        <v>2244</v>
      </c>
      <c r="H5" s="176">
        <v>3</v>
      </c>
      <c r="I5" s="190" t="s">
        <v>2570</v>
      </c>
      <c r="J5" s="176" t="s">
        <v>2274</v>
      </c>
      <c r="K5" s="176" t="s">
        <v>2435</v>
      </c>
      <c r="L5" s="174"/>
      <c r="M5" s="142"/>
      <c r="N5" s="190" t="s">
        <v>2570</v>
      </c>
      <c r="O5" s="183">
        <v>1990</v>
      </c>
      <c r="P5" s="146"/>
      <c r="Q5" s="174" t="s">
        <v>116</v>
      </c>
      <c r="R5" s="174" t="s">
        <v>2448</v>
      </c>
      <c r="S5" s="205" t="s">
        <v>2838</v>
      </c>
      <c r="T5" s="174"/>
      <c r="U5" s="166" t="str">
        <f t="shared" si="0"/>
        <v xml:space="preserve"> PERSON 테이블의 YEAR_OF_BIRTH 컬럼은 'INTEGER', 'INT', 'NUMBER', 'BIGINT' 타입을 가져야한다 </v>
      </c>
      <c r="V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W5" s="164" t="s">
        <v>1971</v>
      </c>
      <c r="X5" s="166" t="str">
        <f>"SELECT 
	CASE WHEN UPPER(DATA_TYPE_NAME) IN ("&amp;$S5&amp;") THEN 'O' ELSE 'X' END AS PASS_CHK,
    'ID"&amp; 'Ⅲ.품질진단 컬럼_규칙_결과'!$U8 &amp;"' AS RULE_ID, 
    UPPER(TABLE_NAME) AS TB_NM,
	UPPER(COLUMN_NAME) AS COL_NM
FROM TABLE_COLUMNS
WHERE 1=1
AND UPPER(SCHEMA_NAME) = '"&amp;$C5&amp;"'
AND UPPER(TABLE_NAME) = '"&amp;$G5&amp;"'
AND UPPER(COLUMN_NAME) = '"&amp;$J5&amp;"' "</f>
        <v xml:space="preserve">SELECT 
	CASE WHEN UPPER(DATA_TYPE_NAME) IN ('INTEGER', 'INT', 'NUMBER', 'BIGINT') THEN 'O' ELSE 'X' END AS PASS_CHK,
    'ID1006' AS RULE_ID, 
    UPPER(TABLE_NAME) AS TB_NM,
	UPPER(COLUMN_NAME) AS COL_NM
FROM TABLE_COLUMNS
WHERE 1=1
AND UPPER(SCHEMA_NAME) = 'YourSchemaName'
AND UPPER(TABLE_NAME) = 'PERSON'
AND UPPER(COLUMN_NAME) = 'YEAR_OF_BIRTH' </v>
      </c>
      <c r="Y5" s="164" t="s">
        <v>1971</v>
      </c>
      <c r="Z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A5" s="164" t="s">
        <v>1971</v>
      </c>
      <c r="AB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C5" s="164" t="s">
        <v>1971</v>
      </c>
      <c r="AD5" s="166" t="str">
        <f>"SELECT 
	CASE WHEN UPPER(DATA_TYPE) IN ("&amp;$S5&amp;") THEN 'O' ELSE 'X' END AS PASS_CHK,
    'ID"&amp; 'Ⅲ.품질진단 컬럼_규칙_결과'!$U8 &amp;"' AS RULE_ID, 
          UPPER(TABLE_NAME) AS TB_NM,
	UPPER(COLUMN_NAME) AS COL_NM
FROM ALL_TAB_COLUMNS
WHERE 1=1
AND UPPER(OWNER)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ALL_TAB_COLUMNS
WHERE 1=1
AND UPPER(OWNER) = 'YourSchemaName'
AND UPPER(TABLE_NAME) = 'PERSON'
AND UPPER(COLUMN_NAME) = 'YEAR_OF_BIRTH' </v>
      </c>
      <c r="AE5" s="164" t="s">
        <v>1971</v>
      </c>
      <c r="AF5" s="166"/>
      <c r="AG5" s="164" t="s">
        <v>1971</v>
      </c>
      <c r="AH5" s="66"/>
    </row>
    <row r="6" spans="1:34" ht="16.5" customHeight="1">
      <c r="A6" s="141" t="s">
        <v>2242</v>
      </c>
      <c r="B6" s="141" t="s">
        <v>2240</v>
      </c>
      <c r="C6" s="141" t="s">
        <v>2887</v>
      </c>
      <c r="D6" s="141">
        <v>1</v>
      </c>
      <c r="E6" s="174" t="s">
        <v>2243</v>
      </c>
      <c r="F6" s="176" t="s">
        <v>2265</v>
      </c>
      <c r="G6" s="176" t="s">
        <v>2244</v>
      </c>
      <c r="H6" s="176">
        <v>4</v>
      </c>
      <c r="I6" s="190" t="s">
        <v>2571</v>
      </c>
      <c r="J6" s="176" t="s">
        <v>2275</v>
      </c>
      <c r="K6" s="176" t="s">
        <v>2435</v>
      </c>
      <c r="L6" s="174"/>
      <c r="M6" s="142"/>
      <c r="N6" s="190" t="s">
        <v>2571</v>
      </c>
      <c r="O6" s="183">
        <v>12</v>
      </c>
      <c r="P6" s="143"/>
      <c r="Q6" s="174" t="s">
        <v>2449</v>
      </c>
      <c r="R6" s="174"/>
      <c r="S6" s="205" t="s">
        <v>2838</v>
      </c>
      <c r="T6" s="174"/>
      <c r="U6" s="166" t="str">
        <f t="shared" si="0"/>
        <v xml:space="preserve"> PERSON 테이블의 MONTH_OF_BIRTH 컬럼은 'INTEGER', 'INT', 'NUMBER', 'BIGINT' 타입을 가져야한다 </v>
      </c>
      <c r="V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W6" s="164" t="s">
        <v>1971</v>
      </c>
      <c r="X6" s="166" t="str">
        <f>"SELECT 
	CASE WHEN UPPER(DATA_TYPE_NAME) IN ("&amp;$S6&amp;") THEN 'O' ELSE 'X' END AS PASS_CHK,
    'ID"&amp; 'Ⅲ.품질진단 컬럼_규칙_결과'!$U9 &amp;"' AS RULE_ID, 
    UPPER(TABLE_NAME) AS TB_NM,
	UPPER(COLUMN_NAME) AS COL_NM
FROM TABLE_COLUMNS
WHERE 1=1
AND UPPER(SCHEMA_NAME) = '"&amp;$C6&amp;"'
AND UPPER(TABLE_NAME) = '"&amp;$G6&amp;"'
AND UPPER(COLUMN_NAME) = '"&amp;$J6&amp;"' "</f>
        <v xml:space="preserve">SELECT 
	CASE WHEN UPPER(DATA_TYPE_NAME) IN ('INTEGER', 'INT', 'NUMBER', 'BIGINT') THEN 'O' ELSE 'X' END AS PASS_CHK,
    'ID1007' AS RULE_ID, 
    UPPER(TABLE_NAME) AS TB_NM,
	UPPER(COLUMN_NAME) AS COL_NM
FROM TABLE_COLUMNS
WHERE 1=1
AND UPPER(SCHEMA_NAME) = 'YourSchemaName'
AND UPPER(TABLE_NAME) = 'PERSON'
AND UPPER(COLUMN_NAME) = 'MONTH_OF_BIRTH' </v>
      </c>
      <c r="Y6" s="164" t="s">
        <v>1971</v>
      </c>
      <c r="Z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A6" s="164" t="s">
        <v>1971</v>
      </c>
      <c r="AB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C6" s="164" t="s">
        <v>1971</v>
      </c>
      <c r="AD6" s="166" t="str">
        <f>"SELECT 
	CASE WHEN UPPER(DATA_TYPE) IN ("&amp;$S6&amp;") THEN 'O' ELSE 'X' END AS PASS_CHK,
    'ID"&amp; 'Ⅲ.품질진단 컬럼_규칙_결과'!$U9 &amp;"' AS RULE_ID, 
          UPPER(TABLE_NAME) AS TB_NM,
	UPPER(COLUMN_NAME) AS COL_NM
FROM ALL_TAB_COLUMNS
WHERE 1=1
AND UPPER(OWNER)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ALL_TAB_COLUMNS
WHERE 1=1
AND UPPER(OWNER) = 'YourSchemaName'
AND UPPER(TABLE_NAME) = 'PERSON'
AND UPPER(COLUMN_NAME) = 'MONTH_OF_BIRTH' </v>
      </c>
      <c r="AE6" s="164" t="s">
        <v>1971</v>
      </c>
      <c r="AF6" s="166"/>
      <c r="AG6" s="164" t="s">
        <v>1971</v>
      </c>
      <c r="AH6" s="66"/>
    </row>
    <row r="7" spans="1:34" ht="16.5" customHeight="1">
      <c r="A7" s="141" t="s">
        <v>2242</v>
      </c>
      <c r="B7" s="141" t="s">
        <v>2240</v>
      </c>
      <c r="C7" s="141" t="s">
        <v>2887</v>
      </c>
      <c r="D7" s="141">
        <v>1</v>
      </c>
      <c r="E7" s="174" t="s">
        <v>2243</v>
      </c>
      <c r="F7" s="176" t="s">
        <v>2265</v>
      </c>
      <c r="G7" s="176" t="s">
        <v>2244</v>
      </c>
      <c r="H7" s="176">
        <v>5</v>
      </c>
      <c r="I7" s="190" t="s">
        <v>2572</v>
      </c>
      <c r="J7" s="176" t="s">
        <v>2276</v>
      </c>
      <c r="K7" s="176" t="s">
        <v>2435</v>
      </c>
      <c r="L7" s="174"/>
      <c r="M7" s="142"/>
      <c r="N7" s="190" t="s">
        <v>2572</v>
      </c>
      <c r="O7" s="183">
        <v>31</v>
      </c>
      <c r="P7" s="146"/>
      <c r="Q7" s="174" t="s">
        <v>2449</v>
      </c>
      <c r="R7" s="174"/>
      <c r="S7" s="205" t="s">
        <v>2838</v>
      </c>
      <c r="T7" s="174"/>
      <c r="U7" s="166" t="str">
        <f t="shared" si="0"/>
        <v xml:space="preserve"> PERSON 테이블의 DAY_OF_BIRTH 컬럼은 'INTEGER', 'INT', 'NUMBER', 'BIGINT' 타입을 가져야한다 </v>
      </c>
      <c r="V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W7" s="164" t="s">
        <v>1971</v>
      </c>
      <c r="X7" s="166" t="str">
        <f>"SELECT 
	CASE WHEN UPPER(DATA_TYPE_NAME) IN ("&amp;$S7&amp;") THEN 'O' ELSE 'X' END AS PASS_CHK,
    'ID"&amp; 'Ⅲ.품질진단 컬럼_규칙_결과'!$U10 &amp;"' AS RULE_ID, 
    UPPER(TABLE_NAME) AS TB_NM,
	UPPER(COLUMN_NAME) AS COL_NM
FROM TABLE_COLUMNS
WHERE 1=1
AND UPPER(SCHEMA_NAME) = '"&amp;$C7&amp;"'
AND UPPER(TABLE_NAME) = '"&amp;$G7&amp;"'
AND UPPER(COLUMN_NAME) = '"&amp;$J7&amp;"' "</f>
        <v xml:space="preserve">SELECT 
	CASE WHEN UPPER(DATA_TYPE_NAME) IN ('INTEGER', 'INT', 'NUMBER', 'BIGINT') THEN 'O' ELSE 'X' END AS PASS_CHK,
    'ID1008' AS RULE_ID, 
    UPPER(TABLE_NAME) AS TB_NM,
	UPPER(COLUMN_NAME) AS COL_NM
FROM TABLE_COLUMNS
WHERE 1=1
AND UPPER(SCHEMA_NAME) = 'YourSchemaName'
AND UPPER(TABLE_NAME) = 'PERSON'
AND UPPER(COLUMN_NAME) = 'DAY_OF_BIRTH' </v>
      </c>
      <c r="Y7" s="164" t="s">
        <v>1971</v>
      </c>
      <c r="Z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A7" s="164" t="s">
        <v>1971</v>
      </c>
      <c r="AB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C7" s="164" t="s">
        <v>1971</v>
      </c>
      <c r="AD7" s="166" t="str">
        <f>"SELECT 
	CASE WHEN UPPER(DATA_TYPE) IN ("&amp;$S7&amp;") THEN 'O' ELSE 'X' END AS PASS_CHK,
    'ID"&amp; 'Ⅲ.품질진단 컬럼_규칙_결과'!$U10 &amp;"' AS RULE_ID, 
          UPPER(TABLE_NAME) AS TB_NM,
	UPPER(COLUMN_NAME) AS COL_NM
FROM ALL_TAB_COLUMNS
WHERE 1=1
AND UPPER(OWNER)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ALL_TAB_COLUMNS
WHERE 1=1
AND UPPER(OWNER) = 'YourSchemaName'
AND UPPER(TABLE_NAME) = 'PERSON'
AND UPPER(COLUMN_NAME) = 'DAY_OF_BIRTH' </v>
      </c>
      <c r="AE7" s="164" t="s">
        <v>1971</v>
      </c>
      <c r="AF7" s="166"/>
      <c r="AG7" s="164" t="s">
        <v>1971</v>
      </c>
      <c r="AH7" s="66"/>
    </row>
    <row r="8" spans="1:34" ht="16.5" customHeight="1">
      <c r="A8" s="141" t="s">
        <v>2242</v>
      </c>
      <c r="B8" s="141" t="s">
        <v>2240</v>
      </c>
      <c r="C8" s="141" t="s">
        <v>2887</v>
      </c>
      <c r="D8" s="141">
        <v>1</v>
      </c>
      <c r="E8" s="174" t="s">
        <v>2243</v>
      </c>
      <c r="F8" s="176" t="s">
        <v>2265</v>
      </c>
      <c r="G8" s="176" t="s">
        <v>2244</v>
      </c>
      <c r="H8" s="176">
        <v>6</v>
      </c>
      <c r="I8" s="190" t="s">
        <v>2573</v>
      </c>
      <c r="J8" s="176" t="s">
        <v>2277</v>
      </c>
      <c r="K8" s="176" t="s">
        <v>2436</v>
      </c>
      <c r="L8" s="174"/>
      <c r="M8" s="142"/>
      <c r="N8" s="190" t="s">
        <v>2573</v>
      </c>
      <c r="O8" s="183" t="s">
        <v>2508</v>
      </c>
      <c r="P8" s="146"/>
      <c r="Q8" s="174" t="s">
        <v>2449</v>
      </c>
      <c r="R8" s="174"/>
      <c r="S8" s="205" t="s">
        <v>2819</v>
      </c>
      <c r="T8" s="174"/>
      <c r="U8" s="166" t="str">
        <f t="shared" si="0"/>
        <v xml:space="preserve"> PERSON 테이블의 BIRTH_DATETIME 컬럼은 'DATETIME', 'TIMESTAMP', 'TIMESTAMP(6)', 'TIMESTAMP WITHOUT TIME ZONE' 타입을 가져야한다 </v>
      </c>
      <c r="V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W8" s="164" t="s">
        <v>1971</v>
      </c>
      <c r="X8" s="166" t="str">
        <f>"SELECT 
	CASE WHEN UPPER(DATA_TYPE_NAME) IN ("&amp;$S8&amp;") THEN 'O' ELSE 'X' END AS PASS_CHK,
    'ID"&amp; 'Ⅲ.품질진단 컬럼_규칙_결과'!$U11 &amp;"' AS RULE_ID, 
    UPPER(TABLE_NAME) AS TB_NM,
	UPPER(COLUMN_NAME) AS COL_NM
FROM TABLE_COLUMNS
WHERE 1=1
AND UPPER(SCHEMA_NAME) = '"&amp;$C8&amp;"'
AND UPPER(TABLE_NAME) = '"&amp;$G8&amp;"'
AND UPPER(COLUMN_NAME) = '"&amp;$J8&amp;"' "</f>
        <v xml:space="preserve">SELECT 
	CASE WHEN UPPER(DATA_TYPE_NAME) IN ('DATETIME', 'TIMESTAMP', 'TIMESTAMP(6)', 'TIMESTAMP WITHOUT TIME ZONE') THEN 'O' ELSE 'X' END AS PASS_CHK,
    'ID1009' AS RULE_ID, 
    UPPER(TABLE_NAME) AS TB_NM,
	UPPER(COLUMN_NAME) AS COL_NM
FROM TABLE_COLUMNS
WHERE 1=1
AND UPPER(SCHEMA_NAME) = 'YourSchemaName'
AND UPPER(TABLE_NAME) = 'PERSON'
AND UPPER(COLUMN_NAME) = 'BIRTH_DATETIME' </v>
      </c>
      <c r="Y8" s="164" t="s">
        <v>1971</v>
      </c>
      <c r="Z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A8" s="164" t="s">
        <v>1971</v>
      </c>
      <c r="AB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C8" s="164" t="s">
        <v>1971</v>
      </c>
      <c r="AD8" s="166" t="str">
        <f>"SELECT 
	CASE WHEN UPPER(DATA_TYPE) IN ("&amp;$S8&amp;") THEN 'O' ELSE 'X' END AS PASS_CHK,
    'ID"&amp; 'Ⅲ.품질진단 컬럼_규칙_결과'!$U11 &amp;"' AS RULE_ID, 
          UPPER(TABLE_NAME) AS TB_NM,
	UPPER(COLUMN_NAME) AS COL_NM
FROM ALL_TAB_COLUMNS
WHERE 1=1
AND UPPER(OWNER)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ALL_TAB_COLUMNS
WHERE 1=1
AND UPPER(OWNER) = 'YourSchemaName'
AND UPPER(TABLE_NAME) = 'PERSON'
AND UPPER(COLUMN_NAME) = 'BIRTH_DATETIME' </v>
      </c>
      <c r="AE8" s="164" t="s">
        <v>1971</v>
      </c>
      <c r="AF8" s="166"/>
      <c r="AG8" s="164" t="s">
        <v>1971</v>
      </c>
      <c r="AH8" s="66"/>
    </row>
    <row r="9" spans="1:34" ht="16.5" customHeight="1">
      <c r="A9" s="141" t="s">
        <v>2242</v>
      </c>
      <c r="B9" s="141" t="s">
        <v>2240</v>
      </c>
      <c r="C9" s="141" t="s">
        <v>2887</v>
      </c>
      <c r="D9" s="141">
        <v>1</v>
      </c>
      <c r="E9" s="174" t="s">
        <v>2243</v>
      </c>
      <c r="F9" s="176" t="s">
        <v>2265</v>
      </c>
      <c r="G9" s="176" t="s">
        <v>2244</v>
      </c>
      <c r="H9" s="176">
        <v>7</v>
      </c>
      <c r="I9" s="182" t="s">
        <v>2574</v>
      </c>
      <c r="J9" s="176" t="s">
        <v>2278</v>
      </c>
      <c r="K9" s="176" t="s">
        <v>2435</v>
      </c>
      <c r="L9" s="174"/>
      <c r="M9" s="142"/>
      <c r="N9" s="182" t="s">
        <v>2574</v>
      </c>
      <c r="O9" s="183">
        <v>38003585</v>
      </c>
      <c r="P9" s="146"/>
      <c r="Q9" s="174" t="s">
        <v>116</v>
      </c>
      <c r="R9" s="174" t="s">
        <v>2448</v>
      </c>
      <c r="S9" s="205" t="s">
        <v>2838</v>
      </c>
      <c r="T9" s="174"/>
      <c r="U9" s="166" t="str">
        <f t="shared" si="0"/>
        <v xml:space="preserve"> PERSON 테이블의 RACE_CONCEPT_ID 컬럼은 'INTEGER', 'INT', 'NUMBER', 'BIGINT' 타입을 가져야한다 </v>
      </c>
      <c r="V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W9" s="164" t="s">
        <v>1971</v>
      </c>
      <c r="X9" s="166" t="str">
        <f>"SELECT 
	CASE WHEN UPPER(DATA_TYPE_NAME) IN ("&amp;$S9&amp;") THEN 'O' ELSE 'X' END AS PASS_CHK,
    'ID"&amp; 'Ⅲ.품질진단 컬럼_규칙_결과'!$U13 &amp;"' AS RULE_ID, 
    UPPER(TABLE_NAME) AS TB_NM,
	UPPER(COLUMN_NAME) AS COL_NM
FROM TABLE_COLUMNS
WHERE 1=1
AND UPPER(SCHEMA_NAME) = '"&amp;$C9&amp;"'
AND UPPER(TABLE_NAME) = '"&amp;$G9&amp;"'
AND UPPER(COLUMN_NAME) = '"&amp;$J9&amp;"' "</f>
        <v xml:space="preserve">SELECT 
	CASE WHEN UPPER(DATA_TYPE_NAME) IN ('INTEGER', 'INT', 'NUMBER', 'BIGINT') THEN 'O' ELSE 'X' END AS PASS_CHK,
    'ID1011' AS RULE_ID, 
    UPPER(TABLE_NAME) AS TB_NM,
	UPPER(COLUMN_NAME) AS COL_NM
FROM TABLE_COLUMNS
WHERE 1=1
AND UPPER(SCHEMA_NAME) = 'YourSchemaName'
AND UPPER(TABLE_NAME) = 'PERSON'
AND UPPER(COLUMN_NAME) = 'RACE_CONCEPT_ID' </v>
      </c>
      <c r="Y9" s="164" t="s">
        <v>1971</v>
      </c>
      <c r="Z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A9" s="164" t="s">
        <v>1971</v>
      </c>
      <c r="AB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C9" s="164" t="s">
        <v>1971</v>
      </c>
      <c r="AD9" s="166" t="str">
        <f>"SELECT 
	CASE WHEN UPPER(DATA_TYPE) IN ("&amp;$S9&amp;") THEN 'O' ELSE 'X' END AS PASS_CHK,
    'ID"&amp; 'Ⅲ.품질진단 컬럼_규칙_결과'!$U13 &amp;"' AS RULE_ID, 
          UPPER(TABLE_NAME) AS TB_NM,
	UPPER(COLUMN_NAME) AS COL_NM
FROM ALL_TAB_COLUMNS
WHERE 1=1
AND UPPER(OWNER)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ALL_TAB_COLUMNS
WHERE 1=1
AND UPPER(OWNER) = 'YourSchemaName'
AND UPPER(TABLE_NAME) = 'PERSON'
AND UPPER(COLUMN_NAME) = 'RACE_CONCEPT_ID' </v>
      </c>
      <c r="AE9" s="164" t="s">
        <v>1971</v>
      </c>
      <c r="AF9" s="166"/>
      <c r="AG9" s="164" t="s">
        <v>1971</v>
      </c>
      <c r="AH9" s="66"/>
    </row>
    <row r="10" spans="1:34" ht="16.5" customHeight="1">
      <c r="A10" s="141" t="s">
        <v>2242</v>
      </c>
      <c r="B10" s="141" t="s">
        <v>2240</v>
      </c>
      <c r="C10" s="141" t="s">
        <v>2887</v>
      </c>
      <c r="D10" s="141">
        <v>1</v>
      </c>
      <c r="E10" s="174" t="s">
        <v>2243</v>
      </c>
      <c r="F10" s="176" t="s">
        <v>2265</v>
      </c>
      <c r="G10" s="176" t="s">
        <v>2244</v>
      </c>
      <c r="H10" s="176">
        <v>8</v>
      </c>
      <c r="I10" s="182" t="s">
        <v>2575</v>
      </c>
      <c r="J10" s="176" t="s">
        <v>2279</v>
      </c>
      <c r="K10" s="176" t="s">
        <v>2435</v>
      </c>
      <c r="L10" s="174"/>
      <c r="M10" s="142"/>
      <c r="N10" s="182" t="s">
        <v>2587</v>
      </c>
      <c r="O10" s="183" t="s">
        <v>2508</v>
      </c>
      <c r="P10" s="146"/>
      <c r="Q10" s="174" t="s">
        <v>116</v>
      </c>
      <c r="R10" s="174" t="s">
        <v>2448</v>
      </c>
      <c r="S10" s="205" t="s">
        <v>2838</v>
      </c>
      <c r="T10" s="174"/>
      <c r="U10" s="166" t="str">
        <f t="shared" si="0"/>
        <v xml:space="preserve"> PERSON 테이블의 ETHNICITY_CONCEPT_ID 컬럼은 'INTEGER', 'INT', 'NUMBER', 'BIGINT' 타입을 가져야한다 </v>
      </c>
      <c r="V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W10" s="164" t="s">
        <v>1971</v>
      </c>
      <c r="X10" s="166" t="str">
        <f>"SELECT 
	CASE WHEN UPPER(DATA_TYPE_NAME) IN ("&amp;$S10&amp;") THEN 'O' ELSE 'X' END AS PASS_CHK,
    'ID"&amp; 'Ⅲ.품질진단 컬럼_규칙_결과'!$U14 &amp;"' AS RULE_ID, 
    UPPER(TABLE_NAME) AS TB_NM,
	UPPER(COLUMN_NAME) AS COL_NM
FROM TABLE_COLUMNS
WHERE 1=1
AND UPPER(SCHEMA_NAME) = '"&amp;$C10&amp;"'
AND UPPER(TABLE_NAME) = '"&amp;$G10&amp;"'
AND UPPER(COLUMN_NAME) = '"&amp;$J10&amp;"' "</f>
        <v xml:space="preserve">SELECT 
	CASE WHEN UPPER(DATA_TYPE_NAME) IN ('INTEGER', 'INT', 'NUMBER', 'BIGINT') THEN 'O' ELSE 'X' END AS PASS_CHK,
    'ID1012' AS RULE_ID, 
    UPPER(TABLE_NAME) AS TB_NM,
	UPPER(COLUMN_NAME) AS COL_NM
FROM TABLE_COLUMNS
WHERE 1=1
AND UPPER(SCHEMA_NAME) = 'YourSchemaName'
AND UPPER(TABLE_NAME) = 'PERSON'
AND UPPER(COLUMN_NAME) = 'ETHNICITY_CONCEPT_ID' </v>
      </c>
      <c r="Y10" s="164" t="s">
        <v>1971</v>
      </c>
      <c r="Z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A10" s="164" t="s">
        <v>1971</v>
      </c>
      <c r="AB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C10" s="164" t="s">
        <v>1971</v>
      </c>
      <c r="AD10" s="166" t="str">
        <f>"SELECT 
	CASE WHEN UPPER(DATA_TYPE) IN ("&amp;$S10&amp;") THEN 'O' ELSE 'X' END AS PASS_CHK,
    'ID"&amp; 'Ⅲ.품질진단 컬럼_규칙_결과'!$U14 &amp;"' AS RULE_ID, 
          UPPER(TABLE_NAME) AS TB_NM,
	UPPER(COLUMN_NAME) AS COL_NM
FROM ALL_TAB_COLUMNS
WHERE 1=1
AND UPPER(OWNER)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ALL_TAB_COLUMNS
WHERE 1=1
AND UPPER(OWNER) = 'YourSchemaName'
AND UPPER(TABLE_NAME) = 'PERSON'
AND UPPER(COLUMN_NAME) = 'ETHNICITY_CONCEPT_ID' </v>
      </c>
      <c r="AE10" s="164" t="s">
        <v>1971</v>
      </c>
      <c r="AF10" s="166"/>
      <c r="AG10" s="164" t="s">
        <v>1971</v>
      </c>
      <c r="AH10" s="66"/>
    </row>
    <row r="11" spans="1:34" ht="16.5" customHeight="1">
      <c r="A11" s="141" t="s">
        <v>2242</v>
      </c>
      <c r="B11" s="141" t="s">
        <v>2240</v>
      </c>
      <c r="C11" s="141" t="s">
        <v>2887</v>
      </c>
      <c r="D11" s="141">
        <v>1</v>
      </c>
      <c r="E11" s="174" t="s">
        <v>2243</v>
      </c>
      <c r="F11" s="176" t="s">
        <v>2265</v>
      </c>
      <c r="G11" s="176" t="s">
        <v>2244</v>
      </c>
      <c r="H11" s="176">
        <v>9</v>
      </c>
      <c r="I11" s="182" t="s">
        <v>2576</v>
      </c>
      <c r="J11" s="176" t="s">
        <v>2280</v>
      </c>
      <c r="K11" s="176" t="s">
        <v>2435</v>
      </c>
      <c r="L11" s="174"/>
      <c r="M11" s="142"/>
      <c r="N11" s="182" t="s">
        <v>2576</v>
      </c>
      <c r="O11" s="183">
        <v>123</v>
      </c>
      <c r="P11" s="146"/>
      <c r="Q11" s="174" t="s">
        <v>2449</v>
      </c>
      <c r="R11" s="174"/>
      <c r="S11" s="205" t="s">
        <v>2838</v>
      </c>
      <c r="T11" s="174"/>
      <c r="U11" s="166" t="str">
        <f t="shared" si="0"/>
        <v xml:space="preserve"> PERSON 테이블의 LOCATION_ID 컬럼은 'INTEGER', 'INT', 'NUMBER', 'BIGINT' 타입을 가져야한다 </v>
      </c>
      <c r="V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W11" s="164" t="s">
        <v>1971</v>
      </c>
      <c r="X11" s="166" t="str">
        <f>"SELECT 
	CASE WHEN UPPER(DATA_TYPE_NAME) IN ("&amp;$S11&amp;") THEN 'O' ELSE 'X' END AS PASS_CHK,
    'ID"&amp; 'Ⅲ.품질진단 컬럼_규칙_결과'!$U15 &amp;"' AS RULE_ID, 
    UPPER(TABLE_NAME) AS TB_NM,
	UPPER(COLUMN_NAME) AS COL_NM
FROM TABLE_COLUMNS
WHERE 1=1
AND UPPER(SCHEMA_NAME) = '"&amp;$C11&amp;"'
AND UPPER(TABLE_NAME) = '"&amp;$G11&amp;"'
AND UPPER(COLUMN_NAME) = '"&amp;$J11&amp;"'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'LOCATION_ID' </v>
      </c>
      <c r="Y11" s="164" t="s">
        <v>1971</v>
      </c>
      <c r="Z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A11" s="164" t="s">
        <v>1971</v>
      </c>
      <c r="AB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C11" s="164" t="s">
        <v>1971</v>
      </c>
      <c r="AD11" s="166" t="str">
        <f>"SELECT 
	CASE WHEN UPPER(DATA_TYPE) IN ("&amp;$S11&amp;") THEN 'O' ELSE 'X' END AS PASS_CHK,
    'ID"&amp; 'Ⅲ.품질진단 컬럼_규칙_결과'!$U15 &amp;"' AS RULE_ID, 
          UPPER(TABLE_NAME) AS TB_NM,
	UPPER(COLUMN_NAME) AS COL_NM
FROM ALL_TAB_COLUMNS
WHERE 1=1
AND UPPER(OWNER)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'LOCATION_ID' </v>
      </c>
      <c r="AE11" s="164" t="s">
        <v>1971</v>
      </c>
      <c r="AF11" s="166"/>
      <c r="AG11" s="164" t="s">
        <v>1971</v>
      </c>
      <c r="AH11" s="66"/>
    </row>
    <row r="12" spans="1:34">
      <c r="A12" s="141" t="s">
        <v>2242</v>
      </c>
      <c r="B12" s="141" t="s">
        <v>2240</v>
      </c>
      <c r="C12" s="141" t="s">
        <v>2887</v>
      </c>
      <c r="D12" s="164">
        <v>1</v>
      </c>
      <c r="E12" s="174" t="s">
        <v>2243</v>
      </c>
      <c r="F12" s="176" t="s">
        <v>2265</v>
      </c>
      <c r="G12" s="176" t="s">
        <v>2244</v>
      </c>
      <c r="H12" s="176">
        <v>10</v>
      </c>
      <c r="I12" s="182" t="s">
        <v>2577</v>
      </c>
      <c r="J12" s="176" t="s">
        <v>2281</v>
      </c>
      <c r="K12" s="176" t="s">
        <v>2435</v>
      </c>
      <c r="L12" s="174"/>
      <c r="M12" s="165"/>
      <c r="N12" s="182" t="s">
        <v>2577</v>
      </c>
      <c r="O12" s="183" t="s">
        <v>2508</v>
      </c>
      <c r="P12" s="5"/>
      <c r="Q12" s="174" t="s">
        <v>2449</v>
      </c>
      <c r="R12" s="174"/>
      <c r="S12" s="205" t="s">
        <v>2838</v>
      </c>
      <c r="T12" s="174"/>
      <c r="U12" s="166" t="str">
        <f t="shared" si="0"/>
        <v xml:space="preserve"> PERSON 테이블의 PROVIDER_ID 컬럼은 'INTEGER', 'INT', 'NUMBER', 'BIGINT' 타입을 가져야한다 </v>
      </c>
      <c r="V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W12" s="164" t="s">
        <v>1971</v>
      </c>
      <c r="X12" s="166" t="str">
        <f>"SELECT 
	CASE WHEN UPPER(DATA_TYPE_NAME) IN ("&amp;$S12&amp;") THEN 'O' ELSE 'X' END AS PASS_CHK,
    'ID"&amp; 'Ⅲ.품질진단 컬럼_규칙_결과'!$U16 &amp;"' AS RULE_ID, 
    UPPER(TABLE_NAME) AS TB_NM,
	UPPER(COLUMN_NAME) AS COL_NM
FROM TABLE_COLUMNS
WHERE 1=1
AND UPPER(SCHEMA_NAME) = '"&amp;$C12&amp;"'
AND UPPER(TABLE_NAME) = '"&amp;$G12&amp;"'
AND UPPER(COLUMN_NAME) = '"&amp;$J12&amp;"' "</f>
        <v xml:space="preserve">SELECT 
	CASE WHEN UPPER(DATA_TYPE_NAME) IN ('INTEGER', 'INT', 'NUMBER', 'BIGINT') THEN 'O' ELSE 'X' END AS PASS_CHK,
    'ID1014' AS RULE_ID, 
    UPPER(TABLE_NAME) AS TB_NM,
	UPPER(COLUMN_NAME) AS COL_NM
FROM TABLE_COLUMNS
WHERE 1=1
AND UPPER(SCHEMA_NAME) = 'YourSchemaName'
AND UPPER(TABLE_NAME) = 'PERSON'
AND UPPER(COLUMN_NAME) = 'PROVIDER_ID' </v>
      </c>
      <c r="Y12" s="164" t="s">
        <v>1971</v>
      </c>
      <c r="Z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A12" s="164" t="s">
        <v>1971</v>
      </c>
      <c r="AB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C12" s="164" t="s">
        <v>1971</v>
      </c>
      <c r="AD12" s="166" t="str">
        <f>"SELECT 
	CASE WHEN UPPER(DATA_TYPE) IN ("&amp;$S12&amp;") THEN 'O' ELSE 'X' END AS PASS_CHK,
    'ID"&amp; 'Ⅲ.품질진단 컬럼_규칙_결과'!$U16 &amp;"' AS RULE_ID, 
          UPPER(TABLE_NAME) AS TB_NM,
	UPPER(COLUMN_NAME) AS COL_NM
FROM ALL_TAB_COLUMNS
WHERE 1=1
AND UPPER(OWNER)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ALL_TAB_COLUMNS
WHERE 1=1
AND UPPER(OWNER) = 'YourSchemaName'
AND UPPER(TABLE_NAME) = 'PERSON'
AND UPPER(COLUMN_NAME) = 'PROVIDER_ID' </v>
      </c>
      <c r="AE12" s="164" t="s">
        <v>1971</v>
      </c>
      <c r="AF12" s="166"/>
      <c r="AG12" s="164" t="s">
        <v>1971</v>
      </c>
      <c r="AH12" s="66"/>
    </row>
    <row r="13" spans="1:34" ht="16.5" customHeight="1">
      <c r="A13" s="141" t="s">
        <v>2242</v>
      </c>
      <c r="B13" s="141" t="s">
        <v>2240</v>
      </c>
      <c r="C13" s="141" t="s">
        <v>2887</v>
      </c>
      <c r="D13" s="141">
        <v>1</v>
      </c>
      <c r="E13" s="174" t="s">
        <v>2243</v>
      </c>
      <c r="F13" s="176" t="s">
        <v>2265</v>
      </c>
      <c r="G13" s="176" t="s">
        <v>2244</v>
      </c>
      <c r="H13" s="176">
        <v>11</v>
      </c>
      <c r="I13" s="182" t="s">
        <v>2578</v>
      </c>
      <c r="J13" s="176" t="s">
        <v>2282</v>
      </c>
      <c r="K13" s="176" t="s">
        <v>2435</v>
      </c>
      <c r="L13" s="174"/>
      <c r="M13" s="142"/>
      <c r="N13" s="182" t="s">
        <v>2578</v>
      </c>
      <c r="O13" s="183">
        <v>12345646</v>
      </c>
      <c r="P13" s="146"/>
      <c r="Q13" s="174" t="s">
        <v>2449</v>
      </c>
      <c r="R13" s="174"/>
      <c r="S13" s="205" t="s">
        <v>2838</v>
      </c>
      <c r="T13" s="174"/>
      <c r="U13" s="166" t="str">
        <f t="shared" si="0"/>
        <v xml:space="preserve"> PERSON 테이블의 CARE_SITE_ID 컬럼은 'INTEGER', 'INT', 'NUMBER', 'BIGINT' 타입을 가져야한다 </v>
      </c>
      <c r="V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W13" s="164" t="s">
        <v>1971</v>
      </c>
      <c r="X13" s="166" t="str">
        <f>"SELECT 
	CASE WHEN UPPER(DATA_TYPE_NAME) IN ("&amp;$S13&amp;") THEN 'O' ELSE 'X' END AS PASS_CHK,
    'ID"&amp; 'Ⅲ.품질진단 컬럼_규칙_결과'!$U17 &amp;"' AS RULE_ID, 
    UPPER(TABLE_NAME) AS TB_NM,
	UPPER(COLUMN_NAME) AS COL_NM
FROM TABLE_COLUMNS
WHERE 1=1
AND UPPER(SCHEMA_NAME) = '"&amp;$C13&amp;"'
AND UPPER(TABLE_NAME) = '"&amp;$G13&amp;"'
AND UPPER(COLUMN_NAME) = '"&amp;$J13&amp;"' "</f>
        <v xml:space="preserve">SELECT 
	CASE WHEN UPPER(DATA_TYPE_NAME) IN ('INTEGER', 'INT', 'NUMBER', 'BIGINT') THEN 'O' ELSE 'X' END AS PASS_CHK,
    'ID1015' AS RULE_ID, 
    UPPER(TABLE_NAME) AS TB_NM,
	UPPER(COLUMN_NAME) AS COL_NM
FROM TABLE_COLUMNS
WHERE 1=1
AND UPPER(SCHEMA_NAME) = 'YourSchemaName'
AND UPPER(TABLE_NAME) = 'PERSON'
AND UPPER(COLUMN_NAME) = 'CARE_SITE_ID' </v>
      </c>
      <c r="Y13" s="164" t="s">
        <v>1971</v>
      </c>
      <c r="Z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A13" s="164" t="s">
        <v>1971</v>
      </c>
      <c r="AB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C13" s="164" t="s">
        <v>1971</v>
      </c>
      <c r="AD13" s="166" t="str">
        <f>"SELECT 
	CASE WHEN UPPER(DATA_TYPE) IN ("&amp;$S13&amp;") THEN 'O' ELSE 'X' END AS PASS_CHK,
    'ID"&amp; 'Ⅲ.품질진단 컬럼_규칙_결과'!$U17 &amp;"' AS RULE_ID, 
          UPPER(TABLE_NAME) AS TB_NM,
	UPPER(COLUMN_NAME) AS COL_NM
FROM ALL_TAB_COLUMNS
WHERE 1=1
AND UPPER(OWNER)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ALL_TAB_COLUMNS
WHERE 1=1
AND UPPER(OWNER) = 'YourSchemaName'
AND UPPER(TABLE_NAME) = 'PERSON'
AND UPPER(COLUMN_NAME) = 'CARE_SITE_ID' </v>
      </c>
      <c r="AE13" s="164" t="s">
        <v>1971</v>
      </c>
      <c r="AF13" s="166"/>
      <c r="AG13" s="164" t="s">
        <v>1971</v>
      </c>
      <c r="AH13" s="66"/>
    </row>
    <row r="14" spans="1:34" ht="16.5" customHeight="1">
      <c r="A14" s="141" t="s">
        <v>2242</v>
      </c>
      <c r="B14" s="141" t="s">
        <v>2240</v>
      </c>
      <c r="C14" s="141" t="s">
        <v>2887</v>
      </c>
      <c r="D14" s="141">
        <v>1</v>
      </c>
      <c r="E14" s="174" t="s">
        <v>2243</v>
      </c>
      <c r="F14" s="176" t="s">
        <v>2265</v>
      </c>
      <c r="G14" s="176" t="s">
        <v>2244</v>
      </c>
      <c r="H14" s="176">
        <v>12</v>
      </c>
      <c r="I14" s="182" t="s">
        <v>2579</v>
      </c>
      <c r="J14" s="176" t="s">
        <v>2283</v>
      </c>
      <c r="K14" s="176" t="s">
        <v>2437</v>
      </c>
      <c r="L14" s="174"/>
      <c r="M14" s="142"/>
      <c r="N14" s="182" t="s">
        <v>2588</v>
      </c>
      <c r="O14" s="183" t="s">
        <v>2593</v>
      </c>
      <c r="P14" s="146"/>
      <c r="Q14" s="174" t="s">
        <v>2449</v>
      </c>
      <c r="R14" s="174"/>
      <c r="S14" s="205" t="s">
        <v>2820</v>
      </c>
      <c r="T14" s="174"/>
      <c r="U14" s="166" t="str">
        <f t="shared" si="0"/>
        <v xml:space="preserve"> PERSON 테이블의 PERSON_SOURCE_VALUE 컬럼은 'CHARACTER VARYING', 'VARCHAR', 'VARCHAR2' 타입을 가져야한다 </v>
      </c>
      <c r="V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W14" s="164" t="s">
        <v>1971</v>
      </c>
      <c r="X14" s="166" t="str">
        <f>"SELECT 
	CASE WHEN UPPER(DATA_TYPE_NAME) IN ("&amp;$S14&amp;") THEN 'O' ELSE 'X' END AS PASS_CHK,
    'ID"&amp; 'Ⅲ.품질진단 컬럼_규칙_결과'!$U18 &amp;"' AS RULE_ID, 
    UPPER(TABLE_NAME) AS TB_NM,
	UPPER(COLUMN_NAME) AS COL_NM
FROM TABLE_COLUMNS
WHERE 1=1
AND UPPER(SCHEMA_NAME) = '"&amp;$C14&amp;"'
AND UPPER(TABLE_NAME) = '"&amp;$G14&amp;"'
AND UPPER(COLUMN_NAME) = '"&amp;$J14&amp;"' "</f>
        <v xml:space="preserve">SELECT 
	CASE WHEN UPPER(DATA_TYPE_NAME) IN ('CHARACTER VARYING', 'VARCHAR', 'VARCHAR2') THEN 'O' ELSE 'X' END AS PASS_CHK,
    'ID1016' AS RULE_ID, 
    UPPER(TABLE_NAME) AS TB_NM,
	UPPER(COLUMN_NAME) AS COL_NM
FROM TABLE_COLUMNS
WHERE 1=1
AND UPPER(SCHEMA_NAME) = 'YourSchemaName'
AND UPPER(TABLE_NAME) = 'PERSON'
AND UPPER(COLUMN_NAME) = 'PERSON_SOURCE_VALUE' </v>
      </c>
      <c r="Y14" s="164" t="s">
        <v>1971</v>
      </c>
      <c r="Z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A14" s="164" t="s">
        <v>1971</v>
      </c>
      <c r="AB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C14" s="164" t="s">
        <v>1971</v>
      </c>
      <c r="AD14" s="166" t="str">
        <f>"SELECT 
	CASE WHEN UPPER(DATA_TYPE) IN ("&amp;$S14&amp;") THEN 'O' ELSE 'X' END AS PASS_CHK,
    'ID"&amp; 'Ⅲ.품질진단 컬럼_규칙_결과'!$U18 &amp;"' AS RULE_ID, 
          UPPER(TABLE_NAME) AS TB_NM,
	UPPER(COLUMN_NAME) AS COL_NM
FROM ALL_TAB_COLUMNS
WHERE 1=1
AND UPPER(OWNER)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ALL_TAB_COLUMNS
WHERE 1=1
AND UPPER(OWNER) = 'YourSchemaName'
AND UPPER(TABLE_NAME) = 'PERSON'
AND UPPER(COLUMN_NAME) = 'PERSON_SOURCE_VALUE' </v>
      </c>
      <c r="AE14" s="164" t="s">
        <v>1971</v>
      </c>
      <c r="AF14" s="166"/>
      <c r="AG14" s="164" t="s">
        <v>1971</v>
      </c>
      <c r="AH14" s="66"/>
    </row>
    <row r="15" spans="1:34" ht="16.5" customHeight="1">
      <c r="A15" s="141" t="s">
        <v>2242</v>
      </c>
      <c r="B15" s="141" t="s">
        <v>2240</v>
      </c>
      <c r="C15" s="141" t="s">
        <v>2887</v>
      </c>
      <c r="D15" s="141">
        <v>1</v>
      </c>
      <c r="E15" s="174" t="s">
        <v>2243</v>
      </c>
      <c r="F15" s="176" t="s">
        <v>2265</v>
      </c>
      <c r="G15" s="176" t="s">
        <v>2244</v>
      </c>
      <c r="H15" s="176">
        <v>13</v>
      </c>
      <c r="I15" s="182" t="s">
        <v>2580</v>
      </c>
      <c r="J15" s="176" t="s">
        <v>2284</v>
      </c>
      <c r="K15" s="176" t="s">
        <v>2437</v>
      </c>
      <c r="L15" s="174"/>
      <c r="M15" s="142"/>
      <c r="N15" s="182" t="s">
        <v>2589</v>
      </c>
      <c r="O15" s="183" t="s">
        <v>2594</v>
      </c>
      <c r="P15" s="143"/>
      <c r="Q15" s="174" t="s">
        <v>2449</v>
      </c>
      <c r="R15" s="174"/>
      <c r="S15" s="205" t="s">
        <v>2820</v>
      </c>
      <c r="T15" s="174"/>
      <c r="U15" s="166" t="str">
        <f t="shared" si="0"/>
        <v xml:space="preserve"> PERSON 테이블의 GENDER_SOURCE_VALUE 컬럼은 'CHARACTER VARYING', 'VARCHAR', 'VARCHAR2' 타입을 가져야한다 </v>
      </c>
      <c r="V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W15" s="164" t="s">
        <v>1971</v>
      </c>
      <c r="X15" s="166" t="str">
        <f>"SELECT 
	CASE WHEN UPPER(DATA_TYPE_NAME) IN ("&amp;$S15&amp;") THEN 'O' ELSE 'X' END AS PASS_CHK,
    'ID"&amp; 'Ⅲ.품질진단 컬럼_규칙_결과'!$U19 &amp;"' AS RULE_ID, 
    UPPER(TABLE_NAME) AS TB_NM,
	UPPER(COLUMN_NAME) AS COL_NM
FROM TABLE_COLUMNS
WHERE 1=1
AND UPPER(SCHEMA_NAME) = '"&amp;$C15&amp;"'
AND UPPER(TABLE_NAME) = '"&amp;$G15&amp;"'
AND UPPER(COLUMN_NAME) = '"&amp;$J15&amp;"' "</f>
        <v xml:space="preserve">SELECT 
	CASE WHEN UPPER(DATA_TYPE_NAME) IN ('CHARACTER VARYING', 'VARCHAR', 'VARCHAR2') THEN 'O' ELSE 'X' END AS PASS_CHK,
    'ID1017' AS RULE_ID, 
    UPPER(TABLE_NAME) AS TB_NM,
	UPPER(COLUMN_NAME) AS COL_NM
FROM TABLE_COLUMNS
WHERE 1=1
AND UPPER(SCHEMA_NAME) = 'YourSchemaName'
AND UPPER(TABLE_NAME) = 'PERSON'
AND UPPER(COLUMN_NAME) = 'GENDER_SOURCE_VALUE' </v>
      </c>
      <c r="Y15" s="164" t="s">
        <v>1971</v>
      </c>
      <c r="Z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A15" s="164" t="s">
        <v>1971</v>
      </c>
      <c r="AB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C15" s="164" t="s">
        <v>1971</v>
      </c>
      <c r="AD15" s="166" t="str">
        <f>"SELECT 
	CASE WHEN UPPER(DATA_TYPE) IN ("&amp;$S15&amp;") THEN 'O' ELSE 'X' END AS PASS_CHK,
    'ID"&amp; 'Ⅲ.품질진단 컬럼_규칙_결과'!$U19 &amp;"' AS RULE_ID, 
          UPPER(TABLE_NAME) AS TB_NM,
	UPPER(COLUMN_NAME) AS COL_NM
FROM ALL_TAB_COLUMNS
WHERE 1=1
AND UPPER(OWNER)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ALL_TAB_COLUMNS
WHERE 1=1
AND UPPER(OWNER) = 'YourSchemaName'
AND UPPER(TABLE_NAME) = 'PERSON'
AND UPPER(COLUMN_NAME) = 'GENDER_SOURCE_VALUE' </v>
      </c>
      <c r="AE15" s="164" t="s">
        <v>1971</v>
      </c>
      <c r="AF15" s="166"/>
      <c r="AG15" s="164" t="s">
        <v>1971</v>
      </c>
      <c r="AH15" s="66"/>
    </row>
    <row r="16" spans="1:34">
      <c r="A16" s="141" t="s">
        <v>2242</v>
      </c>
      <c r="B16" s="141" t="s">
        <v>2240</v>
      </c>
      <c r="C16" s="141" t="s">
        <v>2887</v>
      </c>
      <c r="D16" s="164">
        <v>1</v>
      </c>
      <c r="E16" s="174" t="s">
        <v>2243</v>
      </c>
      <c r="F16" s="176" t="s">
        <v>2265</v>
      </c>
      <c r="G16" s="176" t="s">
        <v>2244</v>
      </c>
      <c r="H16" s="176">
        <v>14</v>
      </c>
      <c r="I16" s="182" t="s">
        <v>2581</v>
      </c>
      <c r="J16" s="176" t="s">
        <v>2285</v>
      </c>
      <c r="K16" s="176" t="s">
        <v>2435</v>
      </c>
      <c r="L16" s="174"/>
      <c r="M16" s="165"/>
      <c r="N16" s="182" t="s">
        <v>2590</v>
      </c>
      <c r="O16" s="183">
        <v>1</v>
      </c>
      <c r="P16" s="4"/>
      <c r="Q16" s="174" t="s">
        <v>2449</v>
      </c>
      <c r="R16" s="174"/>
      <c r="S16" s="205" t="s">
        <v>2838</v>
      </c>
      <c r="T16" s="174"/>
      <c r="U16" s="166" t="str">
        <f t="shared" si="0"/>
        <v xml:space="preserve"> PERSON 테이블의 GENDER_SOURCE_CONCEPT_ID 컬럼은 'INTEGER', 'INT', 'NUMBER', 'BIGINT' 타입을 가져야한다 </v>
      </c>
      <c r="V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W16" s="164" t="s">
        <v>1971</v>
      </c>
      <c r="X16" s="166" t="str">
        <f>"SELECT 
	CASE WHEN UPPER(DATA_TYPE_NAME) IN ("&amp;$S16&amp;") THEN 'O' ELSE 'X' END AS PASS_CHK,
    'ID"&amp; 'Ⅲ.품질진단 컬럼_규칙_결과'!$U20 &amp;"' AS RULE_ID, 
    UPPER(TABLE_NAME) AS TB_NM,
	UPPER(COLUMN_NAME) AS COL_NM
FROM TABLE_COLUMNS
WHERE 1=1
AND UPPER(SCHEMA_NAME) = '"&amp;$C16&amp;"'
AND UPPER(TABLE_NAME) = '"&amp;$G16&amp;"'
AND UPPER(COLUMN_NAME) = '"&amp;$J16&amp;"' "</f>
        <v xml:space="preserve">SELECT 
	CASE WHEN UPPER(DATA_TYPE_NAME) IN ('INTEGER', 'INT', 'NUMBER', 'BIGINT') THEN 'O' ELSE 'X' END AS PASS_CHK,
    'ID1018' AS RULE_ID, 
    UPPER(TABLE_NAME) AS TB_NM,
	UPPER(COLUMN_NAME) AS COL_NM
FROM TABLE_COLUMNS
WHERE 1=1
AND UPPER(SCHEMA_NAME) = 'YourSchemaName'
AND UPPER(TABLE_NAME) = 'PERSON'
AND UPPER(COLUMN_NAME) = 'GENDER_SOURCE_CONCEPT_ID' </v>
      </c>
      <c r="Y16" s="164" t="s">
        <v>1971</v>
      </c>
      <c r="Z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A16" s="164" t="s">
        <v>1971</v>
      </c>
      <c r="AB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C16" s="164" t="s">
        <v>1971</v>
      </c>
      <c r="AD16" s="166" t="str">
        <f>"SELECT 
	CASE WHEN UPPER(DATA_TYPE) IN ("&amp;$S16&amp;") THEN 'O' ELSE 'X' END AS PASS_CHK,
    'ID"&amp; 'Ⅲ.품질진단 컬럼_규칙_결과'!$U20 &amp;"' AS RULE_ID, 
          UPPER(TABLE_NAME) AS TB_NM,
	UPPER(COLUMN_NAME) AS COL_NM
FROM ALL_TAB_COLUMNS
WHERE 1=1
AND UPPER(OWNER)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ALL_TAB_COLUMNS
WHERE 1=1
AND UPPER(OWNER) = 'YourSchemaName'
AND UPPER(TABLE_NAME) = 'PERSON'
AND UPPER(COLUMN_NAME) = 'GENDER_SOURCE_CONCEPT_ID' </v>
      </c>
      <c r="AE16" s="164" t="s">
        <v>1971</v>
      </c>
      <c r="AF16" s="166"/>
      <c r="AG16" s="164" t="s">
        <v>1971</v>
      </c>
      <c r="AH16" s="66"/>
    </row>
    <row r="17" spans="1:34">
      <c r="A17" s="141" t="s">
        <v>2242</v>
      </c>
      <c r="B17" s="141" t="s">
        <v>2240</v>
      </c>
      <c r="C17" s="141" t="s">
        <v>2887</v>
      </c>
      <c r="D17" s="164">
        <v>1</v>
      </c>
      <c r="E17" s="174" t="s">
        <v>2243</v>
      </c>
      <c r="F17" s="176" t="s">
        <v>2265</v>
      </c>
      <c r="G17" s="176" t="s">
        <v>2244</v>
      </c>
      <c r="H17" s="176">
        <v>15</v>
      </c>
      <c r="I17" s="182" t="s">
        <v>2582</v>
      </c>
      <c r="J17" s="176" t="s">
        <v>2286</v>
      </c>
      <c r="K17" s="176" t="s">
        <v>2437</v>
      </c>
      <c r="L17" s="174"/>
      <c r="M17" s="165"/>
      <c r="N17" s="182" t="s">
        <v>2582</v>
      </c>
      <c r="O17" s="183" t="s">
        <v>2508</v>
      </c>
      <c r="P17" s="4"/>
      <c r="Q17" s="174" t="s">
        <v>2449</v>
      </c>
      <c r="R17" s="174"/>
      <c r="S17" s="205" t="s">
        <v>2820</v>
      </c>
      <c r="T17" s="174"/>
      <c r="U17" s="166" t="str">
        <f t="shared" si="0"/>
        <v xml:space="preserve"> PERSON 테이블의 RACE_SOURCE_VALUE 컬럼은 'CHARACTER VARYING', 'VARCHAR', 'VARCHAR2' 타입을 가져야한다 </v>
      </c>
      <c r="V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W17" s="164" t="s">
        <v>1971</v>
      </c>
      <c r="X17" s="166" t="str">
        <f>"SELECT 
	CASE WHEN UPPER(DATA_TYPE_NAME) IN ("&amp;$S17&amp;") THEN 'O' ELSE 'X' END AS PASS_CHK,
    'ID"&amp; 'Ⅲ.품질진단 컬럼_규칙_결과'!$U21 &amp;"' AS RULE_ID, 
    UPPER(TABLE_NAME) AS TB_NM,
	UPPER(COLUMN_NAME) AS COL_NM
FROM TABLE_COLUMNS
WHERE 1=1
AND UPPER(SCHEMA_NAME) = '"&amp;$C17&amp;"'
AND UPPER(TABLE_NAME) = '"&amp;$G17&amp;"'
AND UPPER(COLUMN_NAME) = '"&amp;$J17&amp;"'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'RACE_SOURCE_VALUE' </v>
      </c>
      <c r="Y17" s="164" t="s">
        <v>1971</v>
      </c>
      <c r="Z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A17" s="164" t="s">
        <v>1971</v>
      </c>
      <c r="AB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C17" s="164" t="s">
        <v>1971</v>
      </c>
      <c r="AD17" s="166" t="str">
        <f>"SELECT 
	CASE WHEN UPPER(DATA_TYPE) IN ("&amp;$S17&amp;") THEN 'O' ELSE 'X' END AS PASS_CHK,
    'ID"&amp; 'Ⅲ.품질진단 컬럼_규칙_결과'!$U21 &amp;"' AS RULE_ID, 
          UPPER(TABLE_NAME) AS TB_NM,
	UPPER(COLUMN_NAME) AS COL_NM
FROM ALL_TAB_COLUMNS
WHERE 1=1
AND UPPER(OWNER)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'RACE_SOURCE_VALUE' </v>
      </c>
      <c r="AE17" s="164" t="s">
        <v>1971</v>
      </c>
      <c r="AF17" s="166"/>
      <c r="AG17" s="164" t="s">
        <v>1971</v>
      </c>
      <c r="AH17" s="66"/>
    </row>
    <row r="18" spans="1:34" ht="16.5" customHeight="1">
      <c r="A18" s="141" t="s">
        <v>2242</v>
      </c>
      <c r="B18" s="141" t="s">
        <v>2240</v>
      </c>
      <c r="C18" s="141" t="s">
        <v>2887</v>
      </c>
      <c r="D18" s="164">
        <v>1</v>
      </c>
      <c r="E18" s="174" t="s">
        <v>2243</v>
      </c>
      <c r="F18" s="176" t="s">
        <v>2265</v>
      </c>
      <c r="G18" s="176" t="s">
        <v>2244</v>
      </c>
      <c r="H18" s="176">
        <v>16</v>
      </c>
      <c r="I18" s="182" t="s">
        <v>2583</v>
      </c>
      <c r="J18" s="176" t="s">
        <v>2287</v>
      </c>
      <c r="K18" s="176" t="s">
        <v>2435</v>
      </c>
      <c r="L18" s="174"/>
      <c r="M18" s="165"/>
      <c r="N18" s="182" t="s">
        <v>2583</v>
      </c>
      <c r="O18" s="183" t="s">
        <v>2508</v>
      </c>
      <c r="P18" s="4"/>
      <c r="Q18" s="174" t="s">
        <v>2449</v>
      </c>
      <c r="R18" s="174"/>
      <c r="S18" s="205" t="s">
        <v>2838</v>
      </c>
      <c r="T18" s="174"/>
      <c r="U18" s="166" t="str">
        <f t="shared" si="0"/>
        <v xml:space="preserve"> PERSON 테이블의 RACE_SOURCE_CONCEPT_ID 컬럼은 'INTEGER', 'INT', 'NUMBER', 'BIGINT' 타입을 가져야한다 </v>
      </c>
      <c r="V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W18" s="164" t="s">
        <v>1971</v>
      </c>
      <c r="X18" s="166" t="str">
        <f>"SELECT 
	CASE WHEN UPPER(DATA_TYPE_NAME) IN ("&amp;$S18&amp;") THEN 'O' ELSE 'X' END AS PASS_CHK,
    'ID"&amp; 'Ⅲ.품질진단 컬럼_규칙_결과'!$U22 &amp;"' AS RULE_ID, 
    UPPER(TABLE_NAME) AS TB_NM,
	UPPER(COLUMN_NAME) AS COL_NM
FROM TABLE_COLUMNS
WHERE 1=1
AND UPPER(SCHEMA_NAME) = '"&amp;$C18&amp;"'
AND UPPER(TABLE_NAME) = '"&amp;$G18&amp;"'
AND UPPER(COLUMN_NAME) = '"&amp;$J18&amp;"'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'RACE_SOURCE_CONCEPT_ID' </v>
      </c>
      <c r="Y18" s="164" t="s">
        <v>1971</v>
      </c>
      <c r="Z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A18" s="164" t="s">
        <v>1971</v>
      </c>
      <c r="AB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C18" s="164" t="s">
        <v>1971</v>
      </c>
      <c r="AD18" s="166" t="str">
        <f>"SELECT 
	CASE WHEN UPPER(DATA_TYPE) IN ("&amp;$S18&amp;") THEN 'O' ELSE 'X' END AS PASS_CHK,
    'ID"&amp; 'Ⅲ.품질진단 컬럼_규칙_결과'!$U22 &amp;"' AS RULE_ID, 
          UPPER(TABLE_NAME) AS TB_NM,
	UPPER(COLUMN_NAME) AS COL_NM
FROM ALL_TAB_COLUMNS
WHERE 1=1
AND UPPER(OWNER)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'RACE_SOURCE_CONCEPT_ID' </v>
      </c>
      <c r="AE18" s="164" t="s">
        <v>1971</v>
      </c>
      <c r="AF18" s="166"/>
      <c r="AG18" s="164" t="s">
        <v>1971</v>
      </c>
      <c r="AH18" s="66"/>
    </row>
    <row r="19" spans="1:34" ht="16.5" customHeight="1">
      <c r="A19" s="141" t="s">
        <v>2242</v>
      </c>
      <c r="B19" s="141" t="s">
        <v>2240</v>
      </c>
      <c r="C19" s="141" t="s">
        <v>2887</v>
      </c>
      <c r="D19" s="141">
        <v>1</v>
      </c>
      <c r="E19" s="174" t="s">
        <v>2243</v>
      </c>
      <c r="F19" s="176" t="s">
        <v>2265</v>
      </c>
      <c r="G19" s="176" t="s">
        <v>2244</v>
      </c>
      <c r="H19" s="176">
        <v>17</v>
      </c>
      <c r="I19" s="182" t="s">
        <v>2584</v>
      </c>
      <c r="J19" s="176" t="s">
        <v>2288</v>
      </c>
      <c r="K19" s="176" t="s">
        <v>2437</v>
      </c>
      <c r="L19" s="174"/>
      <c r="M19" s="142"/>
      <c r="N19" s="182" t="s">
        <v>2591</v>
      </c>
      <c r="O19" s="183" t="s">
        <v>2508</v>
      </c>
      <c r="P19" s="146"/>
      <c r="Q19" s="174" t="s">
        <v>2449</v>
      </c>
      <c r="R19" s="174"/>
      <c r="S19" s="205" t="s">
        <v>2820</v>
      </c>
      <c r="T19" s="174"/>
      <c r="U19" s="166" t="str">
        <f t="shared" si="0"/>
        <v xml:space="preserve"> PERSON 테이블의 ETHNICITY_SOURCE_VALUE 컬럼은 'CHARACTER VARYING', 'VARCHAR', 'VARCHAR2' 타입을 가져야한다 </v>
      </c>
      <c r="V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W19" s="164" t="s">
        <v>1971</v>
      </c>
      <c r="X19" s="166" t="str">
        <f>"SELECT 
	CASE WHEN UPPER(DATA_TYPE_NAME) IN ("&amp;$S19&amp;") THEN 'O' ELSE 'X' END AS PASS_CHK,
    'ID"&amp; 'Ⅲ.품질진단 컬럼_규칙_결과'!$U23 &amp;"' AS RULE_ID, 
    UPPER(TABLE_NAME) AS TB_NM,
	UPPER(COLUMN_NAME) AS COL_NM
FROM TABLE_COLUMNS
WHERE 1=1
AND UPPER(SCHEMA_NAME) = '"&amp;$C19&amp;"'
AND UPPER(TABLE_NAME) = '"&amp;$G19&amp;"'
AND UPPER(COLUMN_NAME) = '"&amp;$J19&amp;"'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'ETHNICITY_SOURCE_VALUE' </v>
      </c>
      <c r="Y19" s="164" t="s">
        <v>1971</v>
      </c>
      <c r="Z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A19" s="164" t="s">
        <v>1971</v>
      </c>
      <c r="AB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C19" s="164" t="s">
        <v>1971</v>
      </c>
      <c r="AD19" s="166" t="str">
        <f>"SELECT 
	CASE WHEN UPPER(DATA_TYPE) IN ("&amp;$S19&amp;") THEN 'O' ELSE 'X' END AS PASS_CHK,
    'ID"&amp; 'Ⅲ.품질진단 컬럼_규칙_결과'!$U23 &amp;"' AS RULE_ID, 
          UPPER(TABLE_NAME) AS TB_NM,
	UPPER(COLUMN_NAME) AS COL_NM
FROM ALL_TAB_COLUMNS
WHERE 1=1
AND UPPER(OWNER)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'ETHNICITY_SOURCE_VALUE' </v>
      </c>
      <c r="AE19" s="164" t="s">
        <v>1971</v>
      </c>
      <c r="AF19" s="166"/>
      <c r="AG19" s="164" t="s">
        <v>1971</v>
      </c>
      <c r="AH19" s="66"/>
    </row>
    <row r="20" spans="1:34" ht="16.5" customHeight="1">
      <c r="A20" s="141" t="s">
        <v>2242</v>
      </c>
      <c r="B20" s="141" t="s">
        <v>2240</v>
      </c>
      <c r="C20" s="141" t="s">
        <v>2887</v>
      </c>
      <c r="D20" s="141">
        <v>1</v>
      </c>
      <c r="E20" s="174" t="s">
        <v>2243</v>
      </c>
      <c r="F20" s="176" t="s">
        <v>2265</v>
      </c>
      <c r="G20" s="176" t="s">
        <v>2244</v>
      </c>
      <c r="H20" s="176">
        <v>18</v>
      </c>
      <c r="I20" s="182" t="s">
        <v>2585</v>
      </c>
      <c r="J20" s="176" t="s">
        <v>2289</v>
      </c>
      <c r="K20" s="176" t="s">
        <v>2435</v>
      </c>
      <c r="L20" s="174"/>
      <c r="M20" s="142"/>
      <c r="N20" s="182" t="s">
        <v>2592</v>
      </c>
      <c r="O20" s="183" t="s">
        <v>2508</v>
      </c>
      <c r="P20" s="146"/>
      <c r="Q20" s="174" t="s">
        <v>2449</v>
      </c>
      <c r="R20" s="174"/>
      <c r="S20" s="205" t="s">
        <v>2838</v>
      </c>
      <c r="T20" s="174"/>
      <c r="U20" s="166" t="str">
        <f t="shared" si="0"/>
        <v xml:space="preserve"> PERSON 테이블의 ETHNICITY_SOURCE_CONCEPT_ID 컬럼은 'INTEGER', 'INT', 'NUMBER', 'BIGINT' 타입을 가져야한다 </v>
      </c>
      <c r="V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W20" s="164" t="s">
        <v>1971</v>
      </c>
      <c r="X20" s="166" t="str">
        <f>"SELECT 
	CASE WHEN UPPER(DATA_TYPE_NAME) IN ("&amp;$S20&amp;") THEN 'O' ELSE 'X' END AS PASS_CHK,
    'ID"&amp; 'Ⅲ.품질진단 컬럼_규칙_결과'!$U24 &amp;"' AS RULE_ID, 
    UPPER(TABLE_NAME) AS TB_NM,
	UPPER(COLUMN_NAME) AS COL_NM
FROM TABLE_COLUMNS
WHERE 1=1
AND UPPER(SCHEMA_NAME) = '"&amp;$C20&amp;"'
AND UPPER(TABLE_NAME) = '"&amp;$G20&amp;"'
AND UPPER(COLUMN_NAME) = '"&amp;$J20&amp;"'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'ETHNICITY_SOURCE_CONCEPT_ID' </v>
      </c>
      <c r="Y20" s="164" t="s">
        <v>1971</v>
      </c>
      <c r="Z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A20" s="164" t="s">
        <v>1971</v>
      </c>
      <c r="AB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C20" s="164" t="s">
        <v>1971</v>
      </c>
      <c r="AD20" s="166" t="str">
        <f>"SELECT 
	CASE WHEN UPPER(DATA_TYPE) IN ("&amp;$S20&amp;") THEN 'O' ELSE 'X' END AS PASS_CHK,
    'ID"&amp; 'Ⅲ.품질진단 컬럼_규칙_결과'!$U24 &amp;"' AS RULE_ID, 
          UPPER(TABLE_NAME) AS TB_NM,
	UPPER(COLUMN_NAME) AS COL_NM
FROM ALL_TAB_COLUMNS
WHERE 1=1
AND UPPER(OWNER)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'ETHNICITY_SOURCE_CONCEPT_ID' </v>
      </c>
      <c r="AE20" s="164" t="s">
        <v>1971</v>
      </c>
      <c r="AF20" s="166"/>
      <c r="AG20" s="164" t="s">
        <v>1971</v>
      </c>
      <c r="AH20" s="66"/>
    </row>
    <row r="21" spans="1:34" ht="16.5" customHeight="1">
      <c r="A21" s="141" t="s">
        <v>2242</v>
      </c>
      <c r="B21" s="141" t="s">
        <v>2240</v>
      </c>
      <c r="C21" s="141" t="s">
        <v>2887</v>
      </c>
      <c r="D21" s="141">
        <v>2</v>
      </c>
      <c r="E21" s="174" t="s">
        <v>2243</v>
      </c>
      <c r="F21" s="176" t="s">
        <v>2266</v>
      </c>
      <c r="G21" s="176" t="s">
        <v>2245</v>
      </c>
      <c r="H21" s="176">
        <v>1</v>
      </c>
      <c r="I21" s="182" t="s">
        <v>2595</v>
      </c>
      <c r="J21" s="176" t="s">
        <v>2290</v>
      </c>
      <c r="K21" s="176" t="s">
        <v>2435</v>
      </c>
      <c r="L21" s="174" t="s">
        <v>9</v>
      </c>
      <c r="M21" s="142"/>
      <c r="N21" s="182" t="s">
        <v>2595</v>
      </c>
      <c r="O21" s="183"/>
      <c r="P21" s="146"/>
      <c r="Q21" s="174" t="s">
        <v>116</v>
      </c>
      <c r="R21" s="174" t="s">
        <v>2448</v>
      </c>
      <c r="S21" s="205" t="s">
        <v>2838</v>
      </c>
      <c r="T21" s="174" t="s">
        <v>315</v>
      </c>
      <c r="U21" s="166" t="str">
        <f t="shared" si="0"/>
        <v xml:space="preserve"> OBSERVATION_PERIOD 테이블의 OBSERVATION_PERIOD_ID 컬럼은 'INTEGER', 'INT', 'NUMBER', 'BIGINT' 타입을 가져야한다 </v>
      </c>
      <c r="V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W21" s="164" t="s">
        <v>1971</v>
      </c>
      <c r="X21" s="166" t="str">
        <f>"SELECT 
	CASE WHEN UPPER(DATA_TYPE_NAME) IN ("&amp;$S21&amp;") THEN 'O' ELSE 'X' END AS PASS_CHK,
    'ID"&amp; 'Ⅲ.품질진단 컬럼_규칙_결과'!$U25 &amp;"' AS RULE_ID, 
    UPPER(TABLE_NAME) AS TB_NM,
	UPPER(COLUMN_NAME) AS COL_NM
FROM TABLE_COLUMNS
WHERE 1=1
AND UPPER(SCHEMA_NAME) = '"&amp;$C21&amp;"'
AND UPPER(TABLE_NAME) = '"&amp;$G21&amp;"'
AND UPPER(COLUMN_NAME) = '"&amp;$J21&amp;"' "</f>
        <v xml:space="preserve">SELECT 
	CASE WHEN UPPER(DATA_TYPE_NAME) IN ('INTEGER', 'INT', 'NUMBER', 'BIGINT') THEN 'O' ELSE 'X' END AS PASS_CHK,
    'ID1023' AS RULE_ID, 
    UPPER(TABLE_NAME) AS TB_NM,
	UPPER(COLUMN_NAME) AS COL_NM
FROM TABLE_COLUMNS
WHERE 1=1
AND UPPER(SCHEMA_NAME) = 'YourSchemaName'
AND UPPER(TABLE_NAME) = 'OBSERVATION_PERIOD'
AND UPPER(COLUMN_NAME) = 'OBSERVATION_PERIOD_ID' </v>
      </c>
      <c r="Y21" s="164" t="s">
        <v>1971</v>
      </c>
      <c r="Z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A21" s="164" t="s">
        <v>1971</v>
      </c>
      <c r="AB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C21" s="164" t="s">
        <v>1971</v>
      </c>
      <c r="AD21" s="166" t="str">
        <f>"SELECT 
	CASE WHEN UPPER(DATA_TYPE) IN ("&amp;$S21&amp;") THEN 'O' ELSE 'X' END AS PASS_CHK,
    'ID"&amp; 'Ⅲ.품질진단 컬럼_규칙_결과'!$U25 &amp;"' AS RULE_ID, 
          UPPER(TABLE_NAME) AS TB_NM,
	UPPER(COLUMN_NAME) AS COL_NM
FROM ALL_TAB_COLUMNS
WHERE 1=1
AND UPPER(OWNER)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ALL_TAB_COLUMNS
WHERE 1=1
AND UPPER(OWNER) = 'YourSchemaName'
AND UPPER(TABLE_NAME) = 'OBSERVATION_PERIOD'
AND UPPER(COLUMN_NAME) = 'OBSERVATION_PERIOD_ID' </v>
      </c>
      <c r="AE21" s="164" t="s">
        <v>1971</v>
      </c>
      <c r="AF21" s="166"/>
      <c r="AG21" s="164" t="s">
        <v>1971</v>
      </c>
      <c r="AH21" s="66"/>
    </row>
    <row r="22" spans="1:34" ht="16.5" customHeight="1">
      <c r="A22" s="141" t="s">
        <v>2242</v>
      </c>
      <c r="B22" s="141" t="s">
        <v>2240</v>
      </c>
      <c r="C22" s="141" t="s">
        <v>2887</v>
      </c>
      <c r="D22" s="141">
        <v>2</v>
      </c>
      <c r="E22" s="174" t="s">
        <v>2243</v>
      </c>
      <c r="F22" s="176" t="s">
        <v>2266</v>
      </c>
      <c r="G22" s="176" t="s">
        <v>2245</v>
      </c>
      <c r="H22" s="176">
        <v>2</v>
      </c>
      <c r="I22" s="182" t="s">
        <v>2487</v>
      </c>
      <c r="J22" s="176" t="s">
        <v>2272</v>
      </c>
      <c r="K22" s="176" t="s">
        <v>2435</v>
      </c>
      <c r="L22" s="174"/>
      <c r="M22" s="142"/>
      <c r="N22" s="182" t="s">
        <v>2487</v>
      </c>
      <c r="O22" s="183"/>
      <c r="P22" s="146"/>
      <c r="Q22" s="174" t="s">
        <v>116</v>
      </c>
      <c r="R22" s="174" t="s">
        <v>2448</v>
      </c>
      <c r="S22" s="205" t="s">
        <v>2838</v>
      </c>
      <c r="T22" s="174"/>
      <c r="U22" s="166" t="str">
        <f t="shared" si="0"/>
        <v xml:space="preserve"> OBSERVATION_PERIOD 테이블의 PERSON_ID 컬럼은 'INTEGER', 'INT', 'NUMBER', 'BIGINT' 타입을 가져야한다 </v>
      </c>
      <c r="V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W22" s="164" t="s">
        <v>1971</v>
      </c>
      <c r="X22" s="166" t="str">
        <f>"SELECT 
	CASE WHEN UPPER(DATA_TYPE_NAME) IN ("&amp;$S22&amp;") THEN 'O' ELSE 'X' END AS PASS_CHK,
    'ID"&amp; 'Ⅲ.품질진단 컬럼_규칙_결과'!$U26 &amp;"' AS RULE_ID, 
    UPPER(TABLE_NAME) AS TB_NM,
	UPPER(COLUMN_NAME) AS COL_NM
FROM TABLE_COLUMNS
WHERE 1=1
AND UPPER(SCHEMA_NAME) = '"&amp;$C22&amp;"'
AND UPPER(TABLE_NAME) = '"&amp;$G22&amp;"'
AND UPPER(COLUMN_NAME) = '"&amp;$J22&amp;"'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'OBSERVATION_PERIOD'
AND UPPER(COLUMN_NAME) = 'PERSON_ID' </v>
      </c>
      <c r="Y22" s="164" t="s">
        <v>1971</v>
      </c>
      <c r="Z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A22" s="164" t="s">
        <v>1971</v>
      </c>
      <c r="AB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C22" s="164" t="s">
        <v>1971</v>
      </c>
      <c r="AD22" s="166" t="str">
        <f>"SELECT 
	CASE WHEN UPPER(DATA_TYPE) IN ("&amp;$S22&amp;") THEN 'O' ELSE 'X' END AS PASS_CHK,
    'ID"&amp; 'Ⅲ.품질진단 컬럼_규칙_결과'!$U26 &amp;"' AS RULE_ID, 
          UPPER(TABLE_NAME) AS TB_NM,
	UPPER(COLUMN_NAME) AS COL_NM
FROM ALL_TAB_COLUMNS
WHERE 1=1
AND UPPER(OWNER)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'OBSERVATION_PERIOD'
AND UPPER(COLUMN_NAME) = 'PERSON_ID' </v>
      </c>
      <c r="AE22" s="164" t="s">
        <v>1971</v>
      </c>
      <c r="AF22" s="166"/>
      <c r="AG22" s="164" t="s">
        <v>1971</v>
      </c>
      <c r="AH22" s="66"/>
    </row>
    <row r="23" spans="1:34" ht="16.5" customHeight="1">
      <c r="A23" s="141" t="s">
        <v>2242</v>
      </c>
      <c r="B23" s="141" t="s">
        <v>2240</v>
      </c>
      <c r="C23" s="141" t="s">
        <v>2887</v>
      </c>
      <c r="D23" s="141">
        <v>2</v>
      </c>
      <c r="E23" s="174" t="s">
        <v>2243</v>
      </c>
      <c r="F23" s="176" t="s">
        <v>2266</v>
      </c>
      <c r="G23" s="176" t="s">
        <v>2245</v>
      </c>
      <c r="H23" s="176">
        <v>3</v>
      </c>
      <c r="I23" s="182" t="s">
        <v>2596</v>
      </c>
      <c r="J23" s="176" t="s">
        <v>2291</v>
      </c>
      <c r="K23" s="176" t="s">
        <v>2438</v>
      </c>
      <c r="L23" s="174"/>
      <c r="M23" s="142"/>
      <c r="N23" s="182" t="s">
        <v>2596</v>
      </c>
      <c r="O23" s="183"/>
      <c r="P23" s="146"/>
      <c r="Q23" s="174" t="s">
        <v>116</v>
      </c>
      <c r="R23" s="174" t="s">
        <v>2448</v>
      </c>
      <c r="S23" s="205" t="s">
        <v>2813</v>
      </c>
      <c r="T23" s="174"/>
      <c r="U23" s="166" t="str">
        <f t="shared" si="0"/>
        <v xml:space="preserve"> OBSERVATION_PERIOD 테이블의 OBSERVATION_PERIOD_START_DATE 컬럼은 'DATE' 타입을 가져야한다 </v>
      </c>
      <c r="V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W23" s="164" t="s">
        <v>1971</v>
      </c>
      <c r="X23" s="166" t="str">
        <f>"SELECT 
	CASE WHEN UPPER(DATA_TYPE_NAME) IN ("&amp;$S23&amp;") THEN 'O' ELSE 'X' END AS PASS_CHK,
    'ID"&amp; 'Ⅲ.품질진단 컬럼_규칙_결과'!$U27 &amp;"' AS RULE_ID, 
    UPPER(TABLE_NAME) AS TB_NM,
	UPPER(COLUMN_NAME) AS COL_NM
FROM TABLE_COLUMNS
WHERE 1=1
AND UPPER(SCHEMA_NAME) = '"&amp;$C23&amp;"'
AND UPPER(TABLE_NAME) = '"&amp;$G23&amp;"'
AND UPPER(COLUMN_NAME) = '"&amp;$J23&amp;"' "</f>
        <v xml:space="preserve">SELECT 
	CASE WHEN UPPER(DATA_TYPE_NAME) IN ('DATE') THEN 'O' ELSE 'X' END AS PASS_CHK,
    'ID1025' AS RULE_ID, 
    UPPER(TABLE_NAME) AS TB_NM,
	UPPER(COLUMN_NAME) AS COL_NM
FROM TABLE_COLUMNS
WHERE 1=1
AND UPPER(SCHEMA_NAME) = 'YourSchemaName'
AND UPPER(TABLE_NAME) = 'OBSERVATION_PERIOD'
AND UPPER(COLUMN_NAME) = 'OBSERVATION_PERIOD_START_DATE' </v>
      </c>
      <c r="Y23" s="164" t="s">
        <v>1971</v>
      </c>
      <c r="Z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A23" s="164" t="s">
        <v>1971</v>
      </c>
      <c r="AB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C23" s="164" t="s">
        <v>1971</v>
      </c>
      <c r="AD23" s="166" t="str">
        <f>"SELECT 
	CASE WHEN UPPER(DATA_TYPE) IN ("&amp;$S23&amp;") THEN 'O' ELSE 'X' END AS PASS_CHK,
    'ID"&amp; 'Ⅲ.품질진단 컬럼_규칙_결과'!$U27 &amp;"' AS RULE_ID, 
          UPPER(TABLE_NAME) AS TB_NM,
	UPPER(COLUMN_NAME) AS COL_NM
FROM ALL_TAB_COLUMNS
WHERE 1=1
AND UPPER(OWNER)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ALL_TAB_COLUMNS
WHERE 1=1
AND UPPER(OWNER) = 'YourSchemaName'
AND UPPER(TABLE_NAME) = 'OBSERVATION_PERIOD'
AND UPPER(COLUMN_NAME) = 'OBSERVATION_PERIOD_START_DATE' </v>
      </c>
      <c r="AE23" s="164" t="s">
        <v>1971</v>
      </c>
      <c r="AF23" s="166"/>
      <c r="AG23" s="164" t="s">
        <v>1971</v>
      </c>
      <c r="AH23" s="66"/>
    </row>
    <row r="24" spans="1:34">
      <c r="A24" s="141" t="s">
        <v>2242</v>
      </c>
      <c r="B24" s="141" t="s">
        <v>2240</v>
      </c>
      <c r="C24" s="141" t="s">
        <v>2887</v>
      </c>
      <c r="D24" s="141">
        <v>2</v>
      </c>
      <c r="E24" s="174" t="s">
        <v>2243</v>
      </c>
      <c r="F24" s="176" t="s">
        <v>2266</v>
      </c>
      <c r="G24" s="176" t="s">
        <v>2245</v>
      </c>
      <c r="H24" s="176">
        <v>4</v>
      </c>
      <c r="I24" s="182" t="s">
        <v>2597</v>
      </c>
      <c r="J24" s="176" t="s">
        <v>2292</v>
      </c>
      <c r="K24" s="176" t="s">
        <v>2438</v>
      </c>
      <c r="L24" s="174"/>
      <c r="M24" s="165"/>
      <c r="N24" s="182" t="s">
        <v>2597</v>
      </c>
      <c r="O24" s="184"/>
      <c r="P24" s="5"/>
      <c r="Q24" s="174" t="s">
        <v>116</v>
      </c>
      <c r="R24" s="174" t="s">
        <v>2448</v>
      </c>
      <c r="S24" s="205" t="s">
        <v>2813</v>
      </c>
      <c r="T24" s="174"/>
      <c r="U24" s="166" t="str">
        <f t="shared" si="0"/>
        <v xml:space="preserve"> OBSERVATION_PERIOD 테이블의 OBSERVATION_PERIOD_END_DATE 컬럼은 'DATE' 타입을 가져야한다 </v>
      </c>
      <c r="V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W24" s="164" t="s">
        <v>1971</v>
      </c>
      <c r="X24" s="166" t="str">
        <f>"SELECT 
	CASE WHEN UPPER(DATA_TYPE_NAME) IN ("&amp;$S24&amp;") THEN 'O' ELSE 'X' END AS PASS_CHK,
    'ID"&amp; 'Ⅲ.품질진단 컬럼_규칙_결과'!$U28 &amp;"' AS RULE_ID, 
    UPPER(TABLE_NAME) AS TB_NM,
	UPPER(COLUMN_NAME) AS COL_NM
FROM TABLE_COLUMNS
WHERE 1=1
AND UPPER(SCHEMA_NAME) = '"&amp;$C24&amp;"'
AND UPPER(TABLE_NAME) = '"&amp;$G24&amp;"'
AND UPPER(COLUMN_NAME) = '"&amp;$J24&amp;"'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'OBSERVATION_PERIOD'
AND UPPER(COLUMN_NAME) = 'OBSERVATION_PERIOD_END_DATE' </v>
      </c>
      <c r="Y24" s="164" t="s">
        <v>1971</v>
      </c>
      <c r="Z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A24" s="164" t="s">
        <v>1971</v>
      </c>
      <c r="AB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C24" s="164" t="s">
        <v>1971</v>
      </c>
      <c r="AD24" s="166" t="str">
        <f>"SELECT 
	CASE WHEN UPPER(DATA_TYPE) IN ("&amp;$S24&amp;") THEN 'O' ELSE 'X' END AS PASS_CHK,
    'ID"&amp; 'Ⅲ.품질진단 컬럼_규칙_결과'!$U28 &amp;"' AS RULE_ID, 
          UPPER(TABLE_NAME) AS TB_NM,
	UPPER(COLUMN_NAME) AS COL_NM
FROM ALL_TAB_COLUMNS
WHERE 1=1
AND UPPER(OWNER)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'OBSERVATION_PERIOD'
AND UPPER(COLUMN_NAME) = 'OBSERVATION_PERIOD_END_DATE' </v>
      </c>
      <c r="AE24" s="164" t="s">
        <v>1971</v>
      </c>
      <c r="AF24" s="166"/>
      <c r="AG24" s="164" t="s">
        <v>1971</v>
      </c>
      <c r="AH24" s="66"/>
    </row>
    <row r="25" spans="1:34">
      <c r="A25" s="141" t="s">
        <v>2242</v>
      </c>
      <c r="B25" s="141" t="s">
        <v>2240</v>
      </c>
      <c r="C25" s="141" t="s">
        <v>2887</v>
      </c>
      <c r="D25" s="141">
        <v>2</v>
      </c>
      <c r="E25" s="174" t="s">
        <v>2243</v>
      </c>
      <c r="F25" s="176" t="s">
        <v>2266</v>
      </c>
      <c r="G25" s="176" t="s">
        <v>2245</v>
      </c>
      <c r="H25" s="176">
        <v>5</v>
      </c>
      <c r="I25" s="182" t="s">
        <v>2598</v>
      </c>
      <c r="J25" s="176" t="s">
        <v>2293</v>
      </c>
      <c r="K25" s="176" t="s">
        <v>2435</v>
      </c>
      <c r="L25" s="174"/>
      <c r="M25" s="165"/>
      <c r="N25" s="182" t="s">
        <v>2598</v>
      </c>
      <c r="O25" s="185"/>
      <c r="P25" s="5"/>
      <c r="Q25" s="174" t="s">
        <v>116</v>
      </c>
      <c r="R25" s="174" t="s">
        <v>2448</v>
      </c>
      <c r="S25" s="205" t="s">
        <v>2838</v>
      </c>
      <c r="T25" s="174"/>
      <c r="U25" s="166" t="str">
        <f t="shared" si="0"/>
        <v xml:space="preserve"> OBSERVATION_PERIOD 테이블의 PERIOD_TYPE_CONCEPT_ID 컬럼은 'INTEGER', 'INT', 'NUMBER', 'BIGINT' 타입을 가져야한다 </v>
      </c>
      <c r="V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W25" s="164" t="s">
        <v>1971</v>
      </c>
      <c r="X25" s="166" t="str">
        <f>"SELECT 
	CASE WHEN UPPER(DATA_TYPE_NAME) IN ("&amp;$S25&amp;") THEN 'O' ELSE 'X' END AS PASS_CHK,
    'ID"&amp; 'Ⅲ.품질진단 컬럼_규칙_결과'!$U29 &amp;"' AS RULE_ID, 
    UPPER(TABLE_NAME) AS TB_NM,
	UPPER(COLUMN_NAME) AS COL_NM
FROM TABLE_COLUMNS
WHERE 1=1
AND UPPER(SCHEMA_NAME) = '"&amp;$C25&amp;"'
AND UPPER(TABLE_NAME) = '"&amp;$G25&amp;"'
AND UPPER(COLUMN_NAME) = '"&amp;$J25&amp;"' "</f>
        <v xml:space="preserve">SELECT 
	CASE WHEN UPPER(DATA_TYPE_NAME) IN ('INTEGER', 'INT', 'NUMBER', 'BIGINT') THEN 'O' ELSE 'X' END AS PASS_CHK,
    'ID1027' AS RULE_ID, 
    UPPER(TABLE_NAME) AS TB_NM,
	UPPER(COLUMN_NAME) AS COL_NM
FROM TABLE_COLUMNS
WHERE 1=1
AND UPPER(SCHEMA_NAME) = 'YourSchemaName'
AND UPPER(TABLE_NAME) = 'OBSERVATION_PERIOD'
AND UPPER(COLUMN_NAME) = 'PERIOD_TYPE_CONCEPT_ID' </v>
      </c>
      <c r="Y25" s="164" t="s">
        <v>1971</v>
      </c>
      <c r="Z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A25" s="164" t="s">
        <v>1971</v>
      </c>
      <c r="AB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C25" s="164" t="s">
        <v>1971</v>
      </c>
      <c r="AD25" s="166" t="str">
        <f>"SELECT 
	CASE WHEN UPPER(DATA_TYPE) IN ("&amp;$S25&amp;") THEN 'O' ELSE 'X' END AS PASS_CHK,
    'ID"&amp; 'Ⅲ.품질진단 컬럼_규칙_결과'!$U29 &amp;"' AS RULE_ID, 
          UPPER(TABLE_NAME) AS TB_NM,
	UPPER(COLUMN_NAME) AS COL_NM
FROM ALL_TAB_COLUMNS
WHERE 1=1
AND UPPER(OWNER)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ALL_TAB_COLUMNS
WHERE 1=1
AND UPPER(OWNER) = 'YourSchemaName'
AND UPPER(TABLE_NAME) = 'OBSERVATION_PERIOD'
AND UPPER(COLUMN_NAME) = 'PERIOD_TYPE_CONCEPT_ID' </v>
      </c>
      <c r="AE25" s="164" t="s">
        <v>1971</v>
      </c>
      <c r="AF25" s="166"/>
      <c r="AG25" s="164" t="s">
        <v>1971</v>
      </c>
      <c r="AH25" s="66"/>
    </row>
    <row r="26" spans="1:34" ht="16.5" customHeight="1">
      <c r="A26" s="141" t="s">
        <v>2242</v>
      </c>
      <c r="B26" s="141" t="s">
        <v>2240</v>
      </c>
      <c r="C26" s="141" t="s">
        <v>2887</v>
      </c>
      <c r="D26" s="164">
        <v>3</v>
      </c>
      <c r="E26" s="174" t="s">
        <v>2243</v>
      </c>
      <c r="F26" s="176" t="s">
        <v>2267</v>
      </c>
      <c r="G26" s="176" t="s">
        <v>2246</v>
      </c>
      <c r="H26" s="176">
        <v>1</v>
      </c>
      <c r="I26" s="182" t="s">
        <v>2518</v>
      </c>
      <c r="J26" s="176" t="s">
        <v>2294</v>
      </c>
      <c r="K26" s="176" t="s">
        <v>2435</v>
      </c>
      <c r="L26" s="174" t="s">
        <v>9</v>
      </c>
      <c r="M26" s="165"/>
      <c r="N26" s="182" t="s">
        <v>2518</v>
      </c>
      <c r="O26" s="183">
        <v>11833561</v>
      </c>
      <c r="P26" s="5"/>
      <c r="Q26" s="174" t="s">
        <v>116</v>
      </c>
      <c r="R26" s="174" t="s">
        <v>2448</v>
      </c>
      <c r="S26" s="205" t="s">
        <v>2838</v>
      </c>
      <c r="T26" s="174" t="s">
        <v>315</v>
      </c>
      <c r="U26" s="166" t="str">
        <f t="shared" si="0"/>
        <v xml:space="preserve"> VISIT_OCCURRENCE 테이블의 VISIT_OCCURRENCE_ID 컬럼은 'INTEGER', 'INT', 'NUMBER', 'BIGINT' 타입을 가져야한다 </v>
      </c>
      <c r="V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W26" s="164" t="s">
        <v>1971</v>
      </c>
      <c r="X26" s="166" t="str">
        <f>"SELECT 
	CASE WHEN UPPER(DATA_TYPE_NAME) IN ("&amp;$S26&amp;") THEN 'O' ELSE 'X' END AS PASS_CHK,
    'ID"&amp; 'Ⅲ.품질진단 컬럼_규칙_결과'!$U30 &amp;"' AS RULE_ID, 
    UPPER(TABLE_NAME) AS TB_NM,
	UPPER(COLUMN_NAME) AS COL_NM
FROM TABLE_COLUMNS
WHERE 1=1
AND UPPER(SCHEMA_NAME) = '"&amp;$C26&amp;"'
AND UPPER(TABLE_NAME) = '"&amp;$G26&amp;"'
AND UPPER(COLUMN_NAME) = '"&amp;$J26&amp;"'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'VISIT_OCCURRENCE'
AND UPPER(COLUMN_NAME) = 'VISIT_OCCURRENCE_ID' </v>
      </c>
      <c r="Y26" s="164" t="s">
        <v>1971</v>
      </c>
      <c r="Z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A26" s="164" t="s">
        <v>1971</v>
      </c>
      <c r="AB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C26" s="164" t="s">
        <v>1971</v>
      </c>
      <c r="AD26" s="166" t="str">
        <f>"SELECT 
	CASE WHEN UPPER(DATA_TYPE) IN ("&amp;$S26&amp;") THEN 'O' ELSE 'X' END AS PASS_CHK,
    'ID"&amp; 'Ⅲ.품질진단 컬럼_규칙_결과'!$U30 &amp;"' AS RULE_ID, 
          UPPER(TABLE_NAME) AS TB_NM,
	UPPER(COLUMN_NAME) AS COL_NM
FROM ALL_TAB_COLUMNS
WHERE 1=1
AND UPPER(OWNER)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'VISIT_OCCURRENCE'
AND UPPER(COLUMN_NAME) = 'VISIT_OCCURRENCE_ID' </v>
      </c>
      <c r="AE26" s="164" t="s">
        <v>1971</v>
      </c>
      <c r="AF26" s="166"/>
      <c r="AG26" s="164" t="s">
        <v>1971</v>
      </c>
      <c r="AH26" s="66"/>
    </row>
    <row r="27" spans="1:34" ht="16.5" customHeight="1">
      <c r="A27" s="141" t="s">
        <v>2242</v>
      </c>
      <c r="B27" s="141" t="s">
        <v>2240</v>
      </c>
      <c r="C27" s="141" t="s">
        <v>2887</v>
      </c>
      <c r="D27" s="164">
        <v>3</v>
      </c>
      <c r="E27" s="174" t="s">
        <v>2243</v>
      </c>
      <c r="F27" s="176" t="s">
        <v>2267</v>
      </c>
      <c r="G27" s="176" t="s">
        <v>2246</v>
      </c>
      <c r="H27" s="176">
        <v>2</v>
      </c>
      <c r="I27" s="182" t="s">
        <v>2487</v>
      </c>
      <c r="J27" s="176" t="s">
        <v>2272</v>
      </c>
      <c r="K27" s="176" t="s">
        <v>2435</v>
      </c>
      <c r="L27" s="174"/>
      <c r="M27" s="142"/>
      <c r="N27" s="182" t="s">
        <v>2487</v>
      </c>
      <c r="O27" s="183">
        <v>100000001</v>
      </c>
      <c r="P27" s="146"/>
      <c r="Q27" s="174" t="s">
        <v>116</v>
      </c>
      <c r="R27" s="174" t="s">
        <v>2448</v>
      </c>
      <c r="S27" s="205" t="s">
        <v>2838</v>
      </c>
      <c r="T27" s="174"/>
      <c r="U27" s="166" t="str">
        <f t="shared" si="0"/>
        <v xml:space="preserve"> VISIT_OCCURRENCE 테이블의 PERSON_ID 컬럼은 'INTEGER', 'INT', 'NUMBER', 'BIGINT' 타입을 가져야한다 </v>
      </c>
      <c r="V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W27" s="164" t="s">
        <v>1971</v>
      </c>
      <c r="X27" s="166" t="str">
        <f>"SELECT 
	CASE WHEN UPPER(DATA_TYPE_NAME) IN ("&amp;$S27&amp;") THEN 'O' ELSE 'X' END AS PASS_CHK,
    'ID"&amp; 'Ⅲ.품질진단 컬럼_규칙_결과'!$U31 &amp;"' AS RULE_ID, 
    UPPER(TABLE_NAME) AS TB_NM,
	UPPER(COLUMN_NAME) AS COL_NM
FROM TABLE_COLUMNS
WHERE 1=1
AND UPPER(SCHEMA_NAME) = '"&amp;$C27&amp;"'
AND UPPER(TABLE_NAME) = '"&amp;$G27&amp;"'
AND UPPER(COLUMN_NAME) = '"&amp;$J27&amp;"' "</f>
        <v xml:space="preserve">SELECT 
	CASE WHEN UPPER(DATA_TYPE_NAME) IN ('INTEGER', 'INT', 'NUMBER', 'BIGINT') THEN 'O' ELSE 'X' END AS PASS_CHK,
    'ID1029' AS RULE_ID, 
    UPPER(TABLE_NAME) AS TB_NM,
	UPPER(COLUMN_NAME) AS COL_NM
FROM TABLE_COLUMNS
WHERE 1=1
AND UPPER(SCHEMA_NAME) = 'YourSchemaName'
AND UPPER(TABLE_NAME) = 'VISIT_OCCURRENCE'
AND UPPER(COLUMN_NAME) = 'PERSON_ID' </v>
      </c>
      <c r="Y27" s="164" t="s">
        <v>1971</v>
      </c>
      <c r="Z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A27" s="164" t="s">
        <v>1971</v>
      </c>
      <c r="AB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C27" s="164" t="s">
        <v>1971</v>
      </c>
      <c r="AD27" s="166" t="str">
        <f>"SELECT 
	CASE WHEN UPPER(DATA_TYPE) IN ("&amp;$S27&amp;") THEN 'O' ELSE 'X' END AS PASS_CHK,
    'ID"&amp; 'Ⅲ.품질진단 컬럼_규칙_결과'!$U31 &amp;"' AS RULE_ID, 
          UPPER(TABLE_NAME) AS TB_NM,
	UPPER(COLUMN_NAME) AS COL_NM
FROM ALL_TAB_COLUMNS
WHERE 1=1
AND UPPER(OWNER)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ALL_TAB_COLUMNS
WHERE 1=1
AND UPPER(OWNER) = 'YourSchemaName'
AND UPPER(TABLE_NAME) = 'VISIT_OCCURRENCE'
AND UPPER(COLUMN_NAME) = 'PERSON_ID' </v>
      </c>
      <c r="AE27" s="164" t="s">
        <v>1971</v>
      </c>
      <c r="AF27" s="166"/>
      <c r="AG27" s="164" t="s">
        <v>1971</v>
      </c>
      <c r="AH27" s="66"/>
    </row>
    <row r="28" spans="1:34" ht="16.5" customHeight="1">
      <c r="A28" s="141" t="s">
        <v>2242</v>
      </c>
      <c r="B28" s="141" t="s">
        <v>2240</v>
      </c>
      <c r="C28" s="141" t="s">
        <v>2887</v>
      </c>
      <c r="D28" s="164">
        <v>3</v>
      </c>
      <c r="E28" s="174" t="s">
        <v>2243</v>
      </c>
      <c r="F28" s="176" t="s">
        <v>2267</v>
      </c>
      <c r="G28" s="176" t="s">
        <v>2246</v>
      </c>
      <c r="H28" s="176">
        <v>3</v>
      </c>
      <c r="I28" s="182" t="s">
        <v>2599</v>
      </c>
      <c r="J28" s="176" t="s">
        <v>2295</v>
      </c>
      <c r="K28" s="176" t="s">
        <v>2435</v>
      </c>
      <c r="L28" s="174"/>
      <c r="M28" s="142"/>
      <c r="N28" s="182" t="s">
        <v>2614</v>
      </c>
      <c r="O28" s="183">
        <v>9202</v>
      </c>
      <c r="P28" s="147"/>
      <c r="Q28" s="174" t="s">
        <v>116</v>
      </c>
      <c r="R28" s="174" t="s">
        <v>2448</v>
      </c>
      <c r="S28" s="205" t="s">
        <v>2838</v>
      </c>
      <c r="T28" s="174"/>
      <c r="U28" s="166" t="str">
        <f t="shared" si="0"/>
        <v xml:space="preserve"> VISIT_OCCURRENCE 테이블의 VISIT_CONCEPT_ID 컬럼은 'INTEGER', 'INT', 'NUMBER', 'BIGINT' 타입을 가져야한다 </v>
      </c>
      <c r="V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W28" s="164" t="s">
        <v>1971</v>
      </c>
      <c r="X28" s="166" t="str">
        <f>"SELECT 
	CASE WHEN UPPER(DATA_TYPE_NAME) IN ("&amp;$S28&amp;") THEN 'O' ELSE 'X' END AS PASS_CHK,
    'ID"&amp; 'Ⅲ.품질진단 컬럼_규칙_결과'!$U32 &amp;"' AS RULE_ID, 
    UPPER(TABLE_NAME) AS TB_NM,
	UPPER(COLUMN_NAME) AS COL_NM
FROM TABLE_COLUMNS
WHERE 1=1
AND UPPER(SCHEMA_NAME) = '"&amp;$C28&amp;"'
AND UPPER(TABLE_NAME) = '"&amp;$G28&amp;"'
AND UPPER(COLUMN_NAME) = '"&amp;$J28&amp;"' "</f>
        <v xml:space="preserve">SELECT 
	CASE WHEN UPPER(DATA_TYPE_NAME) IN ('INTEGER', 'INT', 'NUMBER', 'BIGINT') THEN 'O' ELSE 'X' END AS PASS_CHK,
    'ID1030' AS RULE_ID, 
    UPPER(TABLE_NAME) AS TB_NM,
	UPPER(COLUMN_NAME) AS COL_NM
FROM TABLE_COLUMNS
WHERE 1=1
AND UPPER(SCHEMA_NAME) = 'YourSchemaName'
AND UPPER(TABLE_NAME) = 'VISIT_OCCURRENCE'
AND UPPER(COLUMN_NAME) = 'VISIT_CONCEPT_ID' </v>
      </c>
      <c r="Y28" s="164" t="s">
        <v>1971</v>
      </c>
      <c r="Z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A28" s="164" t="s">
        <v>1971</v>
      </c>
      <c r="AB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C28" s="164" t="s">
        <v>1971</v>
      </c>
      <c r="AD28" s="166" t="str">
        <f>"SELECT 
	CASE WHEN UPPER(DATA_TYPE) IN ("&amp;$S28&amp;") THEN 'O' ELSE 'X' END AS PASS_CHK,
    'ID"&amp; 'Ⅲ.품질진단 컬럼_규칙_결과'!$U32 &amp;"' AS RULE_ID, 
          UPPER(TABLE_NAME) AS TB_NM,
	UPPER(COLUMN_NAME) AS COL_NM
FROM ALL_TAB_COLUMNS
WHERE 1=1
AND UPPER(OWNER)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ALL_TAB_COLUMNS
WHERE 1=1
AND UPPER(OWNER) = 'YourSchemaName'
AND UPPER(TABLE_NAME) = 'VISIT_OCCURRENCE'
AND UPPER(COLUMN_NAME) = 'VISIT_CONCEPT_ID' </v>
      </c>
      <c r="AE28" s="164" t="s">
        <v>1971</v>
      </c>
      <c r="AF28" s="166"/>
      <c r="AG28" s="164" t="s">
        <v>1971</v>
      </c>
      <c r="AH28" s="66"/>
    </row>
    <row r="29" spans="1:34" ht="16.5" customHeight="1">
      <c r="A29" s="141" t="s">
        <v>2242</v>
      </c>
      <c r="B29" s="141" t="s">
        <v>2240</v>
      </c>
      <c r="C29" s="141" t="s">
        <v>2887</v>
      </c>
      <c r="D29" s="164">
        <v>3</v>
      </c>
      <c r="E29" s="174" t="s">
        <v>2243</v>
      </c>
      <c r="F29" s="176" t="s">
        <v>2267</v>
      </c>
      <c r="G29" s="176" t="s">
        <v>2246</v>
      </c>
      <c r="H29" s="176">
        <v>4</v>
      </c>
      <c r="I29" s="182" t="s">
        <v>2600</v>
      </c>
      <c r="J29" s="176" t="s">
        <v>2296</v>
      </c>
      <c r="K29" s="176" t="s">
        <v>2438</v>
      </c>
      <c r="L29" s="174"/>
      <c r="M29" s="142"/>
      <c r="N29" s="182" t="s">
        <v>2600</v>
      </c>
      <c r="O29" s="184">
        <v>44406</v>
      </c>
      <c r="P29" s="147"/>
      <c r="Q29" s="174" t="s">
        <v>116</v>
      </c>
      <c r="R29" s="174" t="s">
        <v>2448</v>
      </c>
      <c r="S29" s="205" t="s">
        <v>2813</v>
      </c>
      <c r="T29" s="174"/>
      <c r="U29" s="166" t="str">
        <f t="shared" si="0"/>
        <v xml:space="preserve"> VISIT_OCCURRENCE 테이블의 VISIT_START_DATE 컬럼은 'DATE' 타입을 가져야한다 </v>
      </c>
      <c r="V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W29" s="164" t="s">
        <v>1971</v>
      </c>
      <c r="X29" s="166" t="str">
        <f>"SELECT 
	CASE WHEN UPPER(DATA_TYPE_NAME) IN ("&amp;$S29&amp;") THEN 'O' ELSE 'X' END AS PASS_CHK,
    'ID"&amp; 'Ⅲ.품질진단 컬럼_규칙_결과'!$U33 &amp;"' AS RULE_ID, 
    UPPER(TABLE_NAME) AS TB_NM,
	UPPER(COLUMN_NAME) AS COL_NM
FROM TABLE_COLUMNS
WHERE 1=1
AND UPPER(SCHEMA_NAME) = '"&amp;$C29&amp;"'
AND UPPER(TABLE_NAME) = '"&amp;$G29&amp;"'
AND UPPER(COLUMN_NAME) = '"&amp;$J29&amp;"' "</f>
        <v xml:space="preserve">SELECT 
	CASE WHEN UPPER(DATA_TYPE_NAME) IN ('DATE') THEN 'O' ELSE 'X' END AS PASS_CHK,
    'ID1031' AS RULE_ID, 
    UPPER(TABLE_NAME) AS TB_NM,
	UPPER(COLUMN_NAME) AS COL_NM
FROM TABLE_COLUMNS
WHERE 1=1
AND UPPER(SCHEMA_NAME) = 'YourSchemaName'
AND UPPER(TABLE_NAME) = 'VISIT_OCCURRENCE'
AND UPPER(COLUMN_NAME) = 'VISIT_START_DATE' </v>
      </c>
      <c r="Y29" s="164" t="s">
        <v>1971</v>
      </c>
      <c r="Z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A29" s="164" t="s">
        <v>1971</v>
      </c>
      <c r="AB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C29" s="164" t="s">
        <v>1971</v>
      </c>
      <c r="AD29" s="166" t="str">
        <f>"SELECT 
	CASE WHEN UPPER(DATA_TYPE) IN ("&amp;$S29&amp;") THEN 'O' ELSE 'X' END AS PASS_CHK,
    'ID"&amp; 'Ⅲ.품질진단 컬럼_규칙_결과'!$U33 &amp;"' AS RULE_ID, 
          UPPER(TABLE_NAME) AS TB_NM,
	UPPER(COLUMN_NAME) AS COL_NM
FROM ALL_TAB_COLUMNS
WHERE 1=1
AND UPPER(OWNER)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ALL_TAB_COLUMNS
WHERE 1=1
AND UPPER(OWNER) = 'YourSchemaName'
AND UPPER(TABLE_NAME) = 'VISIT_OCCURRENCE'
AND UPPER(COLUMN_NAME) = 'VISIT_START_DATE' </v>
      </c>
      <c r="AE29" s="164" t="s">
        <v>1971</v>
      </c>
      <c r="AF29" s="166"/>
      <c r="AG29" s="164" t="s">
        <v>1971</v>
      </c>
      <c r="AH29" s="66"/>
    </row>
    <row r="30" spans="1:34" ht="16.5" customHeight="1">
      <c r="A30" s="141" t="s">
        <v>2242</v>
      </c>
      <c r="B30" s="141" t="s">
        <v>2240</v>
      </c>
      <c r="C30" s="141" t="s">
        <v>2887</v>
      </c>
      <c r="D30" s="164">
        <v>3</v>
      </c>
      <c r="E30" s="174" t="s">
        <v>2243</v>
      </c>
      <c r="F30" s="176" t="s">
        <v>2267</v>
      </c>
      <c r="G30" s="176" t="s">
        <v>2246</v>
      </c>
      <c r="H30" s="176">
        <v>5</v>
      </c>
      <c r="I30" s="182" t="s">
        <v>2601</v>
      </c>
      <c r="J30" s="176" t="s">
        <v>2297</v>
      </c>
      <c r="K30" s="176" t="s">
        <v>2436</v>
      </c>
      <c r="L30" s="174"/>
      <c r="M30" s="142"/>
      <c r="N30" s="182" t="s">
        <v>2601</v>
      </c>
      <c r="O30" s="185">
        <v>44406.375</v>
      </c>
      <c r="P30" s="146"/>
      <c r="Q30" s="174" t="s">
        <v>2449</v>
      </c>
      <c r="R30" s="174"/>
      <c r="S30" s="205" t="s">
        <v>2819</v>
      </c>
      <c r="T30" s="174"/>
      <c r="U30" s="166" t="str">
        <f t="shared" si="0"/>
        <v xml:space="preserve"> VISIT_OCCURRENCE 테이블의 VISIT_START_DATETIME 컬럼은 'DATETIME', 'TIMESTAMP', 'TIMESTAMP(6)', 'TIMESTAMP WITHOUT TIME ZONE' 타입을 가져야한다 </v>
      </c>
      <c r="V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W30" s="164" t="s">
        <v>1971</v>
      </c>
      <c r="X30" s="166" t="str">
        <f>"SELECT 
	CASE WHEN UPPER(DATA_TYPE_NAME) IN ("&amp;$S30&amp;") THEN 'O' ELSE 'X' END AS PASS_CHK,
    'ID"&amp; 'Ⅲ.품질진단 컬럼_규칙_결과'!$U34 &amp;"' AS RULE_ID, 
    UPPER(TABLE_NAME) AS TB_NM,
	UPPER(COLUMN_NAME) AS COL_NM
FROM TABLE_COLUMNS
WHERE 1=1
AND UPPER(SCHEMA_NAME) = '"&amp;$C30&amp;"'
AND UPPER(TABLE_NAME) = '"&amp;$G30&amp;"'
AND UPPER(COLUMN_NAME) = '"&amp;$J30&amp;"' "</f>
        <v xml:space="preserve">SELECT 
	CASE WHEN UPPER(DATA_TYPE_NAME) IN ('DATETIME', 'TIMESTAMP', 'TIMESTAMP(6)', 'TIMESTAMP WITHOUT TIME ZONE') THEN 'O' ELSE 'X' END AS PASS_CHK,
    'ID1032' AS RULE_ID, 
    UPPER(TABLE_NAME) AS TB_NM,
	UPPER(COLUMN_NAME) AS COL_NM
FROM TABLE_COLUMNS
WHERE 1=1
AND UPPER(SCHEMA_NAME) = 'YourSchemaName'
AND UPPER(TABLE_NAME) = 'VISIT_OCCURRENCE'
AND UPPER(COLUMN_NAME) = 'VISIT_START_DATETIME' </v>
      </c>
      <c r="Y30" s="164" t="s">
        <v>1971</v>
      </c>
      <c r="Z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A30" s="164" t="s">
        <v>1971</v>
      </c>
      <c r="AB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C30" s="164" t="s">
        <v>1971</v>
      </c>
      <c r="AD30" s="166" t="str">
        <f>"SELECT 
	CASE WHEN UPPER(DATA_TYPE) IN ("&amp;$S30&amp;") THEN 'O' ELSE 'X' END AS PASS_CHK,
    'ID"&amp; 'Ⅲ.품질진단 컬럼_규칙_결과'!$U34 &amp;"' AS RULE_ID, 
          UPPER(TABLE_NAME) AS TB_NM,
	UPPER(COLUMN_NAME) AS COL_NM
FROM ALL_TAB_COLUMNS
WHERE 1=1
AND UPPER(OWNER)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ALL_TAB_COLUMNS
WHERE 1=1
AND UPPER(OWNER) = 'YourSchemaName'
AND UPPER(TABLE_NAME) = 'VISIT_OCCURRENCE'
AND UPPER(COLUMN_NAME) = 'VISIT_START_DATETIME' </v>
      </c>
      <c r="AE30" s="164" t="s">
        <v>1971</v>
      </c>
      <c r="AF30" s="166"/>
      <c r="AG30" s="164" t="s">
        <v>1971</v>
      </c>
      <c r="AH30" s="66"/>
    </row>
    <row r="31" spans="1:34" ht="16.5" customHeight="1">
      <c r="A31" s="141" t="s">
        <v>2242</v>
      </c>
      <c r="B31" s="141" t="s">
        <v>2240</v>
      </c>
      <c r="C31" s="141" t="s">
        <v>2887</v>
      </c>
      <c r="D31" s="164">
        <v>3</v>
      </c>
      <c r="E31" s="174" t="s">
        <v>2243</v>
      </c>
      <c r="F31" s="176" t="s">
        <v>2267</v>
      </c>
      <c r="G31" s="176" t="s">
        <v>2246</v>
      </c>
      <c r="H31" s="176">
        <v>6</v>
      </c>
      <c r="I31" s="182" t="s">
        <v>2602</v>
      </c>
      <c r="J31" s="176" t="s">
        <v>2298</v>
      </c>
      <c r="K31" s="176" t="s">
        <v>2438</v>
      </c>
      <c r="L31" s="174"/>
      <c r="M31" s="142"/>
      <c r="N31" s="182" t="s">
        <v>2602</v>
      </c>
      <c r="O31" s="184">
        <v>44406</v>
      </c>
      <c r="P31" s="146"/>
      <c r="Q31" s="174" t="s">
        <v>116</v>
      </c>
      <c r="R31" s="174" t="s">
        <v>2448</v>
      </c>
      <c r="S31" s="205" t="s">
        <v>2813</v>
      </c>
      <c r="T31" s="174"/>
      <c r="U31" s="166" t="str">
        <f t="shared" si="0"/>
        <v xml:space="preserve"> VISIT_OCCURRENCE 테이블의 VISIT_END_DATE 컬럼은 'DATE' 타입을 가져야한다 </v>
      </c>
      <c r="V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W31" s="164" t="s">
        <v>1971</v>
      </c>
      <c r="X31" s="166" t="str">
        <f>"SELECT 
	CASE WHEN UPPER(DATA_TYPE_NAME) IN ("&amp;$S31&amp;") THEN 'O' ELSE 'X' END AS PASS_CHK,
    'ID"&amp; 'Ⅲ.품질진단 컬럼_규칙_결과'!$U35 &amp;"' AS RULE_ID, 
    UPPER(TABLE_NAME) AS TB_NM,
	UPPER(COLUMN_NAME) AS COL_NM
FROM TABLE_COLUMNS
WHERE 1=1
AND UPPER(SCHEMA_NAME) = '"&amp;$C31&amp;"'
AND UPPER(TABLE_NAME) = '"&amp;$G31&amp;"'
AND UPPER(COLUMN_NAME) = '"&amp;$J31&amp;"' "</f>
        <v xml:space="preserve">SELECT 
	CASE WHEN UPPER(DATA_TYPE_NAME) IN ('DATE') THEN 'O' ELSE 'X' END AS PASS_CHK,
    'ID1033' AS RULE_ID, 
    UPPER(TABLE_NAME) AS TB_NM,
	UPPER(COLUMN_NAME) AS COL_NM
FROM TABLE_COLUMNS
WHERE 1=1
AND UPPER(SCHEMA_NAME) = 'YourSchemaName'
AND UPPER(TABLE_NAME) = 'VISIT_OCCURRENCE'
AND UPPER(COLUMN_NAME) = 'VISIT_END_DATE' </v>
      </c>
      <c r="Y31" s="164" t="s">
        <v>1971</v>
      </c>
      <c r="Z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A31" s="164" t="s">
        <v>1971</v>
      </c>
      <c r="AB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C31" s="164" t="s">
        <v>1971</v>
      </c>
      <c r="AD31" s="166" t="str">
        <f>"SELECT 
	CASE WHEN UPPER(DATA_TYPE) IN ("&amp;$S31&amp;") THEN 'O' ELSE 'X' END AS PASS_CHK,
    'ID"&amp; 'Ⅲ.품질진단 컬럼_규칙_결과'!$U35 &amp;"' AS RULE_ID, 
          UPPER(TABLE_NAME) AS TB_NM,
	UPPER(COLUMN_NAME) AS COL_NM
FROM ALL_TAB_COLUMNS
WHERE 1=1
AND UPPER(OWNER)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ALL_TAB_COLUMNS
WHERE 1=1
AND UPPER(OWNER) = 'YourSchemaName'
AND UPPER(TABLE_NAME) = 'VISIT_OCCURRENCE'
AND UPPER(COLUMN_NAME) = 'VISIT_END_DATE' </v>
      </c>
      <c r="AE31" s="164" t="s">
        <v>1971</v>
      </c>
      <c r="AF31" s="166"/>
      <c r="AG31" s="164" t="s">
        <v>1971</v>
      </c>
      <c r="AH31" s="66"/>
    </row>
    <row r="32" spans="1:34" ht="16.5" customHeight="1">
      <c r="A32" s="141" t="s">
        <v>2242</v>
      </c>
      <c r="B32" s="141" t="s">
        <v>2240</v>
      </c>
      <c r="C32" s="141" t="s">
        <v>2887</v>
      </c>
      <c r="D32" s="164">
        <v>3</v>
      </c>
      <c r="E32" s="174" t="s">
        <v>2243</v>
      </c>
      <c r="F32" s="176" t="s">
        <v>2267</v>
      </c>
      <c r="G32" s="176" t="s">
        <v>2246</v>
      </c>
      <c r="H32" s="176">
        <v>7</v>
      </c>
      <c r="I32" s="182" t="s">
        <v>2603</v>
      </c>
      <c r="J32" s="176" t="s">
        <v>2299</v>
      </c>
      <c r="K32" s="176" t="s">
        <v>2436</v>
      </c>
      <c r="L32" s="174"/>
      <c r="M32" s="142"/>
      <c r="N32" s="182" t="s">
        <v>2603</v>
      </c>
      <c r="O32" s="185">
        <v>44406.428738425922</v>
      </c>
      <c r="P32" s="146"/>
      <c r="Q32" s="174" t="s">
        <v>2449</v>
      </c>
      <c r="R32" s="174"/>
      <c r="S32" s="205" t="s">
        <v>2819</v>
      </c>
      <c r="T32" s="174"/>
      <c r="U32" s="166" t="str">
        <f t="shared" si="0"/>
        <v xml:space="preserve"> VISIT_OCCURRENCE 테이블의 VISIT_END_DATETIME 컬럼은 'DATETIME', 'TIMESTAMP', 'TIMESTAMP(6)', 'TIMESTAMP WITHOUT TIME ZONE' 타입을 가져야한다 </v>
      </c>
      <c r="V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W32" s="164" t="s">
        <v>1971</v>
      </c>
      <c r="X32" s="166" t="str">
        <f>"SELECT 
	CASE WHEN UPPER(DATA_TYPE_NAME) IN ("&amp;$S32&amp;") THEN 'O' ELSE 'X' END AS PASS_CHK,
    'ID"&amp; 'Ⅲ.품질진단 컬럼_규칙_결과'!$U38 &amp;"' AS RULE_ID, 
    UPPER(TABLE_NAME) AS TB_NM,
	UPPER(COLUMN_NAME) AS COL_NM
FROM TABLE_COLUMNS
WHERE 1=1
AND UPPER(SCHEMA_NAME) = '"&amp;$C32&amp;"'
AND UPPER(TABLE_NAME) = '"&amp;$G32&amp;"'
AND UPPER(COLUMN_NAME) = '"&amp;$J32&amp;"' "</f>
        <v xml:space="preserve">SELECT 
	CASE WHEN UPPER(DATA_TYPE_NAME) IN ('DATETIME', 'TIMESTAMP', 'TIMESTAMP(6)', 'TIMESTAMP WITHOUT TIME ZONE') THEN 'O' ELSE 'X' END AS PASS_CHK,
    'ID1036' AS RULE_ID, 
    UPPER(TABLE_NAME) AS TB_NM,
	UPPER(COLUMN_NAME) AS COL_NM
FROM TABLE_COLUMNS
WHERE 1=1
AND UPPER(SCHEMA_NAME) = 'YourSchemaName'
AND UPPER(TABLE_NAME) = 'VISIT_OCCURRENCE'
AND UPPER(COLUMN_NAME) = 'VISIT_END_DATETIME' </v>
      </c>
      <c r="Y32" s="164" t="s">
        <v>1971</v>
      </c>
      <c r="Z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A32" s="164" t="s">
        <v>1971</v>
      </c>
      <c r="AB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C32" s="164" t="s">
        <v>1971</v>
      </c>
      <c r="AD32" s="166" t="str">
        <f>"SELECT 
	CASE WHEN UPPER(DATA_TYPE) IN ("&amp;$S32&amp;") THEN 'O' ELSE 'X' END AS PASS_CHK,
    'ID"&amp; 'Ⅲ.품질진단 컬럼_규칙_결과'!$U38 &amp;"' AS RULE_ID, 
          UPPER(TABLE_NAME) AS TB_NM,
	UPPER(COLUMN_NAME) AS COL_NM
FROM ALL_TAB_COLUMNS
WHERE 1=1
AND UPPER(OWNER)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ALL_TAB_COLUMNS
WHERE 1=1
AND UPPER(OWNER) = 'YourSchemaName'
AND UPPER(TABLE_NAME) = 'VISIT_OCCURRENCE'
AND UPPER(COLUMN_NAME) = 'VISIT_END_DATETIME' </v>
      </c>
      <c r="AE32" s="164" t="s">
        <v>1971</v>
      </c>
      <c r="AF32" s="166"/>
      <c r="AG32" s="164" t="s">
        <v>1971</v>
      </c>
      <c r="AH32" s="66"/>
    </row>
    <row r="33" spans="1:34" ht="16.5" customHeight="1">
      <c r="A33" s="141" t="s">
        <v>2242</v>
      </c>
      <c r="B33" s="141" t="s">
        <v>2240</v>
      </c>
      <c r="C33" s="141" t="s">
        <v>2887</v>
      </c>
      <c r="D33" s="164">
        <v>3</v>
      </c>
      <c r="E33" s="174" t="s">
        <v>2243</v>
      </c>
      <c r="F33" s="176" t="s">
        <v>2267</v>
      </c>
      <c r="G33" s="176" t="s">
        <v>2246</v>
      </c>
      <c r="H33" s="176">
        <v>8</v>
      </c>
      <c r="I33" s="182" t="s">
        <v>2604</v>
      </c>
      <c r="J33" s="176" t="s">
        <v>2300</v>
      </c>
      <c r="K33" s="176" t="s">
        <v>2435</v>
      </c>
      <c r="L33" s="174"/>
      <c r="M33" s="142"/>
      <c r="N33" s="182" t="s">
        <v>2604</v>
      </c>
      <c r="O33" s="183">
        <v>44818518</v>
      </c>
      <c r="P33" s="146"/>
      <c r="Q33" s="174" t="s">
        <v>116</v>
      </c>
      <c r="R33" s="174" t="s">
        <v>2448</v>
      </c>
      <c r="S33" s="205" t="s">
        <v>2838</v>
      </c>
      <c r="T33" s="174"/>
      <c r="U33" s="166" t="str">
        <f t="shared" si="0"/>
        <v xml:space="preserve"> VISIT_OCCURRENCE 테이블의 VISIT_TYPE_CONCEPT_ID 컬럼은 'INTEGER', 'INT', 'NUMBER', 'BIGINT' 타입을 가져야한다 </v>
      </c>
      <c r="V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W33" s="164" t="s">
        <v>1971</v>
      </c>
      <c r="X33" s="166" t="str">
        <f>"SELECT 
	CASE WHEN UPPER(DATA_TYPE_NAME) IN ("&amp;$S33&amp;") THEN 'O' ELSE 'X' END AS PASS_CHK,
    'ID"&amp; 'Ⅲ.품질진단 컬럼_규칙_결과'!$U39 &amp;"' AS RULE_ID, 
    UPPER(TABLE_NAME) AS TB_NM,
	UPPER(COLUMN_NAME) AS COL_NM
FROM TABLE_COLUMNS
WHERE 1=1
AND UPPER(SCHEMA_NAME) = '"&amp;$C33&amp;"'
AND UPPER(TABLE_NAME) = '"&amp;$G33&amp;"'
AND UPPER(COLUMN_NAME) = '"&amp;$J33&amp;"' "</f>
        <v xml:space="preserve">SELECT 
	CASE WHEN UPPER(DATA_TYPE_NAME) IN ('INTEGER', 'INT', 'NUMBER', 'BIGINT') THEN 'O' ELSE 'X' END AS PASS_CHK,
    'ID1037' AS RULE_ID, 
    UPPER(TABLE_NAME) AS TB_NM,
	UPPER(COLUMN_NAME) AS COL_NM
FROM TABLE_COLUMNS
WHERE 1=1
AND UPPER(SCHEMA_NAME) = 'YourSchemaName'
AND UPPER(TABLE_NAME) = 'VISIT_OCCURRENCE'
AND UPPER(COLUMN_NAME) = 'VISIT_TYPE_CONCEPT_ID' </v>
      </c>
      <c r="Y33" s="164" t="s">
        <v>1971</v>
      </c>
      <c r="Z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A33" s="164" t="s">
        <v>1971</v>
      </c>
      <c r="AB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C33" s="164" t="s">
        <v>1971</v>
      </c>
      <c r="AD33" s="166" t="str">
        <f>"SELECT 
	CASE WHEN UPPER(DATA_TYPE) IN ("&amp;$S33&amp;") THEN 'O' ELSE 'X' END AS PASS_CHK,
    'ID"&amp; 'Ⅲ.품질진단 컬럼_규칙_결과'!$U39 &amp;"' AS RULE_ID, 
          UPPER(TABLE_NAME) AS TB_NM,
	UPPER(COLUMN_NAME) AS COL_NM
FROM ALL_TAB_COLUMNS
WHERE 1=1
AND UPPER(OWNER)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ALL_TAB_COLUMNS
WHERE 1=1
AND UPPER(OWNER) = 'YourSchemaName'
AND UPPER(TABLE_NAME) = 'VISIT_OCCURRENCE'
AND UPPER(COLUMN_NAME) = 'VISIT_TYPE_CONCEPT_ID' </v>
      </c>
      <c r="AE33" s="164" t="s">
        <v>1971</v>
      </c>
      <c r="AF33" s="166"/>
      <c r="AG33" s="164" t="s">
        <v>1971</v>
      </c>
      <c r="AH33" s="66"/>
    </row>
    <row r="34" spans="1:34" ht="16.5" customHeight="1">
      <c r="A34" s="141" t="s">
        <v>2242</v>
      </c>
      <c r="B34" s="141" t="s">
        <v>2240</v>
      </c>
      <c r="C34" s="141" t="s">
        <v>2887</v>
      </c>
      <c r="D34" s="164">
        <v>3</v>
      </c>
      <c r="E34" s="174" t="s">
        <v>2243</v>
      </c>
      <c r="F34" s="176" t="s">
        <v>2267</v>
      </c>
      <c r="G34" s="176" t="s">
        <v>2246</v>
      </c>
      <c r="H34" s="176">
        <v>9</v>
      </c>
      <c r="I34" s="182" t="s">
        <v>2605</v>
      </c>
      <c r="J34" s="176" t="s">
        <v>2281</v>
      </c>
      <c r="K34" s="176" t="s">
        <v>2435</v>
      </c>
      <c r="L34" s="174"/>
      <c r="M34" s="142"/>
      <c r="N34" s="182" t="s">
        <v>2605</v>
      </c>
      <c r="O34" s="183">
        <v>11111</v>
      </c>
      <c r="P34" s="147"/>
      <c r="Q34" s="174" t="s">
        <v>2449</v>
      </c>
      <c r="R34" s="174"/>
      <c r="S34" s="205" t="s">
        <v>2838</v>
      </c>
      <c r="T34" s="174"/>
      <c r="U34" s="166" t="str">
        <f t="shared" si="0"/>
        <v xml:space="preserve"> VISIT_OCCURRENCE 테이블의 PROVIDER_ID 컬럼은 'INTEGER', 'INT', 'NUMBER', 'BIGINT' 타입을 가져야한다 </v>
      </c>
      <c r="V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W34" s="164" t="s">
        <v>1971</v>
      </c>
      <c r="X34" s="166" t="str">
        <f>"SELECT 
	CASE WHEN UPPER(DATA_TYPE_NAME) IN ("&amp;$S34&amp;") THEN 'O' ELSE 'X' END AS PASS_CHK,
    'ID"&amp; 'Ⅲ.품질진단 컬럼_규칙_결과'!$U41 &amp;"' AS RULE_ID, 
    UPPER(TABLE_NAME) AS TB_NM,
	UPPER(COLUMN_NAME) AS COL_NM
FROM TABLE_COLUMNS
WHERE 1=1
AND UPPER(SCHEMA_NAME) = '"&amp;$C34&amp;"'
AND UPPER(TABLE_NAME) = '"&amp;$G34&amp;"'
AND UPPER(COLUMN_NAME) = '"&amp;$J34&amp;"' "</f>
        <v xml:space="preserve">SELECT 
	CASE WHEN UPPER(DATA_TYPE_NAME) IN ('INTEGER', 'INT', 'NUMBER', 'BIGINT') THEN 'O' ELSE 'X' END AS PASS_CHK,
    'ID1039' AS RULE_ID, 
    UPPER(TABLE_NAME) AS TB_NM,
	UPPER(COLUMN_NAME) AS COL_NM
FROM TABLE_COLUMNS
WHERE 1=1
AND UPPER(SCHEMA_NAME) = 'YourSchemaName'
AND UPPER(TABLE_NAME) = 'VISIT_OCCURRENCE'
AND UPPER(COLUMN_NAME) = 'PROVIDER_ID' </v>
      </c>
      <c r="Y34" s="164" t="s">
        <v>1971</v>
      </c>
      <c r="Z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A34" s="164" t="s">
        <v>1971</v>
      </c>
      <c r="AB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C34" s="164" t="s">
        <v>1971</v>
      </c>
      <c r="AD34" s="166" t="str">
        <f>"SELECT 
	CASE WHEN UPPER(DATA_TYPE) IN ("&amp;$S34&amp;") THEN 'O' ELSE 'X' END AS PASS_CHK,
    'ID"&amp; 'Ⅲ.품질진단 컬럼_규칙_결과'!$U41 &amp;"' AS RULE_ID, 
          UPPER(TABLE_NAME) AS TB_NM,
	UPPER(COLUMN_NAME) AS COL_NM
FROM ALL_TAB_COLUMNS
WHERE 1=1
AND UPPER(OWNER)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ALL_TAB_COLUMNS
WHERE 1=1
AND UPPER(OWNER) = 'YourSchemaName'
AND UPPER(TABLE_NAME) = 'VISIT_OCCURRENCE'
AND UPPER(COLUMN_NAME) = 'PROVIDER_ID' </v>
      </c>
      <c r="AE34" s="164" t="s">
        <v>1971</v>
      </c>
      <c r="AF34" s="166"/>
      <c r="AG34" s="164" t="s">
        <v>1971</v>
      </c>
      <c r="AH34" s="66"/>
    </row>
    <row r="35" spans="1:34" ht="16.5" customHeight="1">
      <c r="A35" s="141" t="s">
        <v>2242</v>
      </c>
      <c r="B35" s="141" t="s">
        <v>2240</v>
      </c>
      <c r="C35" s="141" t="s">
        <v>2887</v>
      </c>
      <c r="D35" s="164">
        <v>3</v>
      </c>
      <c r="E35" s="174" t="s">
        <v>2243</v>
      </c>
      <c r="F35" s="176" t="s">
        <v>2267</v>
      </c>
      <c r="G35" s="176" t="s">
        <v>2246</v>
      </c>
      <c r="H35" s="176">
        <v>10</v>
      </c>
      <c r="I35" s="182" t="s">
        <v>2606</v>
      </c>
      <c r="J35" s="176" t="s">
        <v>2282</v>
      </c>
      <c r="K35" s="176" t="s">
        <v>2435</v>
      </c>
      <c r="L35" s="174"/>
      <c r="M35" s="142"/>
      <c r="N35" s="182" t="s">
        <v>2606</v>
      </c>
      <c r="O35" s="183">
        <v>12345646</v>
      </c>
      <c r="P35" s="147"/>
      <c r="Q35" s="174" t="s">
        <v>2449</v>
      </c>
      <c r="R35" s="174"/>
      <c r="S35" s="205" t="s">
        <v>2838</v>
      </c>
      <c r="T35" s="174"/>
      <c r="U35" s="166" t="str">
        <f t="shared" si="0"/>
        <v xml:space="preserve"> VISIT_OCCURRENCE 테이블의 CARE_SITE_ID 컬럼은 'INTEGER', 'INT', 'NUMBER', 'BIGINT' 타입을 가져야한다 </v>
      </c>
      <c r="V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W35" s="164" t="s">
        <v>1971</v>
      </c>
      <c r="X35" s="166" t="str">
        <f>"SELECT 
	CASE WHEN UPPER(DATA_TYPE_NAME) IN ("&amp;$S35&amp;") THEN 'O' ELSE 'X' END AS PASS_CHK,
    'ID"&amp; 'Ⅲ.품질진단 컬럼_규칙_결과'!$U42 &amp;"' AS RULE_ID, 
    UPPER(TABLE_NAME) AS TB_NM,
	UPPER(COLUMN_NAME) AS COL_NM
FROM TABLE_COLUMNS
WHERE 1=1
AND UPPER(SCHEMA_NAME) = '"&amp;$C35&amp;"'
AND UPPER(TABLE_NAME) = '"&amp;$G35&amp;"'
AND UPPER(COLUMN_NAME) = '"&amp;$J35&amp;"' "</f>
        <v xml:space="preserve">SELECT 
	CASE WHEN UPPER(DATA_TYPE_NAME) IN ('INTEGER', 'INT', 'NUMBER', 'BIGINT') THEN 'O' ELSE 'X' END AS PASS_CHK,
    'ID1040' AS RULE_ID, 
    UPPER(TABLE_NAME) AS TB_NM,
	UPPER(COLUMN_NAME) AS COL_NM
FROM TABLE_COLUMNS
WHERE 1=1
AND UPPER(SCHEMA_NAME) = 'YourSchemaName'
AND UPPER(TABLE_NAME) = 'VISIT_OCCURRENCE'
AND UPPER(COLUMN_NAME) = 'CARE_SITE_ID' </v>
      </c>
      <c r="Y35" s="164" t="s">
        <v>1971</v>
      </c>
      <c r="Z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A35" s="164" t="s">
        <v>1971</v>
      </c>
      <c r="AB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C35" s="164" t="s">
        <v>1971</v>
      </c>
      <c r="AD35" s="166" t="str">
        <f>"SELECT 
	CASE WHEN UPPER(DATA_TYPE) IN ("&amp;$S35&amp;") THEN 'O' ELSE 'X' END AS PASS_CHK,
    'ID"&amp; 'Ⅲ.품질진단 컬럼_규칙_결과'!$U42 &amp;"' AS RULE_ID, 
          UPPER(TABLE_NAME) AS TB_NM,
	UPPER(COLUMN_NAME) AS COL_NM
FROM ALL_TAB_COLUMNS
WHERE 1=1
AND UPPER(OWNER)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ALL_TAB_COLUMNS
WHERE 1=1
AND UPPER(OWNER) = 'YourSchemaName'
AND UPPER(TABLE_NAME) = 'VISIT_OCCURRENCE'
AND UPPER(COLUMN_NAME) = 'CARE_SITE_ID' </v>
      </c>
      <c r="AE35" s="164" t="s">
        <v>1971</v>
      </c>
      <c r="AF35" s="166"/>
      <c r="AG35" s="164" t="s">
        <v>1971</v>
      </c>
      <c r="AH35" s="66"/>
    </row>
    <row r="36" spans="1:34" ht="16.5" customHeight="1">
      <c r="A36" s="141" t="s">
        <v>2242</v>
      </c>
      <c r="B36" s="141" t="s">
        <v>2240</v>
      </c>
      <c r="C36" s="141" t="s">
        <v>2887</v>
      </c>
      <c r="D36" s="164">
        <v>3</v>
      </c>
      <c r="E36" s="174" t="s">
        <v>2243</v>
      </c>
      <c r="F36" s="176" t="s">
        <v>2267</v>
      </c>
      <c r="G36" s="176" t="s">
        <v>2246</v>
      </c>
      <c r="H36" s="176">
        <v>11</v>
      </c>
      <c r="I36" s="182" t="s">
        <v>2607</v>
      </c>
      <c r="J36" s="176" t="s">
        <v>2301</v>
      </c>
      <c r="K36" s="176" t="s">
        <v>2437</v>
      </c>
      <c r="L36" s="174"/>
      <c r="M36" s="142"/>
      <c r="N36" s="182" t="s">
        <v>2615</v>
      </c>
      <c r="O36" s="183" t="s">
        <v>2532</v>
      </c>
      <c r="P36" s="146"/>
      <c r="Q36" s="174" t="s">
        <v>2449</v>
      </c>
      <c r="R36" s="174"/>
      <c r="S36" s="205" t="s">
        <v>2820</v>
      </c>
      <c r="T36" s="174"/>
      <c r="U36" s="166" t="str">
        <f t="shared" si="0"/>
        <v xml:space="preserve"> VISIT_OCCURRENCE 테이블의 VISIT_SOURCE_VALUE 컬럼은 'CHARACTER VARYING', 'VARCHAR', 'VARCHAR2' 타입을 가져야한다 </v>
      </c>
      <c r="V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W36" s="164" t="s">
        <v>1971</v>
      </c>
      <c r="X36" s="166" t="str">
        <f>"SELECT 
	CASE WHEN UPPER(DATA_TYPE_NAME) IN ("&amp;$S36&amp;") THEN 'O' ELSE 'X' END AS PASS_CHK,
    'ID"&amp; 'Ⅲ.품질진단 컬럼_규칙_결과'!$U43 &amp;"' AS RULE_ID, 
    UPPER(TABLE_NAME) AS TB_NM,
	UPPER(COLUMN_NAME) AS COL_NM
FROM TABLE_COLUMNS
WHERE 1=1
AND UPPER(SCHEMA_NAME) = '"&amp;$C36&amp;"'
AND UPPER(TABLE_NAME) = '"&amp;$G36&amp;"'
AND UPPER(COLUMN_NAME) = '"&amp;$J36&amp;"'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'VISIT_OCCURRENCE'
AND UPPER(COLUMN_NAME) = 'VISIT_SOURCE_VALUE' </v>
      </c>
      <c r="Y36" s="164" t="s">
        <v>1971</v>
      </c>
      <c r="Z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A36" s="164" t="s">
        <v>1971</v>
      </c>
      <c r="AB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C36" s="164" t="s">
        <v>1971</v>
      </c>
      <c r="AD36" s="166" t="str">
        <f>"SELECT 
	CASE WHEN UPPER(DATA_TYPE) IN ("&amp;$S36&amp;") THEN 'O' ELSE 'X' END AS PASS_CHK,
    'ID"&amp; 'Ⅲ.품질진단 컬럼_규칙_결과'!$U43 &amp;"' AS RULE_ID, 
          UPPER(TABLE_NAME) AS TB_NM,
	UPPER(COLUMN_NAME) AS COL_NM
FROM ALL_TAB_COLUMNS
WHERE 1=1
AND UPPER(OWNER)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'VISIT_OCCURRENCE'
AND UPPER(COLUMN_NAME) = 'VISIT_SOURCE_VALUE' </v>
      </c>
      <c r="AE36" s="164" t="s">
        <v>1971</v>
      </c>
      <c r="AF36" s="166"/>
      <c r="AG36" s="164" t="s">
        <v>1971</v>
      </c>
      <c r="AH36" s="66"/>
    </row>
    <row r="37" spans="1:34" ht="16.5" customHeight="1">
      <c r="A37" s="141" t="s">
        <v>2242</v>
      </c>
      <c r="B37" s="141" t="s">
        <v>2240</v>
      </c>
      <c r="C37" s="141" t="s">
        <v>2887</v>
      </c>
      <c r="D37" s="164">
        <v>3</v>
      </c>
      <c r="E37" s="174" t="s">
        <v>2243</v>
      </c>
      <c r="F37" s="176" t="s">
        <v>2267</v>
      </c>
      <c r="G37" s="176" t="s">
        <v>2246</v>
      </c>
      <c r="H37" s="176">
        <v>12</v>
      </c>
      <c r="I37" s="182" t="s">
        <v>2608</v>
      </c>
      <c r="J37" s="176" t="s">
        <v>2302</v>
      </c>
      <c r="K37" s="176" t="s">
        <v>2435</v>
      </c>
      <c r="L37" s="174"/>
      <c r="M37" s="142"/>
      <c r="N37" s="182" t="s">
        <v>2616</v>
      </c>
      <c r="O37" s="183">
        <v>9202</v>
      </c>
      <c r="P37" s="146"/>
      <c r="Q37" s="174" t="s">
        <v>2449</v>
      </c>
      <c r="R37" s="174"/>
      <c r="S37" s="205" t="s">
        <v>2838</v>
      </c>
      <c r="T37" s="174"/>
      <c r="U37" s="166" t="str">
        <f t="shared" si="0"/>
        <v xml:space="preserve"> VISIT_OCCURRENCE 테이블의 VISIT_SOURCE_CONCEPT_ID 컬럼은 'INTEGER', 'INT', 'NUMBER', 'BIGINT' 타입을 가져야한다 </v>
      </c>
      <c r="V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W37" s="164" t="s">
        <v>1971</v>
      </c>
      <c r="X37" s="166" t="str">
        <f>"SELECT 
	CASE WHEN UPPER(DATA_TYPE_NAME) IN ("&amp;$S37&amp;") THEN 'O' ELSE 'X' END AS PASS_CHK,
    'ID"&amp; 'Ⅲ.품질진단 컬럼_규칙_결과'!$U44 &amp;"' AS RULE_ID, 
    UPPER(TABLE_NAME) AS TB_NM,
	UPPER(COLUMN_NAME) AS COL_NM
FROM TABLE_COLUMNS
WHERE 1=1
AND UPPER(SCHEMA_NAME) = '"&amp;$C37&amp;"'
AND UPPER(TABLE_NAME) = '"&amp;$G37&amp;"'
AND UPPER(COLUMN_NAME) = '"&amp;$J37&amp;"' "</f>
        <v xml:space="preserve">SELECT 
	CASE WHEN UPPER(DATA_TYPE_NAME) IN ('INTEGER', 'INT', 'NUMBER', 'BIGINT') THEN 'O' ELSE 'X' END AS PASS_CHK,
    'ID1042' AS RULE_ID, 
    UPPER(TABLE_NAME) AS TB_NM,
	UPPER(COLUMN_NAME) AS COL_NM
FROM TABLE_COLUMNS
WHERE 1=1
AND UPPER(SCHEMA_NAME) = 'YourSchemaName'
AND UPPER(TABLE_NAME) = 'VISIT_OCCURRENCE'
AND UPPER(COLUMN_NAME) = 'VISIT_SOURCE_CONCEPT_ID' </v>
      </c>
      <c r="Y37" s="164" t="s">
        <v>1971</v>
      </c>
      <c r="Z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A37" s="164" t="s">
        <v>1971</v>
      </c>
      <c r="AB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C37" s="164" t="s">
        <v>1971</v>
      </c>
      <c r="AD37" s="166" t="str">
        <f>"SELECT 
	CASE WHEN UPPER(DATA_TYPE) IN ("&amp;$S37&amp;") THEN 'O' ELSE 'X' END AS PASS_CHK,
    'ID"&amp; 'Ⅲ.품질진단 컬럼_규칙_결과'!$U44 &amp;"' AS RULE_ID, 
          UPPER(TABLE_NAME) AS TB_NM,
	UPPER(COLUMN_NAME) AS COL_NM
FROM ALL_TAB_COLUMNS
WHERE 1=1
AND UPPER(OWNER)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ALL_TAB_COLUMNS
WHERE 1=1
AND UPPER(OWNER) = 'YourSchemaName'
AND UPPER(TABLE_NAME) = 'VISIT_OCCURRENCE'
AND UPPER(COLUMN_NAME) = 'VISIT_SOURCE_CONCEPT_ID' </v>
      </c>
      <c r="AE37" s="164" t="s">
        <v>1971</v>
      </c>
      <c r="AF37" s="166"/>
      <c r="AG37" s="164" t="s">
        <v>1971</v>
      </c>
      <c r="AH37" s="66"/>
    </row>
    <row r="38" spans="1:34" ht="16.5" customHeight="1">
      <c r="A38" s="141" t="s">
        <v>2242</v>
      </c>
      <c r="B38" s="141" t="s">
        <v>2240</v>
      </c>
      <c r="C38" s="141" t="s">
        <v>2887</v>
      </c>
      <c r="D38" s="164">
        <v>3</v>
      </c>
      <c r="E38" s="174" t="s">
        <v>2243</v>
      </c>
      <c r="F38" s="176" t="s">
        <v>2267</v>
      </c>
      <c r="G38" s="176" t="s">
        <v>2246</v>
      </c>
      <c r="H38" s="176">
        <v>13</v>
      </c>
      <c r="I38" s="182" t="s">
        <v>2609</v>
      </c>
      <c r="J38" s="176" t="s">
        <v>2303</v>
      </c>
      <c r="K38" s="176" t="s">
        <v>2435</v>
      </c>
      <c r="L38" s="174"/>
      <c r="M38" s="142"/>
      <c r="N38" s="182" t="s">
        <v>2609</v>
      </c>
      <c r="O38" s="183" t="s">
        <v>2617</v>
      </c>
      <c r="P38" s="146"/>
      <c r="Q38" s="174" t="s">
        <v>2449</v>
      </c>
      <c r="R38" s="174"/>
      <c r="S38" s="205" t="s">
        <v>2838</v>
      </c>
      <c r="T38" s="174"/>
      <c r="U38" s="166" t="str">
        <f t="shared" si="0"/>
        <v xml:space="preserve"> VISIT_OCCURRENCE 테이블의 ADMITTING_SOURCE_CONCEPT_ID 컬럼은 'INTEGER', 'INT', 'NUMBER', 'BIGINT' 타입을 가져야한다 </v>
      </c>
      <c r="V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W38" s="164" t="s">
        <v>1971</v>
      </c>
      <c r="X38" s="166" t="str">
        <f>"SELECT 
	CASE WHEN UPPER(DATA_TYPE_NAME) IN ("&amp;$S38&amp;") THEN 'O' ELSE 'X' END AS PASS_CHK,
    'ID"&amp; 'Ⅲ.품질진단 컬럼_규칙_결과'!$U45 &amp;"' AS RULE_ID, 
    UPPER(TABLE_NAME) AS TB_NM,
	UPPER(COLUMN_NAME) AS COL_NM
FROM TABLE_COLUMNS
WHERE 1=1
AND UPPER(SCHEMA_NAME) = '"&amp;$C38&amp;"'
AND UPPER(TABLE_NAME) = '"&amp;$G38&amp;"'
AND UPPER(COLUMN_NAME) = '"&amp;$J38&amp;"' "</f>
        <v xml:space="preserve">SELECT 
	CASE WHEN UPPER(DATA_TYPE_NAME) IN ('INTEGER', 'INT', 'NUMBER', 'BIGINT') THEN 'O' ELSE 'X' END AS PASS_CHK,
    'ID1043' AS RULE_ID, 
    UPPER(TABLE_NAME) AS TB_NM,
	UPPER(COLUMN_NAME) AS COL_NM
FROM TABLE_COLUMNS
WHERE 1=1
AND UPPER(SCHEMA_NAME) = 'YourSchemaName'
AND UPPER(TABLE_NAME) = 'VISIT_OCCURRENCE'
AND UPPER(COLUMN_NAME) = 'ADMITTING_SOURCE_CONCEPT_ID' </v>
      </c>
      <c r="Y38" s="164" t="s">
        <v>1971</v>
      </c>
      <c r="Z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A38" s="164" t="s">
        <v>1971</v>
      </c>
      <c r="AB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C38" s="164" t="s">
        <v>1971</v>
      </c>
      <c r="AD38" s="166" t="str">
        <f>"SELECT 
	CASE WHEN UPPER(DATA_TYPE) IN ("&amp;$S38&amp;") THEN 'O' ELSE 'X' END AS PASS_CHK,
    'ID"&amp; 'Ⅲ.품질진단 컬럼_규칙_결과'!$U45 &amp;"' AS RULE_ID, 
          UPPER(TABLE_NAME) AS TB_NM,
	UPPER(COLUMN_NAME) AS COL_NM
FROM ALL_TAB_COLUMNS
WHERE 1=1
AND UPPER(OWNER)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ALL_TAB_COLUMNS
WHERE 1=1
AND UPPER(OWNER) = 'YourSchemaName'
AND UPPER(TABLE_NAME) = 'VISIT_OCCURRENCE'
AND UPPER(COLUMN_NAME) = 'ADMITTING_SOURCE_CONCEPT_ID' </v>
      </c>
      <c r="AE38" s="164" t="s">
        <v>1971</v>
      </c>
      <c r="AF38" s="166"/>
      <c r="AG38" s="164" t="s">
        <v>1971</v>
      </c>
      <c r="AH38" s="66"/>
    </row>
    <row r="39" spans="1:34" ht="16.5" customHeight="1">
      <c r="A39" s="141" t="s">
        <v>2242</v>
      </c>
      <c r="B39" s="141" t="s">
        <v>2240</v>
      </c>
      <c r="C39" s="141" t="s">
        <v>2887</v>
      </c>
      <c r="D39" s="164">
        <v>3</v>
      </c>
      <c r="E39" s="174" t="s">
        <v>2243</v>
      </c>
      <c r="F39" s="176" t="s">
        <v>2267</v>
      </c>
      <c r="G39" s="176" t="s">
        <v>2246</v>
      </c>
      <c r="H39" s="176">
        <v>14</v>
      </c>
      <c r="I39" s="182" t="s">
        <v>2610</v>
      </c>
      <c r="J39" s="176" t="s">
        <v>2316</v>
      </c>
      <c r="K39" s="176" t="s">
        <v>2437</v>
      </c>
      <c r="L39" s="174"/>
      <c r="M39" s="142"/>
      <c r="N39" s="182" t="s">
        <v>2610</v>
      </c>
      <c r="O39" s="183" t="s">
        <v>2617</v>
      </c>
      <c r="P39" s="146"/>
      <c r="Q39" s="174" t="s">
        <v>2449</v>
      </c>
      <c r="R39" s="174"/>
      <c r="S39" s="205" t="s">
        <v>2820</v>
      </c>
      <c r="T39" s="174"/>
      <c r="U39" s="166" t="str">
        <f t="shared" si="0"/>
        <v xml:space="preserve"> VISIT_OCCURRENCE 테이블의 ADMITTING_SOURCE_VALUE 컬럼은 'CHARACTER VARYING', 'VARCHAR', 'VARCHAR2' 타입을 가져야한다 </v>
      </c>
      <c r="V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W39" s="164" t="s">
        <v>1971</v>
      </c>
      <c r="X39" s="166" t="str">
        <f>"SELECT 
	CASE WHEN UPPER(DATA_TYPE_NAME) IN ("&amp;$S39&amp;") THEN 'O' ELSE 'X' END AS PASS_CHK,
    'ID"&amp; 'Ⅲ.품질진단 컬럼_규칙_결과'!$U46 &amp;"' AS RULE_ID, 
    UPPER(TABLE_NAME) AS TB_NM,
	UPPER(COLUMN_NAME) AS COL_NM
FROM TABLE_COLUMNS
WHERE 1=1
AND UPPER(SCHEMA_NAME) = '"&amp;$C39&amp;"'
AND UPPER(TABLE_NAME) = '"&amp;$G39&amp;"'
AND UPPER(COLUMN_NAME) = '"&amp;$J39&amp;"' "</f>
        <v xml:space="preserve">SELECT 
	CASE WHEN UPPER(DATA_TYPE_NAME) IN ('CHARACTER VARYING', 'VARCHAR', 'VARCHAR2') THEN 'O' ELSE 'X' END AS PASS_CHK,
    'ID1044' AS RULE_ID, 
    UPPER(TABLE_NAME) AS TB_NM,
	UPPER(COLUMN_NAME) AS COL_NM
FROM TABLE_COLUMNS
WHERE 1=1
AND UPPER(SCHEMA_NAME) = 'YourSchemaName'
AND UPPER(TABLE_NAME) = 'VISIT_OCCURRENCE'
AND UPPER(COLUMN_NAME) = 'ADMITTING_SOURCE_VALUE' </v>
      </c>
      <c r="Y39" s="164" t="s">
        <v>1971</v>
      </c>
      <c r="Z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A39" s="164" t="s">
        <v>1971</v>
      </c>
      <c r="AB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C39" s="164" t="s">
        <v>1971</v>
      </c>
      <c r="AD39" s="166" t="str">
        <f>"SELECT 
	CASE WHEN UPPER(DATA_TYPE) IN ("&amp;$S39&amp;") THEN 'O' ELSE 'X' END AS PASS_CHK,
    'ID"&amp; 'Ⅲ.품질진단 컬럼_규칙_결과'!$U46 &amp;"' AS RULE_ID, 
          UPPER(TABLE_NAME) AS TB_NM,
	UPPER(COLUMN_NAME) AS COL_NM
FROM ALL_TAB_COLUMNS
WHERE 1=1
AND UPPER(OWNER)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ALL_TAB_COLUMNS
WHERE 1=1
AND UPPER(OWNER) = 'YourSchemaName'
AND UPPER(TABLE_NAME) = 'VISIT_OCCURRENCE'
AND UPPER(COLUMN_NAME) = 'ADMITTING_SOURCE_VALUE' </v>
      </c>
      <c r="AE39" s="164" t="s">
        <v>1971</v>
      </c>
      <c r="AF39" s="166"/>
      <c r="AG39" s="164" t="s">
        <v>1971</v>
      </c>
      <c r="AH39" s="66"/>
    </row>
    <row r="40" spans="1:34" ht="16.5" customHeight="1">
      <c r="A40" s="141" t="s">
        <v>2242</v>
      </c>
      <c r="B40" s="141" t="s">
        <v>2240</v>
      </c>
      <c r="C40" s="141" t="s">
        <v>2887</v>
      </c>
      <c r="D40" s="164">
        <v>3</v>
      </c>
      <c r="E40" s="174" t="s">
        <v>2243</v>
      </c>
      <c r="F40" s="176" t="s">
        <v>2267</v>
      </c>
      <c r="G40" s="176" t="s">
        <v>2246</v>
      </c>
      <c r="H40" s="176">
        <v>15</v>
      </c>
      <c r="I40" s="182" t="s">
        <v>2611</v>
      </c>
      <c r="J40" s="176" t="s">
        <v>2304</v>
      </c>
      <c r="K40" s="176" t="s">
        <v>2435</v>
      </c>
      <c r="L40" s="174"/>
      <c r="M40" s="142"/>
      <c r="N40" s="182" t="s">
        <v>2611</v>
      </c>
      <c r="O40" s="183">
        <v>8536</v>
      </c>
      <c r="P40" s="146"/>
      <c r="Q40" s="174" t="s">
        <v>2449</v>
      </c>
      <c r="R40" s="174"/>
      <c r="S40" s="205" t="s">
        <v>2838</v>
      </c>
      <c r="T40" s="174"/>
      <c r="U40" s="166" t="str">
        <f t="shared" si="0"/>
        <v xml:space="preserve"> VISIT_OCCURRENCE 테이블의 DISCHARGE_TO_CONCEPT_ID 컬럼은 'INTEGER', 'INT', 'NUMBER', 'BIGINT' 타입을 가져야한다 </v>
      </c>
      <c r="V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W40" s="164" t="s">
        <v>1971</v>
      </c>
      <c r="X40" s="166" t="str">
        <f>"SELECT 
	CASE WHEN UPPER(DATA_TYPE_NAME) IN ("&amp;$S40&amp;") THEN 'O' ELSE 'X' END AS PASS_CHK,
    'ID"&amp; 'Ⅲ.품질진단 컬럼_규칙_결과'!$U47 &amp;"' AS RULE_ID, 
    UPPER(TABLE_NAME) AS TB_NM,
	UPPER(COLUMN_NAME) AS COL_NM
FROM TABLE_COLUMNS
WHERE 1=1
AND UPPER(SCHEMA_NAME) = '"&amp;$C40&amp;"'
AND UPPER(TABLE_NAME) = '"&amp;$G40&amp;"'
AND UPPER(COLUMN_NAME) = '"&amp;$J40&amp;"' "</f>
        <v xml:space="preserve">SELECT 
	CASE WHEN UPPER(DATA_TYPE_NAME) IN ('INTEGER', 'INT', 'NUMBER', 'BIGINT') THEN 'O' ELSE 'X' END AS PASS_CHK,
    'ID1045' AS RULE_ID, 
    UPPER(TABLE_NAME) AS TB_NM,
	UPPER(COLUMN_NAME) AS COL_NM
FROM TABLE_COLUMNS
WHERE 1=1
AND UPPER(SCHEMA_NAME) = 'YourSchemaName'
AND UPPER(TABLE_NAME) = 'VISIT_OCCURRENCE'
AND UPPER(COLUMN_NAME) = 'DISCHARGE_TO_CONCEPT_ID' </v>
      </c>
      <c r="Y40" s="164" t="s">
        <v>1971</v>
      </c>
      <c r="Z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A40" s="164" t="s">
        <v>1971</v>
      </c>
      <c r="AB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C40" s="164" t="s">
        <v>1971</v>
      </c>
      <c r="AD40" s="166" t="str">
        <f>"SELECT 
	CASE WHEN UPPER(DATA_TYPE) IN ("&amp;$S40&amp;") THEN 'O' ELSE 'X' END AS PASS_CHK,
    'ID"&amp; 'Ⅲ.품질진단 컬럼_규칙_결과'!$U47 &amp;"' AS RULE_ID, 
          UPPER(TABLE_NAME) AS TB_NM,
	UPPER(COLUMN_NAME) AS COL_NM
FROM ALL_TAB_COLUMNS
WHERE 1=1
AND UPPER(OWNER)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ALL_TAB_COLUMNS
WHERE 1=1
AND UPPER(OWNER) = 'YourSchemaName'
AND UPPER(TABLE_NAME) = 'VISIT_OCCURRENCE'
AND UPPER(COLUMN_NAME) = 'DISCHARGE_TO_CONCEPT_ID' </v>
      </c>
      <c r="AE40" s="164" t="s">
        <v>1971</v>
      </c>
      <c r="AF40" s="166"/>
      <c r="AG40" s="164" t="s">
        <v>1971</v>
      </c>
      <c r="AH40" s="66"/>
    </row>
    <row r="41" spans="1:34" ht="16.5" customHeight="1">
      <c r="A41" s="141" t="s">
        <v>2242</v>
      </c>
      <c r="B41" s="141" t="s">
        <v>2240</v>
      </c>
      <c r="C41" s="141" t="s">
        <v>2887</v>
      </c>
      <c r="D41" s="164">
        <v>3</v>
      </c>
      <c r="E41" s="174" t="s">
        <v>2243</v>
      </c>
      <c r="F41" s="176" t="s">
        <v>2267</v>
      </c>
      <c r="G41" s="176" t="s">
        <v>2246</v>
      </c>
      <c r="H41" s="176">
        <v>16</v>
      </c>
      <c r="I41" s="182" t="s">
        <v>2612</v>
      </c>
      <c r="J41" s="176" t="s">
        <v>2305</v>
      </c>
      <c r="K41" s="176" t="s">
        <v>2437</v>
      </c>
      <c r="L41" s="174"/>
      <c r="M41" s="142"/>
      <c r="N41" s="182" t="s">
        <v>2612</v>
      </c>
      <c r="O41" s="191" t="s">
        <v>2618</v>
      </c>
      <c r="P41" s="146"/>
      <c r="Q41" s="174" t="s">
        <v>2449</v>
      </c>
      <c r="R41" s="174"/>
      <c r="S41" s="205" t="s">
        <v>2820</v>
      </c>
      <c r="T41" s="174"/>
      <c r="U41" s="166" t="str">
        <f t="shared" si="0"/>
        <v xml:space="preserve"> VISIT_OCCURRENCE 테이블의 DISCHARGE_TO_SOURCE_VALUE 컬럼은 'CHARACTER VARYING', 'VARCHAR', 'VARCHAR2' 타입을 가져야한다 </v>
      </c>
      <c r="V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W41" s="164" t="s">
        <v>1971</v>
      </c>
      <c r="X41" s="166" t="str">
        <f>"SELECT 
	CASE WHEN UPPER(DATA_TYPE_NAME) IN ("&amp;$S41&amp;") THEN 'O' ELSE 'X' END AS PASS_CHK,
    'ID"&amp; 'Ⅲ.품질진단 컬럼_규칙_결과'!$U48 &amp;"' AS RULE_ID, 
    UPPER(TABLE_NAME) AS TB_NM,
	UPPER(COLUMN_NAME) AS COL_NM
FROM TABLE_COLUMNS
WHERE 1=1
AND UPPER(SCHEMA_NAME) = '"&amp;$C41&amp;"'
AND UPPER(TABLE_NAME) = '"&amp;$G41&amp;"'
AND UPPER(COLUMN_NAME) = '"&amp;$J41&amp;"' "</f>
        <v xml:space="preserve">SELECT 
	CASE WHEN UPPER(DATA_TYPE_NAME) IN ('CHARACTER VARYING', 'VARCHAR', 'VARCHAR2') THEN 'O' ELSE 'X' END AS PASS_CHK,
    'ID1046' AS RULE_ID, 
    UPPER(TABLE_NAME) AS TB_NM,
	UPPER(COLUMN_NAME) AS COL_NM
FROM TABLE_COLUMNS
WHERE 1=1
AND UPPER(SCHEMA_NAME) = 'YourSchemaName'
AND UPPER(TABLE_NAME) = 'VISIT_OCCURRENCE'
AND UPPER(COLUMN_NAME) = 'DISCHARGE_TO_SOURCE_VALUE' </v>
      </c>
      <c r="Y41" s="164" t="s">
        <v>1971</v>
      </c>
      <c r="Z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A41" s="164" t="s">
        <v>1971</v>
      </c>
      <c r="AB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C41" s="164" t="s">
        <v>1971</v>
      </c>
      <c r="AD41" s="166" t="str">
        <f>"SELECT 
	CASE WHEN UPPER(DATA_TYPE) IN ("&amp;$S41&amp;") THEN 'O' ELSE 'X' END AS PASS_CHK,
    'ID"&amp; 'Ⅲ.품질진단 컬럼_규칙_결과'!$U48 &amp;"' AS RULE_ID, 
          UPPER(TABLE_NAME) AS TB_NM,
	UPPER(COLUMN_NAME) AS COL_NM
FROM ALL_TAB_COLUMNS
WHERE 1=1
AND UPPER(OWNER)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ALL_TAB_COLUMNS
WHERE 1=1
AND UPPER(OWNER) = 'YourSchemaName'
AND UPPER(TABLE_NAME) = 'VISIT_OCCURRENCE'
AND UPPER(COLUMN_NAME) = 'DISCHARGE_TO_SOURCE_VALUE' </v>
      </c>
      <c r="AE41" s="164" t="s">
        <v>1971</v>
      </c>
      <c r="AF41" s="166"/>
      <c r="AG41" s="164" t="s">
        <v>1971</v>
      </c>
      <c r="AH41" s="66"/>
    </row>
    <row r="42" spans="1:34" ht="16.5" customHeight="1">
      <c r="A42" s="141" t="s">
        <v>2242</v>
      </c>
      <c r="B42" s="141" t="s">
        <v>2240</v>
      </c>
      <c r="C42" s="141" t="s">
        <v>2887</v>
      </c>
      <c r="D42" s="164">
        <v>3</v>
      </c>
      <c r="E42" s="174" t="s">
        <v>2243</v>
      </c>
      <c r="F42" s="176" t="s">
        <v>2267</v>
      </c>
      <c r="G42" s="176" t="s">
        <v>2246</v>
      </c>
      <c r="H42" s="176">
        <v>17</v>
      </c>
      <c r="I42" s="182" t="s">
        <v>2613</v>
      </c>
      <c r="J42" s="176" t="s">
        <v>2306</v>
      </c>
      <c r="K42" s="176" t="s">
        <v>2435</v>
      </c>
      <c r="L42" s="174"/>
      <c r="M42" s="142"/>
      <c r="N42" s="182" t="s">
        <v>2613</v>
      </c>
      <c r="O42" s="183" t="s">
        <v>2508</v>
      </c>
      <c r="P42" s="146"/>
      <c r="Q42" s="174" t="s">
        <v>2449</v>
      </c>
      <c r="R42" s="174"/>
      <c r="S42" s="205" t="s">
        <v>2838</v>
      </c>
      <c r="T42" s="174"/>
      <c r="U42" s="166" t="str">
        <f t="shared" si="0"/>
        <v xml:space="preserve"> VISIT_OCCURRENCE 테이블의 PRECEDING_VISIT_OCCURRENCE_ID 컬럼은 'INTEGER', 'INT', 'NUMBER', 'BIGINT' 타입을 가져야한다 </v>
      </c>
      <c r="V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W42" s="164" t="s">
        <v>1971</v>
      </c>
      <c r="X42" s="166" t="str">
        <f>"SELECT 
	CASE WHEN UPPER(DATA_TYPE_NAME) IN ("&amp;$S42&amp;") THEN 'O' ELSE 'X' END AS PASS_CHK,
    'ID"&amp; 'Ⅲ.품질진단 컬럼_규칙_결과'!$U49 &amp;"' AS RULE_ID, 
    UPPER(TABLE_NAME) AS TB_NM,
	UPPER(COLUMN_NAME) AS COL_NM
FROM TABLE_COLUMNS
WHERE 1=1
AND UPPER(SCHEMA_NAME) = '"&amp;$C42&amp;"'
AND UPPER(TABLE_NAME) = '"&amp;$G42&amp;"'
AND UPPER(COLUMN_NAME) = '"&amp;$J42&amp;"' "</f>
        <v xml:space="preserve">SELECT 
	CASE WHEN UPPER(DATA_TYPE_NAME) IN ('INTEGER', 'INT', 'NUMBER', 'BIGINT') THEN 'O' ELSE 'X' END AS PASS_CHK,
    'ID1047' AS RULE_ID, 
    UPPER(TABLE_NAME) AS TB_NM,
	UPPER(COLUMN_NAME) AS COL_NM
FROM TABLE_COLUMNS
WHERE 1=1
AND UPPER(SCHEMA_NAME) = 'YourSchemaName'
AND UPPER(TABLE_NAME) = 'VISIT_OCCURRENCE'
AND UPPER(COLUMN_NAME) = 'PRECEDING_VISIT_OCCURRENCE_ID' </v>
      </c>
      <c r="Y42" s="164" t="s">
        <v>1971</v>
      </c>
      <c r="Z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A42" s="164" t="s">
        <v>1971</v>
      </c>
      <c r="AB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C42" s="164" t="s">
        <v>1971</v>
      </c>
      <c r="AD42" s="166" t="str">
        <f>"SELECT 
	CASE WHEN UPPER(DATA_TYPE) IN ("&amp;$S42&amp;") THEN 'O' ELSE 'X' END AS PASS_CHK,
    'ID"&amp; 'Ⅲ.품질진단 컬럼_규칙_결과'!$U49 &amp;"' AS RULE_ID, 
          UPPER(TABLE_NAME) AS TB_NM,
	UPPER(COLUMN_NAME) AS COL_NM
FROM ALL_TAB_COLUMNS
WHERE 1=1
AND UPPER(OWNER)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ALL_TAB_COLUMNS
WHERE 1=1
AND UPPER(OWNER) = 'YourSchemaName'
AND UPPER(TABLE_NAME) = 'VISIT_OCCURRENCE'
AND UPPER(COLUMN_NAME) = 'PRECEDING_VISIT_OCCURRENCE_ID' </v>
      </c>
      <c r="AE42" s="164" t="s">
        <v>1971</v>
      </c>
      <c r="AF42" s="166"/>
      <c r="AG42" s="164" t="s">
        <v>1971</v>
      </c>
      <c r="AH42" s="66"/>
    </row>
    <row r="43" spans="1:34" ht="16.5" customHeight="1">
      <c r="A43" s="141" t="s">
        <v>2242</v>
      </c>
      <c r="B43" s="141" t="s">
        <v>2240</v>
      </c>
      <c r="C43" s="141" t="s">
        <v>2887</v>
      </c>
      <c r="D43" s="141">
        <v>4</v>
      </c>
      <c r="E43" s="174" t="s">
        <v>2243</v>
      </c>
      <c r="F43" s="176" t="s">
        <v>2268</v>
      </c>
      <c r="G43" s="176" t="s">
        <v>2247</v>
      </c>
      <c r="H43" s="176">
        <v>1</v>
      </c>
      <c r="I43" s="182" t="s">
        <v>2619</v>
      </c>
      <c r="J43" s="176" t="s">
        <v>2307</v>
      </c>
      <c r="K43" s="176" t="s">
        <v>2435</v>
      </c>
      <c r="L43" s="174" t="s">
        <v>9</v>
      </c>
      <c r="M43" s="142"/>
      <c r="N43" s="182" t="s">
        <v>2619</v>
      </c>
      <c r="O43" s="145"/>
      <c r="P43" s="146"/>
      <c r="Q43" s="174" t="s">
        <v>116</v>
      </c>
      <c r="R43" s="174" t="s">
        <v>2448</v>
      </c>
      <c r="S43" s="205" t="s">
        <v>2838</v>
      </c>
      <c r="T43" s="174" t="s">
        <v>315</v>
      </c>
      <c r="U43" s="166" t="str">
        <f t="shared" si="0"/>
        <v xml:space="preserve"> VISIT_DETAIL 테이블의 VISIT_DETAIL_ID 컬럼은 'INTEGER', 'INT', 'NUMBER', 'BIGINT' 타입을 가져야한다 </v>
      </c>
      <c r="V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W43" s="164" t="s">
        <v>1971</v>
      </c>
      <c r="X43" s="166" t="str">
        <f>"SELECT 
	CASE WHEN UPPER(DATA_TYPE_NAME) IN ("&amp;$S43&amp;") THEN 'O' ELSE 'X' END AS PASS_CHK,
    'ID"&amp; 'Ⅲ.품질진단 컬럼_규칙_결과'!$U50 &amp;"' AS RULE_ID, 
    UPPER(TABLE_NAME) AS TB_NM,
	UPPER(COLUMN_NAME) AS COL_NM
FROM TABLE_COLUMNS
WHERE 1=1
AND UPPER(SCHEMA_NAME) = '"&amp;$C43&amp;"'
AND UPPER(TABLE_NAME) = '"&amp;$G43&amp;"'
AND UPPER(COLUMN_NAME) = '"&amp;$J43&amp;"' "</f>
        <v xml:space="preserve">SELECT 
	CASE WHEN UPPER(DATA_TYPE_NAME) IN ('INTEGER', 'INT', 'NUMBER', 'BIGINT') THEN 'O' ELSE 'X' END AS PASS_CHK,
    'ID1048' AS RULE_ID, 
    UPPER(TABLE_NAME) AS TB_NM,
	UPPER(COLUMN_NAME) AS COL_NM
FROM TABLE_COLUMNS
WHERE 1=1
AND UPPER(SCHEMA_NAME) = 'YourSchemaName'
AND UPPER(TABLE_NAME) = 'VISIT_DETAIL'
AND UPPER(COLUMN_NAME) = 'VISIT_DETAIL_ID' </v>
      </c>
      <c r="Y43" s="164" t="s">
        <v>1971</v>
      </c>
      <c r="Z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A43" s="164" t="s">
        <v>1971</v>
      </c>
      <c r="AB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C43" s="164" t="s">
        <v>1971</v>
      </c>
      <c r="AD43" s="166" t="str">
        <f>"SELECT 
	CASE WHEN UPPER(DATA_TYPE) IN ("&amp;$S43&amp;") THEN 'O' ELSE 'X' END AS PASS_CHK,
    'ID"&amp; 'Ⅲ.품질진단 컬럼_규칙_결과'!$U50 &amp;"' AS RULE_ID, 
          UPPER(TABLE_NAME) AS TB_NM,
	UPPER(COLUMN_NAME) AS COL_NM
FROM ALL_TAB_COLUMNS
WHERE 1=1
AND UPPER(OWNER)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ALL_TAB_COLUMNS
WHERE 1=1
AND UPPER(OWNER) = 'YourSchemaName'
AND UPPER(TABLE_NAME) = 'VISIT_DETAIL'
AND UPPER(COLUMN_NAME) = 'VISIT_DETAIL_ID' </v>
      </c>
      <c r="AE43" s="164" t="s">
        <v>1971</v>
      </c>
      <c r="AF43" s="166"/>
      <c r="AG43" s="164" t="s">
        <v>1971</v>
      </c>
      <c r="AH43" s="66"/>
    </row>
    <row r="44" spans="1:34" ht="16.5" customHeight="1">
      <c r="A44" s="141" t="s">
        <v>2242</v>
      </c>
      <c r="B44" s="141" t="s">
        <v>2240</v>
      </c>
      <c r="C44" s="141" t="s">
        <v>2887</v>
      </c>
      <c r="D44" s="141">
        <v>4</v>
      </c>
      <c r="E44" s="174" t="s">
        <v>2243</v>
      </c>
      <c r="F44" s="176" t="s">
        <v>2268</v>
      </c>
      <c r="G44" s="176" t="s">
        <v>2247</v>
      </c>
      <c r="H44" s="176">
        <v>2</v>
      </c>
      <c r="I44" s="182" t="s">
        <v>2620</v>
      </c>
      <c r="J44" s="176" t="s">
        <v>2272</v>
      </c>
      <c r="K44" s="176" t="s">
        <v>2435</v>
      </c>
      <c r="L44" s="174"/>
      <c r="M44" s="142"/>
      <c r="N44" s="182" t="s">
        <v>2620</v>
      </c>
      <c r="O44" s="145"/>
      <c r="P44" s="146"/>
      <c r="Q44" s="174" t="s">
        <v>116</v>
      </c>
      <c r="R44" s="174" t="s">
        <v>2448</v>
      </c>
      <c r="S44" s="205" t="s">
        <v>2838</v>
      </c>
      <c r="T44" s="174"/>
      <c r="U44" s="166" t="str">
        <f t="shared" si="0"/>
        <v xml:space="preserve"> VISIT_DETAIL 테이블의 PERSON_ID 컬럼은 'INTEGER', 'INT', 'NUMBER', 'BIGINT' 타입을 가져야한다 </v>
      </c>
      <c r="V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W44" s="164" t="s">
        <v>1971</v>
      </c>
      <c r="X44" s="166" t="str">
        <f>"SELECT 
	CASE WHEN UPPER(DATA_TYPE_NAME) IN ("&amp;$S44&amp;") THEN 'O' ELSE 'X' END AS PASS_CHK,
    'ID"&amp; 'Ⅲ.품질진단 컬럼_규칙_결과'!$U53 &amp;"' AS RULE_ID, 
    UPPER(TABLE_NAME) AS TB_NM,
	UPPER(COLUMN_NAME) AS COL_NM
FROM TABLE_COLUMNS
WHERE 1=1
AND UPPER(SCHEMA_NAME) = '"&amp;$C44&amp;"'
AND UPPER(TABLE_NAME) = '"&amp;$G44&amp;"'
AND UPPER(COLUMN_NAME) = '"&amp;$J44&amp;"' "</f>
        <v xml:space="preserve">SELECT 
	CASE WHEN UPPER(DATA_TYPE_NAME) IN ('INTEGER', 'INT', 'NUMBER', 'BIGINT') THEN 'O' ELSE 'X' END AS PASS_CHK,
    'ID1051' AS RULE_ID, 
    UPPER(TABLE_NAME) AS TB_NM,
	UPPER(COLUMN_NAME) AS COL_NM
FROM TABLE_COLUMNS
WHERE 1=1
AND UPPER(SCHEMA_NAME) = 'YourSchemaName'
AND UPPER(TABLE_NAME) = 'VISIT_DETAIL'
AND UPPER(COLUMN_NAME) = 'PERSON_ID' </v>
      </c>
      <c r="Y44" s="164" t="s">
        <v>1971</v>
      </c>
      <c r="Z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A44" s="164" t="s">
        <v>1971</v>
      </c>
      <c r="AB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C44" s="164" t="s">
        <v>1971</v>
      </c>
      <c r="AD44" s="166" t="str">
        <f>"SELECT 
	CASE WHEN UPPER(DATA_TYPE) IN ("&amp;$S44&amp;") THEN 'O' ELSE 'X' END AS PASS_CHK,
    'ID"&amp; 'Ⅲ.품질진단 컬럼_규칙_결과'!$U53 &amp;"' AS RULE_ID, 
          UPPER(TABLE_NAME) AS TB_NM,
	UPPER(COLUMN_NAME) AS COL_NM
FROM ALL_TAB_COLUMNS
WHERE 1=1
AND UPPER(OWNER)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ALL_TAB_COLUMNS
WHERE 1=1
AND UPPER(OWNER) = 'YourSchemaName'
AND UPPER(TABLE_NAME) = 'VISIT_DETAIL'
AND UPPER(COLUMN_NAME) = 'PERSON_ID' </v>
      </c>
      <c r="AE44" s="164" t="s">
        <v>1971</v>
      </c>
      <c r="AF44" s="166"/>
      <c r="AG44" s="164" t="s">
        <v>1971</v>
      </c>
      <c r="AH44" s="66"/>
    </row>
    <row r="45" spans="1:34" ht="16.5" customHeight="1">
      <c r="A45" s="141" t="s">
        <v>2242</v>
      </c>
      <c r="B45" s="141" t="s">
        <v>2240</v>
      </c>
      <c r="C45" s="141" t="s">
        <v>2887</v>
      </c>
      <c r="D45" s="141">
        <v>4</v>
      </c>
      <c r="E45" s="174" t="s">
        <v>2243</v>
      </c>
      <c r="F45" s="176" t="s">
        <v>2268</v>
      </c>
      <c r="G45" s="176" t="s">
        <v>2247</v>
      </c>
      <c r="H45" s="176">
        <v>3</v>
      </c>
      <c r="I45" s="182" t="s">
        <v>2621</v>
      </c>
      <c r="J45" s="176" t="s">
        <v>2308</v>
      </c>
      <c r="K45" s="176" t="s">
        <v>2435</v>
      </c>
      <c r="L45" s="174"/>
      <c r="M45" s="142"/>
      <c r="N45" s="182" t="s">
        <v>2621</v>
      </c>
      <c r="O45" s="145"/>
      <c r="P45" s="146"/>
      <c r="Q45" s="174" t="s">
        <v>116</v>
      </c>
      <c r="R45" s="174" t="s">
        <v>2448</v>
      </c>
      <c r="S45" s="205" t="s">
        <v>2838</v>
      </c>
      <c r="T45" s="174"/>
      <c r="U45" s="166" t="str">
        <f t="shared" si="0"/>
        <v xml:space="preserve"> VISIT_DETAIL 테이블의 VISIT_DETAIL_CONCEPT_ID 컬럼은 'INTEGER', 'INT', 'NUMBER', 'BIGINT' 타입을 가져야한다 </v>
      </c>
      <c r="V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W45" s="164" t="s">
        <v>1971</v>
      </c>
      <c r="X45" s="166" t="str">
        <f>"SELECT 
	CASE WHEN UPPER(DATA_TYPE_NAME) IN ("&amp;$S45&amp;") THEN 'O' ELSE 'X' END AS PASS_CHK,
    'ID"&amp; 'Ⅲ.품질진단 컬럼_규칙_결과'!$U54 &amp;"' AS RULE_ID, 
    UPPER(TABLE_NAME) AS TB_NM,
	UPPER(COLUMN_NAME) AS COL_NM
FROM TABLE_COLUMNS
WHERE 1=1
AND UPPER(SCHEMA_NAME) = '"&amp;$C45&amp;"'
AND UPPER(TABLE_NAME) = '"&amp;$G45&amp;"'
AND UPPER(COLUMN_NAME) = '"&amp;$J45&amp;"' "</f>
        <v xml:space="preserve">SELECT 
	CASE WHEN UPPER(DATA_TYPE_NAME) IN ('INTEGER', 'INT', 'NUMBER', 'BIGINT') THEN 'O' ELSE 'X' END AS PASS_CHK,
    'ID1052' AS RULE_ID, 
    UPPER(TABLE_NAME) AS TB_NM,
	UPPER(COLUMN_NAME) AS COL_NM
FROM TABLE_COLUMNS
WHERE 1=1
AND UPPER(SCHEMA_NAME) = 'YourSchemaName'
AND UPPER(TABLE_NAME) = 'VISIT_DETAIL'
AND UPPER(COLUMN_NAME) = 'VISIT_DETAIL_CONCEPT_ID' </v>
      </c>
      <c r="Y45" s="164" t="s">
        <v>1971</v>
      </c>
      <c r="Z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A45" s="164" t="s">
        <v>1971</v>
      </c>
      <c r="AB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C45" s="164" t="s">
        <v>1971</v>
      </c>
      <c r="AD45" s="166" t="str">
        <f>"SELECT 
	CASE WHEN UPPER(DATA_TYPE) IN ("&amp;$S45&amp;") THEN 'O' ELSE 'X' END AS PASS_CHK,
    'ID"&amp; 'Ⅲ.품질진단 컬럼_규칙_결과'!$U54 &amp;"' AS RULE_ID, 
          UPPER(TABLE_NAME) AS TB_NM,
	UPPER(COLUMN_NAME) AS COL_NM
FROM ALL_TAB_COLUMNS
WHERE 1=1
AND UPPER(OWNER)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ALL_TAB_COLUMNS
WHERE 1=1
AND UPPER(OWNER) = 'YourSchemaName'
AND UPPER(TABLE_NAME) = 'VISIT_DETAIL'
AND UPPER(COLUMN_NAME) = 'VISIT_DETAIL_CONCEPT_ID' </v>
      </c>
      <c r="AE45" s="164" t="s">
        <v>1971</v>
      </c>
      <c r="AF45" s="166"/>
      <c r="AG45" s="164" t="s">
        <v>1971</v>
      </c>
      <c r="AH45" s="66"/>
    </row>
    <row r="46" spans="1:34" ht="16.5" customHeight="1">
      <c r="A46" s="141" t="s">
        <v>2242</v>
      </c>
      <c r="B46" s="141" t="s">
        <v>2240</v>
      </c>
      <c r="C46" s="141" t="s">
        <v>2887</v>
      </c>
      <c r="D46" s="141">
        <v>4</v>
      </c>
      <c r="E46" s="174" t="s">
        <v>2243</v>
      </c>
      <c r="F46" s="176" t="s">
        <v>2268</v>
      </c>
      <c r="G46" s="176" t="s">
        <v>2247</v>
      </c>
      <c r="H46" s="176">
        <v>4</v>
      </c>
      <c r="I46" s="182" t="s">
        <v>2622</v>
      </c>
      <c r="J46" s="176" t="s">
        <v>2309</v>
      </c>
      <c r="K46" s="176" t="s">
        <v>2438</v>
      </c>
      <c r="L46" s="174"/>
      <c r="M46" s="142"/>
      <c r="N46" s="182" t="s">
        <v>2622</v>
      </c>
      <c r="O46" s="142"/>
      <c r="P46" s="146"/>
      <c r="Q46" s="174" t="s">
        <v>116</v>
      </c>
      <c r="R46" s="174" t="s">
        <v>2448</v>
      </c>
      <c r="S46" s="205" t="s">
        <v>2813</v>
      </c>
      <c r="T46" s="174"/>
      <c r="U46" s="166" t="str">
        <f t="shared" si="0"/>
        <v xml:space="preserve"> VISIT_DETAIL 테이블의 VISIT_DETAIL_START_DATE 컬럼은 'DATE' 타입을 가져야한다 </v>
      </c>
      <c r="V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W46" s="164" t="s">
        <v>1971</v>
      </c>
      <c r="X46" s="166" t="str">
        <f>"SELECT 
	CASE WHEN UPPER(DATA_TYPE_NAME) IN ("&amp;$S46&amp;") THEN 'O' ELSE 'X' END AS PASS_CHK,
    'ID"&amp; 'Ⅲ.품질진단 컬럼_규칙_결과'!$U55 &amp;"' AS RULE_ID, 
    UPPER(TABLE_NAME) AS TB_NM,
	UPPER(COLUMN_NAME) AS COL_NM
FROM TABLE_COLUMNS
WHERE 1=1
AND UPPER(SCHEMA_NAME) = '"&amp;$C46&amp;"'
AND UPPER(TABLE_NAME) = '"&amp;$G46&amp;"'
AND UPPER(COLUMN_NAME) = '"&amp;$J46&amp;"' "</f>
        <v xml:space="preserve">SELECT 
	CASE WHEN UPPER(DATA_TYPE_NAME) IN ('DATE') THEN 'O' ELSE 'X' END AS PASS_CHK,
    'ID1053' AS RULE_ID, 
    UPPER(TABLE_NAME) AS TB_NM,
	UPPER(COLUMN_NAME) AS COL_NM
FROM TABLE_COLUMNS
WHERE 1=1
AND UPPER(SCHEMA_NAME) = 'YourSchemaName'
AND UPPER(TABLE_NAME) = 'VISIT_DETAIL'
AND UPPER(COLUMN_NAME) = 'VISIT_DETAIL_START_DATE' </v>
      </c>
      <c r="Y46" s="164" t="s">
        <v>1971</v>
      </c>
      <c r="Z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A46" s="164" t="s">
        <v>1971</v>
      </c>
      <c r="AB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C46" s="164" t="s">
        <v>1971</v>
      </c>
      <c r="AD46" s="166" t="str">
        <f>"SELECT 
	CASE WHEN UPPER(DATA_TYPE) IN ("&amp;$S46&amp;") THEN 'O' ELSE 'X' END AS PASS_CHK,
    'ID"&amp; 'Ⅲ.품질진단 컬럼_규칙_결과'!$U55 &amp;"' AS RULE_ID, 
          UPPER(TABLE_NAME) AS TB_NM,
	UPPER(COLUMN_NAME) AS COL_NM
FROM ALL_TAB_COLUMNS
WHERE 1=1
AND UPPER(OWNER)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ALL_TAB_COLUMNS
WHERE 1=1
AND UPPER(OWNER) = 'YourSchemaName'
AND UPPER(TABLE_NAME) = 'VISIT_DETAIL'
AND UPPER(COLUMN_NAME) = 'VISIT_DETAIL_START_DATE' </v>
      </c>
      <c r="AE46" s="164" t="s">
        <v>1971</v>
      </c>
      <c r="AF46" s="166"/>
      <c r="AG46" s="164" t="s">
        <v>1971</v>
      </c>
      <c r="AH46" s="66"/>
    </row>
    <row r="47" spans="1:34" ht="16.5" customHeight="1">
      <c r="A47" s="141" t="s">
        <v>2242</v>
      </c>
      <c r="B47" s="141" t="s">
        <v>2240</v>
      </c>
      <c r="C47" s="141" t="s">
        <v>2887</v>
      </c>
      <c r="D47" s="141">
        <v>4</v>
      </c>
      <c r="E47" s="174" t="s">
        <v>2243</v>
      </c>
      <c r="F47" s="176" t="s">
        <v>2268</v>
      </c>
      <c r="G47" s="176" t="s">
        <v>2247</v>
      </c>
      <c r="H47" s="176">
        <v>5</v>
      </c>
      <c r="I47" s="182" t="s">
        <v>2623</v>
      </c>
      <c r="J47" s="176" t="s">
        <v>2310</v>
      </c>
      <c r="K47" s="176" t="s">
        <v>2436</v>
      </c>
      <c r="L47" s="174"/>
      <c r="M47" s="142"/>
      <c r="N47" s="182" t="s">
        <v>2623</v>
      </c>
      <c r="O47" s="142"/>
      <c r="P47" s="143"/>
      <c r="Q47" s="174" t="s">
        <v>2449</v>
      </c>
      <c r="R47" s="174"/>
      <c r="S47" s="205" t="s">
        <v>2819</v>
      </c>
      <c r="T47" s="174"/>
      <c r="U47" s="166" t="str">
        <f t="shared" si="0"/>
        <v xml:space="preserve"> VISIT_DETAIL 테이블의 VISIT_DETAIL_START_DATETIME 컬럼은 'DATETIME', 'TIMESTAMP', 'TIMESTAMP(6)', 'TIMESTAMP WITHOUT TIME ZONE' 타입을 가져야한다 </v>
      </c>
      <c r="V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W47" s="164" t="s">
        <v>1971</v>
      </c>
      <c r="X47" s="166" t="str">
        <f>"SELECT 
	CASE WHEN UPPER(DATA_TYPE_NAME) IN ("&amp;$S47&amp;") THEN 'O' ELSE 'X' END AS PASS_CHK,
    'ID"&amp; 'Ⅲ.품질진단 컬럼_규칙_결과'!$U57 &amp;"' AS RULE_ID, 
    UPPER(TABLE_NAME) AS TB_NM,
	UPPER(COLUMN_NAME) AS COL_NM
FROM TABLE_COLUMNS
WHERE 1=1
AND UPPER(SCHEMA_NAME) = '"&amp;$C47&amp;"'
AND UPPER(TABLE_NAME) = '"&amp;$G47&amp;"'
AND UPPER(COLUMN_NAME) = '"&amp;$J47&amp;"' "</f>
        <v xml:space="preserve">SELECT 
	CASE WHEN UPPER(DATA_TYPE_NAME) IN ('DATETIME', 'TIMESTAMP', 'TIMESTAMP(6)', 'TIMESTAMP WITHOUT TIME ZONE') THEN 'O' ELSE 'X' END AS PASS_CHK,
    'ID1055' AS RULE_ID, 
    UPPER(TABLE_NAME) AS TB_NM,
	UPPER(COLUMN_NAME) AS COL_NM
FROM TABLE_COLUMNS
WHERE 1=1
AND UPPER(SCHEMA_NAME) = 'YourSchemaName'
AND UPPER(TABLE_NAME) = 'VISIT_DETAIL'
AND UPPER(COLUMN_NAME) = 'VISIT_DETAIL_START_DATETIME' </v>
      </c>
      <c r="Y47" s="164" t="s">
        <v>1971</v>
      </c>
      <c r="Z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A47" s="164" t="s">
        <v>1971</v>
      </c>
      <c r="AB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C47" s="164" t="s">
        <v>1971</v>
      </c>
      <c r="AD47" s="166" t="str">
        <f>"SELECT 
	CASE WHEN UPPER(DATA_TYPE) IN ("&amp;$S47&amp;") THEN 'O' ELSE 'X' END AS PASS_CHK,
    'ID"&amp; 'Ⅲ.품질진단 컬럼_규칙_결과'!$U57 &amp;"' AS RULE_ID, 
          UPPER(TABLE_NAME) AS TB_NM,
	UPPER(COLUMN_NAME) AS COL_NM
FROM ALL_TAB_COLUMNS
WHERE 1=1
AND UPPER(OWNER)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ALL_TAB_COLUMNS
WHERE 1=1
AND UPPER(OWNER) = 'YourSchemaName'
AND UPPER(TABLE_NAME) = 'VISIT_DETAIL'
AND UPPER(COLUMN_NAME) = 'VISIT_DETAIL_START_DATETIME' </v>
      </c>
      <c r="AE47" s="164" t="s">
        <v>1971</v>
      </c>
      <c r="AF47" s="166"/>
      <c r="AG47" s="164" t="s">
        <v>1971</v>
      </c>
      <c r="AH47" s="66"/>
    </row>
    <row r="48" spans="1:34" ht="16.5" customHeight="1">
      <c r="A48" s="141" t="s">
        <v>2242</v>
      </c>
      <c r="B48" s="141" t="s">
        <v>2240</v>
      </c>
      <c r="C48" s="141" t="s">
        <v>2887</v>
      </c>
      <c r="D48" s="141">
        <v>4</v>
      </c>
      <c r="E48" s="174" t="s">
        <v>2243</v>
      </c>
      <c r="F48" s="176" t="s">
        <v>2268</v>
      </c>
      <c r="G48" s="176" t="s">
        <v>2247</v>
      </c>
      <c r="H48" s="176">
        <v>6</v>
      </c>
      <c r="I48" s="182" t="s">
        <v>2624</v>
      </c>
      <c r="J48" s="176" t="s">
        <v>2311</v>
      </c>
      <c r="K48" s="176" t="s">
        <v>2438</v>
      </c>
      <c r="L48" s="174"/>
      <c r="M48" s="142"/>
      <c r="N48" s="182" t="s">
        <v>2624</v>
      </c>
      <c r="O48" s="145"/>
      <c r="P48" s="146"/>
      <c r="Q48" s="174" t="s">
        <v>116</v>
      </c>
      <c r="R48" s="174" t="s">
        <v>2448</v>
      </c>
      <c r="S48" s="205" t="s">
        <v>2813</v>
      </c>
      <c r="T48" s="174"/>
      <c r="U48" s="166" t="str">
        <f t="shared" si="0"/>
        <v xml:space="preserve"> VISIT_DETAIL 테이블의 VISIT_DETAIL_END_DATE 컬럼은 'DATE' 타입을 가져야한다 </v>
      </c>
      <c r="V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W48" s="164" t="s">
        <v>1971</v>
      </c>
      <c r="X48" s="166" t="str">
        <f>"SELECT 
	CASE WHEN UPPER(DATA_TYPE_NAME) IN ("&amp;$S48&amp;") THEN 'O' ELSE 'X' END AS PASS_CHK,
    'ID"&amp; 'Ⅲ.품질진단 컬럼_규칙_결과'!$U58 &amp;"' AS RULE_ID, 
    UPPER(TABLE_NAME) AS TB_NM,
	UPPER(COLUMN_NAME) AS COL_NM
FROM TABLE_COLUMNS
WHERE 1=1
AND UPPER(SCHEMA_NAME) = '"&amp;$C48&amp;"'
AND UPPER(TABLE_NAME) = '"&amp;$G48&amp;"'
AND UPPER(COLUMN_NAME) = '"&amp;$J48&amp;"' "</f>
        <v xml:space="preserve">SELECT 
	CASE WHEN UPPER(DATA_TYPE_NAME) IN ('DATE') THEN 'O' ELSE 'X' END AS PASS_CHK,
    'ID1056' AS RULE_ID, 
    UPPER(TABLE_NAME) AS TB_NM,
	UPPER(COLUMN_NAME) AS COL_NM
FROM TABLE_COLUMNS
WHERE 1=1
AND UPPER(SCHEMA_NAME) = 'YourSchemaName'
AND UPPER(TABLE_NAME) = 'VISIT_DETAIL'
AND UPPER(COLUMN_NAME) = 'VISIT_DETAIL_END_DATE' </v>
      </c>
      <c r="Y48" s="164" t="s">
        <v>1971</v>
      </c>
      <c r="Z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A48" s="164" t="s">
        <v>1971</v>
      </c>
      <c r="AB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C48" s="164" t="s">
        <v>1971</v>
      </c>
      <c r="AD48" s="166" t="str">
        <f>"SELECT 
	CASE WHEN UPPER(DATA_TYPE) IN ("&amp;$S48&amp;") THEN 'O' ELSE 'X' END AS PASS_CHK,
    'ID"&amp; 'Ⅲ.품질진단 컬럼_규칙_결과'!$U58 &amp;"' AS RULE_ID, 
          UPPER(TABLE_NAME) AS TB_NM,
	UPPER(COLUMN_NAME) AS COL_NM
FROM ALL_TAB_COLUMNS
WHERE 1=1
AND UPPER(OWNER)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ALL_TAB_COLUMNS
WHERE 1=1
AND UPPER(OWNER) = 'YourSchemaName'
AND UPPER(TABLE_NAME) = 'VISIT_DETAIL'
AND UPPER(COLUMN_NAME) = 'VISIT_DETAIL_END_DATE' </v>
      </c>
      <c r="AE48" s="164" t="s">
        <v>1971</v>
      </c>
      <c r="AF48" s="166"/>
      <c r="AG48" s="164" t="s">
        <v>1971</v>
      </c>
      <c r="AH48" s="66"/>
    </row>
    <row r="49" spans="1:34" ht="16.5" customHeight="1">
      <c r="A49" s="141" t="s">
        <v>2242</v>
      </c>
      <c r="B49" s="141" t="s">
        <v>2240</v>
      </c>
      <c r="C49" s="141" t="s">
        <v>2887</v>
      </c>
      <c r="D49" s="141">
        <v>4</v>
      </c>
      <c r="E49" s="174" t="s">
        <v>2243</v>
      </c>
      <c r="F49" s="176" t="s">
        <v>2268</v>
      </c>
      <c r="G49" s="176" t="s">
        <v>2247</v>
      </c>
      <c r="H49" s="176">
        <v>7</v>
      </c>
      <c r="I49" s="182" t="s">
        <v>2625</v>
      </c>
      <c r="J49" s="176" t="s">
        <v>2312</v>
      </c>
      <c r="K49" s="176" t="s">
        <v>2436</v>
      </c>
      <c r="L49" s="174"/>
      <c r="M49" s="142"/>
      <c r="N49" s="182" t="s">
        <v>2625</v>
      </c>
      <c r="O49" s="145"/>
      <c r="P49" s="146"/>
      <c r="Q49" s="174" t="s">
        <v>2449</v>
      </c>
      <c r="R49" s="174"/>
      <c r="S49" s="205" t="s">
        <v>2819</v>
      </c>
      <c r="T49" s="174"/>
      <c r="U49" s="166" t="str">
        <f t="shared" si="0"/>
        <v xml:space="preserve"> VISIT_DETAIL 테이블의 VISIT_DETAIL_END_DATETIME 컬럼은 'DATETIME', 'TIMESTAMP', 'TIMESTAMP(6)', 'TIMESTAMP WITHOUT TIME ZONE' 타입을 가져야한다 </v>
      </c>
      <c r="V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W49" s="164" t="s">
        <v>1971</v>
      </c>
      <c r="X49" s="166" t="str">
        <f>"SELECT 
	CASE WHEN UPPER(DATA_TYPE_NAME) IN ("&amp;$S49&amp;") THEN 'O' ELSE 'X' END AS PASS_CHK,
    'ID"&amp; 'Ⅲ.품질진단 컬럼_규칙_결과'!$U59 &amp;"' AS RULE_ID, 
    UPPER(TABLE_NAME) AS TB_NM,
	UPPER(COLUMN_NAME) AS COL_NM
FROM TABLE_COLUMNS
WHERE 1=1
AND UPPER(SCHEMA_NAME) = '"&amp;$C49&amp;"'
AND UPPER(TABLE_NAME) = '"&amp;$G49&amp;"'
AND UPPER(COLUMN_NAME) = '"&amp;$J49&amp;"' "</f>
        <v xml:space="preserve">SELECT 
	CASE WHEN UPPER(DATA_TYPE_NAME) IN ('DATETIME', 'TIMESTAMP', 'TIMESTAMP(6)', 'TIMESTAMP WITHOUT TIME ZONE') THEN 'O' ELSE 'X' END AS PASS_CHK,
    'ID1057' AS RULE_ID, 
    UPPER(TABLE_NAME) AS TB_NM,
	UPPER(COLUMN_NAME) AS COL_NM
FROM TABLE_COLUMNS
WHERE 1=1
AND UPPER(SCHEMA_NAME) = 'YourSchemaName'
AND UPPER(TABLE_NAME) = 'VISIT_DETAIL'
AND UPPER(COLUMN_NAME) = 'VISIT_DETAIL_END_DATETIME' </v>
      </c>
      <c r="Y49" s="164" t="s">
        <v>1971</v>
      </c>
      <c r="Z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A49" s="164" t="s">
        <v>1971</v>
      </c>
      <c r="AB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C49" s="164" t="s">
        <v>1971</v>
      </c>
      <c r="AD49" s="166" t="str">
        <f>"SELECT 
	CASE WHEN UPPER(DATA_TYPE) IN ("&amp;$S49&amp;") THEN 'O' ELSE 'X' END AS PASS_CHK,
    'ID"&amp; 'Ⅲ.품질진단 컬럼_규칙_결과'!$U59 &amp;"' AS RULE_ID, 
          UPPER(TABLE_NAME) AS TB_NM,
	UPPER(COLUMN_NAME) AS COL_NM
FROM ALL_TAB_COLUMNS
WHERE 1=1
AND UPPER(OWNER)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ALL_TAB_COLUMNS
WHERE 1=1
AND UPPER(OWNER) = 'YourSchemaName'
AND UPPER(TABLE_NAME) = 'VISIT_DETAIL'
AND UPPER(COLUMN_NAME) = 'VISIT_DETAIL_END_DATETIME' </v>
      </c>
      <c r="AE49" s="164" t="s">
        <v>1971</v>
      </c>
      <c r="AF49" s="166"/>
      <c r="AG49" s="164" t="s">
        <v>1971</v>
      </c>
      <c r="AH49" s="66"/>
    </row>
    <row r="50" spans="1:34" ht="16.5" customHeight="1">
      <c r="A50" s="141" t="s">
        <v>2242</v>
      </c>
      <c r="B50" s="141" t="s">
        <v>2240</v>
      </c>
      <c r="C50" s="141" t="s">
        <v>2887</v>
      </c>
      <c r="D50" s="141">
        <v>4</v>
      </c>
      <c r="E50" s="174" t="s">
        <v>2243</v>
      </c>
      <c r="F50" s="176" t="s">
        <v>2268</v>
      </c>
      <c r="G50" s="176" t="s">
        <v>2247</v>
      </c>
      <c r="H50" s="176">
        <v>8</v>
      </c>
      <c r="I50" s="182" t="s">
        <v>2626</v>
      </c>
      <c r="J50" s="176" t="s">
        <v>2313</v>
      </c>
      <c r="K50" s="176" t="s">
        <v>2435</v>
      </c>
      <c r="L50" s="174"/>
      <c r="M50" s="142"/>
      <c r="N50" s="182" t="s">
        <v>2626</v>
      </c>
      <c r="O50" s="145"/>
      <c r="P50" s="146"/>
      <c r="Q50" s="174" t="s">
        <v>116</v>
      </c>
      <c r="R50" s="174" t="s">
        <v>2448</v>
      </c>
      <c r="S50" s="205" t="s">
        <v>2838</v>
      </c>
      <c r="T50" s="174"/>
      <c r="U50" s="166" t="str">
        <f t="shared" si="0"/>
        <v xml:space="preserve"> VISIT_DETAIL 테이블의 VISIT_DETAIL_TYPE_CONCEPT_ID 컬럼은 'INTEGER', 'INT', 'NUMBER', 'BIGINT' 타입을 가져야한다 </v>
      </c>
      <c r="V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W50" s="164" t="s">
        <v>1971</v>
      </c>
      <c r="X50" s="166" t="str">
        <f>"SELECT 
	CASE WHEN UPPER(DATA_TYPE_NAME) IN ("&amp;$S50&amp;") THEN 'O' ELSE 'X' END AS PASS_CHK,
    'ID"&amp; 'Ⅲ.품질진단 컬럼_규칙_결과'!$U60 &amp;"' AS RULE_ID, 
    UPPER(TABLE_NAME) AS TB_NM,
	UPPER(COLUMN_NAME) AS COL_NM
FROM TABLE_COLUMNS
WHERE 1=1
AND UPPER(SCHEMA_NAME) = '"&amp;$C50&amp;"'
AND UPPER(TABLE_NAME) = '"&amp;$G50&amp;"'
AND UPPER(COLUMN_NAME) = '"&amp;$J50&amp;"'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'VISIT_DETAIL_TYPE_CONCEPT_ID' </v>
      </c>
      <c r="Y50" s="164" t="s">
        <v>1971</v>
      </c>
      <c r="Z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A50" s="164" t="s">
        <v>1971</v>
      </c>
      <c r="AB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C50" s="164" t="s">
        <v>1971</v>
      </c>
      <c r="AD50" s="166" t="str">
        <f>"SELECT 
	CASE WHEN UPPER(DATA_TYPE) IN ("&amp;$S50&amp;") THEN 'O' ELSE 'X' END AS PASS_CHK,
    'ID"&amp; 'Ⅲ.품질진단 컬럼_규칙_결과'!$U60 &amp;"' AS RULE_ID, 
          UPPER(TABLE_NAME) AS TB_NM,
	UPPER(COLUMN_NAME) AS COL_NM
FROM ALL_TAB_COLUMNS
WHERE 1=1
AND UPPER(OWNER)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'VISIT_DETAIL_TYPE_CONCEPT_ID' </v>
      </c>
      <c r="AE50" s="164" t="s">
        <v>1971</v>
      </c>
      <c r="AF50" s="166"/>
      <c r="AG50" s="164" t="s">
        <v>1971</v>
      </c>
      <c r="AH50" s="66"/>
    </row>
    <row r="51" spans="1:34" ht="16.5" customHeight="1">
      <c r="A51" s="141" t="s">
        <v>2242</v>
      </c>
      <c r="B51" s="141" t="s">
        <v>2240</v>
      </c>
      <c r="C51" s="141" t="s">
        <v>2887</v>
      </c>
      <c r="D51" s="141">
        <v>4</v>
      </c>
      <c r="E51" s="174" t="s">
        <v>2243</v>
      </c>
      <c r="F51" s="176" t="s">
        <v>2268</v>
      </c>
      <c r="G51" s="176" t="s">
        <v>2247</v>
      </c>
      <c r="H51" s="176">
        <v>9</v>
      </c>
      <c r="I51" s="182" t="s">
        <v>2498</v>
      </c>
      <c r="J51" s="176" t="s">
        <v>2281</v>
      </c>
      <c r="K51" s="176" t="s">
        <v>2435</v>
      </c>
      <c r="L51" s="174"/>
      <c r="M51" s="142"/>
      <c r="N51" s="182" t="s">
        <v>2498</v>
      </c>
      <c r="O51" s="145"/>
      <c r="P51" s="146"/>
      <c r="Q51" s="174" t="s">
        <v>2449</v>
      </c>
      <c r="R51" s="174"/>
      <c r="S51" s="205" t="s">
        <v>2838</v>
      </c>
      <c r="T51" s="174"/>
      <c r="U51" s="166" t="str">
        <f t="shared" si="0"/>
        <v xml:space="preserve"> VISIT_DETAIL 테이블의 PROVIDER_ID 컬럼은 'INTEGER', 'INT', 'NUMBER', 'BIGINT' 타입을 가져야한다 </v>
      </c>
      <c r="V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W51" s="164" t="s">
        <v>1971</v>
      </c>
      <c r="X51" s="166" t="str">
        <f>"SELECT 
	CASE WHEN UPPER(DATA_TYPE_NAME) IN ("&amp;$S51&amp;") THEN 'O' ELSE 'X' END AS PASS_CHK,
    'ID"&amp; 'Ⅲ.품질진단 컬럼_규칙_결과'!$U61 &amp;"' AS RULE_ID, 
    UPPER(TABLE_NAME) AS TB_NM,
	UPPER(COLUMN_NAME) AS COL_NM
FROM TABLE_COLUMNS
WHERE 1=1
AND UPPER(SCHEMA_NAME) = '"&amp;$C51&amp;"'
AND UPPER(TABLE_NAME) = '"&amp;$G51&amp;"'
AND UPPER(COLUMN_NAME) = '"&amp;$J51&amp;"'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'PROVIDER_ID' </v>
      </c>
      <c r="Y51" s="164" t="s">
        <v>1971</v>
      </c>
      <c r="Z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A51" s="164" t="s">
        <v>1971</v>
      </c>
      <c r="AB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C51" s="164" t="s">
        <v>1971</v>
      </c>
      <c r="AD51" s="166" t="str">
        <f>"SELECT 
	CASE WHEN UPPER(DATA_TYPE) IN ("&amp;$S51&amp;") THEN 'O' ELSE 'X' END AS PASS_CHK,
    'ID"&amp; 'Ⅲ.품질진단 컬럼_규칙_결과'!$U61 &amp;"' AS RULE_ID, 
          UPPER(TABLE_NAME) AS TB_NM,
	UPPER(COLUMN_NAME) AS COL_NM
FROM ALL_TAB_COLUMNS
WHERE 1=1
AND UPPER(OWNER)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'PROVIDER_ID' </v>
      </c>
      <c r="AE51" s="164" t="s">
        <v>1971</v>
      </c>
      <c r="AF51" s="166"/>
      <c r="AG51" s="164" t="s">
        <v>1971</v>
      </c>
      <c r="AH51" s="66"/>
    </row>
    <row r="52" spans="1:34" ht="16.5" customHeight="1">
      <c r="A52" s="141" t="s">
        <v>2242</v>
      </c>
      <c r="B52" s="141" t="s">
        <v>2240</v>
      </c>
      <c r="C52" s="141" t="s">
        <v>2887</v>
      </c>
      <c r="D52" s="141">
        <v>4</v>
      </c>
      <c r="E52" s="174" t="s">
        <v>2243</v>
      </c>
      <c r="F52" s="176" t="s">
        <v>2268</v>
      </c>
      <c r="G52" s="176" t="s">
        <v>2247</v>
      </c>
      <c r="H52" s="176">
        <v>10</v>
      </c>
      <c r="I52" s="182" t="s">
        <v>2606</v>
      </c>
      <c r="J52" s="176" t="s">
        <v>2282</v>
      </c>
      <c r="K52" s="176" t="s">
        <v>2435</v>
      </c>
      <c r="L52" s="174"/>
      <c r="M52" s="142"/>
      <c r="N52" s="182" t="s">
        <v>2606</v>
      </c>
      <c r="O52" s="145"/>
      <c r="P52" s="146"/>
      <c r="Q52" s="174" t="s">
        <v>2449</v>
      </c>
      <c r="R52" s="174"/>
      <c r="S52" s="205" t="s">
        <v>2838</v>
      </c>
      <c r="T52" s="174"/>
      <c r="U52" s="166" t="str">
        <f t="shared" si="0"/>
        <v xml:space="preserve"> VISIT_DETAIL 테이블의 CARE_SITE_ID 컬럼은 'INTEGER', 'INT', 'NUMBER', 'BIGINT' 타입을 가져야한다 </v>
      </c>
      <c r="V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W52" s="164" t="s">
        <v>1971</v>
      </c>
      <c r="X52" s="166" t="str">
        <f>"SELECT 
	CASE WHEN UPPER(DATA_TYPE_NAME) IN ("&amp;$S52&amp;") THEN 'O' ELSE 'X' END AS PASS_CHK,
    'ID"&amp; 'Ⅲ.품질진단 컬럼_규칙_결과'!$U62 &amp;"' AS RULE_ID, 
    UPPER(TABLE_NAME) AS TB_NM,
	UPPER(COLUMN_NAME) AS COL_NM
FROM TABLE_COLUMNS
WHERE 1=1
AND UPPER(SCHEMA_NAME) = '"&amp;$C52&amp;"'
AND UPPER(TABLE_NAME) = '"&amp;$G52&amp;"'
AND UPPER(COLUMN_NAME) = '"&amp;$J52&amp;"'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'CARE_SITE_ID' </v>
      </c>
      <c r="Y52" s="164" t="s">
        <v>1971</v>
      </c>
      <c r="Z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A52" s="164" t="s">
        <v>1971</v>
      </c>
      <c r="AB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C52" s="164" t="s">
        <v>1971</v>
      </c>
      <c r="AD52" s="166" t="str">
        <f>"SELECT 
	CASE WHEN UPPER(DATA_TYPE) IN ("&amp;$S52&amp;") THEN 'O' ELSE 'X' END AS PASS_CHK,
    'ID"&amp; 'Ⅲ.품질진단 컬럼_규칙_결과'!$U62 &amp;"' AS RULE_ID, 
          UPPER(TABLE_NAME) AS TB_NM,
	UPPER(COLUMN_NAME) AS COL_NM
FROM ALL_TAB_COLUMNS
WHERE 1=1
AND UPPER(OWNER)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'CARE_SITE_ID' </v>
      </c>
      <c r="AE52" s="164" t="s">
        <v>1971</v>
      </c>
      <c r="AF52" s="166"/>
      <c r="AG52" s="164" t="s">
        <v>1971</v>
      </c>
      <c r="AH52" s="66"/>
    </row>
    <row r="53" spans="1:34" ht="16.5" customHeight="1">
      <c r="A53" s="141" t="s">
        <v>2242</v>
      </c>
      <c r="B53" s="141" t="s">
        <v>2240</v>
      </c>
      <c r="C53" s="141" t="s">
        <v>2887</v>
      </c>
      <c r="D53" s="141">
        <v>4</v>
      </c>
      <c r="E53" s="174" t="s">
        <v>2243</v>
      </c>
      <c r="F53" s="176" t="s">
        <v>2268</v>
      </c>
      <c r="G53" s="176" t="s">
        <v>2247</v>
      </c>
      <c r="H53" s="176">
        <v>11</v>
      </c>
      <c r="I53" s="182" t="s">
        <v>2627</v>
      </c>
      <c r="J53" s="176" t="s">
        <v>2314</v>
      </c>
      <c r="K53" s="176" t="s">
        <v>2437</v>
      </c>
      <c r="L53" s="174"/>
      <c r="M53" s="142"/>
      <c r="N53" s="182" t="s">
        <v>2627</v>
      </c>
      <c r="O53" s="145"/>
      <c r="P53" s="146"/>
      <c r="Q53" s="174" t="s">
        <v>2449</v>
      </c>
      <c r="R53" s="174"/>
      <c r="S53" s="205" t="s">
        <v>2820</v>
      </c>
      <c r="T53" s="174"/>
      <c r="U53" s="166" t="str">
        <f t="shared" si="0"/>
        <v xml:space="preserve"> VISIT_DETAIL 테이블의 VISIT_DETAIL_SOURCE_VALUE 컬럼은 'CHARACTER VARYING', 'VARCHAR', 'VARCHAR2' 타입을 가져야한다 </v>
      </c>
      <c r="V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W53" s="164" t="s">
        <v>1971</v>
      </c>
      <c r="X53" s="166" t="str">
        <f>"SELECT 
	CASE WHEN UPPER(DATA_TYPE_NAME) IN ("&amp;$S53&amp;") THEN 'O' ELSE 'X' END AS PASS_CHK,
    'ID"&amp; 'Ⅲ.품질진단 컬럼_규칙_결과'!$U63 &amp;"' AS RULE_ID, 
    UPPER(TABLE_NAME) AS TB_NM,
	UPPER(COLUMN_NAME) AS COL_NM
FROM TABLE_COLUMNS
WHERE 1=1
AND UPPER(SCHEMA_NAME) = '"&amp;$C53&amp;"'
AND UPPER(TABLE_NAME) = '"&amp;$G53&amp;"'
AND UPPER(COLUMN_NAME) = '"&amp;$J53&amp;"' "</f>
        <v xml:space="preserve">SELECT 
	CASE WHEN UPPER(DATA_TYPE_NAME) IN ('CHARACTER VARYING', 'VARCHAR', 'VARCHAR2') THEN 'O' ELSE 'X' END AS PASS_CHK,
    'ID1061' AS RULE_ID, 
    UPPER(TABLE_NAME) AS TB_NM,
	UPPER(COLUMN_NAME) AS COL_NM
FROM TABLE_COLUMNS
WHERE 1=1
AND UPPER(SCHEMA_NAME) = 'YourSchemaName'
AND UPPER(TABLE_NAME) = 'VISIT_DETAIL'
AND UPPER(COLUMN_NAME) = 'VISIT_DETAIL_SOURCE_VALUE' </v>
      </c>
      <c r="Y53" s="164" t="s">
        <v>1971</v>
      </c>
      <c r="Z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A53" s="164" t="s">
        <v>1971</v>
      </c>
      <c r="AB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C53" s="164" t="s">
        <v>1971</v>
      </c>
      <c r="AD53" s="166" t="str">
        <f>"SELECT 
	CASE WHEN UPPER(DATA_TYPE) IN ("&amp;$S53&amp;") THEN 'O' ELSE 'X' END AS PASS_CHK,
    'ID"&amp; 'Ⅲ.품질진단 컬럼_규칙_결과'!$U63 &amp;"' AS RULE_ID, 
          UPPER(TABLE_NAME) AS TB_NM,
	UPPER(COLUMN_NAME) AS COL_NM
FROM ALL_TAB_COLUMNS
WHERE 1=1
AND UPPER(OWNER)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ALL_TAB_COLUMNS
WHERE 1=1
AND UPPER(OWNER) = 'YourSchemaName'
AND UPPER(TABLE_NAME) = 'VISIT_DETAIL'
AND UPPER(COLUMN_NAME) = 'VISIT_DETAIL_SOURCE_VALUE' </v>
      </c>
      <c r="AE53" s="164" t="s">
        <v>1971</v>
      </c>
      <c r="AF53" s="166"/>
      <c r="AG53" s="164" t="s">
        <v>1971</v>
      </c>
      <c r="AH53" s="66"/>
    </row>
    <row r="54" spans="1:34" ht="16.5" customHeight="1">
      <c r="A54" s="141" t="s">
        <v>2242</v>
      </c>
      <c r="B54" s="141" t="s">
        <v>2240</v>
      </c>
      <c r="C54" s="141" t="s">
        <v>2887</v>
      </c>
      <c r="D54" s="141">
        <v>4</v>
      </c>
      <c r="E54" s="174" t="s">
        <v>2243</v>
      </c>
      <c r="F54" s="176" t="s">
        <v>2268</v>
      </c>
      <c r="G54" s="176" t="s">
        <v>2247</v>
      </c>
      <c r="H54" s="176">
        <v>12</v>
      </c>
      <c r="I54" s="182" t="s">
        <v>2628</v>
      </c>
      <c r="J54" s="176" t="s">
        <v>2315</v>
      </c>
      <c r="K54" s="176" t="s">
        <v>2435</v>
      </c>
      <c r="L54" s="174"/>
      <c r="M54" s="142"/>
      <c r="N54" s="182" t="s">
        <v>2628</v>
      </c>
      <c r="O54" s="145"/>
      <c r="P54" s="146"/>
      <c r="Q54" s="174" t="s">
        <v>2449</v>
      </c>
      <c r="R54" s="174"/>
      <c r="S54" s="205" t="s">
        <v>2838</v>
      </c>
      <c r="T54" s="174"/>
      <c r="U54" s="166" t="str">
        <f t="shared" si="0"/>
        <v xml:space="preserve"> VISIT_DETAIL 테이블의 VISIT_DETAIL_SOURCE_CONCEPT_ID 컬럼은 'INTEGER', 'INT', 'NUMBER', 'BIGINT' 타입을 가져야한다 </v>
      </c>
      <c r="V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W54" s="164" t="s">
        <v>1971</v>
      </c>
      <c r="X54" s="166" t="str">
        <f>"SELECT 
	CASE WHEN UPPER(DATA_TYPE_NAME) IN ("&amp;$S54&amp;") THEN 'O' ELSE 'X' END AS PASS_CHK,
    'ID"&amp; 'Ⅲ.품질진단 컬럼_규칙_결과'!$U64 &amp;"' AS RULE_ID, 
    UPPER(TABLE_NAME) AS TB_NM,
	UPPER(COLUMN_NAME) AS COL_NM
FROM TABLE_COLUMNS
WHERE 1=1
AND UPPER(SCHEMA_NAME) = '"&amp;$C54&amp;"'
AND UPPER(TABLE_NAME) = '"&amp;$G54&amp;"'
AND UPPER(COLUMN_NAME) = '"&amp;$J54&amp;"' "</f>
        <v xml:space="preserve">SELECT 
	CASE WHEN UPPER(DATA_TYPE_NAME) IN ('INTEGER', 'INT', 'NUMBER', 'BIGINT') THEN 'O' ELSE 'X' END AS PASS_CHK,
    'ID1062' AS RULE_ID, 
    UPPER(TABLE_NAME) AS TB_NM,
	UPPER(COLUMN_NAME) AS COL_NM
FROM TABLE_COLUMNS
WHERE 1=1
AND UPPER(SCHEMA_NAME) = 'YourSchemaName'
AND UPPER(TABLE_NAME) = 'VISIT_DETAIL'
AND UPPER(COLUMN_NAME) = 'VISIT_DETAIL_SOURCE_CONCEPT_ID' </v>
      </c>
      <c r="Y54" s="164" t="s">
        <v>1971</v>
      </c>
      <c r="Z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A54" s="164" t="s">
        <v>1971</v>
      </c>
      <c r="AB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C54" s="164" t="s">
        <v>1971</v>
      </c>
      <c r="AD54" s="166" t="str">
        <f>"SELECT 
	CASE WHEN UPPER(DATA_TYPE) IN ("&amp;$S54&amp;") THEN 'O' ELSE 'X' END AS PASS_CHK,
    'ID"&amp; 'Ⅲ.품질진단 컬럼_규칙_결과'!$U64 &amp;"' AS RULE_ID, 
          UPPER(TABLE_NAME) AS TB_NM,
	UPPER(COLUMN_NAME) AS COL_NM
FROM ALL_TAB_COLUMNS
WHERE 1=1
AND UPPER(OWNER)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ALL_TAB_COLUMNS
WHERE 1=1
AND UPPER(OWNER) = 'YourSchemaName'
AND UPPER(TABLE_NAME) = 'VISIT_DETAIL'
AND UPPER(COLUMN_NAME) = 'VISIT_DETAIL_SOURCE_CONCEPT_ID' </v>
      </c>
      <c r="AE54" s="164" t="s">
        <v>1971</v>
      </c>
      <c r="AF54" s="166"/>
      <c r="AG54" s="164" t="s">
        <v>1971</v>
      </c>
      <c r="AH54" s="66"/>
    </row>
    <row r="55" spans="1:34" ht="16.5" customHeight="1">
      <c r="A55" s="141" t="s">
        <v>2242</v>
      </c>
      <c r="B55" s="141" t="s">
        <v>2240</v>
      </c>
      <c r="C55" s="141" t="s">
        <v>2887</v>
      </c>
      <c r="D55" s="141">
        <v>4</v>
      </c>
      <c r="E55" s="174" t="s">
        <v>2243</v>
      </c>
      <c r="F55" s="176" t="s">
        <v>2268</v>
      </c>
      <c r="G55" s="176" t="s">
        <v>2247</v>
      </c>
      <c r="H55" s="176">
        <v>13</v>
      </c>
      <c r="I55" s="182" t="s">
        <v>2629</v>
      </c>
      <c r="J55" s="176" t="s">
        <v>2316</v>
      </c>
      <c r="K55" s="176" t="s">
        <v>2437</v>
      </c>
      <c r="L55" s="174"/>
      <c r="M55" s="142"/>
      <c r="N55" s="182" t="s">
        <v>2629</v>
      </c>
      <c r="O55" s="145"/>
      <c r="P55" s="146"/>
      <c r="Q55" s="174" t="s">
        <v>2449</v>
      </c>
      <c r="R55" s="174"/>
      <c r="S55" s="205" t="s">
        <v>2820</v>
      </c>
      <c r="T55" s="174"/>
      <c r="U55" s="166" t="str">
        <f t="shared" si="0"/>
        <v xml:space="preserve"> VISIT_DETAIL 테이블의 ADMITTING_SOURCE_VALUE 컬럼은 'CHARACTER VARYING', 'VARCHAR', 'VARCHAR2' 타입을 가져야한다 </v>
      </c>
      <c r="V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W55" s="164" t="s">
        <v>1971</v>
      </c>
      <c r="X55" s="166" t="str">
        <f>"SELECT 
	CASE WHEN UPPER(DATA_TYPE_NAME) IN ("&amp;$S55&amp;") THEN 'O' ELSE 'X' END AS PASS_CHK,
    'ID"&amp; 'Ⅲ.품질진단 컬럼_규칙_결과'!$U65 &amp;"' AS RULE_ID, 
    UPPER(TABLE_NAME) AS TB_NM,
	UPPER(COLUMN_NAME) AS COL_NM
FROM TABLE_COLUMNS
WHERE 1=1
AND UPPER(SCHEMA_NAME) = '"&amp;$C55&amp;"'
AND UPPER(TABLE_NAME) = '"&amp;$G55&amp;"'
AND UPPER(COLUMN_NAME) = '"&amp;$J55&amp;"'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'ADMITTING_SOURCE_VALUE' </v>
      </c>
      <c r="Y55" s="164" t="s">
        <v>1971</v>
      </c>
      <c r="Z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A55" s="164" t="s">
        <v>1971</v>
      </c>
      <c r="AB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C55" s="164" t="s">
        <v>1971</v>
      </c>
      <c r="AD55" s="166" t="str">
        <f>"SELECT 
	CASE WHEN UPPER(DATA_TYPE) IN ("&amp;$S55&amp;") THEN 'O' ELSE 'X' END AS PASS_CHK,
    'ID"&amp; 'Ⅲ.품질진단 컬럼_규칙_결과'!$U65 &amp;"' AS RULE_ID, 
          UPPER(TABLE_NAME) AS TB_NM,
	UPPER(COLUMN_NAME) AS COL_NM
FROM ALL_TAB_COLUMNS
WHERE 1=1
AND UPPER(OWNER)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'ADMITTING_SOURCE_VALUE' </v>
      </c>
      <c r="AE55" s="164" t="s">
        <v>1971</v>
      </c>
      <c r="AF55" s="166"/>
      <c r="AG55" s="164" t="s">
        <v>1971</v>
      </c>
      <c r="AH55" s="66"/>
    </row>
    <row r="56" spans="1:34" ht="16.5" customHeight="1">
      <c r="A56" s="141" t="s">
        <v>2242</v>
      </c>
      <c r="B56" s="141" t="s">
        <v>2240</v>
      </c>
      <c r="C56" s="141" t="s">
        <v>2887</v>
      </c>
      <c r="D56" s="141">
        <v>4</v>
      </c>
      <c r="E56" s="174" t="s">
        <v>2243</v>
      </c>
      <c r="F56" s="176" t="s">
        <v>2268</v>
      </c>
      <c r="G56" s="176" t="s">
        <v>2247</v>
      </c>
      <c r="H56" s="176">
        <v>14</v>
      </c>
      <c r="I56" s="182" t="s">
        <v>2630</v>
      </c>
      <c r="J56" s="176" t="s">
        <v>2317</v>
      </c>
      <c r="K56" s="176" t="s">
        <v>2435</v>
      </c>
      <c r="L56" s="174"/>
      <c r="M56" s="142"/>
      <c r="N56" s="182" t="s">
        <v>2630</v>
      </c>
      <c r="O56" s="145"/>
      <c r="P56" s="147"/>
      <c r="Q56" s="174" t="s">
        <v>2449</v>
      </c>
      <c r="R56" s="174"/>
      <c r="S56" s="205" t="s">
        <v>2838</v>
      </c>
      <c r="T56" s="174"/>
      <c r="U56" s="166" t="str">
        <f t="shared" si="0"/>
        <v xml:space="preserve"> VISIT_DETAIL 테이블의 ADMITTING_SOURCE_CONCEPT_ID 컬럼은 'INTEGER', 'INT', 'NUMBER', 'BIGINT' 타입을 가져야한다 </v>
      </c>
      <c r="V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W56" s="164" t="s">
        <v>1971</v>
      </c>
      <c r="X56" s="166" t="str">
        <f>"SELECT 
	CASE WHEN UPPER(DATA_TYPE_NAME) IN ("&amp;$S56&amp;") THEN 'O' ELSE 'X' END AS PASS_CHK,
    'ID"&amp; 'Ⅲ.품질진단 컬럼_규칙_결과'!$U66 &amp;"' AS RULE_ID, 
    UPPER(TABLE_NAME) AS TB_NM,
	UPPER(COLUMN_NAME) AS COL_NM
FROM TABLE_COLUMNS
WHERE 1=1
AND UPPER(SCHEMA_NAME) = '"&amp;$C56&amp;"'
AND UPPER(TABLE_NAME) = '"&amp;$G56&amp;"'
AND UPPER(COLUMN_NAME) = '"&amp;$J56&amp;"' "</f>
        <v xml:space="preserve">SELECT 
	CASE WHEN UPPER(DATA_TYPE_NAME) IN ('INTEGER', 'INT', 'NUMBER', 'BIGINT') THEN 'O' ELSE 'X' END AS PASS_CHK,
    'ID1064' AS RULE_ID, 
    UPPER(TABLE_NAME) AS TB_NM,
	UPPER(COLUMN_NAME) AS COL_NM
FROM TABLE_COLUMNS
WHERE 1=1
AND UPPER(SCHEMA_NAME) = 'YourSchemaName'
AND UPPER(TABLE_NAME) = 'VISIT_DETAIL'
AND UPPER(COLUMN_NAME) = 'ADMITTING_SOURCE_CONCEPT_ID' </v>
      </c>
      <c r="Y56" s="164" t="s">
        <v>1971</v>
      </c>
      <c r="Z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A56" s="164" t="s">
        <v>1971</v>
      </c>
      <c r="AB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C56" s="164" t="s">
        <v>1971</v>
      </c>
      <c r="AD56" s="166" t="str">
        <f>"SELECT 
	CASE WHEN UPPER(DATA_TYPE) IN ("&amp;$S56&amp;") THEN 'O' ELSE 'X' END AS PASS_CHK,
    'ID"&amp; 'Ⅲ.품질진단 컬럼_규칙_결과'!$U66 &amp;"' AS RULE_ID, 
          UPPER(TABLE_NAME) AS TB_NM,
	UPPER(COLUMN_NAME) AS COL_NM
FROM ALL_TAB_COLUMNS
WHERE 1=1
AND UPPER(OWNER)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ALL_TAB_COLUMNS
WHERE 1=1
AND UPPER(OWNER) = 'YourSchemaName'
AND UPPER(TABLE_NAME) = 'VISIT_DETAIL'
AND UPPER(COLUMN_NAME) = 'ADMITTING_SOURCE_CONCEPT_ID' </v>
      </c>
      <c r="AE56" s="164" t="s">
        <v>1971</v>
      </c>
      <c r="AF56" s="166"/>
      <c r="AG56" s="164" t="s">
        <v>1971</v>
      </c>
      <c r="AH56" s="66"/>
    </row>
    <row r="57" spans="1:34" ht="16.5" customHeight="1">
      <c r="A57" s="141" t="s">
        <v>2242</v>
      </c>
      <c r="B57" s="141" t="s">
        <v>2240</v>
      </c>
      <c r="C57" s="141" t="s">
        <v>2887</v>
      </c>
      <c r="D57" s="141">
        <v>4</v>
      </c>
      <c r="E57" s="174" t="s">
        <v>2243</v>
      </c>
      <c r="F57" s="176" t="s">
        <v>2268</v>
      </c>
      <c r="G57" s="176" t="s">
        <v>2247</v>
      </c>
      <c r="H57" s="176">
        <v>15</v>
      </c>
      <c r="I57" s="182" t="s">
        <v>2631</v>
      </c>
      <c r="J57" s="176" t="s">
        <v>2305</v>
      </c>
      <c r="K57" s="176" t="s">
        <v>2437</v>
      </c>
      <c r="L57" s="174"/>
      <c r="M57" s="142"/>
      <c r="N57" s="182" t="s">
        <v>2631</v>
      </c>
      <c r="O57" s="145"/>
      <c r="P57" s="146"/>
      <c r="Q57" s="174" t="s">
        <v>2449</v>
      </c>
      <c r="R57" s="174"/>
      <c r="S57" s="205" t="s">
        <v>2820</v>
      </c>
      <c r="T57" s="174"/>
      <c r="U57" s="166" t="str">
        <f t="shared" si="0"/>
        <v xml:space="preserve"> VISIT_DETAIL 테이블의 DISCHARGE_TO_SOURCE_VALUE 컬럼은 'CHARACTER VARYING', 'VARCHAR', 'VARCHAR2' 타입을 가져야한다 </v>
      </c>
      <c r="V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W57" s="164" t="s">
        <v>1971</v>
      </c>
      <c r="X57" s="166" t="str">
        <f>"SELECT 
	CASE WHEN UPPER(DATA_TYPE_NAME) IN ("&amp;$S57&amp;") THEN 'O' ELSE 'X' END AS PASS_CHK,
    'ID"&amp; 'Ⅲ.품질진단 컬럼_규칙_결과'!$U67 &amp;"' AS RULE_ID, 
    UPPER(TABLE_NAME) AS TB_NM,
	UPPER(COLUMN_NAME) AS COL_NM
FROM TABLE_COLUMNS
WHERE 1=1
AND UPPER(SCHEMA_NAME) = '"&amp;$C57&amp;"'
AND UPPER(TABLE_NAME) = '"&amp;$G57&amp;"'
AND UPPER(COLUMN_NAME) = '"&amp;$J57&amp;"'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'DISCHARGE_TO_SOURCE_VALUE' </v>
      </c>
      <c r="Y57" s="164" t="s">
        <v>1971</v>
      </c>
      <c r="Z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A57" s="164" t="s">
        <v>1971</v>
      </c>
      <c r="AB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C57" s="164" t="s">
        <v>1971</v>
      </c>
      <c r="AD57" s="166" t="str">
        <f>"SELECT 
	CASE WHEN UPPER(DATA_TYPE) IN ("&amp;$S57&amp;") THEN 'O' ELSE 'X' END AS PASS_CHK,
    'ID"&amp; 'Ⅲ.품질진단 컬럼_규칙_결과'!$U67 &amp;"' AS RULE_ID, 
          UPPER(TABLE_NAME) AS TB_NM,
	UPPER(COLUMN_NAME) AS COL_NM
FROM ALL_TAB_COLUMNS
WHERE 1=1
AND UPPER(OWNER)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'DISCHARGE_TO_SOURCE_VALUE' </v>
      </c>
      <c r="AE57" s="164" t="s">
        <v>1971</v>
      </c>
      <c r="AF57" s="166"/>
      <c r="AG57" s="164" t="s">
        <v>1971</v>
      </c>
      <c r="AH57" s="66"/>
    </row>
    <row r="58" spans="1:34" ht="16.5" customHeight="1">
      <c r="A58" s="141" t="s">
        <v>2242</v>
      </c>
      <c r="B58" s="141" t="s">
        <v>2240</v>
      </c>
      <c r="C58" s="141" t="s">
        <v>2887</v>
      </c>
      <c r="D58" s="141">
        <v>4</v>
      </c>
      <c r="E58" s="174" t="s">
        <v>2243</v>
      </c>
      <c r="F58" s="176" t="s">
        <v>2268</v>
      </c>
      <c r="G58" s="176" t="s">
        <v>2247</v>
      </c>
      <c r="H58" s="176">
        <v>16</v>
      </c>
      <c r="I58" s="182" t="s">
        <v>2632</v>
      </c>
      <c r="J58" s="176" t="s">
        <v>2304</v>
      </c>
      <c r="K58" s="176" t="s">
        <v>2435</v>
      </c>
      <c r="L58" s="174"/>
      <c r="M58" s="142"/>
      <c r="N58" s="182" t="s">
        <v>2632</v>
      </c>
      <c r="O58" s="145"/>
      <c r="P58" s="146"/>
      <c r="Q58" s="174" t="s">
        <v>2449</v>
      </c>
      <c r="R58" s="174"/>
      <c r="S58" s="205" t="s">
        <v>2838</v>
      </c>
      <c r="T58" s="174"/>
      <c r="U58" s="166" t="str">
        <f t="shared" si="0"/>
        <v xml:space="preserve"> VISIT_DETAIL 테이블의 DISCHARGE_TO_CONCEPT_ID 컬럼은 'INTEGER', 'INT', 'NUMBER', 'BIGINT' 타입을 가져야한다 </v>
      </c>
      <c r="V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W58" s="164" t="s">
        <v>1971</v>
      </c>
      <c r="X58" s="166" t="str">
        <f>"SELECT 
	CASE WHEN UPPER(DATA_TYPE_NAME) IN ("&amp;$S58&amp;") THEN 'O' ELSE 'X' END AS PASS_CHK,
    'ID"&amp; 'Ⅲ.품질진단 컬럼_규칙_결과'!$U68 &amp;"' AS RULE_ID, 
    UPPER(TABLE_NAME) AS TB_NM,
	UPPER(COLUMN_NAME) AS COL_NM
FROM TABLE_COLUMNS
WHERE 1=1
AND UPPER(SCHEMA_NAME) = '"&amp;$C58&amp;"'
AND UPPER(TABLE_NAME) = '"&amp;$G58&amp;"'
AND UPPER(COLUMN_NAME) = '"&amp;$J58&amp;"'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'DISCHARGE_TO_CONCEPT_ID' </v>
      </c>
      <c r="Y58" s="164" t="s">
        <v>1971</v>
      </c>
      <c r="Z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A58" s="164" t="s">
        <v>1971</v>
      </c>
      <c r="AB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C58" s="164" t="s">
        <v>1971</v>
      </c>
      <c r="AD58" s="166" t="str">
        <f>"SELECT 
	CASE WHEN UPPER(DATA_TYPE) IN ("&amp;$S58&amp;") THEN 'O' ELSE 'X' END AS PASS_CHK,
    'ID"&amp; 'Ⅲ.품질진단 컬럼_규칙_결과'!$U68 &amp;"' AS RULE_ID, 
          UPPER(TABLE_NAME) AS TB_NM,
	UPPER(COLUMN_NAME) AS COL_NM
FROM ALL_TAB_COLUMNS
WHERE 1=1
AND UPPER(OWNER)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'DISCHARGE_TO_CONCEPT_ID' </v>
      </c>
      <c r="AE58" s="164" t="s">
        <v>1971</v>
      </c>
      <c r="AF58" s="166"/>
      <c r="AG58" s="164" t="s">
        <v>1971</v>
      </c>
      <c r="AH58" s="66"/>
    </row>
    <row r="59" spans="1:34" ht="16.5" customHeight="1">
      <c r="A59" s="141" t="s">
        <v>2242</v>
      </c>
      <c r="B59" s="141" t="s">
        <v>2240</v>
      </c>
      <c r="C59" s="141" t="s">
        <v>2887</v>
      </c>
      <c r="D59" s="141">
        <v>4</v>
      </c>
      <c r="E59" s="174" t="s">
        <v>2243</v>
      </c>
      <c r="F59" s="176" t="s">
        <v>2268</v>
      </c>
      <c r="G59" s="176" t="s">
        <v>2247</v>
      </c>
      <c r="H59" s="176">
        <v>17</v>
      </c>
      <c r="I59" s="182" t="s">
        <v>2633</v>
      </c>
      <c r="J59" s="176" t="s">
        <v>2793</v>
      </c>
      <c r="K59" s="176" t="s">
        <v>2435</v>
      </c>
      <c r="L59" s="174"/>
      <c r="M59" s="142"/>
      <c r="N59" s="182" t="s">
        <v>2633</v>
      </c>
      <c r="O59" s="145"/>
      <c r="P59" s="146"/>
      <c r="Q59" s="174" t="s">
        <v>2449</v>
      </c>
      <c r="R59" s="174"/>
      <c r="S59" s="205" t="s">
        <v>2838</v>
      </c>
      <c r="T59" s="174"/>
      <c r="U59" s="166" t="str">
        <f t="shared" si="0"/>
        <v xml:space="preserve"> VISIT_DETAIL 테이블의 PRECEDING_VISIT_DETAIL_ID 컬럼은 'INTEGER', 'INT', 'NUMBER', 'BIGINT' 타입을 가져야한다 </v>
      </c>
      <c r="V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W59" s="164" t="s">
        <v>1971</v>
      </c>
      <c r="X59" s="166" t="str">
        <f>"SELECT 
	CASE WHEN UPPER(DATA_TYPE_NAME) IN ("&amp;$S59&amp;") THEN 'O' ELSE 'X' END AS PASS_CHK,
    'ID"&amp; 'Ⅲ.품질진단 컬럼_규칙_결과'!$U69 &amp;"' AS RULE_ID, 
    UPPER(TABLE_NAME) AS TB_NM,
	UPPER(COLUMN_NAME) AS COL_NM
FROM TABLE_COLUMNS
WHERE 1=1
AND UPPER(SCHEMA_NAME) = '"&amp;$C59&amp;"'
AND UPPER(TABLE_NAME) = '"&amp;$G59&amp;"'
AND UPPER(COLUMN_NAME) = '"&amp;$J59&amp;"'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'PRECEDING_VISIT_DETAIL_ID' </v>
      </c>
      <c r="Y59" s="164" t="s">
        <v>1971</v>
      </c>
      <c r="Z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A59" s="164" t="s">
        <v>1971</v>
      </c>
      <c r="AB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C59" s="164" t="s">
        <v>1971</v>
      </c>
      <c r="AD59" s="166" t="str">
        <f>"SELECT 
	CASE WHEN UPPER(DATA_TYPE) IN ("&amp;$S59&amp;") THEN 'O' ELSE 'X' END AS PASS_CHK,
    'ID"&amp; 'Ⅲ.품질진단 컬럼_규칙_결과'!$U69 &amp;"' AS RULE_ID, 
          UPPER(TABLE_NAME) AS TB_NM,
	UPPER(COLUMN_NAME) AS COL_NM
FROM ALL_TAB_COLUMNS
WHERE 1=1
AND UPPER(OWNER)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'PRECEDING_VISIT_DETAIL_ID' </v>
      </c>
      <c r="AE59" s="164" t="s">
        <v>1971</v>
      </c>
      <c r="AF59" s="166"/>
      <c r="AG59" s="164" t="s">
        <v>1971</v>
      </c>
      <c r="AH59" s="66"/>
    </row>
    <row r="60" spans="1:34" ht="16.5" customHeight="1">
      <c r="A60" s="141" t="s">
        <v>2242</v>
      </c>
      <c r="B60" s="141" t="s">
        <v>2240</v>
      </c>
      <c r="C60" s="141" t="s">
        <v>2887</v>
      </c>
      <c r="D60" s="141">
        <v>4</v>
      </c>
      <c r="E60" s="174" t="s">
        <v>2243</v>
      </c>
      <c r="F60" s="176" t="s">
        <v>2268</v>
      </c>
      <c r="G60" s="176" t="s">
        <v>2247</v>
      </c>
      <c r="H60" s="176">
        <v>18</v>
      </c>
      <c r="I60" s="182" t="s">
        <v>2634</v>
      </c>
      <c r="J60" s="176" t="s">
        <v>2318</v>
      </c>
      <c r="K60" s="176" t="s">
        <v>2435</v>
      </c>
      <c r="L60" s="174"/>
      <c r="M60" s="142"/>
      <c r="N60" s="182" t="s">
        <v>2634</v>
      </c>
      <c r="O60" s="145"/>
      <c r="P60" s="146"/>
      <c r="Q60" s="174" t="s">
        <v>2449</v>
      </c>
      <c r="R60" s="174"/>
      <c r="S60" s="205" t="s">
        <v>2838</v>
      </c>
      <c r="T60" s="174"/>
      <c r="U60" s="166" t="str">
        <f t="shared" si="0"/>
        <v xml:space="preserve"> VISIT_DETAIL 테이블의 VISIT_DETAIL_PARENT_ID 컬럼은 'INTEGER', 'INT', 'NUMBER', 'BIGINT' 타입을 가져야한다 </v>
      </c>
      <c r="V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W60" s="164" t="s">
        <v>1971</v>
      </c>
      <c r="X60" s="166" t="str">
        <f>"SELECT 
	CASE WHEN UPPER(DATA_TYPE_NAME) IN ("&amp;$S60&amp;") THEN 'O' ELSE 'X' END AS PASS_CHK,
    'ID"&amp; 'Ⅲ.품질진단 컬럼_규칙_결과'!$U70 &amp;"' AS RULE_ID, 
    UPPER(TABLE_NAME) AS TB_NM,
	UPPER(COLUMN_NAME) AS COL_NM
FROM TABLE_COLUMNS
WHERE 1=1
AND UPPER(SCHEMA_NAME) = '"&amp;$C60&amp;"'
AND UPPER(TABLE_NAME) = '"&amp;$G60&amp;"'
AND UPPER(COLUMN_NAME) = '"&amp;$J60&amp;"' "</f>
        <v xml:space="preserve">SELECT 
	CASE WHEN UPPER(DATA_TYPE_NAME) IN ('INTEGER', 'INT', 'NUMBER', 'BIGINT') THEN 'O' ELSE 'X' END AS PASS_CHK,
    'ID1068' AS RULE_ID, 
    UPPER(TABLE_NAME) AS TB_NM,
	UPPER(COLUMN_NAME) AS COL_NM
FROM TABLE_COLUMNS
WHERE 1=1
AND UPPER(SCHEMA_NAME) = 'YourSchemaName'
AND UPPER(TABLE_NAME) = 'VISIT_DETAIL'
AND UPPER(COLUMN_NAME) = 'VISIT_DETAIL_PARENT_ID' </v>
      </c>
      <c r="Y60" s="164" t="s">
        <v>1971</v>
      </c>
      <c r="Z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A60" s="164" t="s">
        <v>1971</v>
      </c>
      <c r="AB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C60" s="164" t="s">
        <v>1971</v>
      </c>
      <c r="AD60" s="166" t="str">
        <f>"SELECT 
	CASE WHEN UPPER(DATA_TYPE) IN ("&amp;$S60&amp;") THEN 'O' ELSE 'X' END AS PASS_CHK,
    'ID"&amp; 'Ⅲ.품질진단 컬럼_규칙_결과'!$U70 &amp;"' AS RULE_ID, 
          UPPER(TABLE_NAME) AS TB_NM,
	UPPER(COLUMN_NAME) AS COL_NM
FROM ALL_TAB_COLUMNS
WHERE 1=1
AND UPPER(OWNER)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ALL_TAB_COLUMNS
WHERE 1=1
AND UPPER(OWNER) = 'YourSchemaName'
AND UPPER(TABLE_NAME) = 'VISIT_DETAIL'
AND UPPER(COLUMN_NAME) = 'VISIT_DETAIL_PARENT_ID' </v>
      </c>
      <c r="AE60" s="164" t="s">
        <v>1971</v>
      </c>
      <c r="AF60" s="166"/>
      <c r="AG60" s="164" t="s">
        <v>1971</v>
      </c>
      <c r="AH60" s="66"/>
    </row>
    <row r="61" spans="1:34" ht="16.5" customHeight="1">
      <c r="A61" s="141" t="s">
        <v>2242</v>
      </c>
      <c r="B61" s="141" t="s">
        <v>2240</v>
      </c>
      <c r="C61" s="141" t="s">
        <v>2887</v>
      </c>
      <c r="D61" s="141">
        <v>4</v>
      </c>
      <c r="E61" s="174" t="s">
        <v>2243</v>
      </c>
      <c r="F61" s="176" t="s">
        <v>2268</v>
      </c>
      <c r="G61" s="176" t="s">
        <v>2247</v>
      </c>
      <c r="H61" s="176">
        <v>19</v>
      </c>
      <c r="I61" s="182" t="s">
        <v>2635</v>
      </c>
      <c r="J61" s="176" t="s">
        <v>2294</v>
      </c>
      <c r="K61" s="176" t="s">
        <v>2435</v>
      </c>
      <c r="L61" s="174"/>
      <c r="M61" s="142"/>
      <c r="N61" s="182" t="s">
        <v>2635</v>
      </c>
      <c r="O61" s="145"/>
      <c r="P61" s="146"/>
      <c r="Q61" s="174" t="s">
        <v>116</v>
      </c>
      <c r="R61" s="174" t="s">
        <v>2448</v>
      </c>
      <c r="S61" s="205" t="s">
        <v>2838</v>
      </c>
      <c r="T61" s="174"/>
      <c r="U61" s="166" t="str">
        <f t="shared" si="0"/>
        <v xml:space="preserve"> VISIT_DETAIL 테이블의 VISIT_OCCURRENCE_ID 컬럼은 'INTEGER', 'INT', 'NUMBER', 'BIGINT' 타입을 가져야한다 </v>
      </c>
      <c r="V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W61" s="164" t="s">
        <v>1971</v>
      </c>
      <c r="X61" s="166" t="str">
        <f>"SELECT 
	CASE WHEN UPPER(DATA_TYPE_NAME) IN ("&amp;$S61&amp;") THEN 'O' ELSE 'X' END AS PASS_CHK,
    'ID"&amp; 'Ⅲ.품질진단 컬럼_규칙_결과'!$U71 &amp;"' AS RULE_ID, 
    UPPER(TABLE_NAME) AS TB_NM,
	UPPER(COLUMN_NAME) AS COL_NM
FROM TABLE_COLUMNS
WHERE 1=1
AND UPPER(SCHEMA_NAME) = '"&amp;$C61&amp;"'
AND UPPER(TABLE_NAME) = '"&amp;$G61&amp;"'
AND UPPER(COLUMN_NAME) = '"&amp;$J61&amp;"' "</f>
        <v xml:space="preserve">SELECT 
	CASE WHEN UPPER(DATA_TYPE_NAME) IN ('INTEGER', 'INT', 'NUMBER', 'BIGINT') THEN 'O' ELSE 'X' END AS PASS_CHK,
    'ID1069' AS RULE_ID, 
    UPPER(TABLE_NAME) AS TB_NM,
	UPPER(COLUMN_NAME) AS COL_NM
FROM TABLE_COLUMNS
WHERE 1=1
AND UPPER(SCHEMA_NAME) = 'YourSchemaName'
AND UPPER(TABLE_NAME) = 'VISIT_DETAIL'
AND UPPER(COLUMN_NAME) = 'VISIT_OCCURRENCE_ID' </v>
      </c>
      <c r="Y61" s="164" t="s">
        <v>1971</v>
      </c>
      <c r="Z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A61" s="164" t="s">
        <v>1971</v>
      </c>
      <c r="AB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C61" s="164" t="s">
        <v>1971</v>
      </c>
      <c r="AD61" s="166" t="str">
        <f>"SELECT 
	CASE WHEN UPPER(DATA_TYPE) IN ("&amp;$S61&amp;") THEN 'O' ELSE 'X' END AS PASS_CHK,
    'ID"&amp; 'Ⅲ.품질진단 컬럼_규칙_결과'!$U71 &amp;"' AS RULE_ID, 
          UPPER(TABLE_NAME) AS TB_NM,
	UPPER(COLUMN_NAME) AS COL_NM
FROM ALL_TAB_COLUMNS
WHERE 1=1
AND UPPER(OWNER)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ALL_TAB_COLUMNS
WHERE 1=1
AND UPPER(OWNER) = 'YourSchemaName'
AND UPPER(TABLE_NAME) = 'VISIT_DETAIL'
AND UPPER(COLUMN_NAME) = 'VISIT_OCCURRENCE_ID' </v>
      </c>
      <c r="AE61" s="164" t="s">
        <v>1971</v>
      </c>
      <c r="AF61" s="166"/>
      <c r="AG61" s="164" t="s">
        <v>1971</v>
      </c>
      <c r="AH61" s="66"/>
    </row>
    <row r="62" spans="1:34" ht="16.5" customHeight="1">
      <c r="A62" s="141" t="s">
        <v>2242</v>
      </c>
      <c r="B62" s="141" t="s">
        <v>2240</v>
      </c>
      <c r="C62" s="141" t="s">
        <v>2887</v>
      </c>
      <c r="D62" s="141">
        <v>5</v>
      </c>
      <c r="E62" s="174" t="s">
        <v>2243</v>
      </c>
      <c r="F62" s="176" t="s">
        <v>2269</v>
      </c>
      <c r="G62" s="176" t="s">
        <v>2248</v>
      </c>
      <c r="H62" s="176">
        <v>1</v>
      </c>
      <c r="I62" s="182" t="s">
        <v>2636</v>
      </c>
      <c r="J62" s="176" t="s">
        <v>2319</v>
      </c>
      <c r="K62" s="176" t="s">
        <v>2435</v>
      </c>
      <c r="L62" s="174" t="s">
        <v>9</v>
      </c>
      <c r="M62" s="142"/>
      <c r="N62" s="182" t="s">
        <v>2636</v>
      </c>
      <c r="O62" s="183"/>
      <c r="P62" s="146"/>
      <c r="Q62" s="174" t="s">
        <v>116</v>
      </c>
      <c r="R62" s="174" t="s">
        <v>2448</v>
      </c>
      <c r="S62" s="205" t="s">
        <v>2838</v>
      </c>
      <c r="T62" s="174" t="s">
        <v>315</v>
      </c>
      <c r="U62" s="166" t="str">
        <f t="shared" si="0"/>
        <v xml:space="preserve"> CONDITION_OCCURRENCE 테이블의 CONDITION_OCCURRENCE_ID 컬럼은 'INTEGER', 'INT', 'NUMBER', 'BIGINT' 타입을 가져야한다 </v>
      </c>
      <c r="V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W62" s="164" t="s">
        <v>1971</v>
      </c>
      <c r="X62" s="166" t="str">
        <f>"SELECT 
	CASE WHEN UPPER(DATA_TYPE_NAME) IN ("&amp;$S62&amp;") THEN 'O' ELSE 'X' END AS PASS_CHK,
    'ID"&amp; 'Ⅲ.품질진단 컬럼_규칙_결과'!$U72 &amp;"' AS RULE_ID, 
    UPPER(TABLE_NAME) AS TB_NM,
	UPPER(COLUMN_NAME) AS COL_NM
FROM TABLE_COLUMNS
WHERE 1=1
AND UPPER(SCHEMA_NAME) = '"&amp;$C62&amp;"'
AND UPPER(TABLE_NAME) = '"&amp;$G62&amp;"'
AND UPPER(COLUMN_NAME) = '"&amp;$J62&amp;"' "</f>
        <v xml:space="preserve">SELECT 
	CASE WHEN UPPER(DATA_TYPE_NAME) IN ('INTEGER', 'INT', 'NUMBER', 'BIGINT') THEN 'O' ELSE 'X' END AS PASS_CHK,
    'ID1070' AS RULE_ID, 
    UPPER(TABLE_NAME) AS TB_NM,
	UPPER(COLUMN_NAME) AS COL_NM
FROM TABLE_COLUMNS
WHERE 1=1
AND UPPER(SCHEMA_NAME) = 'YourSchemaName'
AND UPPER(TABLE_NAME) = 'CONDITION_OCCURRENCE'
AND UPPER(COLUMN_NAME) = 'CONDITION_OCCURRENCE_ID' </v>
      </c>
      <c r="Y62" s="164" t="s">
        <v>1971</v>
      </c>
      <c r="Z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A62" s="164" t="s">
        <v>1971</v>
      </c>
      <c r="AB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C62" s="164" t="s">
        <v>1971</v>
      </c>
      <c r="AD62" s="166" t="str">
        <f>"SELECT 
	CASE WHEN UPPER(DATA_TYPE) IN ("&amp;$S62&amp;") THEN 'O' ELSE 'X' END AS PASS_CHK,
    'ID"&amp; 'Ⅲ.품질진단 컬럼_규칙_결과'!$U72 &amp;"' AS RULE_ID, 
          UPPER(TABLE_NAME) AS TB_NM,
	UPPER(COLUMN_NAME) AS COL_NM
FROM ALL_TAB_COLUMNS
WHERE 1=1
AND UPPER(OWNER)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ALL_TAB_COLUMNS
WHERE 1=1
AND UPPER(OWNER) = 'YourSchemaName'
AND UPPER(TABLE_NAME) = 'CONDITION_OCCURRENCE'
AND UPPER(COLUMN_NAME) = 'CONDITION_OCCURRENCE_ID' </v>
      </c>
      <c r="AE62" s="164" t="s">
        <v>1971</v>
      </c>
      <c r="AF62" s="166"/>
      <c r="AG62" s="164" t="s">
        <v>1971</v>
      </c>
      <c r="AH62" s="66"/>
    </row>
    <row r="63" spans="1:34" ht="16.5" customHeight="1">
      <c r="A63" s="141" t="s">
        <v>2242</v>
      </c>
      <c r="B63" s="141" t="s">
        <v>2240</v>
      </c>
      <c r="C63" s="141" t="s">
        <v>2887</v>
      </c>
      <c r="D63" s="141">
        <v>5</v>
      </c>
      <c r="E63" s="174" t="s">
        <v>2243</v>
      </c>
      <c r="F63" s="176" t="s">
        <v>2269</v>
      </c>
      <c r="G63" s="176" t="s">
        <v>2248</v>
      </c>
      <c r="H63" s="176">
        <v>2</v>
      </c>
      <c r="I63" s="182" t="s">
        <v>2487</v>
      </c>
      <c r="J63" s="176" t="s">
        <v>2272</v>
      </c>
      <c r="K63" s="176" t="s">
        <v>2435</v>
      </c>
      <c r="L63" s="174"/>
      <c r="M63" s="142"/>
      <c r="N63" s="182" t="s">
        <v>2487</v>
      </c>
      <c r="O63" s="183">
        <v>100000001</v>
      </c>
      <c r="P63" s="146"/>
      <c r="Q63" s="174" t="s">
        <v>116</v>
      </c>
      <c r="R63" s="174" t="s">
        <v>2448</v>
      </c>
      <c r="S63" s="205" t="s">
        <v>2838</v>
      </c>
      <c r="T63" s="174"/>
      <c r="U63" s="166" t="str">
        <f t="shared" si="0"/>
        <v xml:space="preserve"> CONDITION_OCCURRENCE 테이블의 PERSON_ID 컬럼은 'INTEGER', 'INT', 'NUMBER', 'BIGINT' 타입을 가져야한다 </v>
      </c>
      <c r="V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W63" s="164" t="s">
        <v>1971</v>
      </c>
      <c r="X63" s="166" t="str">
        <f>"SELECT 
	CASE WHEN UPPER(DATA_TYPE_NAME) IN ("&amp;$S63&amp;") THEN 'O' ELSE 'X' END AS PASS_CHK,
    'ID"&amp; 'Ⅲ.품질진단 컬럼_규칙_결과'!$U73 &amp;"' AS RULE_ID, 
    UPPER(TABLE_NAME) AS TB_NM,
	UPPER(COLUMN_NAME) AS COL_NM
FROM TABLE_COLUMNS
WHERE 1=1
AND UPPER(SCHEMA_NAME) = '"&amp;$C63&amp;"'
AND UPPER(TABLE_NAME) = '"&amp;$G63&amp;"'
AND UPPER(COLUMN_NAME) = '"&amp;$J63&amp;"' "</f>
        <v xml:space="preserve">SELECT 
	CASE WHEN UPPER(DATA_TYPE_NAME) IN ('INTEGER', 'INT', 'NUMBER', 'BIGINT') THEN 'O' ELSE 'X' END AS PASS_CHK,
    'ID1071' AS RULE_ID, 
    UPPER(TABLE_NAME) AS TB_NM,
	UPPER(COLUMN_NAME) AS COL_NM
FROM TABLE_COLUMNS
WHERE 1=1
AND UPPER(SCHEMA_NAME) = 'YourSchemaName'
AND UPPER(TABLE_NAME) = 'CONDITION_OCCURRENCE'
AND UPPER(COLUMN_NAME) = 'PERSON_ID' </v>
      </c>
      <c r="Y63" s="164" t="s">
        <v>1971</v>
      </c>
      <c r="Z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A63" s="164" t="s">
        <v>1971</v>
      </c>
      <c r="AB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C63" s="164" t="s">
        <v>1971</v>
      </c>
      <c r="AD63" s="166" t="str">
        <f>"SELECT 
	CASE WHEN UPPER(DATA_TYPE) IN ("&amp;$S63&amp;") THEN 'O' ELSE 'X' END AS PASS_CHK,
    'ID"&amp; 'Ⅲ.품질진단 컬럼_규칙_결과'!$U73 &amp;"' AS RULE_ID, 
          UPPER(TABLE_NAME) AS TB_NM,
	UPPER(COLUMN_NAME) AS COL_NM
FROM ALL_TAB_COLUMNS
WHERE 1=1
AND UPPER(OWNER)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ALL_TAB_COLUMNS
WHERE 1=1
AND UPPER(OWNER) = 'YourSchemaName'
AND UPPER(TABLE_NAME) = 'CONDITION_OCCURRENCE'
AND UPPER(COLUMN_NAME) = 'PERSON_ID' </v>
      </c>
      <c r="AE63" s="164" t="s">
        <v>1971</v>
      </c>
      <c r="AF63" s="166"/>
      <c r="AG63" s="164" t="s">
        <v>1971</v>
      </c>
      <c r="AH63" s="66"/>
    </row>
    <row r="64" spans="1:34" ht="16.5" customHeight="1">
      <c r="A64" s="141" t="s">
        <v>2242</v>
      </c>
      <c r="B64" s="141" t="s">
        <v>2240</v>
      </c>
      <c r="C64" s="141" t="s">
        <v>2887</v>
      </c>
      <c r="D64" s="141">
        <v>5</v>
      </c>
      <c r="E64" s="174" t="s">
        <v>2243</v>
      </c>
      <c r="F64" s="176" t="s">
        <v>2269</v>
      </c>
      <c r="G64" s="176" t="s">
        <v>2248</v>
      </c>
      <c r="H64" s="176">
        <v>3</v>
      </c>
      <c r="I64" s="182" t="s">
        <v>2637</v>
      </c>
      <c r="J64" s="176" t="s">
        <v>2320</v>
      </c>
      <c r="K64" s="176" t="s">
        <v>2435</v>
      </c>
      <c r="L64" s="174"/>
      <c r="M64" s="142"/>
      <c r="N64" s="182" t="s">
        <v>2649</v>
      </c>
      <c r="O64" s="183"/>
      <c r="P64" s="143"/>
      <c r="Q64" s="174" t="s">
        <v>116</v>
      </c>
      <c r="R64" s="174" t="s">
        <v>2448</v>
      </c>
      <c r="S64" s="205" t="s">
        <v>2838</v>
      </c>
      <c r="T64" s="174"/>
      <c r="U64" s="166" t="str">
        <f t="shared" si="0"/>
        <v xml:space="preserve"> CONDITION_OCCURRENCE 테이블의 CONDITION_CONCEPT_ID 컬럼은 'INTEGER', 'INT', 'NUMBER', 'BIGINT' 타입을 가져야한다 </v>
      </c>
      <c r="V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W64" s="164" t="s">
        <v>1971</v>
      </c>
      <c r="X64" s="166" t="str">
        <f>"SELECT 
	CASE WHEN UPPER(DATA_TYPE_NAME) IN ("&amp;$S64&amp;") THEN 'O' ELSE 'X' END AS PASS_CHK,
    'ID"&amp; 'Ⅲ.품질진단 컬럼_규칙_결과'!$U74 &amp;"' AS RULE_ID, 
    UPPER(TABLE_NAME) AS TB_NM,
	UPPER(COLUMN_NAME) AS COL_NM
FROM TABLE_COLUMNS
WHERE 1=1
AND UPPER(SCHEMA_NAME) = '"&amp;$C64&amp;"'
AND UPPER(TABLE_NAME) = '"&amp;$G64&amp;"'
AND UPPER(COLUMN_NAME) = '"&amp;$J64&amp;"' "</f>
        <v xml:space="preserve">SELECT 
	CASE WHEN UPPER(DATA_TYPE_NAME) IN ('INTEGER', 'INT', 'NUMBER', 'BIGINT') THEN 'O' ELSE 'X' END AS PASS_CHK,
    'ID1072' AS RULE_ID, 
    UPPER(TABLE_NAME) AS TB_NM,
	UPPER(COLUMN_NAME) AS COL_NM
FROM TABLE_COLUMNS
WHERE 1=1
AND UPPER(SCHEMA_NAME) = 'YourSchemaName'
AND UPPER(TABLE_NAME) = 'CONDITION_OCCURRENCE'
AND UPPER(COLUMN_NAME) = 'CONDITION_CONCEPT_ID' </v>
      </c>
      <c r="Y64" s="164" t="s">
        <v>1971</v>
      </c>
      <c r="Z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A64" s="164" t="s">
        <v>1971</v>
      </c>
      <c r="AB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C64" s="164" t="s">
        <v>1971</v>
      </c>
      <c r="AD64" s="166" t="str">
        <f>"SELECT 
	CASE WHEN UPPER(DATA_TYPE) IN ("&amp;$S64&amp;") THEN 'O' ELSE 'X' END AS PASS_CHK,
    'ID"&amp; 'Ⅲ.품질진단 컬럼_규칙_결과'!$U74 &amp;"' AS RULE_ID, 
          UPPER(TABLE_NAME) AS TB_NM,
	UPPER(COLUMN_NAME) AS COL_NM
FROM ALL_TAB_COLUMNS
WHERE 1=1
AND UPPER(OWNER)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ALL_TAB_COLUMNS
WHERE 1=1
AND UPPER(OWNER) = 'YourSchemaName'
AND UPPER(TABLE_NAME) = 'CONDITION_OCCURRENCE'
AND UPPER(COLUMN_NAME) = 'CONDITION_CONCEPT_ID' </v>
      </c>
      <c r="AE64" s="164" t="s">
        <v>1971</v>
      </c>
      <c r="AF64" s="166"/>
      <c r="AG64" s="164" t="s">
        <v>1971</v>
      </c>
      <c r="AH64" s="66"/>
    </row>
    <row r="65" spans="1:34" ht="16.5" customHeight="1">
      <c r="A65" s="141" t="s">
        <v>2242</v>
      </c>
      <c r="B65" s="141" t="s">
        <v>2240</v>
      </c>
      <c r="C65" s="141" t="s">
        <v>2887</v>
      </c>
      <c r="D65" s="141">
        <v>5</v>
      </c>
      <c r="E65" s="174" t="s">
        <v>2243</v>
      </c>
      <c r="F65" s="176" t="s">
        <v>2269</v>
      </c>
      <c r="G65" s="176" t="s">
        <v>2248</v>
      </c>
      <c r="H65" s="176">
        <v>4</v>
      </c>
      <c r="I65" s="182" t="s">
        <v>2638</v>
      </c>
      <c r="J65" s="176" t="s">
        <v>2321</v>
      </c>
      <c r="K65" s="176" t="s">
        <v>2438</v>
      </c>
      <c r="L65" s="174"/>
      <c r="M65" s="142"/>
      <c r="N65" s="182" t="s">
        <v>2638</v>
      </c>
      <c r="O65" s="184">
        <v>44406</v>
      </c>
      <c r="P65" s="143"/>
      <c r="Q65" s="174" t="s">
        <v>116</v>
      </c>
      <c r="R65" s="174" t="s">
        <v>2448</v>
      </c>
      <c r="S65" s="205" t="s">
        <v>2813</v>
      </c>
      <c r="T65" s="174"/>
      <c r="U65" s="166" t="str">
        <f t="shared" si="0"/>
        <v xml:space="preserve"> CONDITION_OCCURRENCE 테이블의 CONDITION_START_DATE 컬럼은 'DATE' 타입을 가져야한다 </v>
      </c>
      <c r="V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W65" s="164" t="s">
        <v>1971</v>
      </c>
      <c r="X65" s="166" t="str">
        <f>"SELECT 
	CASE WHEN UPPER(DATA_TYPE_NAME) IN ("&amp;$S65&amp;") THEN 'O' ELSE 'X' END AS PASS_CHK,
    'ID"&amp; 'Ⅲ.품질진단 컬럼_규칙_결과'!$U75 &amp;"' AS RULE_ID, 
    UPPER(TABLE_NAME) AS TB_NM,
	UPPER(COLUMN_NAME) AS COL_NM
FROM TABLE_COLUMNS
WHERE 1=1
AND UPPER(SCHEMA_NAME) = '"&amp;$C65&amp;"'
AND UPPER(TABLE_NAME) = '"&amp;$G65&amp;"'
AND UPPER(COLUMN_NAME) = '"&amp;$J65&amp;"' "</f>
        <v xml:space="preserve">SELECT 
	CASE WHEN UPPER(DATA_TYPE_NAME) IN ('DATE') THEN 'O' ELSE 'X' END AS PASS_CHK,
    'ID1073' AS RULE_ID, 
    UPPER(TABLE_NAME) AS TB_NM,
	UPPER(COLUMN_NAME) AS COL_NM
FROM TABLE_COLUMNS
WHERE 1=1
AND UPPER(SCHEMA_NAME) = 'YourSchemaName'
AND UPPER(TABLE_NAME) = 'CONDITION_OCCURRENCE'
AND UPPER(COLUMN_NAME) = 'CONDITION_START_DATE' </v>
      </c>
      <c r="Y65" s="164" t="s">
        <v>1971</v>
      </c>
      <c r="Z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A65" s="164" t="s">
        <v>1971</v>
      </c>
      <c r="AB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C65" s="164" t="s">
        <v>1971</v>
      </c>
      <c r="AD65" s="166" t="str">
        <f>"SELECT 
	CASE WHEN UPPER(DATA_TYPE) IN ("&amp;$S65&amp;") THEN 'O' ELSE 'X' END AS PASS_CHK,
    'ID"&amp; 'Ⅲ.품질진단 컬럼_규칙_결과'!$U75 &amp;"' AS RULE_ID, 
          UPPER(TABLE_NAME) AS TB_NM,
	UPPER(COLUMN_NAME) AS COL_NM
FROM ALL_TAB_COLUMNS
WHERE 1=1
AND UPPER(OWNER)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ALL_TAB_COLUMNS
WHERE 1=1
AND UPPER(OWNER) = 'YourSchemaName'
AND UPPER(TABLE_NAME) = 'CONDITION_OCCURRENCE'
AND UPPER(COLUMN_NAME) = 'CONDITION_START_DATE' </v>
      </c>
      <c r="AE65" s="164" t="s">
        <v>1971</v>
      </c>
      <c r="AF65" s="166"/>
      <c r="AG65" s="164" t="s">
        <v>1971</v>
      </c>
      <c r="AH65" s="66"/>
    </row>
    <row r="66" spans="1:34" ht="16.5" customHeight="1">
      <c r="A66" s="141" t="s">
        <v>2242</v>
      </c>
      <c r="B66" s="141" t="s">
        <v>2240</v>
      </c>
      <c r="C66" s="141" t="s">
        <v>2887</v>
      </c>
      <c r="D66" s="141">
        <v>5</v>
      </c>
      <c r="E66" s="174" t="s">
        <v>2243</v>
      </c>
      <c r="F66" s="176" t="s">
        <v>2269</v>
      </c>
      <c r="G66" s="176" t="s">
        <v>2248</v>
      </c>
      <c r="H66" s="176">
        <v>5</v>
      </c>
      <c r="I66" s="182" t="s">
        <v>2639</v>
      </c>
      <c r="J66" s="176" t="s">
        <v>2322</v>
      </c>
      <c r="K66" s="176" t="s">
        <v>2436</v>
      </c>
      <c r="L66" s="174"/>
      <c r="M66" s="142"/>
      <c r="N66" s="182" t="s">
        <v>2639</v>
      </c>
      <c r="O66" s="185">
        <v>44406</v>
      </c>
      <c r="P66" s="143"/>
      <c r="Q66" s="174" t="s">
        <v>2449</v>
      </c>
      <c r="R66" s="174"/>
      <c r="S66" s="205" t="s">
        <v>2819</v>
      </c>
      <c r="T66" s="174"/>
      <c r="U66" s="166" t="str">
        <f t="shared" si="0"/>
        <v xml:space="preserve"> CONDITION_OCCURRENCE 테이블의 CONDITION_START_DATETIME 컬럼은 'DATETIME', 'TIMESTAMP', 'TIMESTAMP(6)', 'TIMESTAMP WITHOUT TIME ZONE' 타입을 가져야한다 </v>
      </c>
      <c r="V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W66" s="164" t="s">
        <v>1971</v>
      </c>
      <c r="X66" s="166" t="str">
        <f>"SELECT 
	CASE WHEN UPPER(DATA_TYPE_NAME) IN ("&amp;$S66&amp;") THEN 'O' ELSE 'X' END AS PASS_CHK,
    'ID"&amp; 'Ⅲ.품질진단 컬럼_규칙_결과'!$U76 &amp;"' AS RULE_ID, 
    UPPER(TABLE_NAME) AS TB_NM,
	UPPER(COLUMN_NAME) AS COL_NM
FROM TABLE_COLUMNS
WHERE 1=1
AND UPPER(SCHEMA_NAME) = '"&amp;$C66&amp;"'
AND UPPER(TABLE_NAME) = '"&amp;$G66&amp;"'
AND UPPER(COLUMN_NAME) = '"&amp;$J66&amp;"' "</f>
        <v xml:space="preserve">SELECT 
	CASE WHEN UPPER(DATA_TYPE_NAME) IN ('DATETIME', 'TIMESTAMP', 'TIMESTAMP(6)', 'TIMESTAMP WITHOUT TIME ZONE') THEN 'O' ELSE 'X' END AS PASS_CHK,
    'ID1074' AS RULE_ID, 
    UPPER(TABLE_NAME) AS TB_NM,
	UPPER(COLUMN_NAME) AS COL_NM
FROM TABLE_COLUMNS
WHERE 1=1
AND UPPER(SCHEMA_NAME) = 'YourSchemaName'
AND UPPER(TABLE_NAME) = 'CONDITION_OCCURRENCE'
AND UPPER(COLUMN_NAME) = 'CONDITION_START_DATETIME' </v>
      </c>
      <c r="Y66" s="164" t="s">
        <v>1971</v>
      </c>
      <c r="Z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A66" s="164" t="s">
        <v>1971</v>
      </c>
      <c r="AB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C66" s="164" t="s">
        <v>1971</v>
      </c>
      <c r="AD66" s="166" t="str">
        <f>"SELECT 
	CASE WHEN UPPER(DATA_TYPE) IN ("&amp;$S66&amp;") THEN 'O' ELSE 'X' END AS PASS_CHK,
    'ID"&amp; 'Ⅲ.품질진단 컬럼_규칙_결과'!$U76 &amp;"' AS RULE_ID, 
          UPPER(TABLE_NAME) AS TB_NM,
	UPPER(COLUMN_NAME) AS COL_NM
FROM ALL_TAB_COLUMNS
WHERE 1=1
AND UPPER(OWNER)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ALL_TAB_COLUMNS
WHERE 1=1
AND UPPER(OWNER) = 'YourSchemaName'
AND UPPER(TABLE_NAME) = 'CONDITION_OCCURRENCE'
AND UPPER(COLUMN_NAME) = 'CONDITION_START_DATETIME' </v>
      </c>
      <c r="AE66" s="164" t="s">
        <v>1971</v>
      </c>
      <c r="AF66" s="166"/>
      <c r="AG66" s="164" t="s">
        <v>1971</v>
      </c>
      <c r="AH66" s="66"/>
    </row>
    <row r="67" spans="1:34" ht="16.5" customHeight="1">
      <c r="A67" s="141" t="s">
        <v>2242</v>
      </c>
      <c r="B67" s="141" t="s">
        <v>2240</v>
      </c>
      <c r="C67" s="141" t="s">
        <v>2887</v>
      </c>
      <c r="D67" s="141">
        <v>5</v>
      </c>
      <c r="E67" s="174" t="s">
        <v>2243</v>
      </c>
      <c r="F67" s="176" t="s">
        <v>2269</v>
      </c>
      <c r="G67" s="176" t="s">
        <v>2248</v>
      </c>
      <c r="H67" s="176">
        <v>6</v>
      </c>
      <c r="I67" s="182" t="s">
        <v>2640</v>
      </c>
      <c r="J67" s="176" t="s">
        <v>2323</v>
      </c>
      <c r="K67" s="176" t="s">
        <v>2438</v>
      </c>
      <c r="L67" s="174"/>
      <c r="M67" s="142"/>
      <c r="N67" s="182" t="s">
        <v>2640</v>
      </c>
      <c r="O67" s="183" t="s">
        <v>2508</v>
      </c>
      <c r="P67" s="146"/>
      <c r="Q67" s="174" t="s">
        <v>2449</v>
      </c>
      <c r="R67" s="174"/>
      <c r="S67" s="205" t="s">
        <v>2813</v>
      </c>
      <c r="T67" s="174"/>
      <c r="U67" s="166" t="str">
        <f t="shared" si="0"/>
        <v xml:space="preserve"> CONDITION_OCCURRENCE 테이블의 CONDITION_END_DATE 컬럼은 'DATE' 타입을 가져야한다 </v>
      </c>
      <c r="V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W67" s="164" t="s">
        <v>1971</v>
      </c>
      <c r="X67" s="166" t="str">
        <f>"SELECT 
	CASE WHEN UPPER(DATA_TYPE_NAME) IN ("&amp;$S67&amp;") THEN 'O' ELSE 'X' END AS PASS_CHK,
    'ID"&amp; 'Ⅲ.품질진단 컬럼_규칙_결과'!$U79 &amp;"' AS RULE_ID, 
    UPPER(TABLE_NAME) AS TB_NM,
	UPPER(COLUMN_NAME) AS COL_NM
FROM TABLE_COLUMNS
WHERE 1=1
AND UPPER(SCHEMA_NAME) = '"&amp;$C67&amp;"'
AND UPPER(TABLE_NAME) = '"&amp;$G67&amp;"'
AND UPPER(COLUMN_NAME) = '"&amp;$J67&amp;"' "</f>
        <v xml:space="preserve">SELECT 
	CASE WHEN UPPER(DATA_TYPE_NAME) IN ('DATE') THEN 'O' ELSE 'X' END AS PASS_CHK,
    'ID1077' AS RULE_ID, 
    UPPER(TABLE_NAME) AS TB_NM,
	UPPER(COLUMN_NAME) AS COL_NM
FROM TABLE_COLUMNS
WHERE 1=1
AND UPPER(SCHEMA_NAME) = 'YourSchemaName'
AND UPPER(TABLE_NAME) = 'CONDITION_OCCURRENCE'
AND UPPER(COLUMN_NAME) = 'CONDITION_END_DATE' </v>
      </c>
      <c r="Y67" s="164" t="s">
        <v>1971</v>
      </c>
      <c r="Z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A67" s="164" t="s">
        <v>1971</v>
      </c>
      <c r="AB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C67" s="164" t="s">
        <v>1971</v>
      </c>
      <c r="AD67" s="166" t="str">
        <f>"SELECT 
	CASE WHEN UPPER(DATA_TYPE) IN ("&amp;$S67&amp;") THEN 'O' ELSE 'X' END AS PASS_CHK,
    'ID"&amp; 'Ⅲ.품질진단 컬럼_규칙_결과'!$U79 &amp;"' AS RULE_ID, 
          UPPER(TABLE_NAME) AS TB_NM,
	UPPER(COLUMN_NAME) AS COL_NM
FROM ALL_TAB_COLUMNS
WHERE 1=1
AND UPPER(OWNER)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ALL_TAB_COLUMNS
WHERE 1=1
AND UPPER(OWNER) = 'YourSchemaName'
AND UPPER(TABLE_NAME) = 'CONDITION_OCCURRENCE'
AND UPPER(COLUMN_NAME) = 'CONDITION_END_DATE' </v>
      </c>
      <c r="AE67" s="164" t="s">
        <v>1971</v>
      </c>
      <c r="AF67" s="166"/>
      <c r="AG67" s="164" t="s">
        <v>1971</v>
      </c>
      <c r="AH67" s="66"/>
    </row>
    <row r="68" spans="1:34" ht="16.5" customHeight="1">
      <c r="A68" s="141" t="s">
        <v>2242</v>
      </c>
      <c r="B68" s="141" t="s">
        <v>2240</v>
      </c>
      <c r="C68" s="141" t="s">
        <v>2887</v>
      </c>
      <c r="D68" s="141">
        <v>5</v>
      </c>
      <c r="E68" s="174" t="s">
        <v>2243</v>
      </c>
      <c r="F68" s="176" t="s">
        <v>2269</v>
      </c>
      <c r="G68" s="176" t="s">
        <v>2248</v>
      </c>
      <c r="H68" s="176">
        <v>7</v>
      </c>
      <c r="I68" s="182" t="s">
        <v>2641</v>
      </c>
      <c r="J68" s="176" t="s">
        <v>2324</v>
      </c>
      <c r="K68" s="176" t="s">
        <v>2436</v>
      </c>
      <c r="L68" s="174"/>
      <c r="M68" s="142"/>
      <c r="N68" s="182" t="s">
        <v>2641</v>
      </c>
      <c r="O68" s="183" t="s">
        <v>2508</v>
      </c>
      <c r="P68" s="143"/>
      <c r="Q68" s="174" t="s">
        <v>2449</v>
      </c>
      <c r="R68" s="174"/>
      <c r="S68" s="205" t="s">
        <v>2819</v>
      </c>
      <c r="T68" s="174"/>
      <c r="U68" s="166" t="str">
        <f t="shared" ref="U68:U131" si="1">" "&amp;$G68&amp;" 테이블의 "&amp;$J68&amp;" 컬럼은 "&amp;S68&amp;" 타입을 가져야한다 "</f>
        <v xml:space="preserve"> CONDITION_OCCURRENCE 테이블의 CONDITION_END_DATETIME 컬럼은 'DATETIME', 'TIMESTAMP', 'TIMESTAMP(6)', 'TIMESTAMP WITHOUT TIME ZONE' 타입을 가져야한다 </v>
      </c>
      <c r="V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W68" s="164" t="s">
        <v>1971</v>
      </c>
      <c r="X68" s="166" t="str">
        <f>"SELECT 
	CASE WHEN UPPER(DATA_TYPE_NAME) IN ("&amp;$S68&amp;") THEN 'O' ELSE 'X' END AS PASS_CHK,
    'ID"&amp; 'Ⅲ.품질진단 컬럼_규칙_결과'!$U80 &amp;"' AS RULE_ID, 
    UPPER(TABLE_NAME) AS TB_NM,
	UPPER(COLUMN_NAME) AS COL_NM
FROM TABLE_COLUMNS
WHERE 1=1
AND UPPER(SCHEMA_NAME) = '"&amp;$C68&amp;"'
AND UPPER(TABLE_NAME) = '"&amp;$G68&amp;"'
AND UPPER(COLUMN_NAME) = '"&amp;$J68&amp;"' "</f>
        <v xml:space="preserve">SELECT 
	CASE WHEN UPPER(DATA_TYPE_NAME) IN ('DATETIME', 'TIMESTAMP', 'TIMESTAMP(6)', 'TIMESTAMP WITHOUT TIME ZONE') THEN 'O' ELSE 'X' END AS PASS_CHK,
    'ID1078' AS RULE_ID, 
    UPPER(TABLE_NAME) AS TB_NM,
	UPPER(COLUMN_NAME) AS COL_NM
FROM TABLE_COLUMNS
WHERE 1=1
AND UPPER(SCHEMA_NAME) = 'YourSchemaName'
AND UPPER(TABLE_NAME) = 'CONDITION_OCCURRENCE'
AND UPPER(COLUMN_NAME) = 'CONDITION_END_DATETIME' </v>
      </c>
      <c r="Y68" s="164" t="s">
        <v>1971</v>
      </c>
      <c r="Z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A68" s="164" t="s">
        <v>1971</v>
      </c>
      <c r="AB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C68" s="164" t="s">
        <v>1971</v>
      </c>
      <c r="AD68" s="166" t="str">
        <f>"SELECT 
	CASE WHEN UPPER(DATA_TYPE) IN ("&amp;$S68&amp;") THEN 'O' ELSE 'X' END AS PASS_CHK,
    'ID"&amp; 'Ⅲ.품질진단 컬럼_규칙_결과'!$U80 &amp;"' AS RULE_ID, 
          UPPER(TABLE_NAME) AS TB_NM,
	UPPER(COLUMN_NAME) AS COL_NM
FROM ALL_TAB_COLUMNS
WHERE 1=1
AND UPPER(OWNER)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ALL_TAB_COLUMNS
WHERE 1=1
AND UPPER(OWNER) = 'YourSchemaName'
AND UPPER(TABLE_NAME) = 'CONDITION_OCCURRENCE'
AND UPPER(COLUMN_NAME) = 'CONDITION_END_DATETIME' </v>
      </c>
      <c r="AE68" s="164" t="s">
        <v>1971</v>
      </c>
      <c r="AF68" s="166"/>
      <c r="AG68" s="164" t="s">
        <v>1971</v>
      </c>
      <c r="AH68" s="66"/>
    </row>
    <row r="69" spans="1:34" ht="16.5" customHeight="1">
      <c r="A69" s="141" t="s">
        <v>2242</v>
      </c>
      <c r="B69" s="141" t="s">
        <v>2240</v>
      </c>
      <c r="C69" s="141" t="s">
        <v>2887</v>
      </c>
      <c r="D69" s="141">
        <v>5</v>
      </c>
      <c r="E69" s="174" t="s">
        <v>2243</v>
      </c>
      <c r="F69" s="176" t="s">
        <v>2269</v>
      </c>
      <c r="G69" s="176" t="s">
        <v>2248</v>
      </c>
      <c r="H69" s="176">
        <v>8</v>
      </c>
      <c r="I69" s="182" t="s">
        <v>2642</v>
      </c>
      <c r="J69" s="176" t="s">
        <v>2325</v>
      </c>
      <c r="K69" s="176" t="s">
        <v>2435</v>
      </c>
      <c r="L69" s="174"/>
      <c r="M69" s="142"/>
      <c r="N69" s="182" t="s">
        <v>2650</v>
      </c>
      <c r="O69" s="183">
        <v>44786627</v>
      </c>
      <c r="P69" s="146"/>
      <c r="Q69" s="174" t="s">
        <v>116</v>
      </c>
      <c r="R69" s="174" t="s">
        <v>2448</v>
      </c>
      <c r="S69" s="205" t="s">
        <v>2838</v>
      </c>
      <c r="T69" s="174"/>
      <c r="U69" s="166" t="str">
        <f t="shared" si="1"/>
        <v xml:space="preserve"> CONDITION_OCCURRENCE 테이블의 CONDITION_TYPE_CONCEPT_ID 컬럼은 'INTEGER', 'INT', 'NUMBER', 'BIGINT' 타입을 가져야한다 </v>
      </c>
      <c r="V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W69" s="164" t="s">
        <v>1971</v>
      </c>
      <c r="X69" s="166" t="str">
        <f>"SELECT 
	CASE WHEN UPPER(DATA_TYPE_NAME) IN ("&amp;$S69&amp;") THEN 'O' ELSE 'X' END AS PASS_CHK,
    'ID"&amp; 'Ⅲ.품질진단 컬럼_규칙_결과'!$U81 &amp;"' AS RULE_ID, 
    UPPER(TABLE_NAME) AS TB_NM,
	UPPER(COLUMN_NAME) AS COL_NM
FROM TABLE_COLUMNS
WHERE 1=1
AND UPPER(SCHEMA_NAME) = '"&amp;$C69&amp;"'
AND UPPER(TABLE_NAME) = '"&amp;$G69&amp;"'
AND UPPER(COLUMN_NAME) = '"&amp;$J69&amp;"' "</f>
        <v xml:space="preserve">SELECT 
	CASE WHEN UPPER(DATA_TYPE_NAME) IN ('INTEGER', 'INT', 'NUMBER', 'BIGINT') THEN 'O' ELSE 'X' END AS PASS_CHK,
    'ID1079' AS RULE_ID, 
    UPPER(TABLE_NAME) AS TB_NM,
	UPPER(COLUMN_NAME) AS COL_NM
FROM TABLE_COLUMNS
WHERE 1=1
AND UPPER(SCHEMA_NAME) = 'YourSchemaName'
AND UPPER(TABLE_NAME) = 'CONDITION_OCCURRENCE'
AND UPPER(COLUMN_NAME) = 'CONDITION_TYPE_CONCEPT_ID' </v>
      </c>
      <c r="Y69" s="164" t="s">
        <v>1971</v>
      </c>
      <c r="Z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A69" s="164" t="s">
        <v>1971</v>
      </c>
      <c r="AB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C69" s="164" t="s">
        <v>1971</v>
      </c>
      <c r="AD69" s="166" t="str">
        <f>"SELECT 
	CASE WHEN UPPER(DATA_TYPE) IN ("&amp;$S69&amp;") THEN 'O' ELSE 'X' END AS PASS_CHK,
    'ID"&amp; 'Ⅲ.품질진단 컬럼_규칙_결과'!$U81 &amp;"' AS RULE_ID, 
          UPPER(TABLE_NAME) AS TB_NM,
	UPPER(COLUMN_NAME) AS COL_NM
FROM ALL_TAB_COLUMNS
WHERE 1=1
AND UPPER(OWNER)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ALL_TAB_COLUMNS
WHERE 1=1
AND UPPER(OWNER) = 'YourSchemaName'
AND UPPER(TABLE_NAME) = 'CONDITION_OCCURRENCE'
AND UPPER(COLUMN_NAME) = 'CONDITION_TYPE_CONCEPT_ID' </v>
      </c>
      <c r="AE69" s="164" t="s">
        <v>1971</v>
      </c>
      <c r="AF69" s="166"/>
      <c r="AG69" s="164" t="s">
        <v>1971</v>
      </c>
      <c r="AH69" s="66"/>
    </row>
    <row r="70" spans="1:34" ht="16.5" customHeight="1">
      <c r="A70" s="141" t="s">
        <v>2242</v>
      </c>
      <c r="B70" s="141" t="s">
        <v>2240</v>
      </c>
      <c r="C70" s="141" t="s">
        <v>2887</v>
      </c>
      <c r="D70" s="141">
        <v>5</v>
      </c>
      <c r="E70" s="174" t="s">
        <v>2243</v>
      </c>
      <c r="F70" s="176" t="s">
        <v>2269</v>
      </c>
      <c r="G70" s="176" t="s">
        <v>2248</v>
      </c>
      <c r="H70" s="176">
        <v>9</v>
      </c>
      <c r="I70" s="182" t="s">
        <v>2643</v>
      </c>
      <c r="J70" s="176" t="s">
        <v>2326</v>
      </c>
      <c r="K70" s="176" t="s">
        <v>2435</v>
      </c>
      <c r="L70" s="174"/>
      <c r="M70" s="142"/>
      <c r="N70" s="182" t="s">
        <v>2643</v>
      </c>
      <c r="O70" s="183">
        <v>4230359</v>
      </c>
      <c r="P70" s="146"/>
      <c r="Q70" s="174" t="s">
        <v>2449</v>
      </c>
      <c r="R70" s="174"/>
      <c r="S70" s="205" t="s">
        <v>2838</v>
      </c>
      <c r="T70" s="174"/>
      <c r="U70" s="166" t="str">
        <f t="shared" si="1"/>
        <v xml:space="preserve"> CONDITION_OCCURRENCE 테이블의 CONDITION_STATUS_CONCEPT_ID 컬럼은 'INTEGER', 'INT', 'NUMBER', 'BIGINT' 타입을 가져야한다 </v>
      </c>
      <c r="V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W70" s="164" t="s">
        <v>1971</v>
      </c>
      <c r="X70" s="166" t="str">
        <f>"SELECT 
	CASE WHEN UPPER(DATA_TYPE_NAME) IN ("&amp;$S70&amp;") THEN 'O' ELSE 'X' END AS PASS_CHK,
    'ID"&amp; 'Ⅲ.품질진단 컬럼_규칙_결과'!$U84 &amp;"' AS RULE_ID, 
    UPPER(TABLE_NAME) AS TB_NM,
	UPPER(COLUMN_NAME) AS COL_NM
FROM TABLE_COLUMNS
WHERE 1=1
AND UPPER(SCHEMA_NAME) = '"&amp;$C70&amp;"'
AND UPPER(TABLE_NAME) = '"&amp;$G70&amp;"'
AND UPPER(COLUMN_NAME) = '"&amp;$J70&amp;"' "</f>
        <v xml:space="preserve">SELECT 
	CASE WHEN UPPER(DATA_TYPE_NAME) IN ('INTEGER', 'INT', 'NUMBER', 'BIGINT') THEN 'O' ELSE 'X' END AS PASS_CHK,
    'ID1082' AS RULE_ID, 
    UPPER(TABLE_NAME) AS TB_NM,
	UPPER(COLUMN_NAME) AS COL_NM
FROM TABLE_COLUMNS
WHERE 1=1
AND UPPER(SCHEMA_NAME) = 'YourSchemaName'
AND UPPER(TABLE_NAME) = 'CONDITION_OCCURRENCE'
AND UPPER(COLUMN_NAME) = 'CONDITION_STATUS_CONCEPT_ID' </v>
      </c>
      <c r="Y70" s="164" t="s">
        <v>1971</v>
      </c>
      <c r="Z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A70" s="164" t="s">
        <v>1971</v>
      </c>
      <c r="AB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C70" s="164" t="s">
        <v>1971</v>
      </c>
      <c r="AD70" s="166" t="str">
        <f>"SELECT 
	CASE WHEN UPPER(DATA_TYPE) IN ("&amp;$S70&amp;") THEN 'O' ELSE 'X' END AS PASS_CHK,
    'ID"&amp; 'Ⅲ.품질진단 컬럼_규칙_결과'!$U84 &amp;"' AS RULE_ID, 
          UPPER(TABLE_NAME) AS TB_NM,
	UPPER(COLUMN_NAME) AS COL_NM
FROM ALL_TAB_COLUMNS
WHERE 1=1
AND UPPER(OWNER)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ALL_TAB_COLUMNS
WHERE 1=1
AND UPPER(OWNER) = 'YourSchemaName'
AND UPPER(TABLE_NAME) = 'CONDITION_OCCURRENCE'
AND UPPER(COLUMN_NAME) = 'CONDITION_STATUS_CONCEPT_ID' </v>
      </c>
      <c r="AE70" s="164" t="s">
        <v>1971</v>
      </c>
      <c r="AF70" s="166"/>
      <c r="AG70" s="164" t="s">
        <v>1971</v>
      </c>
      <c r="AH70" s="66"/>
    </row>
    <row r="71" spans="1:34" ht="16.5" customHeight="1">
      <c r="A71" s="141" t="s">
        <v>2242</v>
      </c>
      <c r="B71" s="141" t="s">
        <v>2240</v>
      </c>
      <c r="C71" s="141" t="s">
        <v>2887</v>
      </c>
      <c r="D71" s="141">
        <v>5</v>
      </c>
      <c r="E71" s="174" t="s">
        <v>2243</v>
      </c>
      <c r="F71" s="176" t="s">
        <v>2269</v>
      </c>
      <c r="G71" s="176" t="s">
        <v>2248</v>
      </c>
      <c r="H71" s="176">
        <v>10</v>
      </c>
      <c r="I71" s="182" t="s">
        <v>2644</v>
      </c>
      <c r="J71" s="176" t="s">
        <v>2327</v>
      </c>
      <c r="K71" s="176" t="s">
        <v>20</v>
      </c>
      <c r="L71" s="174"/>
      <c r="M71" s="142"/>
      <c r="N71" s="182" t="s">
        <v>2644</v>
      </c>
      <c r="O71" s="183" t="s">
        <v>2508</v>
      </c>
      <c r="P71" s="148"/>
      <c r="Q71" s="174" t="s">
        <v>2449</v>
      </c>
      <c r="R71" s="174"/>
      <c r="S71" s="205" t="s">
        <v>2820</v>
      </c>
      <c r="T71" s="174"/>
      <c r="U71" s="166" t="str">
        <f t="shared" si="1"/>
        <v xml:space="preserve"> CONDITION_OCCURRENCE 테이블의 STOP_REASON 컬럼은 'CHARACTER VARYING', 'VARCHAR', 'VARCHAR2' 타입을 가져야한다 </v>
      </c>
      <c r="V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W71" s="164" t="s">
        <v>1971</v>
      </c>
      <c r="X71" s="166" t="str">
        <f>"SELECT 
	CASE WHEN UPPER(DATA_TYPE_NAME) IN ("&amp;$S71&amp;") THEN 'O' ELSE 'X' END AS PASS_CHK,
    'ID"&amp; 'Ⅲ.품질진단 컬럼_규칙_결과'!$U85 &amp;"' AS RULE_ID, 
    UPPER(TABLE_NAME) AS TB_NM,
	UPPER(COLUMN_NAME) AS COL_NM
FROM TABLE_COLUMNS
WHERE 1=1
AND UPPER(SCHEMA_NAME) = '"&amp;$C71&amp;"'
AND UPPER(TABLE_NAME) = '"&amp;$G71&amp;"'
AND UPPER(COLUMN_NAME) = '"&amp;$J71&amp;"' "</f>
        <v xml:space="preserve">SELECT 
	CASE WHEN UPPER(DATA_TYPE_NAME) IN ('CHARACTER VARYING', 'VARCHAR', 'VARCHAR2') THEN 'O' ELSE 'X' END AS PASS_CHK,
    'ID1083' AS RULE_ID, 
    UPPER(TABLE_NAME) AS TB_NM,
	UPPER(COLUMN_NAME) AS COL_NM
FROM TABLE_COLUMNS
WHERE 1=1
AND UPPER(SCHEMA_NAME) = 'YourSchemaName'
AND UPPER(TABLE_NAME) = 'CONDITION_OCCURRENCE'
AND UPPER(COLUMN_NAME) = 'STOP_REASON' </v>
      </c>
      <c r="Y71" s="164" t="s">
        <v>1971</v>
      </c>
      <c r="Z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A71" s="164" t="s">
        <v>1971</v>
      </c>
      <c r="AB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C71" s="164" t="s">
        <v>1971</v>
      </c>
      <c r="AD71" s="166" t="str">
        <f>"SELECT 
	CASE WHEN UPPER(DATA_TYPE) IN ("&amp;$S71&amp;") THEN 'O' ELSE 'X' END AS PASS_CHK,
    'ID"&amp; 'Ⅲ.품질진단 컬럼_규칙_결과'!$U85 &amp;"' AS RULE_ID, 
          UPPER(TABLE_NAME) AS TB_NM,
	UPPER(COLUMN_NAME) AS COL_NM
FROM ALL_TAB_COLUMNS
WHERE 1=1
AND UPPER(OWNER)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ALL_TAB_COLUMNS
WHERE 1=1
AND UPPER(OWNER) = 'YourSchemaName'
AND UPPER(TABLE_NAME) = 'CONDITION_OCCURRENCE'
AND UPPER(COLUMN_NAME) = 'STOP_REASON' </v>
      </c>
      <c r="AE71" s="164" t="s">
        <v>1971</v>
      </c>
      <c r="AF71" s="166"/>
      <c r="AG71" s="164" t="s">
        <v>1971</v>
      </c>
      <c r="AH71" s="66"/>
    </row>
    <row r="72" spans="1:34" ht="16.5" customHeight="1">
      <c r="A72" s="141" t="s">
        <v>2242</v>
      </c>
      <c r="B72" s="141" t="s">
        <v>2240</v>
      </c>
      <c r="C72" s="141" t="s">
        <v>2887</v>
      </c>
      <c r="D72" s="141">
        <v>5</v>
      </c>
      <c r="E72" s="174" t="s">
        <v>2243</v>
      </c>
      <c r="F72" s="176" t="s">
        <v>2269</v>
      </c>
      <c r="G72" s="176" t="s">
        <v>2248</v>
      </c>
      <c r="H72" s="176">
        <v>11</v>
      </c>
      <c r="I72" s="182" t="s">
        <v>2498</v>
      </c>
      <c r="J72" s="176" t="s">
        <v>2281</v>
      </c>
      <c r="K72" s="176" t="s">
        <v>2435</v>
      </c>
      <c r="L72" s="174"/>
      <c r="M72" s="142"/>
      <c r="N72" s="182" t="s">
        <v>2498</v>
      </c>
      <c r="O72" s="183">
        <v>11111</v>
      </c>
      <c r="P72" s="148"/>
      <c r="Q72" s="174" t="s">
        <v>2449</v>
      </c>
      <c r="R72" s="174"/>
      <c r="S72" s="205" t="s">
        <v>2838</v>
      </c>
      <c r="T72" s="174"/>
      <c r="U72" s="166" t="str">
        <f t="shared" si="1"/>
        <v xml:space="preserve"> CONDITION_OCCURRENCE 테이블의 PROVIDER_ID 컬럼은 'INTEGER', 'INT', 'NUMBER', 'BIGINT' 타입을 가져야한다 </v>
      </c>
      <c r="V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W72" s="164" t="s">
        <v>1971</v>
      </c>
      <c r="X72" s="166" t="str">
        <f>"SELECT 
	CASE WHEN UPPER(DATA_TYPE_NAME) IN ("&amp;$S72&amp;") THEN 'O' ELSE 'X' END AS PASS_CHK,
    'ID"&amp; 'Ⅲ.품질진단 컬럼_규칙_결과'!$U86 &amp;"' AS RULE_ID, 
    UPPER(TABLE_NAME) AS TB_NM,
	UPPER(COLUMN_NAME) AS COL_NM
FROM TABLE_COLUMNS
WHERE 1=1
AND UPPER(SCHEMA_NAME) = '"&amp;$C72&amp;"'
AND UPPER(TABLE_NAME) = '"&amp;$G72&amp;"'
AND UPPER(COLUMN_NAME) = '"&amp;$J72&amp;"' "</f>
        <v xml:space="preserve">SELECT 
	CASE WHEN UPPER(DATA_TYPE_NAME) IN ('INTEGER', 'INT', 'NUMBER', 'BIGINT') THEN 'O' ELSE 'X' END AS PASS_CHK,
    'ID1084' AS RULE_ID, 
    UPPER(TABLE_NAME) AS TB_NM,
	UPPER(COLUMN_NAME) AS COL_NM
FROM TABLE_COLUMNS
WHERE 1=1
AND UPPER(SCHEMA_NAME) = 'YourSchemaName'
AND UPPER(TABLE_NAME) = 'CONDITION_OCCURRENCE'
AND UPPER(COLUMN_NAME) = 'PROVIDER_ID' </v>
      </c>
      <c r="Y72" s="164" t="s">
        <v>1971</v>
      </c>
      <c r="Z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A72" s="164" t="s">
        <v>1971</v>
      </c>
      <c r="AB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C72" s="164" t="s">
        <v>1971</v>
      </c>
      <c r="AD72" s="166" t="str">
        <f>"SELECT 
	CASE WHEN UPPER(DATA_TYPE) IN ("&amp;$S72&amp;") THEN 'O' ELSE 'X' END AS PASS_CHK,
    'ID"&amp; 'Ⅲ.품질진단 컬럼_규칙_결과'!$U86 &amp;"' AS RULE_ID, 
          UPPER(TABLE_NAME) AS TB_NM,
	UPPER(COLUMN_NAME) AS COL_NM
FROM ALL_TAB_COLUMNS
WHERE 1=1
AND UPPER(OWNER)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ALL_TAB_COLUMNS
WHERE 1=1
AND UPPER(OWNER) = 'YourSchemaName'
AND UPPER(TABLE_NAME) = 'CONDITION_OCCURRENCE'
AND UPPER(COLUMN_NAME) = 'PROVIDER_ID' </v>
      </c>
      <c r="AE72" s="164" t="s">
        <v>1971</v>
      </c>
      <c r="AF72" s="166"/>
      <c r="AG72" s="164" t="s">
        <v>1971</v>
      </c>
      <c r="AH72" s="66"/>
    </row>
    <row r="73" spans="1:34" ht="16.5" customHeight="1">
      <c r="A73" s="141" t="s">
        <v>2242</v>
      </c>
      <c r="B73" s="141" t="s">
        <v>2240</v>
      </c>
      <c r="C73" s="141" t="s">
        <v>2887</v>
      </c>
      <c r="D73" s="141">
        <v>5</v>
      </c>
      <c r="E73" s="174" t="s">
        <v>2243</v>
      </c>
      <c r="F73" s="176" t="s">
        <v>2269</v>
      </c>
      <c r="G73" s="176" t="s">
        <v>2248</v>
      </c>
      <c r="H73" s="176">
        <v>12</v>
      </c>
      <c r="I73" s="182" t="s">
        <v>2645</v>
      </c>
      <c r="J73" s="176" t="s">
        <v>2294</v>
      </c>
      <c r="K73" s="176" t="s">
        <v>2435</v>
      </c>
      <c r="L73" s="174"/>
      <c r="M73" s="142"/>
      <c r="N73" s="182" t="s">
        <v>2651</v>
      </c>
      <c r="O73" s="183">
        <v>11833561</v>
      </c>
      <c r="P73" s="146"/>
      <c r="Q73" s="174" t="s">
        <v>2449</v>
      </c>
      <c r="R73" s="174"/>
      <c r="S73" s="205" t="s">
        <v>2838</v>
      </c>
      <c r="T73" s="174"/>
      <c r="U73" s="166" t="str">
        <f t="shared" si="1"/>
        <v xml:space="preserve"> CONDITION_OCCURRENCE 테이블의 VISIT_OCCURRENCE_ID 컬럼은 'INTEGER', 'INT', 'NUMBER', 'BIGINT' 타입을 가져야한다 </v>
      </c>
      <c r="V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W73" s="164" t="s">
        <v>1971</v>
      </c>
      <c r="X73" s="166" t="str">
        <f>"SELECT 
	CASE WHEN UPPER(DATA_TYPE_NAME) IN ("&amp;$S73&amp;") THEN 'O' ELSE 'X' END AS PASS_CHK,
    'ID"&amp; 'Ⅲ.품질진단 컬럼_규칙_결과'!$U87 &amp;"' AS RULE_ID, 
    UPPER(TABLE_NAME) AS TB_NM,
	UPPER(COLUMN_NAME) AS COL_NM
FROM TABLE_COLUMNS
WHERE 1=1
AND UPPER(SCHEMA_NAME) = '"&amp;$C73&amp;"'
AND UPPER(TABLE_NAME) = '"&amp;$G73&amp;"'
AND UPPER(COLUMN_NAME) = '"&amp;$J73&amp;"'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'VISIT_OCCURRENCE_ID' </v>
      </c>
      <c r="Y73" s="164" t="s">
        <v>1971</v>
      </c>
      <c r="Z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A73" s="164" t="s">
        <v>1971</v>
      </c>
      <c r="AB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C73" s="164" t="s">
        <v>1971</v>
      </c>
      <c r="AD73" s="166" t="str">
        <f>"SELECT 
	CASE WHEN UPPER(DATA_TYPE) IN ("&amp;$S73&amp;") THEN 'O' ELSE 'X' END AS PASS_CHK,
    'ID"&amp; 'Ⅲ.품질진단 컬럼_규칙_결과'!$U87 &amp;"' AS RULE_ID, 
          UPPER(TABLE_NAME) AS TB_NM,
	UPPER(COLUMN_NAME) AS COL_NM
FROM ALL_TAB_COLUMNS
WHERE 1=1
AND UPPER(OWNER)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'VISIT_OCCURRENCE_ID' </v>
      </c>
      <c r="AE73" s="164" t="s">
        <v>1971</v>
      </c>
      <c r="AF73" s="166"/>
      <c r="AG73" s="164" t="s">
        <v>1971</v>
      </c>
      <c r="AH73" s="66"/>
    </row>
    <row r="74" spans="1:34" ht="16.5" customHeight="1">
      <c r="A74" s="141" t="s">
        <v>2242</v>
      </c>
      <c r="B74" s="141" t="s">
        <v>2240</v>
      </c>
      <c r="C74" s="141" t="s">
        <v>2887</v>
      </c>
      <c r="D74" s="141">
        <v>5</v>
      </c>
      <c r="E74" s="174" t="s">
        <v>2243</v>
      </c>
      <c r="F74" s="176" t="s">
        <v>2269</v>
      </c>
      <c r="G74" s="176" t="s">
        <v>2248</v>
      </c>
      <c r="H74" s="176">
        <v>13</v>
      </c>
      <c r="I74" s="182" t="s">
        <v>2500</v>
      </c>
      <c r="J74" s="176" t="s">
        <v>2307</v>
      </c>
      <c r="K74" s="176" t="s">
        <v>2435</v>
      </c>
      <c r="L74" s="174"/>
      <c r="M74" s="142"/>
      <c r="N74" s="182" t="s">
        <v>2500</v>
      </c>
      <c r="O74" s="183">
        <v>11833562</v>
      </c>
      <c r="P74" s="146"/>
      <c r="Q74" s="174" t="s">
        <v>2449</v>
      </c>
      <c r="R74" s="174"/>
      <c r="S74" s="205" t="s">
        <v>2838</v>
      </c>
      <c r="T74" s="174"/>
      <c r="U74" s="166" t="str">
        <f t="shared" si="1"/>
        <v xml:space="preserve"> CONDITION_OCCURRENCE 테이블의 VISIT_DETAIL_ID 컬럼은 'INTEGER', 'INT', 'NUMBER', 'BIGINT' 타입을 가져야한다 </v>
      </c>
      <c r="V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W74" s="164" t="s">
        <v>1971</v>
      </c>
      <c r="X74" s="166" t="str">
        <f>"SELECT 
	CASE WHEN UPPER(DATA_TYPE_NAME) IN ("&amp;$S74&amp;") THEN 'O' ELSE 'X' END AS PASS_CHK,
    'ID"&amp; 'Ⅲ.품질진단 컬럼_규칙_결과'!$U88 &amp;"' AS RULE_ID, 
    UPPER(TABLE_NAME) AS TB_NM,
	UPPER(COLUMN_NAME) AS COL_NM
FROM TABLE_COLUMNS
WHERE 1=1
AND UPPER(SCHEMA_NAME) = '"&amp;$C74&amp;"'
AND UPPER(TABLE_NAME) = '"&amp;$G74&amp;"'
AND UPPER(COLUMN_NAME) = '"&amp;$J74&amp;"'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'VISIT_DETAIL_ID' </v>
      </c>
      <c r="Y74" s="164" t="s">
        <v>1971</v>
      </c>
      <c r="Z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A74" s="164" t="s">
        <v>1971</v>
      </c>
      <c r="AB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C74" s="164" t="s">
        <v>1971</v>
      </c>
      <c r="AD74" s="166" t="str">
        <f>"SELECT 
	CASE WHEN UPPER(DATA_TYPE) IN ("&amp;$S74&amp;") THEN 'O' ELSE 'X' END AS PASS_CHK,
    'ID"&amp; 'Ⅲ.품질진단 컬럼_규칙_결과'!$U88 &amp;"' AS RULE_ID, 
          UPPER(TABLE_NAME) AS TB_NM,
	UPPER(COLUMN_NAME) AS COL_NM
FROM ALL_TAB_COLUMNS
WHERE 1=1
AND UPPER(OWNER)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'VISIT_DETAIL_ID' </v>
      </c>
      <c r="AE74" s="164" t="s">
        <v>1971</v>
      </c>
      <c r="AF74" s="166"/>
      <c r="AG74" s="164" t="s">
        <v>1971</v>
      </c>
      <c r="AH74" s="66"/>
    </row>
    <row r="75" spans="1:34" ht="16.5" customHeight="1">
      <c r="A75" s="141" t="s">
        <v>2242</v>
      </c>
      <c r="B75" s="141" t="s">
        <v>2240</v>
      </c>
      <c r="C75" s="141" t="s">
        <v>2887</v>
      </c>
      <c r="D75" s="141">
        <v>5</v>
      </c>
      <c r="E75" s="174" t="s">
        <v>2243</v>
      </c>
      <c r="F75" s="176" t="s">
        <v>2269</v>
      </c>
      <c r="G75" s="176" t="s">
        <v>2248</v>
      </c>
      <c r="H75" s="176">
        <v>14</v>
      </c>
      <c r="I75" s="182" t="s">
        <v>2646</v>
      </c>
      <c r="J75" s="176" t="s">
        <v>2328</v>
      </c>
      <c r="K75" s="176" t="s">
        <v>2437</v>
      </c>
      <c r="L75" s="174"/>
      <c r="M75" s="142"/>
      <c r="N75" s="182" t="s">
        <v>2652</v>
      </c>
      <c r="O75" s="183" t="s">
        <v>2655</v>
      </c>
      <c r="P75" s="146"/>
      <c r="Q75" s="174" t="s">
        <v>2449</v>
      </c>
      <c r="R75" s="174"/>
      <c r="S75" s="205" t="s">
        <v>2820</v>
      </c>
      <c r="T75" s="174"/>
      <c r="U75" s="166" t="str">
        <f t="shared" si="1"/>
        <v xml:space="preserve"> CONDITION_OCCURRENCE 테이블의 CONDITION_SOURCE_VALUE 컬럼은 'CHARACTER VARYING', 'VARCHAR', 'VARCHAR2' 타입을 가져야한다 </v>
      </c>
      <c r="V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W75" s="164" t="s">
        <v>1971</v>
      </c>
      <c r="X75" s="166" t="str">
        <f>"SELECT 
	CASE WHEN UPPER(DATA_TYPE_NAME) IN ("&amp;$S75&amp;") THEN 'O' ELSE 'X' END AS PASS_CHK,
    'ID"&amp; 'Ⅲ.품질진단 컬럼_규칙_결과'!$U89 &amp;"' AS RULE_ID, 
    UPPER(TABLE_NAME) AS TB_NM,
	UPPER(COLUMN_NAME) AS COL_NM
FROM TABLE_COLUMNS
WHERE 1=1
AND UPPER(SCHEMA_NAME) = '"&amp;$C75&amp;"'
AND UPPER(TABLE_NAME) = '"&amp;$G75&amp;"'
AND UPPER(COLUMN_NAME) = '"&amp;$J75&amp;"'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'CONDITION_SOURCE_VALUE' </v>
      </c>
      <c r="Y75" s="164" t="s">
        <v>1971</v>
      </c>
      <c r="Z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A75" s="164" t="s">
        <v>1971</v>
      </c>
      <c r="AB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C75" s="164" t="s">
        <v>1971</v>
      </c>
      <c r="AD75" s="166" t="str">
        <f>"SELECT 
	CASE WHEN UPPER(DATA_TYPE) IN ("&amp;$S75&amp;") THEN 'O' ELSE 'X' END AS PASS_CHK,
    'ID"&amp; 'Ⅲ.품질진단 컬럼_규칙_결과'!$U89 &amp;"' AS RULE_ID, 
          UPPER(TABLE_NAME) AS TB_NM,
	UPPER(COLUMN_NAME) AS COL_NM
FROM ALL_TAB_COLUMNS
WHERE 1=1
AND UPPER(OWNER)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'CONDITION_SOURCE_VALUE' </v>
      </c>
      <c r="AE75" s="164" t="s">
        <v>1971</v>
      </c>
      <c r="AF75" s="166"/>
      <c r="AG75" s="164" t="s">
        <v>1971</v>
      </c>
      <c r="AH75" s="66"/>
    </row>
    <row r="76" spans="1:34" ht="16.5" customHeight="1">
      <c r="A76" s="141" t="s">
        <v>2242</v>
      </c>
      <c r="B76" s="141" t="s">
        <v>2240</v>
      </c>
      <c r="C76" s="141" t="s">
        <v>2887</v>
      </c>
      <c r="D76" s="141">
        <v>5</v>
      </c>
      <c r="E76" s="174" t="s">
        <v>2243</v>
      </c>
      <c r="F76" s="176" t="s">
        <v>2269</v>
      </c>
      <c r="G76" s="176" t="s">
        <v>2248</v>
      </c>
      <c r="H76" s="176">
        <v>15</v>
      </c>
      <c r="I76" s="182" t="s">
        <v>2647</v>
      </c>
      <c r="J76" s="176" t="s">
        <v>2329</v>
      </c>
      <c r="K76" s="176" t="s">
        <v>2435</v>
      </c>
      <c r="L76" s="174"/>
      <c r="M76" s="142"/>
      <c r="N76" s="182" t="s">
        <v>2653</v>
      </c>
      <c r="O76" s="183" t="s">
        <v>2656</v>
      </c>
      <c r="P76" s="147"/>
      <c r="Q76" s="174" t="s">
        <v>2449</v>
      </c>
      <c r="R76" s="174"/>
      <c r="S76" s="205" t="s">
        <v>2838</v>
      </c>
      <c r="T76" s="174"/>
      <c r="U76" s="166" t="str">
        <f t="shared" si="1"/>
        <v xml:space="preserve"> CONDITION_OCCURRENCE 테이블의 CONDITION_SOURCE_CONCEPT_ID 컬럼은 'INTEGER', 'INT', 'NUMBER', 'BIGINT' 타입을 가져야한다 </v>
      </c>
      <c r="V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W76" s="164" t="s">
        <v>1971</v>
      </c>
      <c r="X76" s="166" t="str">
        <f>"SELECT 
	CASE WHEN UPPER(DATA_TYPE_NAME) IN ("&amp;$S76&amp;") THEN 'O' ELSE 'X' END AS PASS_CHK,
    'ID"&amp; 'Ⅲ.품질진단 컬럼_규칙_결과'!$U90 &amp;"' AS RULE_ID, 
    UPPER(TABLE_NAME) AS TB_NM,
	UPPER(COLUMN_NAME) AS COL_NM
FROM TABLE_COLUMNS
WHERE 1=1
AND UPPER(SCHEMA_NAME) = '"&amp;$C76&amp;"'
AND UPPER(TABLE_NAME) = '"&amp;$G76&amp;"'
AND UPPER(COLUMN_NAME) = '"&amp;$J76&amp;"' "</f>
        <v xml:space="preserve">SELECT 
	CASE WHEN UPPER(DATA_TYPE_NAME) IN ('INTEGER', 'INT', 'NUMBER', 'BIGINT') THEN 'O' ELSE 'X' END AS PASS_CHK,
    'ID1088' AS RULE_ID, 
    UPPER(TABLE_NAME) AS TB_NM,
	UPPER(COLUMN_NAME) AS COL_NM
FROM TABLE_COLUMNS
WHERE 1=1
AND UPPER(SCHEMA_NAME) = 'YourSchemaName'
AND UPPER(TABLE_NAME) = 'CONDITION_OCCURRENCE'
AND UPPER(COLUMN_NAME) = 'CONDITION_SOURCE_CONCEPT_ID' </v>
      </c>
      <c r="Y76" s="164" t="s">
        <v>1971</v>
      </c>
      <c r="Z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A76" s="164" t="s">
        <v>1971</v>
      </c>
      <c r="AB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C76" s="164" t="s">
        <v>1971</v>
      </c>
      <c r="AD76" s="166" t="str">
        <f>"SELECT 
	CASE WHEN UPPER(DATA_TYPE) IN ("&amp;$S76&amp;") THEN 'O' ELSE 'X' END AS PASS_CHK,
    'ID"&amp; 'Ⅲ.품질진단 컬럼_규칙_결과'!$U90 &amp;"' AS RULE_ID, 
          UPPER(TABLE_NAME) AS TB_NM,
	UPPER(COLUMN_NAME) AS COL_NM
FROM ALL_TAB_COLUMNS
WHERE 1=1
AND UPPER(OWNER)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ALL_TAB_COLUMNS
WHERE 1=1
AND UPPER(OWNER) = 'YourSchemaName'
AND UPPER(TABLE_NAME) = 'CONDITION_OCCURRENCE'
AND UPPER(COLUMN_NAME) = 'CONDITION_SOURCE_CONCEPT_ID' </v>
      </c>
      <c r="AE76" s="164" t="s">
        <v>1971</v>
      </c>
      <c r="AF76" s="166"/>
      <c r="AG76" s="164" t="s">
        <v>1971</v>
      </c>
      <c r="AH76" s="66"/>
    </row>
    <row r="77" spans="1:34" ht="16.5" customHeight="1">
      <c r="A77" s="141" t="s">
        <v>2242</v>
      </c>
      <c r="B77" s="141" t="s">
        <v>2240</v>
      </c>
      <c r="C77" s="141" t="s">
        <v>2887</v>
      </c>
      <c r="D77" s="141">
        <v>5</v>
      </c>
      <c r="E77" s="174" t="s">
        <v>2243</v>
      </c>
      <c r="F77" s="176" t="s">
        <v>2269</v>
      </c>
      <c r="G77" s="176" t="s">
        <v>2248</v>
      </c>
      <c r="H77" s="176">
        <v>16</v>
      </c>
      <c r="I77" s="182" t="s">
        <v>2648</v>
      </c>
      <c r="J77" s="176" t="s">
        <v>2330</v>
      </c>
      <c r="K77" s="176" t="s">
        <v>2437</v>
      </c>
      <c r="L77" s="174"/>
      <c r="M77" s="142"/>
      <c r="N77" s="182" t="s">
        <v>2654</v>
      </c>
      <c r="O77" s="183">
        <v>1</v>
      </c>
      <c r="P77" s="147"/>
      <c r="Q77" s="174" t="s">
        <v>2449</v>
      </c>
      <c r="R77" s="174"/>
      <c r="S77" s="205" t="s">
        <v>2820</v>
      </c>
      <c r="T77" s="174"/>
      <c r="U77" s="166" t="str">
        <f t="shared" si="1"/>
        <v xml:space="preserve"> CONDITION_OCCURRENCE 테이블의 CONDITION_STATUS_SOURCE_VALUE 컬럼은 'CHARACTER VARYING', 'VARCHAR', 'VARCHAR2' 타입을 가져야한다 </v>
      </c>
      <c r="V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W77" s="164" t="s">
        <v>1971</v>
      </c>
      <c r="X77" s="166" t="str">
        <f>"SELECT 
	CASE WHEN UPPER(DATA_TYPE_NAME) IN ("&amp;$S77&amp;") THEN 'O' ELSE 'X' END AS PASS_CHK,
    'ID"&amp; 'Ⅲ.품질진단 컬럼_규칙_결과'!$U91 &amp;"' AS RULE_ID, 
    UPPER(TABLE_NAME) AS TB_NM,
	UPPER(COLUMN_NAME) AS COL_NM
FROM TABLE_COLUMNS
WHERE 1=1
AND UPPER(SCHEMA_NAME) = '"&amp;$C77&amp;"'
AND UPPER(TABLE_NAME) = '"&amp;$G77&amp;"'
AND UPPER(COLUMN_NAME) = '"&amp;$J77&amp;"'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'CONDITION_STATUS_SOURCE_VALUE' </v>
      </c>
      <c r="Y77" s="164" t="s">
        <v>1971</v>
      </c>
      <c r="Z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A77" s="164" t="s">
        <v>1971</v>
      </c>
      <c r="AB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C77" s="164" t="s">
        <v>1971</v>
      </c>
      <c r="AD77" s="166" t="str">
        <f>"SELECT 
	CASE WHEN UPPER(DATA_TYPE) IN ("&amp;$S77&amp;") THEN 'O' ELSE 'X' END AS PASS_CHK,
    'ID"&amp; 'Ⅲ.품질진단 컬럼_규칙_결과'!$U91 &amp;"' AS RULE_ID, 
          UPPER(TABLE_NAME) AS TB_NM,
	UPPER(COLUMN_NAME) AS COL_NM
FROM ALL_TAB_COLUMNS
WHERE 1=1
AND UPPER(OWNER)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'CONDITION_STATUS_SOURCE_VALUE' </v>
      </c>
      <c r="AE77" s="164" t="s">
        <v>1971</v>
      </c>
      <c r="AF77" s="166"/>
      <c r="AG77" s="164" t="s">
        <v>1971</v>
      </c>
      <c r="AH77" s="66"/>
    </row>
    <row r="78" spans="1:34" ht="16.5" customHeight="1">
      <c r="A78" s="141" t="s">
        <v>2242</v>
      </c>
      <c r="B78" s="141" t="s">
        <v>2240</v>
      </c>
      <c r="C78" s="141" t="s">
        <v>2887</v>
      </c>
      <c r="D78" s="141">
        <v>6</v>
      </c>
      <c r="E78" s="174" t="s">
        <v>2243</v>
      </c>
      <c r="F78" s="176" t="s">
        <v>2270</v>
      </c>
      <c r="G78" s="176" t="s">
        <v>2249</v>
      </c>
      <c r="H78" s="176">
        <v>1</v>
      </c>
      <c r="I78" s="182" t="s">
        <v>2556</v>
      </c>
      <c r="J78" s="176" t="s">
        <v>2331</v>
      </c>
      <c r="K78" s="176" t="s">
        <v>2435</v>
      </c>
      <c r="L78" s="174" t="s">
        <v>9</v>
      </c>
      <c r="M78" s="142"/>
      <c r="N78" s="182" t="s">
        <v>2534</v>
      </c>
      <c r="O78" s="183">
        <v>11833563</v>
      </c>
      <c r="P78" s="146"/>
      <c r="Q78" s="174" t="s">
        <v>116</v>
      </c>
      <c r="R78" s="174" t="s">
        <v>2448</v>
      </c>
      <c r="S78" s="205" t="s">
        <v>2838</v>
      </c>
      <c r="T78" s="174" t="s">
        <v>315</v>
      </c>
      <c r="U78" s="166" t="str">
        <f t="shared" si="1"/>
        <v xml:space="preserve"> DRUG_EXPOSURE 테이블의 DRUG_EXPOSURE_ID 컬럼은 'INTEGER', 'INT', 'NUMBER', 'BIGINT' 타입을 가져야한다 </v>
      </c>
      <c r="V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W78" s="164" t="s">
        <v>1971</v>
      </c>
      <c r="X78" s="166" t="str">
        <f>"SELECT 
	CASE WHEN UPPER(DATA_TYPE_NAME) IN ("&amp;$S78&amp;") THEN 'O' ELSE 'X' END AS PASS_CHK,
    'ID"&amp; 'Ⅲ.품질진단 컬럼_규칙_결과'!$U92 &amp;"' AS RULE_ID, 
    UPPER(TABLE_NAME) AS TB_NM,
	UPPER(COLUMN_NAME) AS COL_NM
FROM TABLE_COLUMNS
WHERE 1=1
AND UPPER(SCHEMA_NAME) = '"&amp;$C78&amp;"'
AND UPPER(TABLE_NAME) = '"&amp;$G78&amp;"'
AND UPPER(COLUMN_NAME) = '"&amp;$J78&amp;"' "</f>
        <v xml:space="preserve">SELECT 
	CASE WHEN UPPER(DATA_TYPE_NAME) IN ('INTEGER', 'INT', 'NUMBER', 'BIGINT') THEN 'O' ELSE 'X' END AS PASS_CHK,
    'ID1090' AS RULE_ID, 
    UPPER(TABLE_NAME) AS TB_NM,
	UPPER(COLUMN_NAME) AS COL_NM
FROM TABLE_COLUMNS
WHERE 1=1
AND UPPER(SCHEMA_NAME) = 'YourSchemaName'
AND UPPER(TABLE_NAME) = 'DRUG_EXPOSURE'
AND UPPER(COLUMN_NAME) = 'DRUG_EXPOSURE_ID' </v>
      </c>
      <c r="Y78" s="164" t="s">
        <v>1971</v>
      </c>
      <c r="Z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A78" s="164" t="s">
        <v>1971</v>
      </c>
      <c r="AB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C78" s="164" t="s">
        <v>1971</v>
      </c>
      <c r="AD78" s="166" t="str">
        <f>"SELECT 
	CASE WHEN UPPER(DATA_TYPE) IN ("&amp;$S78&amp;") THEN 'O' ELSE 'X' END AS PASS_CHK,
    'ID"&amp; 'Ⅲ.품질진단 컬럼_규칙_결과'!$U92 &amp;"' AS RULE_ID, 
          UPPER(TABLE_NAME) AS TB_NM,
	UPPER(COLUMN_NAME) AS COL_NM
FROM ALL_TAB_COLUMNS
WHERE 1=1
AND UPPER(OWNER)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ALL_TAB_COLUMNS
WHERE 1=1
AND UPPER(OWNER) = 'YourSchemaName'
AND UPPER(TABLE_NAME) = 'DRUG_EXPOSURE'
AND UPPER(COLUMN_NAME) = 'DRUG_EXPOSURE_ID' </v>
      </c>
      <c r="AE78" s="164" t="s">
        <v>1971</v>
      </c>
      <c r="AF78" s="166"/>
      <c r="AG78" s="164" t="s">
        <v>1971</v>
      </c>
      <c r="AH78" s="66"/>
    </row>
    <row r="79" spans="1:34" ht="16.5" customHeight="1">
      <c r="A79" s="141" t="s">
        <v>2242</v>
      </c>
      <c r="B79" s="141" t="s">
        <v>2240</v>
      </c>
      <c r="C79" s="141" t="s">
        <v>2887</v>
      </c>
      <c r="D79" s="141">
        <v>6</v>
      </c>
      <c r="E79" s="174" t="s">
        <v>2243</v>
      </c>
      <c r="F79" s="176" t="s">
        <v>2270</v>
      </c>
      <c r="G79" s="176" t="s">
        <v>2249</v>
      </c>
      <c r="H79" s="176">
        <v>2</v>
      </c>
      <c r="I79" s="182" t="s">
        <v>2487</v>
      </c>
      <c r="J79" s="176" t="s">
        <v>2272</v>
      </c>
      <c r="K79" s="176" t="s">
        <v>2435</v>
      </c>
      <c r="L79" s="174"/>
      <c r="M79" s="142"/>
      <c r="N79" s="182" t="s">
        <v>2487</v>
      </c>
      <c r="O79" s="183">
        <v>100000001</v>
      </c>
      <c r="P79" s="146"/>
      <c r="Q79" s="174" t="s">
        <v>116</v>
      </c>
      <c r="R79" s="174" t="s">
        <v>2448</v>
      </c>
      <c r="S79" s="205" t="s">
        <v>2838</v>
      </c>
      <c r="T79" s="174"/>
      <c r="U79" s="166" t="str">
        <f t="shared" si="1"/>
        <v xml:space="preserve"> DRUG_EXPOSURE 테이블의 PERSON_ID 컬럼은 'INTEGER', 'INT', 'NUMBER', 'BIGINT' 타입을 가져야한다 </v>
      </c>
      <c r="V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W79" s="164" t="s">
        <v>1971</v>
      </c>
      <c r="X79" s="166" t="str">
        <f>"SELECT 
	CASE WHEN UPPER(DATA_TYPE_NAME) IN ("&amp;$S79&amp;") THEN 'O' ELSE 'X' END AS PASS_CHK,
    'ID"&amp; 'Ⅲ.품질진단 컬럼_규칙_결과'!$U93 &amp;"' AS RULE_ID, 
    UPPER(TABLE_NAME) AS TB_NM,
	UPPER(COLUMN_NAME) AS COL_NM
FROM TABLE_COLUMNS
WHERE 1=1
AND UPPER(SCHEMA_NAME) = '"&amp;$C79&amp;"'
AND UPPER(TABLE_NAME) = '"&amp;$G79&amp;"'
AND UPPER(COLUMN_NAME) = '"&amp;$J79&amp;"'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'PERSON_ID' </v>
      </c>
      <c r="Y79" s="164" t="s">
        <v>1971</v>
      </c>
      <c r="Z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A79" s="164" t="s">
        <v>1971</v>
      </c>
      <c r="AB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C79" s="164" t="s">
        <v>1971</v>
      </c>
      <c r="AD79" s="166" t="str">
        <f>"SELECT 
	CASE WHEN UPPER(DATA_TYPE) IN ("&amp;$S79&amp;") THEN 'O' ELSE 'X' END AS PASS_CHK,
    'ID"&amp; 'Ⅲ.품질진단 컬럼_규칙_결과'!$U93 &amp;"' AS RULE_ID, 
          UPPER(TABLE_NAME) AS TB_NM,
	UPPER(COLUMN_NAME) AS COL_NM
FROM ALL_TAB_COLUMNS
WHERE 1=1
AND UPPER(OWNER)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'PERSON_ID' </v>
      </c>
      <c r="AE79" s="164" t="s">
        <v>1971</v>
      </c>
      <c r="AF79" s="166"/>
      <c r="AG79" s="164" t="s">
        <v>1971</v>
      </c>
      <c r="AH79" s="66"/>
    </row>
    <row r="80" spans="1:34" ht="16.5" customHeight="1">
      <c r="A80" s="141" t="s">
        <v>2242</v>
      </c>
      <c r="B80" s="141" t="s">
        <v>2240</v>
      </c>
      <c r="C80" s="141" t="s">
        <v>2887</v>
      </c>
      <c r="D80" s="141">
        <v>6</v>
      </c>
      <c r="E80" s="174" t="s">
        <v>2243</v>
      </c>
      <c r="F80" s="176" t="s">
        <v>2270</v>
      </c>
      <c r="G80" s="176" t="s">
        <v>2249</v>
      </c>
      <c r="H80" s="176">
        <v>3</v>
      </c>
      <c r="I80" s="182" t="s">
        <v>2557</v>
      </c>
      <c r="J80" s="176" t="s">
        <v>2332</v>
      </c>
      <c r="K80" s="176" t="s">
        <v>2435</v>
      </c>
      <c r="L80" s="174"/>
      <c r="M80" s="142"/>
      <c r="N80" s="182" t="s">
        <v>2535</v>
      </c>
      <c r="O80" s="183">
        <v>12345347</v>
      </c>
      <c r="P80" s="147"/>
      <c r="Q80" s="174" t="s">
        <v>116</v>
      </c>
      <c r="R80" s="174" t="s">
        <v>2448</v>
      </c>
      <c r="S80" s="205" t="s">
        <v>2838</v>
      </c>
      <c r="T80" s="174"/>
      <c r="U80" s="166" t="str">
        <f t="shared" si="1"/>
        <v xml:space="preserve"> DRUG_EXPOSURE 테이블의 DRUG_CONCEPT_ID 컬럼은 'INTEGER', 'INT', 'NUMBER', 'BIGINT' 타입을 가져야한다 </v>
      </c>
      <c r="V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W80" s="164" t="s">
        <v>1971</v>
      </c>
      <c r="X80" s="166" t="str">
        <f>"SELECT 
	CASE WHEN UPPER(DATA_TYPE_NAME) IN ("&amp;$S80&amp;") THEN 'O' ELSE 'X' END AS PASS_CHK,
    'ID"&amp; 'Ⅲ.품질진단 컬럼_규칙_결과'!$U94 &amp;"' AS RULE_ID, 
    UPPER(TABLE_NAME) AS TB_NM,
	UPPER(COLUMN_NAME) AS COL_NM
FROM TABLE_COLUMNS
WHERE 1=1
AND UPPER(SCHEMA_NAME) = '"&amp;$C80&amp;"'
AND UPPER(TABLE_NAME) = '"&amp;$G80&amp;"'
AND UPPER(COLUMN_NAME) = '"&amp;$J80&amp;"' "</f>
        <v xml:space="preserve">SELECT 
	CASE WHEN UPPER(DATA_TYPE_NAME) IN ('INTEGER', 'INT', 'NUMBER', 'BIGINT') THEN 'O' ELSE 'X' END AS PASS_CHK,
    'ID1092' AS RULE_ID, 
    UPPER(TABLE_NAME) AS TB_NM,
	UPPER(COLUMN_NAME) AS COL_NM
FROM TABLE_COLUMNS
WHERE 1=1
AND UPPER(SCHEMA_NAME) = 'YourSchemaName'
AND UPPER(TABLE_NAME) = 'DRUG_EXPOSURE'
AND UPPER(COLUMN_NAME) = 'DRUG_CONCEPT_ID' </v>
      </c>
      <c r="Y80" s="164" t="s">
        <v>1971</v>
      </c>
      <c r="Z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A80" s="164" t="s">
        <v>1971</v>
      </c>
      <c r="AB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C80" s="164" t="s">
        <v>1971</v>
      </c>
      <c r="AD80" s="166" t="str">
        <f>"SELECT 
	CASE WHEN UPPER(DATA_TYPE) IN ("&amp;$S80&amp;") THEN 'O' ELSE 'X' END AS PASS_CHK,
    'ID"&amp; 'Ⅲ.품질진단 컬럼_규칙_결과'!$U94 &amp;"' AS RULE_ID, 
          UPPER(TABLE_NAME) AS TB_NM,
	UPPER(COLUMN_NAME) AS COL_NM
FROM ALL_TAB_COLUMNS
WHERE 1=1
AND UPPER(OWNER)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ALL_TAB_COLUMNS
WHERE 1=1
AND UPPER(OWNER) = 'YourSchemaName'
AND UPPER(TABLE_NAME) = 'DRUG_EXPOSURE'
AND UPPER(COLUMN_NAME) = 'DRUG_CONCEPT_ID' </v>
      </c>
      <c r="AE80" s="164" t="s">
        <v>1971</v>
      </c>
      <c r="AF80" s="166"/>
      <c r="AG80" s="164" t="s">
        <v>1971</v>
      </c>
      <c r="AH80" s="66"/>
    </row>
    <row r="81" spans="1:34" ht="16.5" customHeight="1">
      <c r="A81" s="141" t="s">
        <v>2242</v>
      </c>
      <c r="B81" s="141" t="s">
        <v>2240</v>
      </c>
      <c r="C81" s="141" t="s">
        <v>2887</v>
      </c>
      <c r="D81" s="141">
        <v>6</v>
      </c>
      <c r="E81" s="174" t="s">
        <v>2243</v>
      </c>
      <c r="F81" s="176" t="s">
        <v>2270</v>
      </c>
      <c r="G81" s="176" t="s">
        <v>2249</v>
      </c>
      <c r="H81" s="176">
        <v>4</v>
      </c>
      <c r="I81" s="182" t="s">
        <v>2536</v>
      </c>
      <c r="J81" s="176" t="s">
        <v>2333</v>
      </c>
      <c r="K81" s="176" t="s">
        <v>2438</v>
      </c>
      <c r="L81" s="174"/>
      <c r="M81" s="142"/>
      <c r="N81" s="182" t="s">
        <v>2536</v>
      </c>
      <c r="O81" s="184">
        <v>44743</v>
      </c>
      <c r="P81" s="147"/>
      <c r="Q81" s="174" t="s">
        <v>116</v>
      </c>
      <c r="R81" s="174" t="s">
        <v>2448</v>
      </c>
      <c r="S81" s="205" t="s">
        <v>2813</v>
      </c>
      <c r="T81" s="174"/>
      <c r="U81" s="166" t="str">
        <f t="shared" si="1"/>
        <v xml:space="preserve"> DRUG_EXPOSURE 테이블의 DRUG_EXPOSURE_START_DATE 컬럼은 'DATE' 타입을 가져야한다 </v>
      </c>
      <c r="V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W81" s="164" t="s">
        <v>1971</v>
      </c>
      <c r="X81" s="166" t="str">
        <f>"SELECT 
	CASE WHEN UPPER(DATA_TYPE_NAME) IN ("&amp;$S81&amp;") THEN 'O' ELSE 'X' END AS PASS_CHK,
    'ID"&amp; 'Ⅲ.품질진단 컬럼_규칙_결과'!$U95 &amp;"' AS RULE_ID, 
    UPPER(TABLE_NAME) AS TB_NM,
	UPPER(COLUMN_NAME) AS COL_NM
FROM TABLE_COLUMNS
WHERE 1=1
AND UPPER(SCHEMA_NAME) = '"&amp;$C81&amp;"'
AND UPPER(TABLE_NAME) = '"&amp;$G81&amp;"'
AND UPPER(COLUMN_NAME) = '"&amp;$J81&amp;"'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'DRUG_EXPOSURE_START_DATE' </v>
      </c>
      <c r="Y81" s="164" t="s">
        <v>1971</v>
      </c>
      <c r="Z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A81" s="164" t="s">
        <v>1971</v>
      </c>
      <c r="AB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C81" s="164" t="s">
        <v>1971</v>
      </c>
      <c r="AD81" s="166" t="str">
        <f>"SELECT 
	CASE WHEN UPPER(DATA_TYPE) IN ("&amp;$S81&amp;") THEN 'O' ELSE 'X' END AS PASS_CHK,
    'ID"&amp; 'Ⅲ.품질진단 컬럼_규칙_결과'!$U95 &amp;"' AS RULE_ID, 
          UPPER(TABLE_NAME) AS TB_NM,
	UPPER(COLUMN_NAME) AS COL_NM
FROM ALL_TAB_COLUMNS
WHERE 1=1
AND UPPER(OWNER)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'DRUG_EXPOSURE_START_DATE' </v>
      </c>
      <c r="AE81" s="164" t="s">
        <v>1971</v>
      </c>
      <c r="AF81" s="166"/>
      <c r="AG81" s="164" t="s">
        <v>1971</v>
      </c>
      <c r="AH81" s="66"/>
    </row>
    <row r="82" spans="1:34" ht="16.5" customHeight="1">
      <c r="A82" s="141" t="s">
        <v>2242</v>
      </c>
      <c r="B82" s="141" t="s">
        <v>2240</v>
      </c>
      <c r="C82" s="141" t="s">
        <v>2887</v>
      </c>
      <c r="D82" s="141">
        <v>6</v>
      </c>
      <c r="E82" s="174" t="s">
        <v>2243</v>
      </c>
      <c r="F82" s="176" t="s">
        <v>2270</v>
      </c>
      <c r="G82" s="176" t="s">
        <v>2249</v>
      </c>
      <c r="H82" s="176">
        <v>5</v>
      </c>
      <c r="I82" s="182" t="s">
        <v>2537</v>
      </c>
      <c r="J82" s="176" t="s">
        <v>2334</v>
      </c>
      <c r="K82" s="176" t="s">
        <v>2436</v>
      </c>
      <c r="L82" s="174"/>
      <c r="M82" s="142"/>
      <c r="N82" s="182" t="s">
        <v>2537</v>
      </c>
      <c r="O82" s="185">
        <v>44743.407777777778</v>
      </c>
      <c r="P82" s="146"/>
      <c r="Q82" s="174" t="s">
        <v>2449</v>
      </c>
      <c r="R82" s="174"/>
      <c r="S82" s="205" t="s">
        <v>2819</v>
      </c>
      <c r="T82" s="174"/>
      <c r="U82" s="166" t="str">
        <f t="shared" si="1"/>
        <v xml:space="preserve"> DRUG_EXPOSURE 테이블의 DRUG_EXPOSURE_START_DATETIME 컬럼은 'DATETIME', 'TIMESTAMP', 'TIMESTAMP(6)', 'TIMESTAMP WITHOUT TIME ZONE' 타입을 가져야한다 </v>
      </c>
      <c r="V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W82" s="164" t="s">
        <v>1971</v>
      </c>
      <c r="X82" s="166" t="str">
        <f>"SELECT 
	CASE WHEN UPPER(DATA_TYPE_NAME) IN ("&amp;$S82&amp;") THEN 'O' ELSE 'X' END AS PASS_CHK,
    'ID"&amp; 'Ⅲ.품질진단 컬럼_규칙_결과'!$U96 &amp;"' AS RULE_ID, 
    UPPER(TABLE_NAME) AS TB_NM,
	UPPER(COLUMN_NAME) AS COL_NM
FROM TABLE_COLUMNS
WHERE 1=1
AND UPPER(SCHEMA_NAME) = '"&amp;$C82&amp;"'
AND UPPER(TABLE_NAME) = '"&amp;$G82&amp;"'
AND UPPER(COLUMN_NAME) = '"&amp;$J82&amp;"'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'DRUG_EXPOSURE_START_DATETIME' </v>
      </c>
      <c r="Y82" s="164" t="s">
        <v>1971</v>
      </c>
      <c r="Z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A82" s="164" t="s">
        <v>1971</v>
      </c>
      <c r="AB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C82" s="164" t="s">
        <v>1971</v>
      </c>
      <c r="AD82" s="166" t="str">
        <f>"SELECT 
	CASE WHEN UPPER(DATA_TYPE) IN ("&amp;$S82&amp;") THEN 'O' ELSE 'X' END AS PASS_CHK,
    'ID"&amp; 'Ⅲ.품질진단 컬럼_규칙_결과'!$U96 &amp;"' AS RULE_ID, 
          UPPER(TABLE_NAME) AS TB_NM,
	UPPER(COLUMN_NAME) AS COL_NM
FROM ALL_TAB_COLUMNS
WHERE 1=1
AND UPPER(OWNER)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'DRUG_EXPOSURE_START_DATETIME' </v>
      </c>
      <c r="AE82" s="164" t="s">
        <v>1971</v>
      </c>
      <c r="AF82" s="166"/>
      <c r="AG82" s="164" t="s">
        <v>1971</v>
      </c>
      <c r="AH82" s="66"/>
    </row>
    <row r="83" spans="1:34" ht="16.5" customHeight="1">
      <c r="A83" s="141" t="s">
        <v>2242</v>
      </c>
      <c r="B83" s="141" t="s">
        <v>2240</v>
      </c>
      <c r="C83" s="141" t="s">
        <v>2887</v>
      </c>
      <c r="D83" s="141">
        <v>6</v>
      </c>
      <c r="E83" s="174" t="s">
        <v>2243</v>
      </c>
      <c r="F83" s="176" t="s">
        <v>2270</v>
      </c>
      <c r="G83" s="176" t="s">
        <v>2249</v>
      </c>
      <c r="H83" s="176">
        <v>6</v>
      </c>
      <c r="I83" s="182" t="s">
        <v>2538</v>
      </c>
      <c r="J83" s="176" t="s">
        <v>2335</v>
      </c>
      <c r="K83" s="176" t="s">
        <v>2438</v>
      </c>
      <c r="L83" s="174"/>
      <c r="M83" s="142"/>
      <c r="N83" s="182" t="s">
        <v>2538</v>
      </c>
      <c r="O83" s="184">
        <v>44804</v>
      </c>
      <c r="P83" s="146"/>
      <c r="Q83" s="174" t="s">
        <v>116</v>
      </c>
      <c r="R83" s="174" t="s">
        <v>2448</v>
      </c>
      <c r="S83" s="205" t="s">
        <v>2813</v>
      </c>
      <c r="T83" s="174"/>
      <c r="U83" s="166" t="str">
        <f t="shared" si="1"/>
        <v xml:space="preserve"> DRUG_EXPOSURE 테이블의 DRUG_EXPOSURE_END_DATE 컬럼은 'DATE' 타입을 가져야한다 </v>
      </c>
      <c r="V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W83" s="164" t="s">
        <v>1971</v>
      </c>
      <c r="X83" s="166" t="str">
        <f>"SELECT 
	CASE WHEN UPPER(DATA_TYPE_NAME) IN ("&amp;$S83&amp;") THEN 'O' ELSE 'X' END AS PASS_CHK,
    'ID"&amp; 'Ⅲ.품질진단 컬럼_규칙_결과'!$U97 &amp;"' AS RULE_ID, 
    UPPER(TABLE_NAME) AS TB_NM,
	UPPER(COLUMN_NAME) AS COL_NM
FROM TABLE_COLUMNS
WHERE 1=1
AND UPPER(SCHEMA_NAME) = '"&amp;$C83&amp;"'
AND UPPER(TABLE_NAME) = '"&amp;$G83&amp;"'
AND UPPER(COLUMN_NAME) = '"&amp;$J83&amp;"' "</f>
        <v xml:space="preserve">SELECT 
	CASE WHEN UPPER(DATA_TYPE_NAME) IN ('DATE') THEN 'O' ELSE 'X' END AS PASS_CHK,
    'ID1095' AS RULE_ID, 
    UPPER(TABLE_NAME) AS TB_NM,
	UPPER(COLUMN_NAME) AS COL_NM
FROM TABLE_COLUMNS
WHERE 1=1
AND UPPER(SCHEMA_NAME) = 'YourSchemaName'
AND UPPER(TABLE_NAME) = 'DRUG_EXPOSURE'
AND UPPER(COLUMN_NAME) = 'DRUG_EXPOSURE_END_DATE' </v>
      </c>
      <c r="Y83" s="164" t="s">
        <v>1971</v>
      </c>
      <c r="Z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A83" s="164" t="s">
        <v>1971</v>
      </c>
      <c r="AB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C83" s="164" t="s">
        <v>1971</v>
      </c>
      <c r="AD83" s="166" t="str">
        <f>"SELECT 
	CASE WHEN UPPER(DATA_TYPE) IN ("&amp;$S83&amp;") THEN 'O' ELSE 'X' END AS PASS_CHK,
    'ID"&amp; 'Ⅲ.품질진단 컬럼_규칙_결과'!$U97 &amp;"' AS RULE_ID, 
          UPPER(TABLE_NAME) AS TB_NM,
	UPPER(COLUMN_NAME) AS COL_NM
FROM ALL_TAB_COLUMNS
WHERE 1=1
AND UPPER(OWNER)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ALL_TAB_COLUMNS
WHERE 1=1
AND UPPER(OWNER) = 'YourSchemaName'
AND UPPER(TABLE_NAME) = 'DRUG_EXPOSURE'
AND UPPER(COLUMN_NAME) = 'DRUG_EXPOSURE_END_DATE' </v>
      </c>
      <c r="AE83" s="164" t="s">
        <v>1971</v>
      </c>
      <c r="AF83" s="166"/>
      <c r="AG83" s="164" t="s">
        <v>1971</v>
      </c>
      <c r="AH83" s="66"/>
    </row>
    <row r="84" spans="1:34" ht="16.5" customHeight="1">
      <c r="A84" s="141" t="s">
        <v>2242</v>
      </c>
      <c r="B84" s="141" t="s">
        <v>2240</v>
      </c>
      <c r="C84" s="141" t="s">
        <v>2887</v>
      </c>
      <c r="D84" s="141">
        <v>6</v>
      </c>
      <c r="E84" s="174" t="s">
        <v>2243</v>
      </c>
      <c r="F84" s="176" t="s">
        <v>2270</v>
      </c>
      <c r="G84" s="176" t="s">
        <v>2249</v>
      </c>
      <c r="H84" s="176">
        <v>7</v>
      </c>
      <c r="I84" s="182" t="s">
        <v>2539</v>
      </c>
      <c r="J84" s="176" t="s">
        <v>2336</v>
      </c>
      <c r="K84" s="176" t="s">
        <v>2436</v>
      </c>
      <c r="L84" s="174"/>
      <c r="M84" s="142"/>
      <c r="N84" s="182" t="s">
        <v>2539</v>
      </c>
      <c r="O84" s="183" t="s">
        <v>2508</v>
      </c>
      <c r="P84" s="143"/>
      <c r="Q84" s="174" t="s">
        <v>2449</v>
      </c>
      <c r="R84" s="174"/>
      <c r="S84" s="205" t="s">
        <v>2819</v>
      </c>
      <c r="T84" s="174"/>
      <c r="U84" s="166" t="str">
        <f t="shared" si="1"/>
        <v xml:space="preserve"> DRUG_EXPOSURE 테이블의 DRUG_EXPOSURE_END_DATETIME 컬럼은 'DATETIME', 'TIMESTAMP', 'TIMESTAMP(6)', 'TIMESTAMP WITHOUT TIME ZONE' 타입을 가져야한다 </v>
      </c>
      <c r="V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W84" s="164" t="s">
        <v>1971</v>
      </c>
      <c r="X84" s="166" t="str">
        <f>"SELECT 
	CASE WHEN UPPER(DATA_TYPE_NAME) IN ("&amp;$S84&amp;") THEN 'O' ELSE 'X' END AS PASS_CHK,
    'ID"&amp; 'Ⅲ.품질진단 컬럼_규칙_결과'!$U98 &amp;"' AS RULE_ID, 
    UPPER(TABLE_NAME) AS TB_NM,
	UPPER(COLUMN_NAME) AS COL_NM
FROM TABLE_COLUMNS
WHERE 1=1
AND UPPER(SCHEMA_NAME) = '"&amp;$C84&amp;"'
AND UPPER(TABLE_NAME) = '"&amp;$G84&amp;"'
AND UPPER(COLUMN_NAME) = '"&amp;$J84&amp;"' "</f>
        <v xml:space="preserve">SELECT 
	CASE WHEN UPPER(DATA_TYPE_NAME) IN ('DATETIME', 'TIMESTAMP', 'TIMESTAMP(6)', 'TIMESTAMP WITHOUT TIME ZONE') THEN 'O' ELSE 'X' END AS PASS_CHK,
    'ID1096' AS RULE_ID, 
    UPPER(TABLE_NAME) AS TB_NM,
	UPPER(COLUMN_NAME) AS COL_NM
FROM TABLE_COLUMNS
WHERE 1=1
AND UPPER(SCHEMA_NAME) = 'YourSchemaName'
AND UPPER(TABLE_NAME) = 'DRUG_EXPOSURE'
AND UPPER(COLUMN_NAME) = 'DRUG_EXPOSURE_END_DATETIME' </v>
      </c>
      <c r="Y84" s="164" t="s">
        <v>1971</v>
      </c>
      <c r="Z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A84" s="164" t="s">
        <v>1971</v>
      </c>
      <c r="AB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C84" s="164" t="s">
        <v>1971</v>
      </c>
      <c r="AD84" s="166" t="str">
        <f>"SELECT 
	CASE WHEN UPPER(DATA_TYPE) IN ("&amp;$S84&amp;") THEN 'O' ELSE 'X' END AS PASS_CHK,
    'ID"&amp; 'Ⅲ.품질진단 컬럼_규칙_결과'!$U98 &amp;"' AS RULE_ID, 
          UPPER(TABLE_NAME) AS TB_NM,
	UPPER(COLUMN_NAME) AS COL_NM
FROM ALL_TAB_COLUMNS
WHERE 1=1
AND UPPER(OWNER)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ALL_TAB_COLUMNS
WHERE 1=1
AND UPPER(OWNER) = 'YourSchemaName'
AND UPPER(TABLE_NAME) = 'DRUG_EXPOSURE'
AND UPPER(COLUMN_NAME) = 'DRUG_EXPOSURE_END_DATETIME' </v>
      </c>
      <c r="AE84" s="164" t="s">
        <v>1971</v>
      </c>
      <c r="AF84" s="166"/>
      <c r="AG84" s="164" t="s">
        <v>1971</v>
      </c>
      <c r="AH84" s="66"/>
    </row>
    <row r="85" spans="1:34" ht="16.5" customHeight="1">
      <c r="A85" s="141" t="s">
        <v>2242</v>
      </c>
      <c r="B85" s="141" t="s">
        <v>2240</v>
      </c>
      <c r="C85" s="141" t="s">
        <v>2887</v>
      </c>
      <c r="D85" s="141">
        <v>6</v>
      </c>
      <c r="E85" s="174" t="s">
        <v>2243</v>
      </c>
      <c r="F85" s="176" t="s">
        <v>2270</v>
      </c>
      <c r="G85" s="176" t="s">
        <v>2249</v>
      </c>
      <c r="H85" s="176">
        <v>8</v>
      </c>
      <c r="I85" s="182" t="s">
        <v>2540</v>
      </c>
      <c r="J85" s="176" t="s">
        <v>2337</v>
      </c>
      <c r="K85" s="176" t="s">
        <v>2438</v>
      </c>
      <c r="L85" s="174"/>
      <c r="M85" s="142"/>
      <c r="N85" s="182" t="s">
        <v>2540</v>
      </c>
      <c r="O85" s="183" t="s">
        <v>2508</v>
      </c>
      <c r="P85" s="146"/>
      <c r="Q85" s="174" t="s">
        <v>2449</v>
      </c>
      <c r="R85" s="174"/>
      <c r="S85" s="205" t="s">
        <v>2813</v>
      </c>
      <c r="T85" s="174"/>
      <c r="U85" s="166" t="str">
        <f t="shared" si="1"/>
        <v xml:space="preserve"> DRUG_EXPOSURE 테이블의 VERBATIM_END_DATE 컬럼은 'DATE' 타입을 가져야한다 </v>
      </c>
      <c r="V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W85" s="164" t="s">
        <v>1971</v>
      </c>
      <c r="X85" s="166" t="str">
        <f>"SELECT 
	CASE WHEN UPPER(DATA_TYPE_NAME) IN ("&amp;$S85&amp;") THEN 'O' ELSE 'X' END AS PASS_CHK,
    'ID"&amp; 'Ⅲ.품질진단 컬럼_규칙_결과'!$U99 &amp;"' AS RULE_ID, 
    UPPER(TABLE_NAME) AS TB_NM,
	UPPER(COLUMN_NAME) AS COL_NM
FROM TABLE_COLUMNS
WHERE 1=1
AND UPPER(SCHEMA_NAME) = '"&amp;$C85&amp;"'
AND UPPER(TABLE_NAME) = '"&amp;$G85&amp;"'
AND UPPER(COLUMN_NAME) = '"&amp;$J85&amp;"'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'VERBATIM_END_DATE' </v>
      </c>
      <c r="Y85" s="164" t="s">
        <v>1971</v>
      </c>
      <c r="Z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A85" s="164" t="s">
        <v>1971</v>
      </c>
      <c r="AB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C85" s="164" t="s">
        <v>1971</v>
      </c>
      <c r="AD85" s="166" t="str">
        <f>"SELECT 
	CASE WHEN UPPER(DATA_TYPE) IN ("&amp;$S85&amp;") THEN 'O' ELSE 'X' END AS PASS_CHK,
    'ID"&amp; 'Ⅲ.품질진단 컬럼_규칙_결과'!$U99 &amp;"' AS RULE_ID, 
          UPPER(TABLE_NAME) AS TB_NM,
	UPPER(COLUMN_NAME) AS COL_NM
FROM ALL_TAB_COLUMNS
WHERE 1=1
AND UPPER(OWNER)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'VERBATIM_END_DATE' </v>
      </c>
      <c r="AE85" s="164" t="s">
        <v>1971</v>
      </c>
      <c r="AF85" s="166"/>
      <c r="AG85" s="164" t="s">
        <v>1971</v>
      </c>
      <c r="AH85" s="66"/>
    </row>
    <row r="86" spans="1:34" ht="16.5" customHeight="1">
      <c r="A86" s="141" t="s">
        <v>2242</v>
      </c>
      <c r="B86" s="141" t="s">
        <v>2240</v>
      </c>
      <c r="C86" s="141" t="s">
        <v>2887</v>
      </c>
      <c r="D86" s="141">
        <v>6</v>
      </c>
      <c r="E86" s="174" t="s">
        <v>2243</v>
      </c>
      <c r="F86" s="176" t="s">
        <v>2270</v>
      </c>
      <c r="G86" s="176" t="s">
        <v>2249</v>
      </c>
      <c r="H86" s="176">
        <v>9</v>
      </c>
      <c r="I86" s="182" t="s">
        <v>2541</v>
      </c>
      <c r="J86" s="176" t="s">
        <v>2338</v>
      </c>
      <c r="K86" s="176" t="s">
        <v>2435</v>
      </c>
      <c r="L86" s="174"/>
      <c r="M86" s="142"/>
      <c r="N86" s="182" t="s">
        <v>2541</v>
      </c>
      <c r="O86" s="183">
        <v>38000177</v>
      </c>
      <c r="P86" s="146"/>
      <c r="Q86" s="174" t="s">
        <v>116</v>
      </c>
      <c r="R86" s="174" t="s">
        <v>2448</v>
      </c>
      <c r="S86" s="205" t="s">
        <v>2838</v>
      </c>
      <c r="T86" s="174"/>
      <c r="U86" s="166" t="str">
        <f t="shared" si="1"/>
        <v xml:space="preserve"> DRUG_EXPOSURE 테이블의 DRUG_TYPE_CONCEPT_ID 컬럼은 'INTEGER', 'INT', 'NUMBER', 'BIGINT' 타입을 가져야한다 </v>
      </c>
      <c r="V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W86" s="164" t="s">
        <v>1971</v>
      </c>
      <c r="X86" s="166" t="str">
        <f>"SELECT 
	CASE WHEN UPPER(DATA_TYPE_NAME) IN ("&amp;$S86&amp;") THEN 'O' ELSE 'X' END AS PASS_CHK,
    'ID"&amp; 'Ⅲ.품질진단 컬럼_규칙_결과'!$U100 &amp;"' AS RULE_ID, 
    UPPER(TABLE_NAME) AS TB_NM,
	UPPER(COLUMN_NAME) AS COL_NM
FROM TABLE_COLUMNS
WHERE 1=1
AND UPPER(SCHEMA_NAME) = '"&amp;$C86&amp;"'
AND UPPER(TABLE_NAME) = '"&amp;$G86&amp;"'
AND UPPER(COLUMN_NAME) = '"&amp;$J86&amp;"' "</f>
        <v xml:space="preserve">SELECT 
	CASE WHEN UPPER(DATA_TYPE_NAME) IN ('INTEGER', 'INT', 'NUMBER', 'BIGINT') THEN 'O' ELSE 'X' END AS PASS_CHK,
    'ID1098' AS RULE_ID, 
    UPPER(TABLE_NAME) AS TB_NM,
	UPPER(COLUMN_NAME) AS COL_NM
FROM TABLE_COLUMNS
WHERE 1=1
AND UPPER(SCHEMA_NAME) = 'YourSchemaName'
AND UPPER(TABLE_NAME) = 'DRUG_EXPOSURE'
AND UPPER(COLUMN_NAME) = 'DRUG_TYPE_CONCEPT_ID' </v>
      </c>
      <c r="Y86" s="164" t="s">
        <v>1971</v>
      </c>
      <c r="Z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A86" s="164" t="s">
        <v>1971</v>
      </c>
      <c r="AB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C86" s="164" t="s">
        <v>1971</v>
      </c>
      <c r="AD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ALL_TAB_COLUMNS
WHERE 1=1
AND UPPER(OWNER)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ALL_TAB_COLUMNS
WHERE 1=1
AND UPPER(OWNER) = 'YourSchemaName'
AND UPPER(TABLE_NAME) = 'DRUG_EXPOSURE'
AND UPPER(COLUMN_NAME) = 'DRUG_TYPE_CONCEPT_ID' </v>
      </c>
      <c r="AE86" s="164" t="s">
        <v>1971</v>
      </c>
      <c r="AF86" s="166"/>
      <c r="AG86" s="164" t="s">
        <v>1971</v>
      </c>
      <c r="AH86" s="66"/>
    </row>
    <row r="87" spans="1:34" ht="16.5" customHeight="1">
      <c r="A87" s="141" t="s">
        <v>2242</v>
      </c>
      <c r="B87" s="141" t="s">
        <v>2240</v>
      </c>
      <c r="C87" s="141" t="s">
        <v>2887</v>
      </c>
      <c r="D87" s="141">
        <v>6</v>
      </c>
      <c r="E87" s="174" t="s">
        <v>2243</v>
      </c>
      <c r="F87" s="176" t="s">
        <v>2270</v>
      </c>
      <c r="G87" s="176" t="s">
        <v>2249</v>
      </c>
      <c r="H87" s="176">
        <v>10</v>
      </c>
      <c r="I87" s="182" t="s">
        <v>2542</v>
      </c>
      <c r="J87" s="176" t="s">
        <v>2327</v>
      </c>
      <c r="K87" s="176" t="s">
        <v>20</v>
      </c>
      <c r="L87" s="174"/>
      <c r="M87" s="142"/>
      <c r="N87" s="182" t="s">
        <v>2542</v>
      </c>
      <c r="O87" s="183" t="s">
        <v>2508</v>
      </c>
      <c r="P87" s="146"/>
      <c r="Q87" s="174" t="s">
        <v>2449</v>
      </c>
      <c r="R87" s="174"/>
      <c r="S87" s="205" t="s">
        <v>2820</v>
      </c>
      <c r="T87" s="174"/>
      <c r="U87" s="166" t="str">
        <f t="shared" si="1"/>
        <v xml:space="preserve"> DRUG_EXPOSURE 테이블의 STOP_REASON 컬럼은 'CHARACTER VARYING', 'VARCHAR', 'VARCHAR2' 타입을 가져야한다 </v>
      </c>
      <c r="V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W87" s="164" t="s">
        <v>1971</v>
      </c>
      <c r="X87" s="166" t="str">
        <f>"SELECT 
	CASE WHEN UPPER(DATA_TYPE_NAME) IN ("&amp;$S87&amp;") THEN 'O' ELSE 'X' END AS PASS_CHK,
    'ID"&amp; 'Ⅲ.품질진단 컬럼_규칙_결과'!$U101 &amp;"' AS RULE_ID, 
    UPPER(TABLE_NAME) AS TB_NM,
	UPPER(COLUMN_NAME) AS COL_NM
FROM TABLE_COLUMNS
WHERE 1=1
AND UPPER(SCHEMA_NAME) = '"&amp;$C87&amp;"'
AND UPPER(TABLE_NAME) = '"&amp;$G87&amp;"'
AND UPPER(COLUMN_NAME) = '"&amp;$J87&amp;"' "</f>
        <v xml:space="preserve">SELECT 
	CASE WHEN UPPER(DATA_TYPE_NAME) IN ('CHARACTER VARYING', 'VARCHAR', 'VARCHAR2') THEN 'O' ELSE 'X' END AS PASS_CHK,
    'ID1099' AS RULE_ID, 
    UPPER(TABLE_NAME) AS TB_NM,
	UPPER(COLUMN_NAME) AS COL_NM
FROM TABLE_COLUMNS
WHERE 1=1
AND UPPER(SCHEMA_NAME) = 'YourSchemaName'
AND UPPER(TABLE_NAME) = 'DRUG_EXPOSURE'
AND UPPER(COLUMN_NAME) = 'STOP_REASON' </v>
      </c>
      <c r="Y87" s="164" t="s">
        <v>1971</v>
      </c>
      <c r="Z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A87" s="164" t="s">
        <v>1971</v>
      </c>
      <c r="AB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C87" s="164" t="s">
        <v>1971</v>
      </c>
      <c r="AD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ALL_TAB_COLUMNS
WHERE 1=1
AND UPPER(OWNER)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ALL_TAB_COLUMNS
WHERE 1=1
AND UPPER(OWNER) = 'YourSchemaName'
AND UPPER(TABLE_NAME) = 'DRUG_EXPOSURE'
AND UPPER(COLUMN_NAME) = 'STOP_REASON' </v>
      </c>
      <c r="AE87" s="164" t="s">
        <v>1971</v>
      </c>
      <c r="AF87" s="166"/>
      <c r="AG87" s="164" t="s">
        <v>1971</v>
      </c>
      <c r="AH87" s="66"/>
    </row>
    <row r="88" spans="1:34" ht="16.5" customHeight="1">
      <c r="A88" s="141" t="s">
        <v>2242</v>
      </c>
      <c r="B88" s="141" t="s">
        <v>2240</v>
      </c>
      <c r="C88" s="141" t="s">
        <v>2887</v>
      </c>
      <c r="D88" s="141">
        <v>6</v>
      </c>
      <c r="E88" s="174" t="s">
        <v>2243</v>
      </c>
      <c r="F88" s="176" t="s">
        <v>2270</v>
      </c>
      <c r="G88" s="176" t="s">
        <v>2249</v>
      </c>
      <c r="H88" s="176">
        <v>11</v>
      </c>
      <c r="I88" s="182" t="s">
        <v>2543</v>
      </c>
      <c r="J88" s="176" t="s">
        <v>2339</v>
      </c>
      <c r="K88" s="176" t="s">
        <v>2435</v>
      </c>
      <c r="L88" s="174"/>
      <c r="M88" s="142"/>
      <c r="N88" s="182" t="s">
        <v>2543</v>
      </c>
      <c r="O88" s="183" t="s">
        <v>2508</v>
      </c>
      <c r="P88" s="146"/>
      <c r="Q88" s="174" t="s">
        <v>2449</v>
      </c>
      <c r="R88" s="174"/>
      <c r="S88" s="205" t="s">
        <v>2838</v>
      </c>
      <c r="T88" s="174"/>
      <c r="U88" s="166" t="str">
        <f t="shared" si="1"/>
        <v xml:space="preserve"> DRUG_EXPOSURE 테이블의 REFILLS 컬럼은 'INTEGER', 'INT', 'NUMBER', 'BIGINT' 타입을 가져야한다 </v>
      </c>
      <c r="V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W88" s="164" t="s">
        <v>1971</v>
      </c>
      <c r="X88" s="166" t="str">
        <f>"SELECT 
	CASE WHEN UPPER(DATA_TYPE_NAME) IN ("&amp;$S88&amp;") THEN 'O' ELSE 'X' END AS PASS_CHK,
    'ID"&amp; 'Ⅲ.품질진단 컬럼_규칙_결과'!$U102 &amp;"' AS RULE_ID, 
    UPPER(TABLE_NAME) AS TB_NM,
	UPPER(COLUMN_NAME) AS COL_NM
FROM TABLE_COLUMNS
WHERE 1=1
AND UPPER(SCHEMA_NAME) = '"&amp;$C88&amp;"'
AND UPPER(TABLE_NAME) = '"&amp;$G88&amp;"'
AND UPPER(COLUMN_NAME) = '"&amp;$J88&amp;"' "</f>
        <v xml:space="preserve">SELECT 
	CASE WHEN UPPER(DATA_TYPE_NAME) IN ('INTEGER', 'INT', 'NUMBER', 'BIGINT') THEN 'O' ELSE 'X' END AS PASS_CHK,
    'ID1100' AS RULE_ID, 
    UPPER(TABLE_NAME) AS TB_NM,
	UPPER(COLUMN_NAME) AS COL_NM
FROM TABLE_COLUMNS
WHERE 1=1
AND UPPER(SCHEMA_NAME) = 'YourSchemaName'
AND UPPER(TABLE_NAME) = 'DRUG_EXPOSURE'
AND UPPER(COLUMN_NAME) = 'REFILLS' </v>
      </c>
      <c r="Y88" s="164" t="s">
        <v>1971</v>
      </c>
      <c r="Z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A88" s="164" t="s">
        <v>1971</v>
      </c>
      <c r="AB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C88" s="164" t="s">
        <v>1971</v>
      </c>
      <c r="AD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ALL_TAB_COLUMNS
WHERE 1=1
AND UPPER(OWNER)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ALL_TAB_COLUMNS
WHERE 1=1
AND UPPER(OWNER) = 'YourSchemaName'
AND UPPER(TABLE_NAME) = 'DRUG_EXPOSURE'
AND UPPER(COLUMN_NAME) = 'REFILLS' </v>
      </c>
      <c r="AE88" s="164" t="s">
        <v>1971</v>
      </c>
      <c r="AF88" s="166"/>
      <c r="AG88" s="164" t="s">
        <v>1971</v>
      </c>
      <c r="AH88" s="66"/>
    </row>
    <row r="89" spans="1:34" ht="16.5" customHeight="1">
      <c r="A89" s="141" t="s">
        <v>2242</v>
      </c>
      <c r="B89" s="141" t="s">
        <v>2240</v>
      </c>
      <c r="C89" s="141" t="s">
        <v>2887</v>
      </c>
      <c r="D89" s="141">
        <v>6</v>
      </c>
      <c r="E89" s="174" t="s">
        <v>2243</v>
      </c>
      <c r="F89" s="176" t="s">
        <v>2270</v>
      </c>
      <c r="G89" s="176" t="s">
        <v>2249</v>
      </c>
      <c r="H89" s="176">
        <v>12</v>
      </c>
      <c r="I89" s="182" t="s">
        <v>2558</v>
      </c>
      <c r="J89" s="176" t="s">
        <v>2340</v>
      </c>
      <c r="K89" s="176" t="s">
        <v>2439</v>
      </c>
      <c r="L89" s="174"/>
      <c r="M89" s="142"/>
      <c r="N89" s="182" t="s">
        <v>2544</v>
      </c>
      <c r="O89" s="183">
        <v>2</v>
      </c>
      <c r="P89" s="146"/>
      <c r="Q89" s="174" t="s">
        <v>2449</v>
      </c>
      <c r="R89" s="174"/>
      <c r="S89" s="205" t="s">
        <v>2818</v>
      </c>
      <c r="T89" s="174"/>
      <c r="U89" s="166" t="str">
        <f t="shared" si="1"/>
        <v xml:space="preserve"> DRUG_EXPOSURE 테이블의 QUANTITY 컬럼은 'NUMERIC', 'DECIMAL', 'FLOAT', 'DOUBLE', 'REAL' 타입을 가져야한다 </v>
      </c>
      <c r="V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W89" s="164" t="s">
        <v>1971</v>
      </c>
      <c r="X89" s="166" t="str">
        <f>"SELECT 
	CASE WHEN UPPER(DATA_TYPE_NAME) IN ("&amp;$S89&amp;") THEN 'O' ELSE 'X' END AS PASS_CHK,
    'ID"&amp; 'Ⅲ.품질진단 컬럼_규칙_결과'!$U103 &amp;"' AS RULE_ID, 
    UPPER(TABLE_NAME) AS TB_NM,
	UPPER(COLUMN_NAME) AS COL_NM
FROM TABLE_COLUMNS
WHERE 1=1
AND UPPER(SCHEMA_NAME) = '"&amp;$C89&amp;"'
AND UPPER(TABLE_NAME) = '"&amp;$G89&amp;"'
AND UPPER(COLUMN_NAME) = '"&amp;$J89&amp;"' "</f>
        <v xml:space="preserve">SELECT 
	CASE WHEN UPPER(DATA_TYPE_NAME) IN ('NUMERIC', 'DECIMAL', 'FLOAT', 'DOUBLE', 'REAL') THEN 'O' ELSE 'X' END AS PASS_CHK,
    'ID1101' AS RULE_ID, 
    UPPER(TABLE_NAME) AS TB_NM,
	UPPER(COLUMN_NAME) AS COL_NM
FROM TABLE_COLUMNS
WHERE 1=1
AND UPPER(SCHEMA_NAME) = 'YourSchemaName'
AND UPPER(TABLE_NAME) = 'DRUG_EXPOSURE'
AND UPPER(COLUMN_NAME) = 'QUANTITY' </v>
      </c>
      <c r="Y89" s="164" t="s">
        <v>1971</v>
      </c>
      <c r="Z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A89" s="164" t="s">
        <v>1971</v>
      </c>
      <c r="AB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C89" s="164" t="s">
        <v>1971</v>
      </c>
      <c r="AD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ALL_TAB_COLUMNS
WHERE 1=1
AND UPPER(OWNER)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ALL_TAB_COLUMNS
WHERE 1=1
AND UPPER(OWNER) = 'YourSchemaName'
AND UPPER(TABLE_NAME) = 'DRUG_EXPOSURE'
AND UPPER(COLUMN_NAME) = 'QUANTITY' </v>
      </c>
      <c r="AE89" s="164" t="s">
        <v>1971</v>
      </c>
      <c r="AF89" s="166"/>
      <c r="AG89" s="164" t="s">
        <v>1971</v>
      </c>
      <c r="AH89" s="66"/>
    </row>
    <row r="90" spans="1:34" ht="16.5" customHeight="1">
      <c r="A90" s="141" t="s">
        <v>2242</v>
      </c>
      <c r="B90" s="141" t="s">
        <v>2240</v>
      </c>
      <c r="C90" s="141" t="s">
        <v>2887</v>
      </c>
      <c r="D90" s="141">
        <v>6</v>
      </c>
      <c r="E90" s="174" t="s">
        <v>2243</v>
      </c>
      <c r="F90" s="176" t="s">
        <v>2270</v>
      </c>
      <c r="G90" s="176" t="s">
        <v>2249</v>
      </c>
      <c r="H90" s="176">
        <v>13</v>
      </c>
      <c r="I90" s="182" t="s">
        <v>2559</v>
      </c>
      <c r="J90" s="176" t="s">
        <v>2341</v>
      </c>
      <c r="K90" s="176" t="s">
        <v>2435</v>
      </c>
      <c r="L90" s="174"/>
      <c r="M90" s="142"/>
      <c r="N90" s="182" t="s">
        <v>2545</v>
      </c>
      <c r="O90" s="183">
        <v>30</v>
      </c>
      <c r="P90" s="147"/>
      <c r="Q90" s="174" t="s">
        <v>2449</v>
      </c>
      <c r="R90" s="174"/>
      <c r="S90" s="205" t="s">
        <v>2838</v>
      </c>
      <c r="T90" s="174"/>
      <c r="U90" s="166" t="str">
        <f t="shared" si="1"/>
        <v xml:space="preserve"> DRUG_EXPOSURE 테이블의 DAYS_SUPPLY 컬럼은 'INTEGER', 'INT', 'NUMBER', 'BIGINT' 타입을 가져야한다 </v>
      </c>
      <c r="V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W90" s="164" t="s">
        <v>1971</v>
      </c>
      <c r="X90" s="166" t="str">
        <f>"SELECT 
	CASE WHEN UPPER(DATA_TYPE_NAME) IN ("&amp;$S90&amp;") THEN 'O' ELSE 'X' END AS PASS_CHK,
    'ID"&amp; 'Ⅲ.품질진단 컬럼_규칙_결과'!$U104 &amp;"' AS RULE_ID, 
    UPPER(TABLE_NAME) AS TB_NM,
	UPPER(COLUMN_NAME) AS COL_NM
FROM TABLE_COLUMNS
WHERE 1=1
AND UPPER(SCHEMA_NAME) = '"&amp;$C90&amp;"'
AND UPPER(TABLE_NAME) = '"&amp;$G90&amp;"'
AND UPPER(COLUMN_NAME) = '"&amp;$J90&amp;"' "</f>
        <v xml:space="preserve">SELECT 
	CASE WHEN UPPER(DATA_TYPE_NAME) IN ('INTEGER', 'INT', 'NUMBER', 'BIGINT') THEN 'O' ELSE 'X' END AS PASS_CHK,
    'ID1102' AS RULE_ID, 
    UPPER(TABLE_NAME) AS TB_NM,
	UPPER(COLUMN_NAME) AS COL_NM
FROM TABLE_COLUMNS
WHERE 1=1
AND UPPER(SCHEMA_NAME) = 'YourSchemaName'
AND UPPER(TABLE_NAME) = 'DRUG_EXPOSURE'
AND UPPER(COLUMN_NAME) = 'DAYS_SUPPLY' </v>
      </c>
      <c r="Y90" s="164" t="s">
        <v>1971</v>
      </c>
      <c r="Z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A90" s="164" t="s">
        <v>1971</v>
      </c>
      <c r="AB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C90" s="164" t="s">
        <v>1971</v>
      </c>
      <c r="AD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ALL_TAB_COLUMNS
WHERE 1=1
AND UPPER(OWNER)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ALL_TAB_COLUMNS
WHERE 1=1
AND UPPER(OWNER) = 'YourSchemaName'
AND UPPER(TABLE_NAME) = 'DRUG_EXPOSURE'
AND UPPER(COLUMN_NAME) = 'DAYS_SUPPLY' </v>
      </c>
      <c r="AE90" s="164" t="s">
        <v>1971</v>
      </c>
      <c r="AF90" s="166"/>
      <c r="AG90" s="164" t="s">
        <v>1971</v>
      </c>
      <c r="AH90" s="66"/>
    </row>
    <row r="91" spans="1:34" ht="16.5" customHeight="1">
      <c r="A91" s="141" t="s">
        <v>2242</v>
      </c>
      <c r="B91" s="141" t="s">
        <v>2240</v>
      </c>
      <c r="C91" s="141" t="s">
        <v>2887</v>
      </c>
      <c r="D91" s="141">
        <v>6</v>
      </c>
      <c r="E91" s="174" t="s">
        <v>2243</v>
      </c>
      <c r="F91" s="176" t="s">
        <v>2270</v>
      </c>
      <c r="G91" s="176" t="s">
        <v>2249</v>
      </c>
      <c r="H91" s="176">
        <v>14</v>
      </c>
      <c r="I91" s="182" t="s">
        <v>2546</v>
      </c>
      <c r="J91" s="176" t="s">
        <v>2342</v>
      </c>
      <c r="K91" s="176" t="s">
        <v>2440</v>
      </c>
      <c r="L91" s="174"/>
      <c r="M91" s="142"/>
      <c r="N91" s="182" t="s">
        <v>2546</v>
      </c>
      <c r="O91" s="183" t="s">
        <v>2529</v>
      </c>
      <c r="P91" s="147"/>
      <c r="Q91" s="174" t="s">
        <v>2449</v>
      </c>
      <c r="R91" s="174"/>
      <c r="S91" s="205" t="s">
        <v>2821</v>
      </c>
      <c r="T91" s="174"/>
      <c r="U91" s="166" t="str">
        <f t="shared" si="1"/>
        <v xml:space="preserve"> DRUG_EXPOSURE 테이블의 SIG 컬럼은 'CHARACTER VARYING', 'VARCHAR', 'VARCHAR2', 'CLOB', 'TEXT' 타입을 가져야한다 </v>
      </c>
      <c r="V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W91" s="164" t="s">
        <v>1971</v>
      </c>
      <c r="X91" s="166" t="str">
        <f>"SELECT 
	CASE WHEN UPPER(DATA_TYPE_NAME) IN ("&amp;$S91&amp;") THEN 'O' ELSE 'X' END AS PASS_CHK,
    'ID"&amp; 'Ⅲ.품질진단 컬럼_규칙_결과'!$U107 &amp;"' AS RULE_ID, 
    UPPER(TABLE_NAME) AS TB_NM,
	UPPER(COLUMN_NAME) AS COL_NM
FROM TABLE_COLUMNS
WHERE 1=1
AND UPPER(SCHEMA_NAME) = '"&amp;$C91&amp;"'
AND UPPER(TABLE_NAME) = '"&amp;$G91&amp;"'
AND UPPER(COLUMN_NAME) = '"&amp;$J91&amp;"' "</f>
        <v xml:space="preserve">SELECT 
	CASE WHEN UPPER(DATA_TYPE_NAME) IN ('CHARACTER VARYING', 'VARCHAR', 'VARCHAR2', 'CLOB', 'TEXT') THEN 'O' ELSE 'X' END AS PASS_CHK,
    'ID1105' AS RULE_ID, 
    UPPER(TABLE_NAME) AS TB_NM,
	UPPER(COLUMN_NAME) AS COL_NM
FROM TABLE_COLUMNS
WHERE 1=1
AND UPPER(SCHEMA_NAME) = 'YourSchemaName'
AND UPPER(TABLE_NAME) = 'DRUG_EXPOSURE'
AND UPPER(COLUMN_NAME) = 'SIG' </v>
      </c>
      <c r="Y91" s="164" t="s">
        <v>1971</v>
      </c>
      <c r="Z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A91" s="164" t="s">
        <v>1971</v>
      </c>
      <c r="AB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C91" s="164" t="s">
        <v>1971</v>
      </c>
      <c r="AD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ALL_TAB_COLUMNS
WHERE 1=1
AND UPPER(OWNER)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ALL_TAB_COLUMNS
WHERE 1=1
AND UPPER(OWNER) = 'YourSchemaName'
AND UPPER(TABLE_NAME) = 'DRUG_EXPOSURE'
AND UPPER(COLUMN_NAME) = 'SIG' </v>
      </c>
      <c r="AE91" s="164" t="s">
        <v>1971</v>
      </c>
      <c r="AF91" s="166"/>
      <c r="AG91" s="164" t="s">
        <v>1971</v>
      </c>
      <c r="AH91" s="66"/>
    </row>
    <row r="92" spans="1:34" ht="16.5" customHeight="1">
      <c r="A92" s="141" t="s">
        <v>2242</v>
      </c>
      <c r="B92" s="141" t="s">
        <v>2240</v>
      </c>
      <c r="C92" s="141" t="s">
        <v>2887</v>
      </c>
      <c r="D92" s="141">
        <v>6</v>
      </c>
      <c r="E92" s="174" t="s">
        <v>2243</v>
      </c>
      <c r="F92" s="176" t="s">
        <v>2270</v>
      </c>
      <c r="G92" s="176" t="s">
        <v>2249</v>
      </c>
      <c r="H92" s="176">
        <v>15</v>
      </c>
      <c r="I92" s="182" t="s">
        <v>2560</v>
      </c>
      <c r="J92" s="176" t="s">
        <v>2343</v>
      </c>
      <c r="K92" s="176" t="s">
        <v>2435</v>
      </c>
      <c r="L92" s="174"/>
      <c r="M92" s="142"/>
      <c r="N92" s="182" t="s">
        <v>2547</v>
      </c>
      <c r="O92" s="183">
        <v>4128794</v>
      </c>
      <c r="P92" s="147"/>
      <c r="Q92" s="174" t="s">
        <v>2449</v>
      </c>
      <c r="R92" s="174"/>
      <c r="S92" s="205" t="s">
        <v>2838</v>
      </c>
      <c r="T92" s="174"/>
      <c r="U92" s="166" t="str">
        <f t="shared" si="1"/>
        <v xml:space="preserve"> DRUG_EXPOSURE 테이블의 ROUTE_CONCEPT_ID 컬럼은 'INTEGER', 'INT', 'NUMBER', 'BIGINT' 타입을 가져야한다 </v>
      </c>
      <c r="V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W92" s="164" t="s">
        <v>1971</v>
      </c>
      <c r="X92" s="166" t="str">
        <f>"SELECT 
	CASE WHEN UPPER(DATA_TYPE_NAME) IN ("&amp;$S92&amp;") THEN 'O' ELSE 'X' END AS PASS_CHK,
    'ID"&amp; 'Ⅲ.품질진단 컬럼_규칙_결과'!$U108 &amp;"' AS RULE_ID, 
    UPPER(TABLE_NAME) AS TB_NM,
	UPPER(COLUMN_NAME) AS COL_NM
FROM TABLE_COLUMNS
WHERE 1=1
AND UPPER(SCHEMA_NAME) = '"&amp;$C92&amp;"'
AND UPPER(TABLE_NAME) = '"&amp;$G92&amp;"'
AND UPPER(COLUMN_NAME) = '"&amp;$J92&amp;"' "</f>
        <v xml:space="preserve">SELECT 
	CASE WHEN UPPER(DATA_TYPE_NAME) IN ('INTEGER', 'INT', 'NUMBER', 'BIGINT') THEN 'O' ELSE 'X' END AS PASS_CHK,
    'ID1106' AS RULE_ID, 
    UPPER(TABLE_NAME) AS TB_NM,
	UPPER(COLUMN_NAME) AS COL_NM
FROM TABLE_COLUMNS
WHERE 1=1
AND UPPER(SCHEMA_NAME) = 'YourSchemaName'
AND UPPER(TABLE_NAME) = 'DRUG_EXPOSURE'
AND UPPER(COLUMN_NAME) = 'ROUTE_CONCEPT_ID' </v>
      </c>
      <c r="Y92" s="164" t="s">
        <v>1971</v>
      </c>
      <c r="Z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A92" s="164" t="s">
        <v>1971</v>
      </c>
      <c r="AB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C92" s="164" t="s">
        <v>1971</v>
      </c>
      <c r="AD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ALL_TAB_COLUMNS
WHERE 1=1
AND UPPER(OWNER)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ALL_TAB_COLUMNS
WHERE 1=1
AND UPPER(OWNER) = 'YourSchemaName'
AND UPPER(TABLE_NAME) = 'DRUG_EXPOSURE'
AND UPPER(COLUMN_NAME) = 'ROUTE_CONCEPT_ID' </v>
      </c>
      <c r="AE92" s="164" t="s">
        <v>1971</v>
      </c>
      <c r="AF92" s="166"/>
      <c r="AG92" s="164" t="s">
        <v>1971</v>
      </c>
      <c r="AH92" s="66"/>
    </row>
    <row r="93" spans="1:34" ht="16.5" customHeight="1">
      <c r="A93" s="141" t="s">
        <v>2242</v>
      </c>
      <c r="B93" s="141" t="s">
        <v>2240</v>
      </c>
      <c r="C93" s="141" t="s">
        <v>2887</v>
      </c>
      <c r="D93" s="141">
        <v>6</v>
      </c>
      <c r="E93" s="174" t="s">
        <v>2243</v>
      </c>
      <c r="F93" s="176" t="s">
        <v>2270</v>
      </c>
      <c r="G93" s="176" t="s">
        <v>2249</v>
      </c>
      <c r="H93" s="176">
        <v>16</v>
      </c>
      <c r="I93" s="182" t="s">
        <v>2548</v>
      </c>
      <c r="J93" s="176" t="s">
        <v>2344</v>
      </c>
      <c r="K93" s="176" t="s">
        <v>2437</v>
      </c>
      <c r="L93" s="174"/>
      <c r="M93" s="142"/>
      <c r="N93" s="182" t="s">
        <v>2548</v>
      </c>
      <c r="O93" s="183" t="s">
        <v>2530</v>
      </c>
      <c r="P93" s="143"/>
      <c r="Q93" s="174" t="s">
        <v>2449</v>
      </c>
      <c r="R93" s="174"/>
      <c r="S93" s="205" t="s">
        <v>2820</v>
      </c>
      <c r="T93" s="174"/>
      <c r="U93" s="166" t="str">
        <f t="shared" si="1"/>
        <v xml:space="preserve"> DRUG_EXPOSURE 테이블의 LOT_NUMBER 컬럼은 'CHARACTER VARYING', 'VARCHAR', 'VARCHAR2' 타입을 가져야한다 </v>
      </c>
      <c r="V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W93" s="164" t="s">
        <v>1971</v>
      </c>
      <c r="X93" s="166" t="str">
        <f>"SELECT 
	CASE WHEN UPPER(DATA_TYPE_NAME) IN ("&amp;$S93&amp;") THEN 'O' ELSE 'X' END AS PASS_CHK,
    'ID"&amp; 'Ⅲ.품질진단 컬럼_규칙_결과'!$U112 &amp;"' AS RULE_ID, 
    UPPER(TABLE_NAME) AS TB_NM,
	UPPER(COLUMN_NAME) AS COL_NM
FROM TABLE_COLUMNS
WHERE 1=1
AND UPPER(SCHEMA_NAME) = '"&amp;$C93&amp;"'
AND UPPER(TABLE_NAME) = '"&amp;$G93&amp;"'
AND UPPER(COLUMN_NAME) = '"&amp;$J93&amp;"' "</f>
        <v xml:space="preserve">SELECT 
	CASE WHEN UPPER(DATA_TYPE_NAME) IN ('CHARACTER VARYING', 'VARCHAR', 'VARCHAR2') THEN 'O' ELSE 'X' END AS PASS_CHK,
    'ID1110' AS RULE_ID, 
    UPPER(TABLE_NAME) AS TB_NM,
	UPPER(COLUMN_NAME) AS COL_NM
FROM TABLE_COLUMNS
WHERE 1=1
AND UPPER(SCHEMA_NAME) = 'YourSchemaName'
AND UPPER(TABLE_NAME) = 'DRUG_EXPOSURE'
AND UPPER(COLUMN_NAME) = 'LOT_NUMBER' </v>
      </c>
      <c r="Y93" s="164" t="s">
        <v>1971</v>
      </c>
      <c r="Z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A93" s="164" t="s">
        <v>1971</v>
      </c>
      <c r="AB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C93" s="164" t="s">
        <v>1971</v>
      </c>
      <c r="AD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ALL_TAB_COLUMNS
WHERE 1=1
AND UPPER(OWNER)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ALL_TAB_COLUMNS
WHERE 1=1
AND UPPER(OWNER) = 'YourSchemaName'
AND UPPER(TABLE_NAME) = 'DRUG_EXPOSURE'
AND UPPER(COLUMN_NAME) = 'LOT_NUMBER' </v>
      </c>
      <c r="AE93" s="164" t="s">
        <v>1971</v>
      </c>
      <c r="AF93" s="166"/>
      <c r="AG93" s="164" t="s">
        <v>1971</v>
      </c>
      <c r="AH93" s="66"/>
    </row>
    <row r="94" spans="1:34" ht="16.5" customHeight="1">
      <c r="A94" s="141" t="s">
        <v>2242</v>
      </c>
      <c r="B94" s="141" t="s">
        <v>2240</v>
      </c>
      <c r="C94" s="141" t="s">
        <v>2887</v>
      </c>
      <c r="D94" s="141">
        <v>6</v>
      </c>
      <c r="E94" s="174" t="s">
        <v>2243</v>
      </c>
      <c r="F94" s="176" t="s">
        <v>2270</v>
      </c>
      <c r="G94" s="176" t="s">
        <v>2249</v>
      </c>
      <c r="H94" s="176">
        <v>17</v>
      </c>
      <c r="I94" s="182" t="s">
        <v>2549</v>
      </c>
      <c r="J94" s="176" t="s">
        <v>2281</v>
      </c>
      <c r="K94" s="176" t="s">
        <v>2435</v>
      </c>
      <c r="L94" s="174"/>
      <c r="M94" s="142"/>
      <c r="N94" s="182" t="s">
        <v>2549</v>
      </c>
      <c r="O94" s="183">
        <v>11111</v>
      </c>
      <c r="P94" s="143"/>
      <c r="Q94" s="174" t="s">
        <v>2449</v>
      </c>
      <c r="R94" s="174"/>
      <c r="S94" s="205" t="s">
        <v>2838</v>
      </c>
      <c r="T94" s="174"/>
      <c r="U94" s="166" t="str">
        <f t="shared" si="1"/>
        <v xml:space="preserve"> DRUG_EXPOSURE 테이블의 PROVIDER_ID 컬럼은 'INTEGER', 'INT', 'NUMBER', 'BIGINT' 타입을 가져야한다 </v>
      </c>
      <c r="V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W94" s="164" t="s">
        <v>1971</v>
      </c>
      <c r="X94" s="166" t="str">
        <f>"SELECT 
	CASE WHEN UPPER(DATA_TYPE_NAME) IN ("&amp;$S94&amp;") THEN 'O' ELSE 'X' END AS PASS_CHK,
    'ID"&amp; 'Ⅲ.품질진단 컬럼_규칙_결과'!$U113 &amp;"' AS RULE_ID, 
    UPPER(TABLE_NAME) AS TB_NM,
	UPPER(COLUMN_NAME) AS COL_NM
FROM TABLE_COLUMNS
WHERE 1=1
AND UPPER(SCHEMA_NAME) = '"&amp;$C94&amp;"'
AND UPPER(TABLE_NAME) = '"&amp;$G94&amp;"'
AND UPPER(COLUMN_NAME) = '"&amp;$J94&amp;"'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'PROVIDER_ID' </v>
      </c>
      <c r="Y94" s="164" t="s">
        <v>1971</v>
      </c>
      <c r="Z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A94" s="164" t="s">
        <v>1971</v>
      </c>
      <c r="AB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C94" s="164" t="s">
        <v>1971</v>
      </c>
      <c r="AD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ALL_TAB_COLUMNS
WHERE 1=1
AND UPPER(OWNER)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'PROVIDER_ID' </v>
      </c>
      <c r="AE94" s="164" t="s">
        <v>1971</v>
      </c>
      <c r="AF94" s="166"/>
      <c r="AG94" s="164" t="s">
        <v>1971</v>
      </c>
      <c r="AH94" s="66"/>
    </row>
    <row r="95" spans="1:34" ht="16.5" customHeight="1">
      <c r="A95" s="141" t="s">
        <v>2242</v>
      </c>
      <c r="B95" s="141" t="s">
        <v>2240</v>
      </c>
      <c r="C95" s="141" t="s">
        <v>2887</v>
      </c>
      <c r="D95" s="141">
        <v>6</v>
      </c>
      <c r="E95" s="174" t="s">
        <v>2243</v>
      </c>
      <c r="F95" s="176" t="s">
        <v>2270</v>
      </c>
      <c r="G95" s="176" t="s">
        <v>2249</v>
      </c>
      <c r="H95" s="176">
        <v>18</v>
      </c>
      <c r="I95" s="182" t="s">
        <v>2518</v>
      </c>
      <c r="J95" s="176" t="s">
        <v>2294</v>
      </c>
      <c r="K95" s="176" t="s">
        <v>2435</v>
      </c>
      <c r="L95" s="174"/>
      <c r="M95" s="142"/>
      <c r="N95" s="182" t="s">
        <v>2550</v>
      </c>
      <c r="O95" s="183">
        <v>11833561</v>
      </c>
      <c r="P95" s="143"/>
      <c r="Q95" s="174" t="s">
        <v>2449</v>
      </c>
      <c r="R95" s="174"/>
      <c r="S95" s="205" t="s">
        <v>2838</v>
      </c>
      <c r="T95" s="174"/>
      <c r="U95" s="166" t="str">
        <f t="shared" si="1"/>
        <v xml:space="preserve"> DRUG_EXPOSURE 테이블의 VISIT_OCCURRENCE_ID 컬럼은 'INTEGER', 'INT', 'NUMBER', 'BIGINT' 타입을 가져야한다 </v>
      </c>
      <c r="V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W95" s="164" t="s">
        <v>1971</v>
      </c>
      <c r="X95" s="166" t="str">
        <f>"SELECT 
	CASE WHEN UPPER(DATA_TYPE_NAME) IN ("&amp;$S95&amp;") THEN 'O' ELSE 'X' END AS PASS_CHK,
    'ID"&amp; 'Ⅲ.품질진단 컬럼_규칙_결과'!$U114 &amp;"' AS RULE_ID, 
    UPPER(TABLE_NAME) AS TB_NM,
	UPPER(COLUMN_NAME) AS COL_NM
FROM TABLE_COLUMNS
WHERE 1=1
AND UPPER(SCHEMA_NAME) = '"&amp;$C95&amp;"'
AND UPPER(TABLE_NAME) = '"&amp;$G95&amp;"'
AND UPPER(COLUMN_NAME) = '"&amp;$J95&amp;"'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'VISIT_OCCURRENCE_ID' </v>
      </c>
      <c r="Y95" s="164" t="s">
        <v>1971</v>
      </c>
      <c r="Z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A95" s="164" t="s">
        <v>1971</v>
      </c>
      <c r="AB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C95" s="164" t="s">
        <v>1971</v>
      </c>
      <c r="AD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ALL_TAB_COLUMNS
WHERE 1=1
AND UPPER(OWNER)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'VISIT_OCCURRENCE_ID' </v>
      </c>
      <c r="AE95" s="164" t="s">
        <v>1971</v>
      </c>
      <c r="AF95" s="166"/>
      <c r="AG95" s="164" t="s">
        <v>1971</v>
      </c>
      <c r="AH95" s="66"/>
    </row>
    <row r="96" spans="1:34" ht="16.5" customHeight="1">
      <c r="A96" s="141" t="s">
        <v>2242</v>
      </c>
      <c r="B96" s="141" t="s">
        <v>2240</v>
      </c>
      <c r="C96" s="141" t="s">
        <v>2887</v>
      </c>
      <c r="D96" s="141">
        <v>6</v>
      </c>
      <c r="E96" s="174" t="s">
        <v>2243</v>
      </c>
      <c r="F96" s="176" t="s">
        <v>2270</v>
      </c>
      <c r="G96" s="176" t="s">
        <v>2249</v>
      </c>
      <c r="H96" s="176">
        <v>19</v>
      </c>
      <c r="I96" s="182" t="s">
        <v>2551</v>
      </c>
      <c r="J96" s="176" t="s">
        <v>2307</v>
      </c>
      <c r="K96" s="176" t="s">
        <v>2435</v>
      </c>
      <c r="L96" s="174"/>
      <c r="M96" s="142"/>
      <c r="N96" s="182" t="s">
        <v>2551</v>
      </c>
      <c r="O96" s="183">
        <v>11833562</v>
      </c>
      <c r="P96" s="36"/>
      <c r="Q96" s="174" t="s">
        <v>2449</v>
      </c>
      <c r="R96" s="174"/>
      <c r="S96" s="205" t="s">
        <v>2838</v>
      </c>
      <c r="T96" s="174"/>
      <c r="U96" s="166" t="str">
        <f t="shared" si="1"/>
        <v xml:space="preserve"> DRUG_EXPOSURE 테이블의 VISIT_DETAIL_ID 컬럼은 'INTEGER', 'INT', 'NUMBER', 'BIGINT' 타입을 가져야한다 </v>
      </c>
      <c r="V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W96" s="164" t="s">
        <v>1971</v>
      </c>
      <c r="X96" s="166" t="str">
        <f>"SELECT 
	CASE WHEN UPPER(DATA_TYPE_NAME) IN ("&amp;$S96&amp;") THEN 'O' ELSE 'X' END AS PASS_CHK,
    'ID"&amp; 'Ⅲ.품질진단 컬럼_규칙_결과'!$U115 &amp;"' AS RULE_ID, 
    UPPER(TABLE_NAME) AS TB_NM,
	UPPER(COLUMN_NAME) AS COL_NM
FROM TABLE_COLUMNS
WHERE 1=1
AND UPPER(SCHEMA_NAME) = '"&amp;$C96&amp;"'
AND UPPER(TABLE_NAME) = '"&amp;$G96&amp;"'
AND UPPER(COLUMN_NAME) = '"&amp;$J96&amp;"' "</f>
        <v xml:space="preserve">SELECT 
	CASE WHEN UPPER(DATA_TYPE_NAME) IN ('INTEGER', 'INT', 'NUMBER', 'BIGINT') THEN 'O' ELSE 'X' END AS PASS_CHK,
    'ID1113' AS RULE_ID, 
    UPPER(TABLE_NAME) AS TB_NM,
	UPPER(COLUMN_NAME) AS COL_NM
FROM TABLE_COLUMNS
WHERE 1=1
AND UPPER(SCHEMA_NAME) = 'YourSchemaName'
AND UPPER(TABLE_NAME) = 'DRUG_EXPOSURE'
AND UPPER(COLUMN_NAME) = 'VISIT_DETAIL_ID' </v>
      </c>
      <c r="Y96" s="164" t="s">
        <v>1971</v>
      </c>
      <c r="Z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A96" s="164" t="s">
        <v>1971</v>
      </c>
      <c r="AB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C96" s="164" t="s">
        <v>1971</v>
      </c>
      <c r="AD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ALL_TAB_COLUMNS
WHERE 1=1
AND UPPER(OWNER)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ALL_TAB_COLUMNS
WHERE 1=1
AND UPPER(OWNER) = 'YourSchemaName'
AND UPPER(TABLE_NAME) = 'DRUG_EXPOSURE'
AND UPPER(COLUMN_NAME) = 'VISIT_DETAIL_ID' </v>
      </c>
      <c r="AE96" s="164" t="s">
        <v>1971</v>
      </c>
      <c r="AF96" s="166"/>
      <c r="AG96" s="164" t="s">
        <v>1971</v>
      </c>
      <c r="AH96" s="66"/>
    </row>
    <row r="97" spans="1:34" ht="16.5" customHeight="1">
      <c r="A97" s="141" t="s">
        <v>2242</v>
      </c>
      <c r="B97" s="141" t="s">
        <v>2240</v>
      </c>
      <c r="C97" s="141" t="s">
        <v>2887</v>
      </c>
      <c r="D97" s="141">
        <v>6</v>
      </c>
      <c r="E97" s="174" t="s">
        <v>2243</v>
      </c>
      <c r="F97" s="176" t="s">
        <v>2270</v>
      </c>
      <c r="G97" s="176" t="s">
        <v>2249</v>
      </c>
      <c r="H97" s="176">
        <v>20</v>
      </c>
      <c r="I97" s="182" t="s">
        <v>2552</v>
      </c>
      <c r="J97" s="176" t="s">
        <v>2345</v>
      </c>
      <c r="K97" s="176" t="s">
        <v>2437</v>
      </c>
      <c r="L97" s="174"/>
      <c r="M97" s="142"/>
      <c r="N97" s="182" t="s">
        <v>2552</v>
      </c>
      <c r="O97" s="183" t="s">
        <v>2531</v>
      </c>
      <c r="P97" s="143"/>
      <c r="Q97" s="174" t="s">
        <v>2449</v>
      </c>
      <c r="R97" s="174"/>
      <c r="S97" s="205" t="s">
        <v>2820</v>
      </c>
      <c r="T97" s="174"/>
      <c r="U97" s="166" t="str">
        <f t="shared" si="1"/>
        <v xml:space="preserve"> DRUG_EXPOSURE 테이블의 DRUG_SOURCE_VALUE 컬럼은 'CHARACTER VARYING', 'VARCHAR', 'VARCHAR2' 타입을 가져야한다 </v>
      </c>
      <c r="V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W97" s="164" t="s">
        <v>1971</v>
      </c>
      <c r="X97" s="166" t="str">
        <f>"SELECT 
	CASE WHEN UPPER(DATA_TYPE_NAME) IN ("&amp;$S97&amp;") THEN 'O' ELSE 'X' END AS PASS_CHK,
    'ID"&amp; 'Ⅲ.품질진단 컬럼_규칙_결과'!$U116 &amp;"' AS RULE_ID, 
    UPPER(TABLE_NAME) AS TB_NM,
	UPPER(COLUMN_NAME) AS COL_NM
FROM TABLE_COLUMNS
WHERE 1=1
AND UPPER(SCHEMA_NAME) = '"&amp;$C97&amp;"'
AND UPPER(TABLE_NAME) = '"&amp;$G97&amp;"'
AND UPPER(COLUMN_NAME) = '"&amp;$J97&amp;"' "</f>
        <v xml:space="preserve">SELECT 
	CASE WHEN UPPER(DATA_TYPE_NAME) IN ('CHARACTER VARYING', 'VARCHAR', 'VARCHAR2') THEN 'O' ELSE 'X' END AS PASS_CHK,
    'ID1114' AS RULE_ID, 
    UPPER(TABLE_NAME) AS TB_NM,
	UPPER(COLUMN_NAME) AS COL_NM
FROM TABLE_COLUMNS
WHERE 1=1
AND UPPER(SCHEMA_NAME) = 'YourSchemaName'
AND UPPER(TABLE_NAME) = 'DRUG_EXPOSURE'
AND UPPER(COLUMN_NAME) = 'DRUG_SOURCE_VALUE' </v>
      </c>
      <c r="Y97" s="164" t="s">
        <v>1971</v>
      </c>
      <c r="Z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A97" s="164" t="s">
        <v>1971</v>
      </c>
      <c r="AB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C97" s="164" t="s">
        <v>1971</v>
      </c>
      <c r="AD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ALL_TAB_COLUMNS
WHERE 1=1
AND UPPER(OWNER)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ALL_TAB_COLUMNS
WHERE 1=1
AND UPPER(OWNER) = 'YourSchemaName'
AND UPPER(TABLE_NAME) = 'DRUG_EXPOSURE'
AND UPPER(COLUMN_NAME) = 'DRUG_SOURCE_VALUE' </v>
      </c>
      <c r="AE97" s="164" t="s">
        <v>1971</v>
      </c>
      <c r="AF97" s="166"/>
      <c r="AG97" s="164" t="s">
        <v>1971</v>
      </c>
      <c r="AH97" s="66"/>
    </row>
    <row r="98" spans="1:34" ht="16.5" customHeight="1">
      <c r="A98" s="141" t="s">
        <v>2242</v>
      </c>
      <c r="B98" s="141" t="s">
        <v>2240</v>
      </c>
      <c r="C98" s="141" t="s">
        <v>2887</v>
      </c>
      <c r="D98" s="141">
        <v>6</v>
      </c>
      <c r="E98" s="174" t="s">
        <v>2243</v>
      </c>
      <c r="F98" s="176" t="s">
        <v>2270</v>
      </c>
      <c r="G98" s="176" t="s">
        <v>2249</v>
      </c>
      <c r="H98" s="176">
        <v>21</v>
      </c>
      <c r="I98" s="182" t="s">
        <v>2561</v>
      </c>
      <c r="J98" s="176" t="s">
        <v>2346</v>
      </c>
      <c r="K98" s="176" t="s">
        <v>2435</v>
      </c>
      <c r="L98" s="174"/>
      <c r="M98" s="142"/>
      <c r="N98" s="182" t="s">
        <v>2553</v>
      </c>
      <c r="O98" s="183" t="s">
        <v>2508</v>
      </c>
      <c r="P98" s="146"/>
      <c r="Q98" s="174" t="s">
        <v>2449</v>
      </c>
      <c r="R98" s="174"/>
      <c r="S98" s="205" t="s">
        <v>2838</v>
      </c>
      <c r="T98" s="174"/>
      <c r="U98" s="166" t="str">
        <f t="shared" si="1"/>
        <v xml:space="preserve"> DRUG_EXPOSURE 테이블의 DRUG_SOURCE_CONCEPT_ID 컬럼은 'INTEGER', 'INT', 'NUMBER', 'BIGINT' 타입을 가져야한다 </v>
      </c>
      <c r="V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W98" s="164" t="s">
        <v>1971</v>
      </c>
      <c r="X98" s="166" t="str">
        <f>"SELECT 
	CASE WHEN UPPER(DATA_TYPE_NAME) IN ("&amp;$S98&amp;") THEN 'O' ELSE 'X' END AS PASS_CHK,
    'ID"&amp; 'Ⅲ.품질진단 컬럼_규칙_결과'!$U117 &amp;"' AS RULE_ID, 
    UPPER(TABLE_NAME) AS TB_NM,
	UPPER(COLUMN_NAME) AS COL_NM
FROM TABLE_COLUMNS
WHERE 1=1
AND UPPER(SCHEMA_NAME) = '"&amp;$C98&amp;"'
AND UPPER(TABLE_NAME) = '"&amp;$G98&amp;"'
AND UPPER(COLUMN_NAME) = '"&amp;$J98&amp;"' "</f>
        <v xml:space="preserve">SELECT 
	CASE WHEN UPPER(DATA_TYPE_NAME) IN ('INTEGER', 'INT', 'NUMBER', 'BIGINT') THEN 'O' ELSE 'X' END AS PASS_CHK,
    'ID1115' AS RULE_ID, 
    UPPER(TABLE_NAME) AS TB_NM,
	UPPER(COLUMN_NAME) AS COL_NM
FROM TABLE_COLUMNS
WHERE 1=1
AND UPPER(SCHEMA_NAME) = 'YourSchemaName'
AND UPPER(TABLE_NAME) = 'DRUG_EXPOSURE'
AND UPPER(COLUMN_NAME) = 'DRUG_SOURCE_CONCEPT_ID' </v>
      </c>
      <c r="Y98" s="164" t="s">
        <v>1971</v>
      </c>
      <c r="Z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A98" s="164" t="s">
        <v>1971</v>
      </c>
      <c r="AB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C98" s="164" t="s">
        <v>1971</v>
      </c>
      <c r="AD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ALL_TAB_COLUMNS
WHERE 1=1
AND UPPER(OWNER)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ALL_TAB_COLUMNS
WHERE 1=1
AND UPPER(OWNER) = 'YourSchemaName'
AND UPPER(TABLE_NAME) = 'DRUG_EXPOSURE'
AND UPPER(COLUMN_NAME) = 'DRUG_SOURCE_CONCEPT_ID' </v>
      </c>
      <c r="AE98" s="164" t="s">
        <v>1971</v>
      </c>
      <c r="AF98" s="166"/>
      <c r="AG98" s="164" t="s">
        <v>1971</v>
      </c>
      <c r="AH98" s="66"/>
    </row>
    <row r="99" spans="1:34" ht="16.5" customHeight="1">
      <c r="A99" s="141" t="s">
        <v>2242</v>
      </c>
      <c r="B99" s="141" t="s">
        <v>2240</v>
      </c>
      <c r="C99" s="141" t="s">
        <v>2887</v>
      </c>
      <c r="D99" s="141">
        <v>6</v>
      </c>
      <c r="E99" s="174" t="s">
        <v>2243</v>
      </c>
      <c r="F99" s="176" t="s">
        <v>2270</v>
      </c>
      <c r="G99" s="176" t="s">
        <v>2249</v>
      </c>
      <c r="H99" s="176">
        <v>22</v>
      </c>
      <c r="I99" s="182" t="s">
        <v>2562</v>
      </c>
      <c r="J99" s="176" t="s">
        <v>2347</v>
      </c>
      <c r="K99" s="176" t="s">
        <v>2437</v>
      </c>
      <c r="L99" s="174"/>
      <c r="M99" s="142"/>
      <c r="N99" s="182" t="s">
        <v>2554</v>
      </c>
      <c r="O99" s="183" t="s">
        <v>2532</v>
      </c>
      <c r="P99" s="146"/>
      <c r="Q99" s="174" t="s">
        <v>2449</v>
      </c>
      <c r="R99" s="174"/>
      <c r="S99" s="205" t="s">
        <v>2820</v>
      </c>
      <c r="T99" s="174"/>
      <c r="U99" s="166" t="str">
        <f t="shared" si="1"/>
        <v xml:space="preserve"> DRUG_EXPOSURE 테이블의 ROUTE_SOURCE_VALUE 컬럼은 'CHARACTER VARYING', 'VARCHAR', 'VARCHAR2' 타입을 가져야한다 </v>
      </c>
      <c r="V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W99" s="164" t="s">
        <v>1971</v>
      </c>
      <c r="X99" s="166" t="str">
        <f>"SELECT 
	CASE WHEN UPPER(DATA_TYPE_NAME) IN ("&amp;$S99&amp;") THEN 'O' ELSE 'X' END AS PASS_CHK,
    'ID"&amp; 'Ⅲ.품질진단 컬럼_규칙_결과'!$U118 &amp;"' AS RULE_ID, 
    UPPER(TABLE_NAME) AS TB_NM,
	UPPER(COLUMN_NAME) AS COL_NM
FROM TABLE_COLUMNS
WHERE 1=1
AND UPPER(SCHEMA_NAME) = '"&amp;$C99&amp;"'
AND UPPER(TABLE_NAME) = '"&amp;$G99&amp;"'
AND UPPER(COLUMN_NAME) = '"&amp;$J99&amp;"'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'ROUTE_SOURCE_VALUE' </v>
      </c>
      <c r="Y99" s="164" t="s">
        <v>1971</v>
      </c>
      <c r="Z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A99" s="164" t="s">
        <v>1971</v>
      </c>
      <c r="AB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C99" s="164" t="s">
        <v>1971</v>
      </c>
      <c r="AD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ALL_TAB_COLUMNS
WHERE 1=1
AND UPPER(OWNER)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'ROUTE_SOURCE_VALUE' </v>
      </c>
      <c r="AE99" s="164" t="s">
        <v>1971</v>
      </c>
      <c r="AF99" s="166"/>
      <c r="AG99" s="164" t="s">
        <v>1971</v>
      </c>
      <c r="AH99" s="66"/>
    </row>
    <row r="100" spans="1:34" ht="16.5" customHeight="1">
      <c r="A100" s="141" t="s">
        <v>2242</v>
      </c>
      <c r="B100" s="141" t="s">
        <v>2240</v>
      </c>
      <c r="C100" s="141" t="s">
        <v>2887</v>
      </c>
      <c r="D100" s="141">
        <v>6</v>
      </c>
      <c r="E100" s="174" t="s">
        <v>2243</v>
      </c>
      <c r="F100" s="176" t="s">
        <v>2270</v>
      </c>
      <c r="G100" s="176" t="s">
        <v>2249</v>
      </c>
      <c r="H100" s="176">
        <v>23</v>
      </c>
      <c r="I100" s="182" t="s">
        <v>2563</v>
      </c>
      <c r="J100" s="176" t="s">
        <v>2348</v>
      </c>
      <c r="K100" s="176" t="s">
        <v>2437</v>
      </c>
      <c r="L100" s="174"/>
      <c r="M100" s="142"/>
      <c r="N100" s="182" t="s">
        <v>2555</v>
      </c>
      <c r="O100" s="183" t="s">
        <v>2533</v>
      </c>
      <c r="P100" s="146"/>
      <c r="Q100" s="174" t="s">
        <v>2449</v>
      </c>
      <c r="R100" s="174"/>
      <c r="S100" s="205" t="s">
        <v>2820</v>
      </c>
      <c r="T100" s="174"/>
      <c r="U100" s="166" t="str">
        <f t="shared" si="1"/>
        <v xml:space="preserve"> DRUG_EXPOSURE 테이블의 DOSE_UNIT_SOURCE_VALUE 컬럼은 'CHARACTER VARYING', 'VARCHAR', 'VARCHAR2' 타입을 가져야한다 </v>
      </c>
      <c r="V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W100" s="164" t="s">
        <v>1971</v>
      </c>
      <c r="X100" s="166" t="str">
        <f>"SELECT 
	CASE WHEN UPPER(DATA_TYPE_NAME) IN ("&amp;$S100&amp;") THEN 'O' ELSE 'X' END AS PASS_CHK,
    'ID"&amp; 'Ⅲ.품질진단 컬럼_규칙_결과'!$U119 &amp;"' AS RULE_ID, 
    UPPER(TABLE_NAME) AS TB_NM,
	UPPER(COLUMN_NAME) AS COL_NM
FROM TABLE_COLUMNS
WHERE 1=1
AND UPPER(SCHEMA_NAME) = '"&amp;$C100&amp;"'
AND UPPER(TABLE_NAME) = '"&amp;$G100&amp;"'
AND UPPER(COLUMN_NAME) = '"&amp;$J100&amp;"'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'DOSE_UNIT_SOURCE_VALUE' </v>
      </c>
      <c r="Y100" s="164" t="s">
        <v>1971</v>
      </c>
      <c r="Z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A100" s="164" t="s">
        <v>1971</v>
      </c>
      <c r="AB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C100" s="164" t="s">
        <v>1971</v>
      </c>
      <c r="AD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ALL_TAB_COLUMNS
WHERE 1=1
AND UPPER(OWNER)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'DOSE_UNIT_SOURCE_VALUE' </v>
      </c>
      <c r="AE100" s="164" t="s">
        <v>1971</v>
      </c>
      <c r="AF100" s="166"/>
      <c r="AG100" s="164" t="s">
        <v>1971</v>
      </c>
      <c r="AH100" s="66"/>
    </row>
    <row r="101" spans="1:34">
      <c r="A101" s="141" t="s">
        <v>2242</v>
      </c>
      <c r="B101" s="141" t="s">
        <v>2240</v>
      </c>
      <c r="C101" s="141" t="s">
        <v>2887</v>
      </c>
      <c r="D101" s="164">
        <v>7</v>
      </c>
      <c r="E101" s="174" t="s">
        <v>2243</v>
      </c>
      <c r="F101" s="176" t="s">
        <v>2259</v>
      </c>
      <c r="G101" s="176" t="s">
        <v>2250</v>
      </c>
      <c r="H101" s="176">
        <v>1</v>
      </c>
      <c r="I101" s="182" t="s">
        <v>2657</v>
      </c>
      <c r="J101" s="176" t="s">
        <v>2349</v>
      </c>
      <c r="K101" s="176" t="s">
        <v>2435</v>
      </c>
      <c r="L101" s="174" t="s">
        <v>9</v>
      </c>
      <c r="M101" s="165"/>
      <c r="N101" s="182" t="s">
        <v>2657</v>
      </c>
      <c r="O101" s="183">
        <v>11833567</v>
      </c>
      <c r="P101" s="5"/>
      <c r="Q101" s="174" t="s">
        <v>116</v>
      </c>
      <c r="R101" s="174" t="s">
        <v>2448</v>
      </c>
      <c r="S101" s="205" t="s">
        <v>2838</v>
      </c>
      <c r="T101" s="174" t="s">
        <v>315</v>
      </c>
      <c r="U101" s="166" t="str">
        <f t="shared" si="1"/>
        <v xml:space="preserve"> PROCEDURE_OCCURRENCE 테이블의 PROCEDURE_OCCURRENCE_ID 컬럼은 'INTEGER', 'INT', 'NUMBER', 'BIGINT' 타입을 가져야한다 </v>
      </c>
      <c r="V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W101" s="164" t="s">
        <v>1971</v>
      </c>
      <c r="X101" s="166" t="str">
        <f>"SELECT 
	CASE WHEN UPPER(DATA_TYPE_NAME) IN ("&amp;$S101&amp;") THEN 'O' ELSE 'X' END AS PASS_CHK,
    'ID"&amp; 'Ⅲ.품질진단 컬럼_규칙_결과'!$U120 &amp;"' AS RULE_ID, 
    UPPER(TABLE_NAME) AS TB_NM,
	UPPER(COLUMN_NAME) AS COL_NM
FROM TABLE_COLUMNS
WHERE 1=1
AND UPPER(SCHEMA_NAME) = '"&amp;$C101&amp;"'
AND UPPER(TABLE_NAME) = '"&amp;$G101&amp;"'
AND UPPER(COLUMN_NAME) = '"&amp;$J101&amp;"' "</f>
        <v xml:space="preserve">SELECT 
	CASE WHEN UPPER(DATA_TYPE_NAME) IN ('INTEGER', 'INT', 'NUMBER', 'BIGINT') THEN 'O' ELSE 'X' END AS PASS_CHK,
    'ID1118' AS RULE_ID, 
    UPPER(TABLE_NAME) AS TB_NM,
	UPPER(COLUMN_NAME) AS COL_NM
FROM TABLE_COLUMNS
WHERE 1=1
AND UPPER(SCHEMA_NAME) = 'YourSchemaName'
AND UPPER(TABLE_NAME) = 'PROCEDURE_OCCURRENCE'
AND UPPER(COLUMN_NAME) = 'PROCEDURE_OCCURRENCE_ID' </v>
      </c>
      <c r="Y101" s="164" t="s">
        <v>1971</v>
      </c>
      <c r="Z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A101" s="164" t="s">
        <v>1971</v>
      </c>
      <c r="AB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C101" s="164" t="s">
        <v>1971</v>
      </c>
      <c r="AD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ALL_TAB_COLUMNS
WHERE 1=1
AND UPPER(OWNER)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ALL_TAB_COLUMNS
WHERE 1=1
AND UPPER(OWNER) = 'YourSchemaName'
AND UPPER(TABLE_NAME) = 'PROCEDURE_OCCURRENCE'
AND UPPER(COLUMN_NAME) = 'PROCEDURE_OCCURRENCE_ID' </v>
      </c>
      <c r="AE101" s="164" t="s">
        <v>1971</v>
      </c>
      <c r="AF101" s="166"/>
      <c r="AG101" s="164" t="s">
        <v>1971</v>
      </c>
      <c r="AH101" s="66"/>
    </row>
    <row r="102" spans="1:34">
      <c r="A102" s="141" t="s">
        <v>2242</v>
      </c>
      <c r="B102" s="141" t="s">
        <v>2240</v>
      </c>
      <c r="C102" s="141" t="s">
        <v>2887</v>
      </c>
      <c r="D102" s="164">
        <v>7</v>
      </c>
      <c r="E102" s="174" t="s">
        <v>2243</v>
      </c>
      <c r="F102" s="176" t="s">
        <v>2259</v>
      </c>
      <c r="G102" s="176" t="s">
        <v>2250</v>
      </c>
      <c r="H102" s="176">
        <v>2</v>
      </c>
      <c r="I102" s="182" t="s">
        <v>2487</v>
      </c>
      <c r="J102" s="176" t="s">
        <v>2272</v>
      </c>
      <c r="K102" s="176" t="s">
        <v>2435</v>
      </c>
      <c r="L102" s="174"/>
      <c r="M102" s="165"/>
      <c r="N102" s="182" t="s">
        <v>2487</v>
      </c>
      <c r="O102" s="183">
        <v>100000001</v>
      </c>
      <c r="P102" s="5"/>
      <c r="Q102" s="174" t="s">
        <v>116</v>
      </c>
      <c r="R102" s="174" t="s">
        <v>2448</v>
      </c>
      <c r="S102" s="205" t="s">
        <v>2838</v>
      </c>
      <c r="T102" s="174"/>
      <c r="U102" s="166" t="str">
        <f t="shared" si="1"/>
        <v xml:space="preserve"> PROCEDURE_OCCURRENCE 테이블의 PERSON_ID 컬럼은 'INTEGER', 'INT', 'NUMBER', 'BIGINT' 타입을 가져야한다 </v>
      </c>
      <c r="V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W102" s="164" t="s">
        <v>1971</v>
      </c>
      <c r="X102" s="166" t="str">
        <f>"SELECT 
	CASE WHEN UPPER(DATA_TYPE_NAME) IN ("&amp;$S102&amp;") THEN 'O' ELSE 'X' END AS PASS_CHK,
    'ID"&amp; 'Ⅲ.품질진단 컬럼_규칙_결과'!$U121 &amp;"' AS RULE_ID, 
    UPPER(TABLE_NAME) AS TB_NM,
	UPPER(COLUMN_NAME) AS COL_NM
FROM TABLE_COLUMNS
WHERE 1=1
AND UPPER(SCHEMA_NAME) = '"&amp;$C102&amp;"'
AND UPPER(TABLE_NAME) = '"&amp;$G102&amp;"'
AND UPPER(COLUMN_NAME) = '"&amp;$J102&amp;"'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'PERSON_ID' </v>
      </c>
      <c r="Y102" s="164" t="s">
        <v>1971</v>
      </c>
      <c r="Z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A102" s="164" t="s">
        <v>1971</v>
      </c>
      <c r="AB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C102" s="164" t="s">
        <v>1971</v>
      </c>
      <c r="AD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ALL_TAB_COLUMNS
WHERE 1=1
AND UPPER(OWNER)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'PERSON_ID' </v>
      </c>
      <c r="AE102" s="164" t="s">
        <v>1971</v>
      </c>
      <c r="AF102" s="166"/>
      <c r="AG102" s="164" t="s">
        <v>1971</v>
      </c>
      <c r="AH102" s="66"/>
    </row>
    <row r="103" spans="1:34" ht="16.5" customHeight="1">
      <c r="A103" s="141" t="s">
        <v>2242</v>
      </c>
      <c r="B103" s="141" t="s">
        <v>2240</v>
      </c>
      <c r="C103" s="141" t="s">
        <v>2887</v>
      </c>
      <c r="D103" s="164">
        <v>7</v>
      </c>
      <c r="E103" s="174" t="s">
        <v>2243</v>
      </c>
      <c r="F103" s="176" t="s">
        <v>2259</v>
      </c>
      <c r="G103" s="176" t="s">
        <v>2250</v>
      </c>
      <c r="H103" s="176">
        <v>3</v>
      </c>
      <c r="I103" s="182" t="s">
        <v>2658</v>
      </c>
      <c r="J103" s="176" t="s">
        <v>2350</v>
      </c>
      <c r="K103" s="176" t="s">
        <v>2435</v>
      </c>
      <c r="L103" s="174"/>
      <c r="M103" s="142"/>
      <c r="N103" s="182" t="s">
        <v>2671</v>
      </c>
      <c r="O103" s="183">
        <v>232643001</v>
      </c>
      <c r="P103" s="146"/>
      <c r="Q103" s="174" t="s">
        <v>116</v>
      </c>
      <c r="R103" s="174" t="s">
        <v>2448</v>
      </c>
      <c r="S103" s="205" t="s">
        <v>2838</v>
      </c>
      <c r="T103" s="174"/>
      <c r="U103" s="166" t="str">
        <f t="shared" si="1"/>
        <v xml:space="preserve"> PROCEDURE_OCCURRENCE 테이블의 PROCEDURE_CONCEPT_ID 컬럼은 'INTEGER', 'INT', 'NUMBER', 'BIGINT' 타입을 가져야한다 </v>
      </c>
      <c r="V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W103" s="164" t="s">
        <v>1971</v>
      </c>
      <c r="X103" s="166" t="str">
        <f>"SELECT 
	CASE WHEN UPPER(DATA_TYPE_NAME) IN ("&amp;$S103&amp;") THEN 'O' ELSE 'X' END AS PASS_CHK,
    'ID"&amp; 'Ⅲ.품질진단 컬럼_규칙_결과'!$U122 &amp;"' AS RULE_ID, 
    UPPER(TABLE_NAME) AS TB_NM,
	UPPER(COLUMN_NAME) AS COL_NM
FROM TABLE_COLUMNS
WHERE 1=1
AND UPPER(SCHEMA_NAME) = '"&amp;$C103&amp;"'
AND UPPER(TABLE_NAME) = '"&amp;$G103&amp;"'
AND UPPER(COLUMN_NAME) = '"&amp;$J103&amp;"'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'PROCEDURE_CONCEPT_ID' </v>
      </c>
      <c r="Y103" s="164" t="s">
        <v>1971</v>
      </c>
      <c r="Z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A103" s="164" t="s">
        <v>1971</v>
      </c>
      <c r="AB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C103" s="164" t="s">
        <v>1971</v>
      </c>
      <c r="AD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ALL_TAB_COLUMNS
WHERE 1=1
AND UPPER(OWNER)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'PROCEDURE_CONCEPT_ID' </v>
      </c>
      <c r="AE103" s="164" t="s">
        <v>1971</v>
      </c>
      <c r="AF103" s="166"/>
      <c r="AG103" s="164" t="s">
        <v>1971</v>
      </c>
      <c r="AH103" s="66"/>
    </row>
    <row r="104" spans="1:34" ht="16.5" customHeight="1">
      <c r="A104" s="141" t="s">
        <v>2242</v>
      </c>
      <c r="B104" s="141" t="s">
        <v>2240</v>
      </c>
      <c r="C104" s="141" t="s">
        <v>2887</v>
      </c>
      <c r="D104" s="164">
        <v>7</v>
      </c>
      <c r="E104" s="174" t="s">
        <v>2243</v>
      </c>
      <c r="F104" s="176" t="s">
        <v>2259</v>
      </c>
      <c r="G104" s="176" t="s">
        <v>2250</v>
      </c>
      <c r="H104" s="176">
        <v>4</v>
      </c>
      <c r="I104" s="182" t="s">
        <v>2659</v>
      </c>
      <c r="J104" s="176" t="s">
        <v>2351</v>
      </c>
      <c r="K104" s="176" t="s">
        <v>2438</v>
      </c>
      <c r="L104" s="174"/>
      <c r="M104" s="142"/>
      <c r="N104" s="182" t="s">
        <v>2659</v>
      </c>
      <c r="O104" s="184">
        <v>44743</v>
      </c>
      <c r="P104" s="146"/>
      <c r="Q104" s="174" t="s">
        <v>116</v>
      </c>
      <c r="R104" s="174" t="s">
        <v>2448</v>
      </c>
      <c r="S104" s="205" t="s">
        <v>2813</v>
      </c>
      <c r="T104" s="174"/>
      <c r="U104" s="166" t="str">
        <f t="shared" si="1"/>
        <v xml:space="preserve"> PROCEDURE_OCCURRENCE 테이블의 PROCEDURE_DATE 컬럼은 'DATE' 타입을 가져야한다 </v>
      </c>
      <c r="V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W104" s="164" t="s">
        <v>1971</v>
      </c>
      <c r="X104" s="166" t="str">
        <f>"SELECT 
	CASE WHEN UPPER(DATA_TYPE_NAME) IN ("&amp;$S104&amp;") THEN 'O' ELSE 'X' END AS PASS_CHK,
    'ID"&amp; 'Ⅲ.품질진단 컬럼_규칙_결과'!$U123 &amp;"' AS RULE_ID, 
    UPPER(TABLE_NAME) AS TB_NM,
	UPPER(COLUMN_NAME) AS COL_NM
FROM TABLE_COLUMNS
WHERE 1=1
AND UPPER(SCHEMA_NAME) = '"&amp;$C104&amp;"'
AND UPPER(TABLE_NAME) = '"&amp;$G104&amp;"'
AND UPPER(COLUMN_NAME) = '"&amp;$J104&amp;"'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'PROCEDURE_DATE' </v>
      </c>
      <c r="Y104" s="164" t="s">
        <v>1971</v>
      </c>
      <c r="Z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A104" s="164" t="s">
        <v>1971</v>
      </c>
      <c r="AB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C104" s="164" t="s">
        <v>1971</v>
      </c>
      <c r="AD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ALL_TAB_COLUMNS
WHERE 1=1
AND UPPER(OWNER)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'PROCEDURE_DATE' </v>
      </c>
      <c r="AE104" s="164" t="s">
        <v>1971</v>
      </c>
      <c r="AF104" s="166"/>
      <c r="AG104" s="164" t="s">
        <v>1971</v>
      </c>
      <c r="AH104" s="66"/>
    </row>
    <row r="105" spans="1:34" ht="16.5" customHeight="1">
      <c r="A105" s="141" t="s">
        <v>2242</v>
      </c>
      <c r="B105" s="141" t="s">
        <v>2240</v>
      </c>
      <c r="C105" s="141" t="s">
        <v>2887</v>
      </c>
      <c r="D105" s="164">
        <v>7</v>
      </c>
      <c r="E105" s="174" t="s">
        <v>2243</v>
      </c>
      <c r="F105" s="176" t="s">
        <v>2259</v>
      </c>
      <c r="G105" s="176" t="s">
        <v>2250</v>
      </c>
      <c r="H105" s="176">
        <v>5</v>
      </c>
      <c r="I105" s="182" t="s">
        <v>2660</v>
      </c>
      <c r="J105" s="176" t="s">
        <v>2352</v>
      </c>
      <c r="K105" s="176" t="s">
        <v>2436</v>
      </c>
      <c r="L105" s="174"/>
      <c r="M105" s="142"/>
      <c r="N105" s="182" t="s">
        <v>2660</v>
      </c>
      <c r="O105" s="185">
        <v>44743.407777777778</v>
      </c>
      <c r="P105" s="143"/>
      <c r="Q105" s="174" t="s">
        <v>2449</v>
      </c>
      <c r="R105" s="174"/>
      <c r="S105" s="205" t="s">
        <v>2819</v>
      </c>
      <c r="T105" s="174"/>
      <c r="U105" s="166" t="str">
        <f t="shared" si="1"/>
        <v xml:space="preserve"> PROCEDURE_OCCURRENCE 테이블의 PROCEDURE_DATETIME 컬럼은 'DATETIME', 'TIMESTAMP', 'TIMESTAMP(6)', 'TIMESTAMP WITHOUT TIME ZONE' 타입을 가져야한다 </v>
      </c>
      <c r="V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W105" s="164" t="s">
        <v>1971</v>
      </c>
      <c r="X105" s="166" t="str">
        <f>"SELECT 
	CASE WHEN UPPER(DATA_TYPE_NAME) IN ("&amp;$S105&amp;") THEN 'O' ELSE 'X' END AS PASS_CHK,
    'ID"&amp; 'Ⅲ.품질진단 컬럼_규칙_결과'!$U124 &amp;"' AS RULE_ID, 
    UPPER(TABLE_NAME) AS TB_NM,
	UPPER(COLUMN_NAME) AS COL_NM
FROM TABLE_COLUMNS
WHERE 1=1
AND UPPER(SCHEMA_NAME) = '"&amp;$C105&amp;"'
AND UPPER(TABLE_NAME) = '"&amp;$G105&amp;"'
AND UPPER(COLUMN_NAME) = '"&amp;$J105&amp;"'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'PROCEDURE_DATETIME' </v>
      </c>
      <c r="Y105" s="164" t="s">
        <v>1971</v>
      </c>
      <c r="Z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A105" s="164" t="s">
        <v>1971</v>
      </c>
      <c r="AB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C105" s="164" t="s">
        <v>1971</v>
      </c>
      <c r="AD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ALL_TAB_COLUMNS
WHERE 1=1
AND UPPER(OWNER)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'PROCEDURE_DATETIME' </v>
      </c>
      <c r="AE105" s="164" t="s">
        <v>1971</v>
      </c>
      <c r="AF105" s="166"/>
      <c r="AG105" s="164" t="s">
        <v>1971</v>
      </c>
      <c r="AH105" s="66"/>
    </row>
    <row r="106" spans="1:34" ht="16.5" customHeight="1">
      <c r="A106" s="141" t="s">
        <v>2242</v>
      </c>
      <c r="B106" s="141" t="s">
        <v>2240</v>
      </c>
      <c r="C106" s="141" t="s">
        <v>2887</v>
      </c>
      <c r="D106" s="164">
        <v>7</v>
      </c>
      <c r="E106" s="174" t="s">
        <v>2243</v>
      </c>
      <c r="F106" s="176" t="s">
        <v>2259</v>
      </c>
      <c r="G106" s="176" t="s">
        <v>2250</v>
      </c>
      <c r="H106" s="176">
        <v>6</v>
      </c>
      <c r="I106" s="182" t="s">
        <v>2663</v>
      </c>
      <c r="J106" s="176" t="s">
        <v>2353</v>
      </c>
      <c r="K106" s="176" t="s">
        <v>2435</v>
      </c>
      <c r="L106" s="174"/>
      <c r="M106" s="142"/>
      <c r="N106" s="182" t="s">
        <v>2672</v>
      </c>
      <c r="O106" s="183">
        <v>3800275</v>
      </c>
      <c r="P106" s="143"/>
      <c r="Q106" s="174" t="s">
        <v>116</v>
      </c>
      <c r="R106" s="174" t="s">
        <v>2448</v>
      </c>
      <c r="S106" s="205" t="s">
        <v>2838</v>
      </c>
      <c r="T106" s="174"/>
      <c r="U106" s="166" t="str">
        <f t="shared" si="1"/>
        <v xml:space="preserve"> PROCEDURE_OCCURRENCE 테이블의 PROCEDURE_TYPE_CONCEPT_ID 컬럼은 'INTEGER', 'INT', 'NUMBER', 'BIGINT' 타입을 가져야한다 </v>
      </c>
      <c r="V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W106" s="164" t="s">
        <v>1971</v>
      </c>
      <c r="X106" s="166" t="str">
        <f>"SELECT 
	CASE WHEN UPPER(DATA_TYPE_NAME) IN ("&amp;$S106&amp;") THEN 'O' ELSE 'X' END AS PASS_CHK,
    'ID"&amp; 'Ⅲ.품질진단 컬럼_규칙_결과'!$U125 &amp;"' AS RULE_ID, 
    UPPER(TABLE_NAME) AS TB_NM,
	UPPER(COLUMN_NAME) AS COL_NM
FROM TABLE_COLUMNS
WHERE 1=1
AND UPPER(SCHEMA_NAME) = '"&amp;$C106&amp;"'
AND UPPER(TABLE_NAME) = '"&amp;$G106&amp;"'
AND UPPER(COLUMN_NAME) = '"&amp;$J106&amp;"'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'PROCEDURE_TYPE_CONCEPT_ID' </v>
      </c>
      <c r="Y106" s="164" t="s">
        <v>1971</v>
      </c>
      <c r="Z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A106" s="164" t="s">
        <v>1971</v>
      </c>
      <c r="AB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C106" s="164" t="s">
        <v>1971</v>
      </c>
      <c r="AD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ALL_TAB_COLUMNS
WHERE 1=1
AND UPPER(OWNER)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'PROCEDURE_TYPE_CONCEPT_ID' </v>
      </c>
      <c r="AE106" s="164" t="s">
        <v>1971</v>
      </c>
      <c r="AF106" s="166"/>
      <c r="AG106" s="164" t="s">
        <v>1971</v>
      </c>
      <c r="AH106" s="66"/>
    </row>
    <row r="107" spans="1:34" ht="16.5" customHeight="1">
      <c r="A107" s="141" t="s">
        <v>2242</v>
      </c>
      <c r="B107" s="141" t="s">
        <v>2240</v>
      </c>
      <c r="C107" s="141" t="s">
        <v>2887</v>
      </c>
      <c r="D107" s="164">
        <v>7</v>
      </c>
      <c r="E107" s="174" t="s">
        <v>2243</v>
      </c>
      <c r="F107" s="176" t="s">
        <v>2259</v>
      </c>
      <c r="G107" s="176" t="s">
        <v>2250</v>
      </c>
      <c r="H107" s="176">
        <v>7</v>
      </c>
      <c r="I107" s="182" t="s">
        <v>2664</v>
      </c>
      <c r="J107" s="176" t="s">
        <v>2354</v>
      </c>
      <c r="K107" s="176" t="s">
        <v>2435</v>
      </c>
      <c r="L107" s="174"/>
      <c r="M107" s="142"/>
      <c r="N107" s="182" t="s">
        <v>2664</v>
      </c>
      <c r="O107" s="183" t="s">
        <v>2508</v>
      </c>
      <c r="P107" s="143"/>
      <c r="Q107" s="174" t="s">
        <v>2449</v>
      </c>
      <c r="R107" s="174"/>
      <c r="S107" s="205" t="s">
        <v>2838</v>
      </c>
      <c r="T107" s="174"/>
      <c r="U107" s="166" t="str">
        <f t="shared" si="1"/>
        <v xml:space="preserve"> PROCEDURE_OCCURRENCE 테이블의 MODIFIER_CONCEPT_ID 컬럼은 'INTEGER', 'INT', 'NUMBER', 'BIGINT' 타입을 가져야한다 </v>
      </c>
      <c r="V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W107" s="164" t="s">
        <v>1971</v>
      </c>
      <c r="X107" s="166" t="str">
        <f>"SELECT 
	CASE WHEN UPPER(DATA_TYPE_NAME) IN ("&amp;$S107&amp;") THEN 'O' ELSE 'X' END AS PASS_CHK,
    'ID"&amp; 'Ⅲ.품질진단 컬럼_규칙_결과'!$U126 &amp;"' AS RULE_ID, 
    UPPER(TABLE_NAME) AS TB_NM,
	UPPER(COLUMN_NAME) AS COL_NM
FROM TABLE_COLUMNS
WHERE 1=1
AND UPPER(SCHEMA_NAME) = '"&amp;$C107&amp;"'
AND UPPER(TABLE_NAME) = '"&amp;$G107&amp;"'
AND UPPER(COLUMN_NAME) = '"&amp;$J107&amp;"' "</f>
        <v xml:space="preserve">SELECT 
	CASE WHEN UPPER(DATA_TYPE_NAME) IN ('INTEGER', 'INT', 'NUMBER', 'BIGINT') THEN 'O' ELSE 'X' END AS PASS_CHK,
    'ID1124' AS RULE_ID, 
    UPPER(TABLE_NAME) AS TB_NM,
	UPPER(COLUMN_NAME) AS COL_NM
FROM TABLE_COLUMNS
WHERE 1=1
AND UPPER(SCHEMA_NAME) = 'YourSchemaName'
AND UPPER(TABLE_NAME) = 'PROCEDURE_OCCURRENCE'
AND UPPER(COLUMN_NAME) = 'MODIFIER_CONCEPT_ID' </v>
      </c>
      <c r="Y107" s="164" t="s">
        <v>1971</v>
      </c>
      <c r="Z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A107" s="164" t="s">
        <v>1971</v>
      </c>
      <c r="AB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C107" s="164" t="s">
        <v>1971</v>
      </c>
      <c r="AD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ALL_TAB_COLUMNS
WHERE 1=1
AND UPPER(OWNER)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ALL_TAB_COLUMNS
WHERE 1=1
AND UPPER(OWNER) = 'YourSchemaName'
AND UPPER(TABLE_NAME) = 'PROCEDURE_OCCURRENCE'
AND UPPER(COLUMN_NAME) = 'MODIFIER_CONCEPT_ID' </v>
      </c>
      <c r="AE107" s="164" t="s">
        <v>1971</v>
      </c>
      <c r="AF107" s="166"/>
      <c r="AG107" s="164" t="s">
        <v>1971</v>
      </c>
      <c r="AH107" s="66"/>
    </row>
    <row r="108" spans="1:34" ht="16.5" customHeight="1">
      <c r="A108" s="141" t="s">
        <v>2242</v>
      </c>
      <c r="B108" s="141" t="s">
        <v>2240</v>
      </c>
      <c r="C108" s="141" t="s">
        <v>2887</v>
      </c>
      <c r="D108" s="164">
        <v>7</v>
      </c>
      <c r="E108" s="174" t="s">
        <v>2243</v>
      </c>
      <c r="F108" s="176" t="s">
        <v>2259</v>
      </c>
      <c r="G108" s="176" t="s">
        <v>2250</v>
      </c>
      <c r="H108" s="176">
        <v>8</v>
      </c>
      <c r="I108" s="182" t="s">
        <v>2665</v>
      </c>
      <c r="J108" s="176" t="s">
        <v>2340</v>
      </c>
      <c r="K108" s="176" t="s">
        <v>2435</v>
      </c>
      <c r="L108" s="174"/>
      <c r="M108" s="142"/>
      <c r="N108" s="182" t="s">
        <v>2665</v>
      </c>
      <c r="O108" s="183">
        <v>1</v>
      </c>
      <c r="P108" s="146"/>
      <c r="Q108" s="174" t="s">
        <v>2449</v>
      </c>
      <c r="R108" s="174"/>
      <c r="S108" s="205" t="s">
        <v>2838</v>
      </c>
      <c r="T108" s="174"/>
      <c r="U108" s="166" t="str">
        <f t="shared" si="1"/>
        <v xml:space="preserve"> PROCEDURE_OCCURRENCE 테이블의 QUANTITY 컬럼은 'INTEGER', 'INT', 'NUMBER', 'BIGINT' 타입을 가져야한다 </v>
      </c>
      <c r="V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W108" s="164" t="s">
        <v>1971</v>
      </c>
      <c r="X108" s="166" t="str">
        <f>"SELECT 
	CASE WHEN UPPER(DATA_TYPE_NAME) IN ("&amp;$S108&amp;") THEN 'O' ELSE 'X' END AS PASS_CHK,
    'ID"&amp; 'Ⅲ.품질진단 컬럼_규칙_결과'!$U127 &amp;"' AS RULE_ID, 
    UPPER(TABLE_NAME) AS TB_NM,
	UPPER(COLUMN_NAME) AS COL_NM
FROM TABLE_COLUMNS
WHERE 1=1
AND UPPER(SCHEMA_NAME) = '"&amp;$C108&amp;"'
AND UPPER(TABLE_NAME) = '"&amp;$G108&amp;"'
AND UPPER(COLUMN_NAME) = '"&amp;$J108&amp;"' "</f>
        <v xml:space="preserve">SELECT 
	CASE WHEN UPPER(DATA_TYPE_NAME) IN ('INTEGER', 'INT', 'NUMBER', 'BIGINT') THEN 'O' ELSE 'X' END AS PASS_CHK,
    'ID1125' AS RULE_ID, 
    UPPER(TABLE_NAME) AS TB_NM,
	UPPER(COLUMN_NAME) AS COL_NM
FROM TABLE_COLUMNS
WHERE 1=1
AND UPPER(SCHEMA_NAME) = 'YourSchemaName'
AND UPPER(TABLE_NAME) = 'PROCEDURE_OCCURRENCE'
AND UPPER(COLUMN_NAME) = 'QUANTITY' </v>
      </c>
      <c r="Y108" s="164" t="s">
        <v>1971</v>
      </c>
      <c r="Z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A108" s="164" t="s">
        <v>1971</v>
      </c>
      <c r="AB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C108" s="164" t="s">
        <v>1971</v>
      </c>
      <c r="AD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ALL_TAB_COLUMNS
WHERE 1=1
AND UPPER(OWNER)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ALL_TAB_COLUMNS
WHERE 1=1
AND UPPER(OWNER) = 'YourSchemaName'
AND UPPER(TABLE_NAME) = 'PROCEDURE_OCCURRENCE'
AND UPPER(COLUMN_NAME) = 'QUANTITY' </v>
      </c>
      <c r="AE108" s="164" t="s">
        <v>1971</v>
      </c>
      <c r="AF108" s="166"/>
      <c r="AG108" s="164" t="s">
        <v>1971</v>
      </c>
      <c r="AH108" s="66"/>
    </row>
    <row r="109" spans="1:34" ht="16.5" customHeight="1">
      <c r="A109" s="141" t="s">
        <v>2242</v>
      </c>
      <c r="B109" s="141" t="s">
        <v>2240</v>
      </c>
      <c r="C109" s="141" t="s">
        <v>2887</v>
      </c>
      <c r="D109" s="164">
        <v>7</v>
      </c>
      <c r="E109" s="174" t="s">
        <v>2243</v>
      </c>
      <c r="F109" s="176" t="s">
        <v>2259</v>
      </c>
      <c r="G109" s="176" t="s">
        <v>2250</v>
      </c>
      <c r="H109" s="176">
        <v>9</v>
      </c>
      <c r="I109" s="182" t="s">
        <v>2549</v>
      </c>
      <c r="J109" s="176" t="s">
        <v>2281</v>
      </c>
      <c r="K109" s="176" t="s">
        <v>2435</v>
      </c>
      <c r="L109" s="174"/>
      <c r="M109" s="142"/>
      <c r="N109" s="182" t="s">
        <v>2549</v>
      </c>
      <c r="O109" s="183">
        <v>11111</v>
      </c>
      <c r="P109" s="143"/>
      <c r="Q109" s="174" t="s">
        <v>2449</v>
      </c>
      <c r="R109" s="174"/>
      <c r="S109" s="205" t="s">
        <v>2838</v>
      </c>
      <c r="T109" s="174"/>
      <c r="U109" s="166" t="str">
        <f t="shared" si="1"/>
        <v xml:space="preserve"> PROCEDURE_OCCURRENCE 테이블의 PROVIDER_ID 컬럼은 'INTEGER', 'INT', 'NUMBER', 'BIGINT' 타입을 가져야한다 </v>
      </c>
      <c r="V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W109" s="164" t="s">
        <v>1971</v>
      </c>
      <c r="X109" s="166" t="str">
        <f>"SELECT 
	CASE WHEN UPPER(DATA_TYPE_NAME) IN ("&amp;$S109&amp;") THEN 'O' ELSE 'X' END AS PASS_CHK,
    'ID"&amp; 'Ⅲ.품질진단 컬럼_규칙_결과'!$U128 &amp;"' AS RULE_ID, 
    UPPER(TABLE_NAME) AS TB_NM,
	UPPER(COLUMN_NAME) AS COL_NM
FROM TABLE_COLUMNS
WHERE 1=1
AND UPPER(SCHEMA_NAME) = '"&amp;$C109&amp;"'
AND UPPER(TABLE_NAME) = '"&amp;$G109&amp;"'
AND UPPER(COLUMN_NAME) = '"&amp;$J109&amp;"' "</f>
        <v xml:space="preserve">SELECT 
	CASE WHEN UPPER(DATA_TYPE_NAME) IN ('INTEGER', 'INT', 'NUMBER', 'BIGINT') THEN 'O' ELSE 'X' END AS PASS_CHK,
    'ID1126' AS RULE_ID, 
    UPPER(TABLE_NAME) AS TB_NM,
	UPPER(COLUMN_NAME) AS COL_NM
FROM TABLE_COLUMNS
WHERE 1=1
AND UPPER(SCHEMA_NAME) = 'YourSchemaName'
AND UPPER(TABLE_NAME) = 'PROCEDURE_OCCURRENCE'
AND UPPER(COLUMN_NAME) = 'PROVIDER_ID' </v>
      </c>
      <c r="Y109" s="164" t="s">
        <v>1971</v>
      </c>
      <c r="Z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A109" s="164" t="s">
        <v>1971</v>
      </c>
      <c r="AB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C109" s="164" t="s">
        <v>1971</v>
      </c>
      <c r="AD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ALL_TAB_COLUMNS
WHERE 1=1
AND UPPER(OWNER)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ALL_TAB_COLUMNS
WHERE 1=1
AND UPPER(OWNER) = 'YourSchemaName'
AND UPPER(TABLE_NAME) = 'PROCEDURE_OCCURRENCE'
AND UPPER(COLUMN_NAME) = 'PROVIDER_ID' </v>
      </c>
      <c r="AE109" s="164" t="s">
        <v>1971</v>
      </c>
      <c r="AF109" s="166"/>
      <c r="AG109" s="164" t="s">
        <v>1971</v>
      </c>
      <c r="AH109" s="66"/>
    </row>
    <row r="110" spans="1:34" ht="16.5" customHeight="1">
      <c r="A110" s="141" t="s">
        <v>2242</v>
      </c>
      <c r="B110" s="141" t="s">
        <v>2240</v>
      </c>
      <c r="C110" s="141" t="s">
        <v>2887</v>
      </c>
      <c r="D110" s="164">
        <v>7</v>
      </c>
      <c r="E110" s="174" t="s">
        <v>2243</v>
      </c>
      <c r="F110" s="176" t="s">
        <v>2259</v>
      </c>
      <c r="G110" s="176" t="s">
        <v>2250</v>
      </c>
      <c r="H110" s="176">
        <v>10</v>
      </c>
      <c r="I110" s="182" t="s">
        <v>2518</v>
      </c>
      <c r="J110" s="176" t="s">
        <v>2294</v>
      </c>
      <c r="K110" s="176" t="s">
        <v>2435</v>
      </c>
      <c r="L110" s="174"/>
      <c r="M110" s="142"/>
      <c r="N110" s="182" t="s">
        <v>2673</v>
      </c>
      <c r="O110" s="183">
        <v>11833561</v>
      </c>
      <c r="P110" s="146"/>
      <c r="Q110" s="174" t="s">
        <v>2449</v>
      </c>
      <c r="R110" s="174"/>
      <c r="S110" s="205" t="s">
        <v>2838</v>
      </c>
      <c r="T110" s="174"/>
      <c r="U110" s="166" t="str">
        <f t="shared" si="1"/>
        <v xml:space="preserve"> PROCEDURE_OCCURRENCE 테이블의 VISIT_OCCURRENCE_ID 컬럼은 'INTEGER', 'INT', 'NUMBER', 'BIGINT' 타입을 가져야한다 </v>
      </c>
      <c r="V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W110" s="164" t="s">
        <v>1971</v>
      </c>
      <c r="X110" s="166" t="str">
        <f>"SELECT 
	CASE WHEN UPPER(DATA_TYPE_NAME) IN ("&amp;$S110&amp;") THEN 'O' ELSE 'X' END AS PASS_CHK,
    'ID"&amp; 'Ⅲ.품질진단 컬럼_규칙_결과'!$U129 &amp;"' AS RULE_ID, 
    UPPER(TABLE_NAME) AS TB_NM,
	UPPER(COLUMN_NAME) AS COL_NM
FROM TABLE_COLUMNS
WHERE 1=1
AND UPPER(SCHEMA_NAME) = '"&amp;$C110&amp;"'
AND UPPER(TABLE_NAME) = '"&amp;$G110&amp;"'
AND UPPER(COLUMN_NAME) = '"&amp;$J110&amp;"' "</f>
        <v xml:space="preserve">SELECT 
	CASE WHEN UPPER(DATA_TYPE_NAME) IN ('INTEGER', 'INT', 'NUMBER', 'BIGINT') THEN 'O' ELSE 'X' END AS PASS_CHK,
    'ID1127' AS RULE_ID, 
    UPPER(TABLE_NAME) AS TB_NM,
	UPPER(COLUMN_NAME) AS COL_NM
FROM TABLE_COLUMNS
WHERE 1=1
AND UPPER(SCHEMA_NAME) = 'YourSchemaName'
AND UPPER(TABLE_NAME) = 'PROCEDURE_OCCURRENCE'
AND UPPER(COLUMN_NAME) = 'VISIT_OCCURRENCE_ID' </v>
      </c>
      <c r="Y110" s="164" t="s">
        <v>1971</v>
      </c>
      <c r="Z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A110" s="164" t="s">
        <v>1971</v>
      </c>
      <c r="AB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C110" s="164" t="s">
        <v>1971</v>
      </c>
      <c r="AD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ALL_TAB_COLUMNS
WHERE 1=1
AND UPPER(OWNER)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ALL_TAB_COLUMNS
WHERE 1=1
AND UPPER(OWNER) = 'YourSchemaName'
AND UPPER(TABLE_NAME) = 'PROCEDURE_OCCURRENCE'
AND UPPER(COLUMN_NAME) = 'VISIT_OCCURRENCE_ID' </v>
      </c>
      <c r="AE110" s="164" t="s">
        <v>1971</v>
      </c>
      <c r="AF110" s="166"/>
      <c r="AG110" s="164" t="s">
        <v>1971</v>
      </c>
      <c r="AH110" s="66"/>
    </row>
    <row r="111" spans="1:34" ht="16.5" customHeight="1">
      <c r="A111" s="141" t="s">
        <v>2242</v>
      </c>
      <c r="B111" s="141" t="s">
        <v>2240</v>
      </c>
      <c r="C111" s="141" t="s">
        <v>2887</v>
      </c>
      <c r="D111" s="164">
        <v>7</v>
      </c>
      <c r="E111" s="174" t="s">
        <v>2243</v>
      </c>
      <c r="F111" s="176" t="s">
        <v>2259</v>
      </c>
      <c r="G111" s="176" t="s">
        <v>2250</v>
      </c>
      <c r="H111" s="176">
        <v>11</v>
      </c>
      <c r="I111" s="182" t="s">
        <v>2500</v>
      </c>
      <c r="J111" s="176" t="s">
        <v>2307</v>
      </c>
      <c r="K111" s="176" t="s">
        <v>2435</v>
      </c>
      <c r="L111" s="174"/>
      <c r="M111" s="142"/>
      <c r="N111" s="182" t="s">
        <v>2500</v>
      </c>
      <c r="O111" s="183">
        <v>11833562</v>
      </c>
      <c r="P111" s="146"/>
      <c r="Q111" s="174" t="s">
        <v>2449</v>
      </c>
      <c r="R111" s="174"/>
      <c r="S111" s="205" t="s">
        <v>2838</v>
      </c>
      <c r="T111" s="174"/>
      <c r="U111" s="166" t="str">
        <f t="shared" si="1"/>
        <v xml:space="preserve"> PROCEDURE_OCCURRENCE 테이블의 VISIT_DETAIL_ID 컬럼은 'INTEGER', 'INT', 'NUMBER', 'BIGINT' 타입을 가져야한다 </v>
      </c>
      <c r="V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W111" s="164" t="s">
        <v>1971</v>
      </c>
      <c r="X111" s="166" t="str">
        <f>"SELECT 
	CASE WHEN UPPER(DATA_TYPE_NAME) IN ("&amp;$S111&amp;") THEN 'O' ELSE 'X' END AS PASS_CHK,
    'ID"&amp; 'Ⅲ.품질진단 컬럼_규칙_결과'!$U130 &amp;"' AS RULE_ID, 
    UPPER(TABLE_NAME) AS TB_NM,
	UPPER(COLUMN_NAME) AS COL_NM
FROM TABLE_COLUMNS
WHERE 1=1
AND UPPER(SCHEMA_NAME) = '"&amp;$C111&amp;"'
AND UPPER(TABLE_NAME) = '"&amp;$G111&amp;"'
AND UPPER(COLUMN_NAME) = '"&amp;$J111&amp;"' "</f>
        <v xml:space="preserve">SELECT 
	CASE WHEN UPPER(DATA_TYPE_NAME) IN ('INTEGER', 'INT', 'NUMBER', 'BIGINT') THEN 'O' ELSE 'X' END AS PASS_CHK,
    'ID1128' AS RULE_ID, 
    UPPER(TABLE_NAME) AS TB_NM,
	UPPER(COLUMN_NAME) AS COL_NM
FROM TABLE_COLUMNS
WHERE 1=1
AND UPPER(SCHEMA_NAME) = 'YourSchemaName'
AND UPPER(TABLE_NAME) = 'PROCEDURE_OCCURRENCE'
AND UPPER(COLUMN_NAME) = 'VISIT_DETAIL_ID' </v>
      </c>
      <c r="Y111" s="164" t="s">
        <v>1971</v>
      </c>
      <c r="Z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A111" s="164" t="s">
        <v>1971</v>
      </c>
      <c r="AB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C111" s="164" t="s">
        <v>1971</v>
      </c>
      <c r="AD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ALL_TAB_COLUMNS
WHERE 1=1
AND UPPER(OWNER)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ALL_TAB_COLUMNS
WHERE 1=1
AND UPPER(OWNER) = 'YourSchemaName'
AND UPPER(TABLE_NAME) = 'PROCEDURE_OCCURRENCE'
AND UPPER(COLUMN_NAME) = 'VISIT_DETAIL_ID' </v>
      </c>
      <c r="AE111" s="164" t="s">
        <v>1971</v>
      </c>
      <c r="AF111" s="166"/>
      <c r="AG111" s="164" t="s">
        <v>1971</v>
      </c>
      <c r="AH111" s="66"/>
    </row>
    <row r="112" spans="1:34" ht="16.5" customHeight="1">
      <c r="A112" s="141" t="s">
        <v>2242</v>
      </c>
      <c r="B112" s="141" t="s">
        <v>2240</v>
      </c>
      <c r="C112" s="141" t="s">
        <v>2887</v>
      </c>
      <c r="D112" s="164">
        <v>7</v>
      </c>
      <c r="E112" s="174" t="s">
        <v>2243</v>
      </c>
      <c r="F112" s="176" t="s">
        <v>2259</v>
      </c>
      <c r="G112" s="176" t="s">
        <v>2250</v>
      </c>
      <c r="H112" s="176">
        <v>12</v>
      </c>
      <c r="I112" s="182" t="s">
        <v>2666</v>
      </c>
      <c r="J112" s="176" t="s">
        <v>2355</v>
      </c>
      <c r="K112" s="176" t="s">
        <v>2437</v>
      </c>
      <c r="L112" s="174"/>
      <c r="M112" s="142"/>
      <c r="N112" s="182" t="s">
        <v>2674</v>
      </c>
      <c r="O112" s="183">
        <v>32.4</v>
      </c>
      <c r="P112" s="146"/>
      <c r="Q112" s="174" t="s">
        <v>2449</v>
      </c>
      <c r="R112" s="174"/>
      <c r="S112" s="205" t="s">
        <v>2820</v>
      </c>
      <c r="T112" s="174"/>
      <c r="U112" s="166" t="str">
        <f t="shared" si="1"/>
        <v xml:space="preserve"> PROCEDURE_OCCURRENCE 테이블의 PROCEDURE_SOURCE_VALUE 컬럼은 'CHARACTER VARYING', 'VARCHAR', 'VARCHAR2' 타입을 가져야한다 </v>
      </c>
      <c r="V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W112" s="164" t="s">
        <v>1971</v>
      </c>
      <c r="X112" s="166" t="str">
        <f>"SELECT 
	CASE WHEN UPPER(DATA_TYPE_NAME) IN ("&amp;$S112&amp;") THEN 'O' ELSE 'X' END AS PASS_CHK,
    'ID"&amp; 'Ⅲ.품질진단 컬럼_규칙_결과'!$U131 &amp;"' AS RULE_ID, 
    UPPER(TABLE_NAME) AS TB_NM,
	UPPER(COLUMN_NAME) AS COL_NM
FROM TABLE_COLUMNS
WHERE 1=1
AND UPPER(SCHEMA_NAME) = '"&amp;$C112&amp;"'
AND UPPER(TABLE_NAME) = '"&amp;$G112&amp;"'
AND UPPER(COLUMN_NAME) = '"&amp;$J112&amp;"' "</f>
        <v xml:space="preserve">SELECT 
	CASE WHEN UPPER(DATA_TYPE_NAME) IN ('CHARACTER VARYING', 'VARCHAR', 'VARCHAR2') THEN 'O' ELSE 'X' END AS PASS_CHK,
    'ID1129' AS RULE_ID, 
    UPPER(TABLE_NAME) AS TB_NM,
	UPPER(COLUMN_NAME) AS COL_NM
FROM TABLE_COLUMNS
WHERE 1=1
AND UPPER(SCHEMA_NAME) = 'YourSchemaName'
AND UPPER(TABLE_NAME) = 'PROCEDURE_OCCURRENCE'
AND UPPER(COLUMN_NAME) = 'PROCEDURE_SOURCE_VALUE' </v>
      </c>
      <c r="Y112" s="164" t="s">
        <v>1971</v>
      </c>
      <c r="Z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A112" s="164" t="s">
        <v>1971</v>
      </c>
      <c r="AB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C112" s="164" t="s">
        <v>1971</v>
      </c>
      <c r="AD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ALL_TAB_COLUMNS
WHERE 1=1
AND UPPER(OWNER)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ALL_TAB_COLUMNS
WHERE 1=1
AND UPPER(OWNER) = 'YourSchemaName'
AND UPPER(TABLE_NAME) = 'PROCEDURE_OCCURRENCE'
AND UPPER(COLUMN_NAME) = 'PROCEDURE_SOURCE_VALUE' </v>
      </c>
      <c r="AE112" s="164" t="s">
        <v>1971</v>
      </c>
      <c r="AF112" s="166"/>
      <c r="AG112" s="164" t="s">
        <v>1971</v>
      </c>
      <c r="AH112" s="66"/>
    </row>
    <row r="113" spans="1:34" ht="16.5" customHeight="1">
      <c r="A113" s="141" t="s">
        <v>2242</v>
      </c>
      <c r="B113" s="141" t="s">
        <v>2240</v>
      </c>
      <c r="C113" s="141" t="s">
        <v>2887</v>
      </c>
      <c r="D113" s="164">
        <v>7</v>
      </c>
      <c r="E113" s="174" t="s">
        <v>2243</v>
      </c>
      <c r="F113" s="176" t="s">
        <v>2259</v>
      </c>
      <c r="G113" s="176" t="s">
        <v>2250</v>
      </c>
      <c r="H113" s="176">
        <v>13</v>
      </c>
      <c r="I113" s="182" t="s">
        <v>2667</v>
      </c>
      <c r="J113" s="176" t="s">
        <v>2356</v>
      </c>
      <c r="K113" s="176" t="s">
        <v>2435</v>
      </c>
      <c r="L113" s="174"/>
      <c r="M113" s="142"/>
      <c r="N113" s="182" t="s">
        <v>2675</v>
      </c>
      <c r="O113" s="183" t="s">
        <v>2508</v>
      </c>
      <c r="P113" s="143"/>
      <c r="Q113" s="174" t="s">
        <v>2449</v>
      </c>
      <c r="R113" s="174"/>
      <c r="S113" s="205" t="s">
        <v>2838</v>
      </c>
      <c r="T113" s="174"/>
      <c r="U113" s="166" t="str">
        <f t="shared" si="1"/>
        <v xml:space="preserve"> PROCEDURE_OCCURRENCE 테이블의 PROCEDURE_SOURCE_CONCEPT_ID 컬럼은 'INTEGER', 'INT', 'NUMBER', 'BIGINT' 타입을 가져야한다 </v>
      </c>
      <c r="V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W113" s="164" t="s">
        <v>1971</v>
      </c>
      <c r="X113" s="166" t="str">
        <f>"SELECT 
	CASE WHEN UPPER(DATA_TYPE_NAME) IN ("&amp;$S113&amp;") THEN 'O' ELSE 'X' END AS PASS_CHK,
    'ID"&amp; 'Ⅲ.품질진단 컬럼_규칙_결과'!$U132 &amp;"' AS RULE_ID, 
    UPPER(TABLE_NAME) AS TB_NM,
	UPPER(COLUMN_NAME) AS COL_NM
FROM TABLE_COLUMNS
WHERE 1=1
AND UPPER(SCHEMA_NAME) = '"&amp;$C113&amp;"'
AND UPPER(TABLE_NAME) = '"&amp;$G113&amp;"'
AND UPPER(COLUMN_NAME) = '"&amp;$J113&amp;"' "</f>
        <v xml:space="preserve">SELECT 
	CASE WHEN UPPER(DATA_TYPE_NAME) IN ('INTEGER', 'INT', 'NUMBER', 'BIGINT') THEN 'O' ELSE 'X' END AS PASS_CHK,
    'ID1130' AS RULE_ID, 
    UPPER(TABLE_NAME) AS TB_NM,
	UPPER(COLUMN_NAME) AS COL_NM
FROM TABLE_COLUMNS
WHERE 1=1
AND UPPER(SCHEMA_NAME) = 'YourSchemaName'
AND UPPER(TABLE_NAME) = 'PROCEDURE_OCCURRENCE'
AND UPPER(COLUMN_NAME) = 'PROCEDURE_SOURCE_CONCEPT_ID' </v>
      </c>
      <c r="Y113" s="164" t="s">
        <v>1971</v>
      </c>
      <c r="Z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A113" s="164" t="s">
        <v>1971</v>
      </c>
      <c r="AB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C113" s="164" t="s">
        <v>1971</v>
      </c>
      <c r="AD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ALL_TAB_COLUMNS
WHERE 1=1
AND UPPER(OWNER)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ALL_TAB_COLUMNS
WHERE 1=1
AND UPPER(OWNER) = 'YourSchemaName'
AND UPPER(TABLE_NAME) = 'PROCEDURE_OCCURRENCE'
AND UPPER(COLUMN_NAME) = 'PROCEDURE_SOURCE_CONCEPT_ID' </v>
      </c>
      <c r="AE113" s="164" t="s">
        <v>1971</v>
      </c>
      <c r="AF113" s="166"/>
      <c r="AG113" s="164" t="s">
        <v>1971</v>
      </c>
      <c r="AH113" s="66"/>
    </row>
    <row r="114" spans="1:34" ht="16.5" customHeight="1">
      <c r="A114" s="141" t="s">
        <v>2242</v>
      </c>
      <c r="B114" s="141" t="s">
        <v>2240</v>
      </c>
      <c r="C114" s="141" t="s">
        <v>2887</v>
      </c>
      <c r="D114" s="164">
        <v>7</v>
      </c>
      <c r="E114" s="174" t="s">
        <v>2243</v>
      </c>
      <c r="F114" s="176" t="s">
        <v>2259</v>
      </c>
      <c r="G114" s="176" t="s">
        <v>2250</v>
      </c>
      <c r="H114" s="176">
        <v>14</v>
      </c>
      <c r="I114" s="182" t="s">
        <v>2668</v>
      </c>
      <c r="J114" s="176" t="s">
        <v>2357</v>
      </c>
      <c r="K114" s="176" t="s">
        <v>2437</v>
      </c>
      <c r="L114" s="174"/>
      <c r="M114" s="142"/>
      <c r="N114" s="182" t="s">
        <v>2676</v>
      </c>
      <c r="O114" s="183" t="s">
        <v>2508</v>
      </c>
      <c r="P114" s="143"/>
      <c r="Q114" s="174" t="s">
        <v>2449</v>
      </c>
      <c r="R114" s="174"/>
      <c r="S114" s="205" t="s">
        <v>2820</v>
      </c>
      <c r="T114" s="174"/>
      <c r="U114" s="166" t="str">
        <f t="shared" si="1"/>
        <v xml:space="preserve"> PROCEDURE_OCCURRENCE 테이블의 MODIFIER_SOURCE_VALUE 컬럼은 'CHARACTER VARYING', 'VARCHAR', 'VARCHAR2' 타입을 가져야한다 </v>
      </c>
      <c r="V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W114" s="164" t="s">
        <v>1971</v>
      </c>
      <c r="X114" s="166" t="str">
        <f>"SELECT 
	CASE WHEN UPPER(DATA_TYPE_NAME) IN ("&amp;$S114&amp;") THEN 'O' ELSE 'X' END AS PASS_CHK,
    'ID"&amp; 'Ⅲ.품질진단 컬럼_규칙_결과'!$U136 &amp;"' AS RULE_ID, 
    UPPER(TABLE_NAME) AS TB_NM,
	UPPER(COLUMN_NAME) AS COL_NM
FROM TABLE_COLUMNS
WHERE 1=1
AND UPPER(SCHEMA_NAME) = '"&amp;$C114&amp;"'
AND UPPER(TABLE_NAME) = '"&amp;$G114&amp;"'
AND UPPER(COLUMN_NAME) = '"&amp;$J114&amp;"' "</f>
        <v xml:space="preserve">SELECT 
	CASE WHEN UPPER(DATA_TYPE_NAME) IN ('CHARACTER VARYING', 'VARCHAR', 'VARCHAR2') THEN 'O' ELSE 'X' END AS PASS_CHK,
    'ID1134' AS RULE_ID, 
    UPPER(TABLE_NAME) AS TB_NM,
	UPPER(COLUMN_NAME) AS COL_NM
FROM TABLE_COLUMNS
WHERE 1=1
AND UPPER(SCHEMA_NAME) = 'YourSchemaName'
AND UPPER(TABLE_NAME) = 'PROCEDURE_OCCURRENCE'
AND UPPER(COLUMN_NAME) = 'MODIFIER_SOURCE_VALUE' </v>
      </c>
      <c r="Y114" s="164" t="s">
        <v>1971</v>
      </c>
      <c r="Z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A114" s="164" t="s">
        <v>1971</v>
      </c>
      <c r="AB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C114" s="164" t="s">
        <v>1971</v>
      </c>
      <c r="AD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ALL_TAB_COLUMNS
WHERE 1=1
AND UPPER(OWNER)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ALL_TAB_COLUMNS
WHERE 1=1
AND UPPER(OWNER) = 'YourSchemaName'
AND UPPER(TABLE_NAME) = 'PROCEDURE_OCCURRENCE'
AND UPPER(COLUMN_NAME) = 'MODIFIER_SOURCE_VALUE' </v>
      </c>
      <c r="AE114" s="164" t="s">
        <v>1971</v>
      </c>
      <c r="AF114" s="166"/>
      <c r="AG114" s="164" t="s">
        <v>1971</v>
      </c>
      <c r="AH114" s="66"/>
    </row>
    <row r="115" spans="1:34" ht="16.5" customHeight="1">
      <c r="A115" s="141" t="s">
        <v>2242</v>
      </c>
      <c r="B115" s="141" t="s">
        <v>2240</v>
      </c>
      <c r="C115" s="141" t="s">
        <v>2887</v>
      </c>
      <c r="D115" s="141">
        <v>8</v>
      </c>
      <c r="E115" s="174" t="s">
        <v>2243</v>
      </c>
      <c r="F115" s="176" t="s">
        <v>2694</v>
      </c>
      <c r="G115" s="176" t="s">
        <v>2451</v>
      </c>
      <c r="H115" s="176">
        <v>1</v>
      </c>
      <c r="I115" s="182" t="s">
        <v>2677</v>
      </c>
      <c r="J115" s="176" t="s">
        <v>2358</v>
      </c>
      <c r="K115" s="176" t="s">
        <v>2435</v>
      </c>
      <c r="L115" s="174" t="s">
        <v>9</v>
      </c>
      <c r="M115" s="142"/>
      <c r="N115" s="182" t="s">
        <v>2677</v>
      </c>
      <c r="O115" s="142"/>
      <c r="P115" s="143"/>
      <c r="Q115" s="174" t="s">
        <v>116</v>
      </c>
      <c r="R115" s="174" t="s">
        <v>2448</v>
      </c>
      <c r="S115" s="205" t="s">
        <v>2838</v>
      </c>
      <c r="T115" s="174" t="s">
        <v>315</v>
      </c>
      <c r="U115" s="166" t="str">
        <f t="shared" si="1"/>
        <v xml:space="preserve"> DEVICE_EXPOSURE 테이블의 DEVICE_EXPOSURE_ID 컬럼은 'INTEGER', 'INT', 'NUMBER', 'BIGINT' 타입을 가져야한다 </v>
      </c>
      <c r="V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W115" s="164" t="s">
        <v>1971</v>
      </c>
      <c r="X115" s="166" t="str">
        <f>"SELECT 
	CASE WHEN UPPER(DATA_TYPE_NAME) IN ("&amp;$S115&amp;") THEN 'O' ELSE 'X' END AS PASS_CHK,
    'ID"&amp; 'Ⅲ.품질진단 컬럼_규칙_결과'!$U137 &amp;"' AS RULE_ID, 
    UPPER(TABLE_NAME) AS TB_NM,
	UPPER(COLUMN_NAME) AS COL_NM
FROM TABLE_COLUMNS
WHERE 1=1
AND UPPER(SCHEMA_NAME) = '"&amp;$C115&amp;"'
AND UPPER(TABLE_NAME) = '"&amp;$G115&amp;"'
AND UPPER(COLUMN_NAME) = '"&amp;$J115&amp;"' "</f>
        <v xml:space="preserve">SELECT 
	CASE WHEN UPPER(DATA_TYPE_NAME) IN ('INTEGER', 'INT', 'NUMBER', 'BIGINT') THEN 'O' ELSE 'X' END AS PASS_CHK,
    'ID1135' AS RULE_ID, 
    UPPER(TABLE_NAME) AS TB_NM,
	UPPER(COLUMN_NAME) AS COL_NM
FROM TABLE_COLUMNS
WHERE 1=1
AND UPPER(SCHEMA_NAME) = 'YourSchemaName'
AND UPPER(TABLE_NAME) = 'DEVICE_EXPOSURE'
AND UPPER(COLUMN_NAME) = 'DEVICE_EXPOSURE_ID' </v>
      </c>
      <c r="Y115" s="164" t="s">
        <v>1971</v>
      </c>
      <c r="Z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A115" s="164" t="s">
        <v>1971</v>
      </c>
      <c r="AB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C115" s="164" t="s">
        <v>1971</v>
      </c>
      <c r="AD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ALL_TAB_COLUMNS
WHERE 1=1
AND UPPER(OWNER)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ALL_TAB_COLUMNS
WHERE 1=1
AND UPPER(OWNER) = 'YourSchemaName'
AND UPPER(TABLE_NAME) = 'DEVICE_EXPOSURE'
AND UPPER(COLUMN_NAME) = 'DEVICE_EXPOSURE_ID' </v>
      </c>
      <c r="AE115" s="164" t="s">
        <v>1971</v>
      </c>
      <c r="AF115" s="166"/>
      <c r="AG115" s="164" t="s">
        <v>1971</v>
      </c>
      <c r="AH115" s="66"/>
    </row>
    <row r="116" spans="1:34" ht="16.5" customHeight="1">
      <c r="A116" s="141" t="s">
        <v>2242</v>
      </c>
      <c r="B116" s="141" t="s">
        <v>2240</v>
      </c>
      <c r="C116" s="141" t="s">
        <v>2887</v>
      </c>
      <c r="D116" s="141">
        <v>8</v>
      </c>
      <c r="E116" s="174" t="s">
        <v>2243</v>
      </c>
      <c r="F116" s="176" t="s">
        <v>2694</v>
      </c>
      <c r="G116" s="176" t="s">
        <v>2251</v>
      </c>
      <c r="H116" s="176">
        <v>2</v>
      </c>
      <c r="I116" s="182" t="s">
        <v>2487</v>
      </c>
      <c r="J116" s="176" t="s">
        <v>2272</v>
      </c>
      <c r="K116" s="176" t="s">
        <v>2435</v>
      </c>
      <c r="L116" s="174"/>
      <c r="M116" s="142"/>
      <c r="N116" s="182" t="s">
        <v>2487</v>
      </c>
      <c r="O116" s="145"/>
      <c r="P116" s="36"/>
      <c r="Q116" s="174" t="s">
        <v>116</v>
      </c>
      <c r="R116" s="174" t="s">
        <v>2448</v>
      </c>
      <c r="S116" s="205" t="s">
        <v>2838</v>
      </c>
      <c r="T116" s="174"/>
      <c r="U116" s="166" t="str">
        <f t="shared" si="1"/>
        <v xml:space="preserve"> DEVICE_EXPOSURE 테이블의 PERSON_ID 컬럼은 'INTEGER', 'INT', 'NUMBER', 'BIGINT' 타입을 가져야한다 </v>
      </c>
      <c r="V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W116" s="164" t="s">
        <v>1971</v>
      </c>
      <c r="X116" s="166" t="str">
        <f>"SELECT 
	CASE WHEN UPPER(DATA_TYPE_NAME) IN ("&amp;$S116&amp;") THEN 'O' ELSE 'X' END AS PASS_CHK,
    'ID"&amp; 'Ⅲ.품질진단 컬럼_규칙_결과'!$U138 &amp;"' AS RULE_ID, 
    UPPER(TABLE_NAME) AS TB_NM,
	UPPER(COLUMN_NAME) AS COL_NM
FROM TABLE_COLUMNS
WHERE 1=1
AND UPPER(SCHEMA_NAME) = '"&amp;$C116&amp;"'
AND UPPER(TABLE_NAME) = '"&amp;$G116&amp;"'
AND UPPER(COLUMN_NAME) = '"&amp;$J116&amp;"' "</f>
        <v xml:space="preserve">SELECT 
	CASE WHEN UPPER(DATA_TYPE_NAME) IN ('INTEGER', 'INT', 'NUMBER', 'BIGINT') THEN 'O' ELSE 'X' END AS PASS_CHK,
    'ID1136' AS RULE_ID, 
    UPPER(TABLE_NAME) AS TB_NM,
	UPPER(COLUMN_NAME) AS COL_NM
FROM TABLE_COLUMNS
WHERE 1=1
AND UPPER(SCHEMA_NAME) = 'YourSchemaName'
AND UPPER(TABLE_NAME) = 'DEVICE_EXPOSURE'
AND UPPER(COLUMN_NAME) = 'PERSON_ID' </v>
      </c>
      <c r="Y116" s="164" t="s">
        <v>1971</v>
      </c>
      <c r="Z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A116" s="164" t="s">
        <v>1971</v>
      </c>
      <c r="AB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C116" s="164" t="s">
        <v>1971</v>
      </c>
      <c r="AD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ALL_TAB_COLUMNS
WHERE 1=1
AND UPPER(OWNER)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ALL_TAB_COLUMNS
WHERE 1=1
AND UPPER(OWNER) = 'YourSchemaName'
AND UPPER(TABLE_NAME) = 'DEVICE_EXPOSURE'
AND UPPER(COLUMN_NAME) = 'PERSON_ID' </v>
      </c>
      <c r="AE116" s="164" t="s">
        <v>1971</v>
      </c>
      <c r="AF116" s="166"/>
      <c r="AG116" s="164" t="s">
        <v>1971</v>
      </c>
      <c r="AH116" s="66"/>
    </row>
    <row r="117" spans="1:34" ht="16.5" customHeight="1">
      <c r="A117" s="141" t="s">
        <v>2242</v>
      </c>
      <c r="B117" s="141" t="s">
        <v>2240</v>
      </c>
      <c r="C117" s="141" t="s">
        <v>2887</v>
      </c>
      <c r="D117" s="141">
        <v>8</v>
      </c>
      <c r="E117" s="174" t="s">
        <v>2243</v>
      </c>
      <c r="F117" s="176" t="s">
        <v>2694</v>
      </c>
      <c r="G117" s="176" t="s">
        <v>2251</v>
      </c>
      <c r="H117" s="176">
        <v>3</v>
      </c>
      <c r="I117" s="182" t="s">
        <v>2678</v>
      </c>
      <c r="J117" s="176" t="s">
        <v>2359</v>
      </c>
      <c r="K117" s="176" t="s">
        <v>2435</v>
      </c>
      <c r="L117" s="174"/>
      <c r="M117" s="142"/>
      <c r="N117" s="182" t="s">
        <v>2678</v>
      </c>
      <c r="O117" s="142"/>
      <c r="P117" s="143"/>
      <c r="Q117" s="174" t="s">
        <v>116</v>
      </c>
      <c r="R117" s="174" t="s">
        <v>2448</v>
      </c>
      <c r="S117" s="205" t="s">
        <v>2838</v>
      </c>
      <c r="T117" s="174"/>
      <c r="U117" s="166" t="str">
        <f t="shared" si="1"/>
        <v xml:space="preserve"> DEVICE_EXPOSURE 테이블의 DEVICE_CONCEPT_ID 컬럼은 'INTEGER', 'INT', 'NUMBER', 'BIGINT' 타입을 가져야한다 </v>
      </c>
      <c r="V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W117" s="164" t="s">
        <v>1971</v>
      </c>
      <c r="X117" s="166" t="str">
        <f>"SELECT 
	CASE WHEN UPPER(DATA_TYPE_NAME) IN ("&amp;$S117&amp;") THEN 'O' ELSE 'X' END AS PASS_CHK,
    'ID"&amp; 'Ⅲ.품질진단 컬럼_규칙_결과'!$U140 &amp;"' AS RULE_ID, 
    UPPER(TABLE_NAME) AS TB_NM,
	UPPER(COLUMN_NAME) AS COL_NM
FROM TABLE_COLUMNS
WHERE 1=1
AND UPPER(SCHEMA_NAME) = '"&amp;$C117&amp;"'
AND UPPER(TABLE_NAME) = '"&amp;$G117&amp;"'
AND UPPER(COLUMN_NAME) = '"&amp;$J117&amp;"'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'DEVICE_CONCEPT_ID' </v>
      </c>
      <c r="Y117" s="164" t="s">
        <v>1971</v>
      </c>
      <c r="Z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A117" s="164" t="s">
        <v>1971</v>
      </c>
      <c r="AB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C117" s="164" t="s">
        <v>1971</v>
      </c>
      <c r="AD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ALL_TAB_COLUMNS
WHERE 1=1
AND UPPER(OWNER)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'DEVICE_CONCEPT_ID' </v>
      </c>
      <c r="AE117" s="164" t="s">
        <v>1971</v>
      </c>
      <c r="AF117" s="166"/>
      <c r="AG117" s="164" t="s">
        <v>1971</v>
      </c>
      <c r="AH117" s="66"/>
    </row>
    <row r="118" spans="1:34" ht="16.5" customHeight="1">
      <c r="A118" s="141" t="s">
        <v>2242</v>
      </c>
      <c r="B118" s="141" t="s">
        <v>2240</v>
      </c>
      <c r="C118" s="141" t="s">
        <v>2887</v>
      </c>
      <c r="D118" s="141">
        <v>8</v>
      </c>
      <c r="E118" s="174" t="s">
        <v>2243</v>
      </c>
      <c r="F118" s="176" t="s">
        <v>2694</v>
      </c>
      <c r="G118" s="176" t="s">
        <v>2251</v>
      </c>
      <c r="H118" s="176">
        <v>4</v>
      </c>
      <c r="I118" s="182" t="s">
        <v>2679</v>
      </c>
      <c r="J118" s="176" t="s">
        <v>2360</v>
      </c>
      <c r="K118" s="176" t="s">
        <v>2438</v>
      </c>
      <c r="L118" s="174"/>
      <c r="M118" s="142"/>
      <c r="N118" s="182" t="s">
        <v>2679</v>
      </c>
      <c r="O118" s="142"/>
      <c r="P118" s="150"/>
      <c r="Q118" s="174" t="s">
        <v>116</v>
      </c>
      <c r="R118" s="174" t="s">
        <v>2448</v>
      </c>
      <c r="S118" s="205" t="s">
        <v>2813</v>
      </c>
      <c r="T118" s="174"/>
      <c r="U118" s="166" t="str">
        <f t="shared" si="1"/>
        <v xml:space="preserve"> DEVICE_EXPOSURE 테이블의 DEVICE_EXPOSURE_START_DATE 컬럼은 'DATE' 타입을 가져야한다 </v>
      </c>
      <c r="V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W118" s="164" t="s">
        <v>1971</v>
      </c>
      <c r="X118" s="166" t="str">
        <f>"SELECT 
	CASE WHEN UPPER(DATA_TYPE_NAME) IN ("&amp;$S118&amp;") THEN 'O' ELSE 'X' END AS PASS_CHK,
    'ID"&amp; 'Ⅲ.품질진단 컬럼_규칙_결과'!$U141 &amp;"' AS RULE_ID, 
    UPPER(TABLE_NAME) AS TB_NM,
	UPPER(COLUMN_NAME) AS COL_NM
FROM TABLE_COLUMNS
WHERE 1=1
AND UPPER(SCHEMA_NAME) = '"&amp;$C118&amp;"'
AND UPPER(TABLE_NAME) = '"&amp;$G118&amp;"'
AND UPPER(COLUMN_NAME) = '"&amp;$J118&amp;"'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'DEVICE_EXPOSURE'
AND UPPER(COLUMN_NAME) = 'DEVICE_EXPOSURE_START_DATE' </v>
      </c>
      <c r="Y118" s="164" t="s">
        <v>1971</v>
      </c>
      <c r="Z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A118" s="164" t="s">
        <v>1971</v>
      </c>
      <c r="AB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C118" s="164" t="s">
        <v>1971</v>
      </c>
      <c r="AD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ALL_TAB_COLUMNS
WHERE 1=1
AND UPPER(OWNER)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'DEVICE_EXPOSURE_START_DATE' </v>
      </c>
      <c r="AE118" s="164" t="s">
        <v>1971</v>
      </c>
      <c r="AF118" s="166"/>
      <c r="AG118" s="164" t="s">
        <v>1971</v>
      </c>
      <c r="AH118" s="66"/>
    </row>
    <row r="119" spans="1:34" ht="16.5" customHeight="1">
      <c r="A119" s="141" t="s">
        <v>2242</v>
      </c>
      <c r="B119" s="141" t="s">
        <v>2240</v>
      </c>
      <c r="C119" s="141" t="s">
        <v>2887</v>
      </c>
      <c r="D119" s="141">
        <v>8</v>
      </c>
      <c r="E119" s="174" t="s">
        <v>2243</v>
      </c>
      <c r="F119" s="176" t="s">
        <v>2694</v>
      </c>
      <c r="G119" s="176" t="s">
        <v>2251</v>
      </c>
      <c r="H119" s="176">
        <v>5</v>
      </c>
      <c r="I119" s="182" t="s">
        <v>2680</v>
      </c>
      <c r="J119" s="176" t="s">
        <v>2361</v>
      </c>
      <c r="K119" s="176" t="s">
        <v>2436</v>
      </c>
      <c r="L119" s="174"/>
      <c r="M119" s="142"/>
      <c r="N119" s="182" t="s">
        <v>2680</v>
      </c>
      <c r="O119" s="142"/>
      <c r="P119" s="150"/>
      <c r="Q119" s="174" t="s">
        <v>2449</v>
      </c>
      <c r="R119" s="174"/>
      <c r="S119" s="205" t="s">
        <v>2819</v>
      </c>
      <c r="T119" s="174"/>
      <c r="U119" s="166" t="str">
        <f t="shared" si="1"/>
        <v xml:space="preserve"> DEVICE_EXPOSURE 테이블의 DEVICE_EXPOSURE_START_DATETIME 컬럼은 'DATETIME', 'TIMESTAMP', 'TIMESTAMP(6)', 'TIMESTAMP WITHOUT TIME ZONE' 타입을 가져야한다 </v>
      </c>
      <c r="V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W119" s="164" t="s">
        <v>1971</v>
      </c>
      <c r="X119" s="166" t="str">
        <f>"SELECT 
	CASE WHEN UPPER(DATA_TYPE_NAME) IN ("&amp;$S119&amp;") THEN 'O' ELSE 'X' END AS PASS_CHK,
    'ID"&amp; 'Ⅲ.품질진단 컬럼_규칙_결과'!$U142 &amp;"' AS RULE_ID, 
    UPPER(TABLE_NAME) AS TB_NM,
	UPPER(COLUMN_NAME) AS COL_NM
FROM TABLE_COLUMNS
WHERE 1=1
AND UPPER(SCHEMA_NAME) = '"&amp;$C119&amp;"'
AND UPPER(TABLE_NAME) = '"&amp;$G119&amp;"'
AND UPPER(COLUMN_NAME) = '"&amp;$J119&amp;"' "</f>
        <v xml:space="preserve">SELECT 
	CASE WHEN UPPER(DATA_TYPE_NAME) IN ('DATETIME', 'TIMESTAMP', 'TIMESTAMP(6)', 'TIMESTAMP WITHOUT TIME ZONE') THEN 'O' ELSE 'X' END AS PASS_CHK,
    'ID1140' AS RULE_ID, 
    UPPER(TABLE_NAME) AS TB_NM,
	UPPER(COLUMN_NAME) AS COL_NM
FROM TABLE_COLUMNS
WHERE 1=1
AND UPPER(SCHEMA_NAME) = 'YourSchemaName'
AND UPPER(TABLE_NAME) = 'DEVICE_EXPOSURE'
AND UPPER(COLUMN_NAME) = 'DEVICE_EXPOSURE_START_DATETIME' </v>
      </c>
      <c r="Y119" s="164" t="s">
        <v>1971</v>
      </c>
      <c r="Z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A119" s="164" t="s">
        <v>1971</v>
      </c>
      <c r="AB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C119" s="164" t="s">
        <v>1971</v>
      </c>
      <c r="AD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ALL_TAB_COLUMNS
WHERE 1=1
AND UPPER(OWNER)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ALL_TAB_COLUMNS
WHERE 1=1
AND UPPER(OWNER) = 'YourSchemaName'
AND UPPER(TABLE_NAME) = 'DEVICE_EXPOSURE'
AND UPPER(COLUMN_NAME) = 'DEVICE_EXPOSURE_START_DATETIME' </v>
      </c>
      <c r="AE119" s="164" t="s">
        <v>1971</v>
      </c>
      <c r="AF119" s="166"/>
      <c r="AG119" s="164" t="s">
        <v>1971</v>
      </c>
      <c r="AH119" s="66"/>
    </row>
    <row r="120" spans="1:34" ht="16.5" customHeight="1">
      <c r="A120" s="141" t="s">
        <v>2242</v>
      </c>
      <c r="B120" s="141" t="s">
        <v>2240</v>
      </c>
      <c r="C120" s="141" t="s">
        <v>2887</v>
      </c>
      <c r="D120" s="141">
        <v>8</v>
      </c>
      <c r="E120" s="174" t="s">
        <v>2243</v>
      </c>
      <c r="F120" s="176" t="s">
        <v>2694</v>
      </c>
      <c r="G120" s="176" t="s">
        <v>2251</v>
      </c>
      <c r="H120" s="176">
        <v>6</v>
      </c>
      <c r="I120" s="182" t="s">
        <v>2681</v>
      </c>
      <c r="J120" s="176" t="s">
        <v>2362</v>
      </c>
      <c r="K120" s="176" t="s">
        <v>2438</v>
      </c>
      <c r="L120" s="174"/>
      <c r="M120" s="142"/>
      <c r="N120" s="182" t="s">
        <v>2681</v>
      </c>
      <c r="O120" s="143"/>
      <c r="P120" s="143"/>
      <c r="Q120" s="174" t="s">
        <v>2449</v>
      </c>
      <c r="R120" s="174"/>
      <c r="S120" s="205" t="s">
        <v>2813</v>
      </c>
      <c r="T120" s="174"/>
      <c r="U120" s="166" t="str">
        <f t="shared" si="1"/>
        <v xml:space="preserve"> DEVICE_EXPOSURE 테이블의 DEVICE_EXPOSURE_END_DATE 컬럼은 'DATE' 타입을 가져야한다 </v>
      </c>
      <c r="V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W120" s="164" t="s">
        <v>1971</v>
      </c>
      <c r="X120" s="166" t="str">
        <f>"SELECT 
	CASE WHEN UPPER(DATA_TYPE_NAME) IN ("&amp;$S120&amp;") THEN 'O' ELSE 'X' END AS PASS_CHK,
    'ID"&amp; 'Ⅲ.품질진단 컬럼_규칙_결과'!$U143 &amp;"' AS RULE_ID, 
    UPPER(TABLE_NAME) AS TB_NM,
	UPPER(COLUMN_NAME) AS COL_NM
FROM TABLE_COLUMNS
WHERE 1=1
AND UPPER(SCHEMA_NAME) = '"&amp;$C120&amp;"'
AND UPPER(TABLE_NAME) = '"&amp;$G120&amp;"'
AND UPPER(COLUMN_NAME) = '"&amp;$J120&amp;"' "</f>
        <v xml:space="preserve">SELECT 
	CASE WHEN UPPER(DATA_TYPE_NAME) IN ('DATE') THEN 'O' ELSE 'X' END AS PASS_CHK,
    'ID1141' AS RULE_ID, 
    UPPER(TABLE_NAME) AS TB_NM,
	UPPER(COLUMN_NAME) AS COL_NM
FROM TABLE_COLUMNS
WHERE 1=1
AND UPPER(SCHEMA_NAME) = 'YourSchemaName'
AND UPPER(TABLE_NAME) = 'DEVICE_EXPOSURE'
AND UPPER(COLUMN_NAME) = 'DEVICE_EXPOSURE_END_DATE' </v>
      </c>
      <c r="Y120" s="164" t="s">
        <v>1971</v>
      </c>
      <c r="Z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A120" s="164" t="s">
        <v>1971</v>
      </c>
      <c r="AB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C120" s="164" t="s">
        <v>1971</v>
      </c>
      <c r="AD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ALL_TAB_COLUMNS
WHERE 1=1
AND UPPER(OWNER)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ALL_TAB_COLUMNS
WHERE 1=1
AND UPPER(OWNER) = 'YourSchemaName'
AND UPPER(TABLE_NAME) = 'DEVICE_EXPOSURE'
AND UPPER(COLUMN_NAME) = 'DEVICE_EXPOSURE_END_DATE' </v>
      </c>
      <c r="AE120" s="164" t="s">
        <v>1971</v>
      </c>
      <c r="AF120" s="166"/>
      <c r="AG120" s="164" t="s">
        <v>1971</v>
      </c>
      <c r="AH120" s="66"/>
    </row>
    <row r="121" spans="1:34" ht="16.5" customHeight="1">
      <c r="A121" s="141" t="s">
        <v>2242</v>
      </c>
      <c r="B121" s="141" t="s">
        <v>2240</v>
      </c>
      <c r="C121" s="141" t="s">
        <v>2887</v>
      </c>
      <c r="D121" s="141">
        <v>8</v>
      </c>
      <c r="E121" s="174" t="s">
        <v>2243</v>
      </c>
      <c r="F121" s="176" t="s">
        <v>2694</v>
      </c>
      <c r="G121" s="176" t="s">
        <v>2251</v>
      </c>
      <c r="H121" s="176">
        <v>7</v>
      </c>
      <c r="I121" s="182" t="s">
        <v>2682</v>
      </c>
      <c r="J121" s="176" t="s">
        <v>2363</v>
      </c>
      <c r="K121" s="176" t="s">
        <v>2436</v>
      </c>
      <c r="L121" s="174"/>
      <c r="M121" s="142"/>
      <c r="N121" s="182" t="s">
        <v>2682</v>
      </c>
      <c r="O121" s="143"/>
      <c r="P121" s="143"/>
      <c r="Q121" s="174" t="s">
        <v>2449</v>
      </c>
      <c r="R121" s="174"/>
      <c r="S121" s="205" t="s">
        <v>2819</v>
      </c>
      <c r="T121" s="174"/>
      <c r="U121" s="166" t="str">
        <f t="shared" si="1"/>
        <v xml:space="preserve"> DEVICE_EXPOSURE 테이블의 DEVICE_EXPOSURE_END_DATETIME 컬럼은 'DATETIME', 'TIMESTAMP', 'TIMESTAMP(6)', 'TIMESTAMP WITHOUT TIME ZONE' 타입을 가져야한다 </v>
      </c>
      <c r="V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W121" s="164" t="s">
        <v>1971</v>
      </c>
      <c r="X121" s="166" t="str">
        <f>"SELECT 
	CASE WHEN UPPER(DATA_TYPE_NAME) IN ("&amp;$S121&amp;") THEN 'O' ELSE 'X' END AS PASS_CHK,
    'ID"&amp; 'Ⅲ.품질진단 컬럼_규칙_결과'!$U144 &amp;"' AS RULE_ID, 
    UPPER(TABLE_NAME) AS TB_NM,
	UPPER(COLUMN_NAME) AS COL_NM
FROM TABLE_COLUMNS
WHERE 1=1
AND UPPER(SCHEMA_NAME) = '"&amp;$C121&amp;"'
AND UPPER(TABLE_NAME) = '"&amp;$G121&amp;"'
AND UPPER(COLUMN_NAME) = '"&amp;$J121&amp;"'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'DEVICE_EXPOSURE'
AND UPPER(COLUMN_NAME) = 'DEVICE_EXPOSURE_END_DATETIME' </v>
      </c>
      <c r="Y121" s="164" t="s">
        <v>1971</v>
      </c>
      <c r="Z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A121" s="164" t="s">
        <v>1971</v>
      </c>
      <c r="AB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C121" s="164" t="s">
        <v>1971</v>
      </c>
      <c r="AD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ALL_TAB_COLUMNS
WHERE 1=1
AND UPPER(OWNER)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'DEVICE_EXPOSURE_END_DATETIME' </v>
      </c>
      <c r="AE121" s="164" t="s">
        <v>1971</v>
      </c>
      <c r="AF121" s="166"/>
      <c r="AG121" s="164" t="s">
        <v>1971</v>
      </c>
      <c r="AH121" s="66"/>
    </row>
    <row r="122" spans="1:34" ht="16.5" customHeight="1">
      <c r="A122" s="141" t="s">
        <v>2242</v>
      </c>
      <c r="B122" s="141" t="s">
        <v>2240</v>
      </c>
      <c r="C122" s="141" t="s">
        <v>2887</v>
      </c>
      <c r="D122" s="141">
        <v>8</v>
      </c>
      <c r="E122" s="174" t="s">
        <v>2243</v>
      </c>
      <c r="F122" s="176" t="s">
        <v>2694</v>
      </c>
      <c r="G122" s="176" t="s">
        <v>2451</v>
      </c>
      <c r="H122" s="176">
        <v>8</v>
      </c>
      <c r="I122" s="182" t="s">
        <v>2683</v>
      </c>
      <c r="J122" s="176" t="s">
        <v>2364</v>
      </c>
      <c r="K122" s="176" t="s">
        <v>2435</v>
      </c>
      <c r="L122" s="174"/>
      <c r="M122" s="142"/>
      <c r="N122" s="182" t="s">
        <v>2683</v>
      </c>
      <c r="O122" s="143"/>
      <c r="P122" s="146"/>
      <c r="Q122" s="174" t="s">
        <v>116</v>
      </c>
      <c r="R122" s="174" t="s">
        <v>2448</v>
      </c>
      <c r="S122" s="205" t="s">
        <v>2838</v>
      </c>
      <c r="T122" s="174"/>
      <c r="U122" s="166" t="str">
        <f t="shared" si="1"/>
        <v xml:space="preserve"> DEVICE_EXPOSURE 테이블의 DEVICE_TYPE_CONCEPT_ID 컬럼은 'INTEGER', 'INT', 'NUMBER', 'BIGINT' 타입을 가져야한다 </v>
      </c>
      <c r="V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W122" s="164" t="s">
        <v>1971</v>
      </c>
      <c r="X122" s="166" t="str">
        <f>"SELECT 
	CASE WHEN UPPER(DATA_TYPE_NAME) IN ("&amp;$S122&amp;") THEN 'O' ELSE 'X' END AS PASS_CHK,
    'ID"&amp; 'Ⅲ.품질진단 컬럼_규칙_결과'!$U145 &amp;"' AS RULE_ID, 
    UPPER(TABLE_NAME) AS TB_NM,
	UPPER(COLUMN_NAME) AS COL_NM
FROM TABLE_COLUMNS
WHERE 1=1
AND UPPER(SCHEMA_NAME) = '"&amp;$C122&amp;"'
AND UPPER(TABLE_NAME) = '"&amp;$G122&amp;"'
AND UPPER(COLUMN_NAME) = '"&amp;$J122&amp;"'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'DEVICE_TYPE_CONCEPT_ID' </v>
      </c>
      <c r="Y122" s="164" t="s">
        <v>1971</v>
      </c>
      <c r="Z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A122" s="164" t="s">
        <v>1971</v>
      </c>
      <c r="AB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C122" s="164" t="s">
        <v>1971</v>
      </c>
      <c r="AD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ALL_TAB_COLUMNS
WHERE 1=1
AND UPPER(OWNER)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'DEVICE_TYPE_CONCEPT_ID' </v>
      </c>
      <c r="AE122" s="164" t="s">
        <v>1971</v>
      </c>
      <c r="AF122" s="166"/>
      <c r="AG122" s="164" t="s">
        <v>1971</v>
      </c>
      <c r="AH122" s="66"/>
    </row>
    <row r="123" spans="1:34" ht="16.5" customHeight="1">
      <c r="A123" s="141" t="s">
        <v>2242</v>
      </c>
      <c r="B123" s="141" t="s">
        <v>2240</v>
      </c>
      <c r="C123" s="141" t="s">
        <v>2887</v>
      </c>
      <c r="D123" s="141">
        <v>8</v>
      </c>
      <c r="E123" s="174" t="s">
        <v>2243</v>
      </c>
      <c r="F123" s="176" t="s">
        <v>2694</v>
      </c>
      <c r="G123" s="176" t="s">
        <v>2251</v>
      </c>
      <c r="H123" s="176">
        <v>9</v>
      </c>
      <c r="I123" s="182" t="s">
        <v>2684</v>
      </c>
      <c r="J123" s="176" t="s">
        <v>2365</v>
      </c>
      <c r="K123" s="176" t="s">
        <v>2447</v>
      </c>
      <c r="L123" s="174"/>
      <c r="M123" s="142"/>
      <c r="N123" s="182" t="s">
        <v>2684</v>
      </c>
      <c r="O123" s="142"/>
      <c r="P123" s="146"/>
      <c r="Q123" s="174" t="s">
        <v>2449</v>
      </c>
      <c r="R123" s="174"/>
      <c r="S123" s="205" t="s">
        <v>2820</v>
      </c>
      <c r="T123" s="174"/>
      <c r="U123" s="166" t="str">
        <f t="shared" si="1"/>
        <v xml:space="preserve"> DEVICE_EXPOSURE 테이블의 UNIQUE_DEVICE_ID 컬럼은 'CHARACTER VARYING', 'VARCHAR', 'VARCHAR2' 타입을 가져야한다 </v>
      </c>
      <c r="V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W123" s="164" t="s">
        <v>1971</v>
      </c>
      <c r="X123" s="166" t="str">
        <f>"SELECT 
	CASE WHEN UPPER(DATA_TYPE_NAME) IN ("&amp;$S123&amp;") THEN 'O' ELSE 'X' END AS PASS_CHK,
    'ID"&amp; 'Ⅲ.품질진단 컬럼_규칙_결과'!$U146 &amp;"' AS RULE_ID, 
    UPPER(TABLE_NAME) AS TB_NM,
	UPPER(COLUMN_NAME) AS COL_NM
FROM TABLE_COLUMNS
WHERE 1=1
AND UPPER(SCHEMA_NAME) = '"&amp;$C123&amp;"'
AND UPPER(TABLE_NAME) = '"&amp;$G123&amp;"'
AND UPPER(COLUMN_NAME) = '"&amp;$J123&amp;"' "</f>
        <v xml:space="preserve">SELECT 
	CASE WHEN UPPER(DATA_TYPE_NAME) IN ('CHARACTER VARYING', 'VARCHAR', 'VARCHAR2') THEN 'O' ELSE 'X' END AS PASS_CHK,
    'ID1144' AS RULE_ID, 
    UPPER(TABLE_NAME) AS TB_NM,
	UPPER(COLUMN_NAME) AS COL_NM
FROM TABLE_COLUMNS
WHERE 1=1
AND UPPER(SCHEMA_NAME) = 'YourSchemaName'
AND UPPER(TABLE_NAME) = 'DEVICE_EXPOSURE'
AND UPPER(COLUMN_NAME) = 'UNIQUE_DEVICE_ID' </v>
      </c>
      <c r="Y123" s="164" t="s">
        <v>1971</v>
      </c>
      <c r="Z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A123" s="164" t="s">
        <v>1971</v>
      </c>
      <c r="AB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C123" s="164" t="s">
        <v>1971</v>
      </c>
      <c r="AD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ALL_TAB_COLUMNS
WHERE 1=1
AND UPPER(OWNER)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ALL_TAB_COLUMNS
WHERE 1=1
AND UPPER(OWNER) = 'YourSchemaName'
AND UPPER(TABLE_NAME) = 'DEVICE_EXPOSURE'
AND UPPER(COLUMN_NAME) = 'UNIQUE_DEVICE_ID' </v>
      </c>
      <c r="AE123" s="164" t="s">
        <v>1971</v>
      </c>
      <c r="AF123" s="166"/>
      <c r="AG123" s="164" t="s">
        <v>1971</v>
      </c>
      <c r="AH123" s="66"/>
    </row>
    <row r="124" spans="1:34" ht="16.5" customHeight="1">
      <c r="A124" s="141" t="s">
        <v>2242</v>
      </c>
      <c r="B124" s="141" t="s">
        <v>2240</v>
      </c>
      <c r="C124" s="141" t="s">
        <v>2887</v>
      </c>
      <c r="D124" s="141">
        <v>8</v>
      </c>
      <c r="E124" s="174" t="s">
        <v>2243</v>
      </c>
      <c r="F124" s="176" t="s">
        <v>2694</v>
      </c>
      <c r="G124" s="176" t="s">
        <v>2251</v>
      </c>
      <c r="H124" s="176">
        <v>10</v>
      </c>
      <c r="I124" s="182" t="s">
        <v>2686</v>
      </c>
      <c r="J124" s="176" t="s">
        <v>2340</v>
      </c>
      <c r="K124" s="176" t="s">
        <v>2435</v>
      </c>
      <c r="L124" s="174"/>
      <c r="M124" s="142"/>
      <c r="N124" s="182" t="s">
        <v>2686</v>
      </c>
      <c r="O124" s="143"/>
      <c r="P124" s="143"/>
      <c r="Q124" s="174" t="s">
        <v>2449</v>
      </c>
      <c r="R124" s="174"/>
      <c r="S124" s="205" t="s">
        <v>2838</v>
      </c>
      <c r="T124" s="174"/>
      <c r="U124" s="166" t="str">
        <f t="shared" si="1"/>
        <v xml:space="preserve"> DEVICE_EXPOSURE 테이블의 QUANTITY 컬럼은 'INTEGER', 'INT', 'NUMBER', 'BIGINT' 타입을 가져야한다 </v>
      </c>
      <c r="V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W124" s="164" t="s">
        <v>1971</v>
      </c>
      <c r="X124" s="166" t="str">
        <f>"SELECT 
	CASE WHEN UPPER(DATA_TYPE_NAME) IN ("&amp;$S124&amp;") THEN 'O' ELSE 'X' END AS PASS_CHK,
    'ID"&amp; 'Ⅲ.품질진단 컬럼_규칙_결과'!$U147 &amp;"' AS RULE_ID, 
    UPPER(TABLE_NAME) AS TB_NM,
	UPPER(COLUMN_NAME) AS COL_NM
FROM TABLE_COLUMNS
WHERE 1=1
AND UPPER(SCHEMA_NAME) = '"&amp;$C124&amp;"'
AND UPPER(TABLE_NAME) = '"&amp;$G124&amp;"'
AND UPPER(COLUMN_NAME) = '"&amp;$J124&amp;"' "</f>
        <v xml:space="preserve">SELECT 
	CASE WHEN UPPER(DATA_TYPE_NAME) IN ('INTEGER', 'INT', 'NUMBER', 'BIGINT') THEN 'O' ELSE 'X' END AS PASS_CHK,
    'ID1145' AS RULE_ID, 
    UPPER(TABLE_NAME) AS TB_NM,
	UPPER(COLUMN_NAME) AS COL_NM
FROM TABLE_COLUMNS
WHERE 1=1
AND UPPER(SCHEMA_NAME) = 'YourSchemaName'
AND UPPER(TABLE_NAME) = 'DEVICE_EXPOSURE'
AND UPPER(COLUMN_NAME) = 'QUANTITY' </v>
      </c>
      <c r="Y124" s="164" t="s">
        <v>1971</v>
      </c>
      <c r="Z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A124" s="164" t="s">
        <v>1971</v>
      </c>
      <c r="AB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C124" s="164" t="s">
        <v>1971</v>
      </c>
      <c r="AD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ALL_TAB_COLUMNS
WHERE 1=1
AND UPPER(OWNER)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ALL_TAB_COLUMNS
WHERE 1=1
AND UPPER(OWNER) = 'YourSchemaName'
AND UPPER(TABLE_NAME) = 'DEVICE_EXPOSURE'
AND UPPER(COLUMN_NAME) = 'QUANTITY' </v>
      </c>
      <c r="AE124" s="164" t="s">
        <v>1971</v>
      </c>
      <c r="AF124" s="166"/>
      <c r="AG124" s="164" t="s">
        <v>1971</v>
      </c>
      <c r="AH124" s="66"/>
    </row>
    <row r="125" spans="1:34" ht="16.5" customHeight="1">
      <c r="A125" s="141" t="s">
        <v>2242</v>
      </c>
      <c r="B125" s="141" t="s">
        <v>2240</v>
      </c>
      <c r="C125" s="141" t="s">
        <v>2887</v>
      </c>
      <c r="D125" s="141">
        <v>8</v>
      </c>
      <c r="E125" s="174" t="s">
        <v>2243</v>
      </c>
      <c r="F125" s="176" t="s">
        <v>2694</v>
      </c>
      <c r="G125" s="176" t="s">
        <v>2251</v>
      </c>
      <c r="H125" s="176">
        <v>11</v>
      </c>
      <c r="I125" s="182" t="s">
        <v>2549</v>
      </c>
      <c r="J125" s="176" t="s">
        <v>2281</v>
      </c>
      <c r="K125" s="176" t="s">
        <v>2435</v>
      </c>
      <c r="L125" s="174"/>
      <c r="M125" s="142"/>
      <c r="N125" s="182" t="s">
        <v>2549</v>
      </c>
      <c r="O125" s="143"/>
      <c r="P125" s="143"/>
      <c r="Q125" s="174" t="s">
        <v>2449</v>
      </c>
      <c r="R125" s="174"/>
      <c r="S125" s="205" t="s">
        <v>2838</v>
      </c>
      <c r="T125" s="174"/>
      <c r="U125" s="166" t="str">
        <f t="shared" si="1"/>
        <v xml:space="preserve"> DEVICE_EXPOSURE 테이블의 PROVIDER_ID 컬럼은 'INTEGER', 'INT', 'NUMBER', 'BIGINT' 타입을 가져야한다 </v>
      </c>
      <c r="V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W125" s="164" t="s">
        <v>1971</v>
      </c>
      <c r="X125" s="166" t="str">
        <f>"SELECT 
	CASE WHEN UPPER(DATA_TYPE_NAME) IN ("&amp;$S125&amp;") THEN 'O' ELSE 'X' END AS PASS_CHK,
    'ID"&amp; 'Ⅲ.품질진단 컬럼_규칙_결과'!$U148 &amp;"' AS RULE_ID, 
    UPPER(TABLE_NAME) AS TB_NM,
	UPPER(COLUMN_NAME) AS COL_NM
FROM TABLE_COLUMNS
WHERE 1=1
AND UPPER(SCHEMA_NAME) = '"&amp;$C125&amp;"'
AND UPPER(TABLE_NAME) = '"&amp;$G125&amp;"'
AND UPPER(COLUMN_NAME) = '"&amp;$J125&amp;"'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'PROVIDER_ID' </v>
      </c>
      <c r="Y125" s="164" t="s">
        <v>1971</v>
      </c>
      <c r="Z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A125" s="164" t="s">
        <v>1971</v>
      </c>
      <c r="AB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C125" s="164" t="s">
        <v>1971</v>
      </c>
      <c r="AD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ALL_TAB_COLUMNS
WHERE 1=1
AND UPPER(OWNER)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'PROVIDER_ID' </v>
      </c>
      <c r="AE125" s="164" t="s">
        <v>1971</v>
      </c>
      <c r="AF125" s="166"/>
      <c r="AG125" s="164" t="s">
        <v>1971</v>
      </c>
      <c r="AH125" s="66"/>
    </row>
    <row r="126" spans="1:34" ht="16.5" customHeight="1">
      <c r="A126" s="141" t="s">
        <v>2242</v>
      </c>
      <c r="B126" s="141" t="s">
        <v>2240</v>
      </c>
      <c r="C126" s="141" t="s">
        <v>2887</v>
      </c>
      <c r="D126" s="141">
        <v>8</v>
      </c>
      <c r="E126" s="174" t="s">
        <v>2243</v>
      </c>
      <c r="F126" s="176" t="s">
        <v>2694</v>
      </c>
      <c r="G126" s="176" t="s">
        <v>2251</v>
      </c>
      <c r="H126" s="176">
        <v>12</v>
      </c>
      <c r="I126" s="182" t="s">
        <v>2635</v>
      </c>
      <c r="J126" s="176" t="s">
        <v>2294</v>
      </c>
      <c r="K126" s="176" t="s">
        <v>2435</v>
      </c>
      <c r="L126" s="174"/>
      <c r="M126" s="142"/>
      <c r="N126" s="182" t="s">
        <v>2635</v>
      </c>
      <c r="O126" s="142"/>
      <c r="P126" s="143"/>
      <c r="Q126" s="174" t="s">
        <v>2449</v>
      </c>
      <c r="R126" s="174"/>
      <c r="S126" s="205" t="s">
        <v>2838</v>
      </c>
      <c r="T126" s="174"/>
      <c r="U126" s="166" t="str">
        <f t="shared" si="1"/>
        <v xml:space="preserve"> DEVICE_EXPOSURE 테이블의 VISIT_OCCURRENCE_ID 컬럼은 'INTEGER', 'INT', 'NUMBER', 'BIGINT' 타입을 가져야한다 </v>
      </c>
      <c r="V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W126" s="164" t="s">
        <v>1971</v>
      </c>
      <c r="X126" s="166" t="str">
        <f>"SELECT 
	CASE WHEN UPPER(DATA_TYPE_NAME) IN ("&amp;$S126&amp;") THEN 'O' ELSE 'X' END AS PASS_CHK,
    'ID"&amp; 'Ⅲ.품질진단 컬럼_규칙_결과'!$U149 &amp;"' AS RULE_ID, 
    UPPER(TABLE_NAME) AS TB_NM,
	UPPER(COLUMN_NAME) AS COL_NM
FROM TABLE_COLUMNS
WHERE 1=1
AND UPPER(SCHEMA_NAME) = '"&amp;$C126&amp;"'
AND UPPER(TABLE_NAME) = '"&amp;$G126&amp;"'
AND UPPER(COLUMN_NAME) = '"&amp;$J126&amp;"' "</f>
        <v xml:space="preserve">SELECT 
	CASE WHEN UPPER(DATA_TYPE_NAME) IN ('INTEGER', 'INT', 'NUMBER', 'BIGINT') THEN 'O' ELSE 'X' END AS PASS_CHK,
    'ID1147' AS RULE_ID, 
    UPPER(TABLE_NAME) AS TB_NM,
	UPPER(COLUMN_NAME) AS COL_NM
FROM TABLE_COLUMNS
WHERE 1=1
AND UPPER(SCHEMA_NAME) = 'YourSchemaName'
AND UPPER(TABLE_NAME) = 'DEVICE_EXPOSURE'
AND UPPER(COLUMN_NAME) = 'VISIT_OCCURRENCE_ID' </v>
      </c>
      <c r="Y126" s="164" t="s">
        <v>1971</v>
      </c>
      <c r="Z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A126" s="164" t="s">
        <v>1971</v>
      </c>
      <c r="AB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C126" s="164" t="s">
        <v>1971</v>
      </c>
      <c r="AD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ALL_TAB_COLUMNS
WHERE 1=1
AND UPPER(OWNER)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ALL_TAB_COLUMNS
WHERE 1=1
AND UPPER(OWNER) = 'YourSchemaName'
AND UPPER(TABLE_NAME) = 'DEVICE_EXPOSURE'
AND UPPER(COLUMN_NAME) = 'VISIT_OCCURRENCE_ID' </v>
      </c>
      <c r="AE126" s="164" t="s">
        <v>1971</v>
      </c>
      <c r="AF126" s="166"/>
      <c r="AG126" s="164" t="s">
        <v>1971</v>
      </c>
      <c r="AH126" s="66"/>
    </row>
    <row r="127" spans="1:34" ht="16.5" customHeight="1">
      <c r="A127" s="141" t="s">
        <v>2242</v>
      </c>
      <c r="B127" s="141" t="s">
        <v>2240</v>
      </c>
      <c r="C127" s="141" t="s">
        <v>2887</v>
      </c>
      <c r="D127" s="141">
        <v>8</v>
      </c>
      <c r="E127" s="174" t="s">
        <v>2243</v>
      </c>
      <c r="F127" s="176" t="s">
        <v>2694</v>
      </c>
      <c r="G127" s="176" t="s">
        <v>2251</v>
      </c>
      <c r="H127" s="176">
        <v>13</v>
      </c>
      <c r="I127" s="182" t="s">
        <v>2687</v>
      </c>
      <c r="J127" s="176" t="s">
        <v>2307</v>
      </c>
      <c r="K127" s="176" t="s">
        <v>2435</v>
      </c>
      <c r="L127" s="174"/>
      <c r="M127" s="142"/>
      <c r="N127" s="182" t="s">
        <v>2687</v>
      </c>
      <c r="O127" s="142"/>
      <c r="P127" s="143"/>
      <c r="Q127" s="174" t="s">
        <v>2449</v>
      </c>
      <c r="R127" s="174"/>
      <c r="S127" s="205" t="s">
        <v>2838</v>
      </c>
      <c r="T127" s="174"/>
      <c r="U127" s="166" t="str">
        <f t="shared" si="1"/>
        <v xml:space="preserve"> DEVICE_EXPOSURE 테이블의 VISIT_DETAIL_ID 컬럼은 'INTEGER', 'INT', 'NUMBER', 'BIGINT' 타입을 가져야한다 </v>
      </c>
      <c r="V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W127" s="164" t="s">
        <v>1971</v>
      </c>
      <c r="X127" s="166" t="str">
        <f>"SELECT 
	CASE WHEN UPPER(DATA_TYPE_NAME) IN ("&amp;$S127&amp;") THEN 'O' ELSE 'X' END AS PASS_CHK,
    'ID"&amp; 'Ⅲ.품질진단 컬럼_규칙_결과'!$U150 &amp;"' AS RULE_ID, 
    UPPER(TABLE_NAME) AS TB_NM,
	UPPER(COLUMN_NAME) AS COL_NM
FROM TABLE_COLUMNS
WHERE 1=1
AND UPPER(SCHEMA_NAME) = '"&amp;$C127&amp;"'
AND UPPER(TABLE_NAME) = '"&amp;$G127&amp;"'
AND UPPER(COLUMN_NAME) = '"&amp;$J127&amp;"'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'VISIT_DETAIL_ID' </v>
      </c>
      <c r="Y127" s="164" t="s">
        <v>1971</v>
      </c>
      <c r="Z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A127" s="164" t="s">
        <v>1971</v>
      </c>
      <c r="AB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C127" s="164" t="s">
        <v>1971</v>
      </c>
      <c r="AD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ALL_TAB_COLUMNS
WHERE 1=1
AND UPPER(OWNER)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'VISIT_DETAIL_ID' </v>
      </c>
      <c r="AE127" s="164" t="s">
        <v>1971</v>
      </c>
      <c r="AF127" s="166"/>
      <c r="AG127" s="164" t="s">
        <v>1971</v>
      </c>
      <c r="AH127" s="66"/>
    </row>
    <row r="128" spans="1:34" ht="16.5" customHeight="1">
      <c r="A128" s="141" t="s">
        <v>2242</v>
      </c>
      <c r="B128" s="141" t="s">
        <v>2240</v>
      </c>
      <c r="C128" s="141" t="s">
        <v>2887</v>
      </c>
      <c r="D128" s="141">
        <v>8</v>
      </c>
      <c r="E128" s="174" t="s">
        <v>2243</v>
      </c>
      <c r="F128" s="176" t="s">
        <v>2694</v>
      </c>
      <c r="G128" s="176" t="s">
        <v>2251</v>
      </c>
      <c r="H128" s="176">
        <v>14</v>
      </c>
      <c r="I128" s="182" t="s">
        <v>2688</v>
      </c>
      <c r="J128" s="176" t="s">
        <v>2366</v>
      </c>
      <c r="K128" s="176" t="s">
        <v>2437</v>
      </c>
      <c r="L128" s="174"/>
      <c r="M128" s="142"/>
      <c r="N128" s="182" t="s">
        <v>2688</v>
      </c>
      <c r="O128" s="142"/>
      <c r="P128" s="143"/>
      <c r="Q128" s="174" t="s">
        <v>2449</v>
      </c>
      <c r="R128" s="174"/>
      <c r="S128" s="205" t="s">
        <v>2820</v>
      </c>
      <c r="T128" s="174"/>
      <c r="U128" s="166" t="str">
        <f t="shared" si="1"/>
        <v xml:space="preserve"> DEVICE_EXPOSURE 테이블의 DEVICE_SOURCE_VALUE 컬럼은 'CHARACTER VARYING', 'VARCHAR', 'VARCHAR2' 타입을 가져야한다 </v>
      </c>
      <c r="V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W128" s="164" t="s">
        <v>1971</v>
      </c>
      <c r="X128" s="166" t="str">
        <f>"SELECT 
	CASE WHEN UPPER(DATA_TYPE_NAME) IN ("&amp;$S128&amp;") THEN 'O' ELSE 'X' END AS PASS_CHK,
    'ID"&amp; 'Ⅲ.품질진단 컬럼_규칙_결과'!$U151 &amp;"' AS RULE_ID, 
    UPPER(TABLE_NAME) AS TB_NM,
	UPPER(COLUMN_NAME) AS COL_NM
FROM TABLE_COLUMNS
WHERE 1=1
AND UPPER(SCHEMA_NAME) = '"&amp;$C128&amp;"'
AND UPPER(TABLE_NAME) = '"&amp;$G128&amp;"'
AND UPPER(COLUMN_NAME) = '"&amp;$J128&amp;"'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'DEVICE_EXPOSURE'
AND UPPER(COLUMN_NAME) = 'DEVICE_SOURCE_VALUE' </v>
      </c>
      <c r="Y128" s="164" t="s">
        <v>1971</v>
      </c>
      <c r="Z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A128" s="164" t="s">
        <v>1971</v>
      </c>
      <c r="AB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C128" s="164" t="s">
        <v>1971</v>
      </c>
      <c r="AD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ALL_TAB_COLUMNS
WHERE 1=1
AND UPPER(OWNER)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'DEVICE_EXPOSURE'
AND UPPER(COLUMN_NAME) = 'DEVICE_SOURCE_VALUE' </v>
      </c>
      <c r="AE128" s="164" t="s">
        <v>1971</v>
      </c>
      <c r="AF128" s="166"/>
      <c r="AG128" s="164" t="s">
        <v>1971</v>
      </c>
      <c r="AH128" s="66"/>
    </row>
    <row r="129" spans="1:34" ht="16.5" customHeight="1">
      <c r="A129" s="141" t="s">
        <v>2242</v>
      </c>
      <c r="B129" s="141" t="s">
        <v>2240</v>
      </c>
      <c r="C129" s="141" t="s">
        <v>2887</v>
      </c>
      <c r="D129" s="141">
        <v>8</v>
      </c>
      <c r="E129" s="174" t="s">
        <v>2243</v>
      </c>
      <c r="F129" s="176" t="s">
        <v>2694</v>
      </c>
      <c r="G129" s="176" t="s">
        <v>2251</v>
      </c>
      <c r="H129" s="176">
        <v>15</v>
      </c>
      <c r="I129" s="182" t="s">
        <v>2689</v>
      </c>
      <c r="J129" s="176" t="s">
        <v>2367</v>
      </c>
      <c r="K129" s="176" t="s">
        <v>2435</v>
      </c>
      <c r="L129" s="174"/>
      <c r="M129" s="142"/>
      <c r="N129" s="182" t="s">
        <v>2689</v>
      </c>
      <c r="O129" s="145"/>
      <c r="P129" s="150"/>
      <c r="Q129" s="174" t="s">
        <v>2449</v>
      </c>
      <c r="R129" s="174"/>
      <c r="S129" s="205" t="s">
        <v>2838</v>
      </c>
      <c r="T129" s="174"/>
      <c r="U129" s="166" t="str">
        <f t="shared" si="1"/>
        <v xml:space="preserve"> DEVICE_EXPOSURE 테이블의 DEVICE_SOURCE_CONCEPT_ID 컬럼은 'INTEGER', 'INT', 'NUMBER', 'BIGINT' 타입을 가져야한다 </v>
      </c>
      <c r="V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W129" s="164" t="s">
        <v>1971</v>
      </c>
      <c r="X129" s="166" t="str">
        <f>"SELECT 
	CASE WHEN UPPER(DATA_TYPE_NAME) IN ("&amp;$S129&amp;") THEN 'O' ELSE 'X' END AS PASS_CHK,
    'ID"&amp; 'Ⅲ.품질진단 컬럼_규칙_결과'!$U152 &amp;"' AS RULE_ID, 
    UPPER(TABLE_NAME) AS TB_NM,
	UPPER(COLUMN_NAME) AS COL_NM
FROM TABLE_COLUMNS
WHERE 1=1
AND UPPER(SCHEMA_NAME) = '"&amp;$C129&amp;"'
AND UPPER(TABLE_NAME) = '"&amp;$G129&amp;"'
AND UPPER(COLUMN_NAME) = '"&amp;$J129&amp;"' "</f>
        <v xml:space="preserve">SELECT 
	CASE WHEN UPPER(DATA_TYPE_NAME) IN ('INTEGER', 'INT', 'NUMBER', 'BIGINT') THEN 'O' ELSE 'X' END AS PASS_CHK,
    'ID1150' AS RULE_ID, 
    UPPER(TABLE_NAME) AS TB_NM,
	UPPER(COLUMN_NAME) AS COL_NM
FROM TABLE_COLUMNS
WHERE 1=1
AND UPPER(SCHEMA_NAME) = 'YourSchemaName'
AND UPPER(TABLE_NAME) = 'DEVICE_EXPOSURE'
AND UPPER(COLUMN_NAME) = 'DEVICE_SOURCE_CONCEPT_ID' </v>
      </c>
      <c r="Y129" s="164" t="s">
        <v>1971</v>
      </c>
      <c r="Z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A129" s="164" t="s">
        <v>1971</v>
      </c>
      <c r="AB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C129" s="164" t="s">
        <v>1971</v>
      </c>
      <c r="AD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ALL_TAB_COLUMNS
WHERE 1=1
AND UPPER(OWNER)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ALL_TAB_COLUMNS
WHERE 1=1
AND UPPER(OWNER) = 'YourSchemaName'
AND UPPER(TABLE_NAME) = 'DEVICE_EXPOSURE'
AND UPPER(COLUMN_NAME) = 'DEVICE_SOURCE_CONCEPT_ID' </v>
      </c>
      <c r="AE129" s="164" t="s">
        <v>1971</v>
      </c>
      <c r="AF129" s="166"/>
      <c r="AG129" s="164" t="s">
        <v>1971</v>
      </c>
      <c r="AH129" s="66"/>
    </row>
    <row r="130" spans="1:34">
      <c r="A130" s="141" t="s">
        <v>2242</v>
      </c>
      <c r="B130" s="141" t="s">
        <v>2240</v>
      </c>
      <c r="C130" s="141" t="s">
        <v>2887</v>
      </c>
      <c r="D130" s="141">
        <v>9</v>
      </c>
      <c r="E130" s="174" t="s">
        <v>2243</v>
      </c>
      <c r="F130" s="176" t="s">
        <v>2260</v>
      </c>
      <c r="G130" s="176" t="s">
        <v>2252</v>
      </c>
      <c r="H130" s="176">
        <v>1</v>
      </c>
      <c r="I130" s="182" t="s">
        <v>2486</v>
      </c>
      <c r="J130" s="176" t="s">
        <v>2368</v>
      </c>
      <c r="K130" s="176" t="s">
        <v>2435</v>
      </c>
      <c r="L130" s="174" t="s">
        <v>9</v>
      </c>
      <c r="M130" s="142"/>
      <c r="N130" s="182" t="s">
        <v>2486</v>
      </c>
      <c r="O130" s="183">
        <v>11833568</v>
      </c>
      <c r="P130" s="143"/>
      <c r="Q130" s="174" t="s">
        <v>116</v>
      </c>
      <c r="R130" s="174" t="s">
        <v>2448</v>
      </c>
      <c r="S130" s="205" t="s">
        <v>2838</v>
      </c>
      <c r="T130" s="174" t="s">
        <v>315</v>
      </c>
      <c r="U130" s="166" t="str">
        <f t="shared" si="1"/>
        <v xml:space="preserve"> MEASUREMENT 테이블의 MEASUREMENT_ID 컬럼은 'INTEGER', 'INT', 'NUMBER', 'BIGINT' 타입을 가져야한다 </v>
      </c>
      <c r="V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W130" s="164" t="s">
        <v>1971</v>
      </c>
      <c r="X130" s="166" t="str">
        <f>"SELECT 
	CASE WHEN UPPER(DATA_TYPE_NAME) IN ("&amp;$S130&amp;") THEN 'O' ELSE 'X' END AS PASS_CHK,
    'ID"&amp; 'Ⅲ.품질진단 컬럼_규칙_결과'!$U153 &amp;"' AS RULE_ID, 
    UPPER(TABLE_NAME) AS TB_NM,
	UPPER(COLUMN_NAME) AS COL_NM
FROM TABLE_COLUMNS
WHERE 1=1
AND UPPER(SCHEMA_NAME) = '"&amp;$C130&amp;"'
AND UPPER(TABLE_NAME) = '"&amp;$G130&amp;"'
AND UPPER(COLUMN_NAME) = '"&amp;$J130&amp;"'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'MEASUREMENT_ID' </v>
      </c>
      <c r="Y130" s="164" t="s">
        <v>1971</v>
      </c>
      <c r="Z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A130" s="164" t="s">
        <v>1971</v>
      </c>
      <c r="AB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C130" s="164" t="s">
        <v>1971</v>
      </c>
      <c r="AD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ALL_TAB_COLUMNS
WHERE 1=1
AND UPPER(OWNER)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'MEASUREMENT_ID' </v>
      </c>
      <c r="AE130" s="164" t="s">
        <v>1971</v>
      </c>
      <c r="AF130" s="166"/>
      <c r="AG130" s="164" t="s">
        <v>1971</v>
      </c>
      <c r="AH130" s="66"/>
    </row>
    <row r="131" spans="1:34" ht="16.5" customHeight="1">
      <c r="A131" s="141" t="s">
        <v>2242</v>
      </c>
      <c r="B131" s="141" t="s">
        <v>2240</v>
      </c>
      <c r="C131" s="141" t="s">
        <v>2887</v>
      </c>
      <c r="D131" s="141">
        <v>9</v>
      </c>
      <c r="E131" s="174" t="s">
        <v>2243</v>
      </c>
      <c r="F131" s="176" t="s">
        <v>2260</v>
      </c>
      <c r="G131" s="176" t="s">
        <v>2252</v>
      </c>
      <c r="H131" s="176">
        <v>2</v>
      </c>
      <c r="I131" s="182" t="s">
        <v>2487</v>
      </c>
      <c r="J131" s="176" t="s">
        <v>2272</v>
      </c>
      <c r="K131" s="176" t="s">
        <v>2435</v>
      </c>
      <c r="L131" s="174"/>
      <c r="M131" s="142"/>
      <c r="N131" s="182" t="s">
        <v>2487</v>
      </c>
      <c r="O131" s="183">
        <v>100000001</v>
      </c>
      <c r="P131" s="146"/>
      <c r="Q131" s="174" t="s">
        <v>116</v>
      </c>
      <c r="R131" s="174" t="s">
        <v>2448</v>
      </c>
      <c r="S131" s="205" t="s">
        <v>2838</v>
      </c>
      <c r="T131" s="174"/>
      <c r="U131" s="166" t="str">
        <f t="shared" si="1"/>
        <v xml:space="preserve"> MEASUREMENT 테이블의 PERSON_ID 컬럼은 'INTEGER', 'INT', 'NUMBER', 'BIGINT' 타입을 가져야한다 </v>
      </c>
      <c r="V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W131" s="164" t="s">
        <v>1971</v>
      </c>
      <c r="X131" s="166" t="str">
        <f>"SELECT 
	CASE WHEN UPPER(DATA_TYPE_NAME) IN ("&amp;$S131&amp;") THEN 'O' ELSE 'X' END AS PASS_CHK,
    'ID"&amp; 'Ⅲ.품질진단 컬럼_규칙_결과'!$U154 &amp;"' AS RULE_ID, 
    UPPER(TABLE_NAME) AS TB_NM,
	UPPER(COLUMN_NAME) AS COL_NM
FROM TABLE_COLUMNS
WHERE 1=1
AND UPPER(SCHEMA_NAME) = '"&amp;$C131&amp;"'
AND UPPER(TABLE_NAME) = '"&amp;$G131&amp;"'
AND UPPER(COLUMN_NAME) = '"&amp;$J131&amp;"'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'PERSON_ID' </v>
      </c>
      <c r="Y131" s="164" t="s">
        <v>1971</v>
      </c>
      <c r="Z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A131" s="164" t="s">
        <v>1971</v>
      </c>
      <c r="AB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C131" s="164" t="s">
        <v>1971</v>
      </c>
      <c r="AD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ALL_TAB_COLUMNS
WHERE 1=1
AND UPPER(OWNER)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'PERSON_ID' </v>
      </c>
      <c r="AE131" s="164" t="s">
        <v>1971</v>
      </c>
      <c r="AF131" s="166"/>
      <c r="AG131" s="164" t="s">
        <v>1971</v>
      </c>
      <c r="AH131" s="66"/>
    </row>
    <row r="132" spans="1:34" ht="16.5" customHeight="1">
      <c r="A132" s="141" t="s">
        <v>2242</v>
      </c>
      <c r="B132" s="141" t="s">
        <v>2240</v>
      </c>
      <c r="C132" s="141" t="s">
        <v>2887</v>
      </c>
      <c r="D132" s="141">
        <v>9</v>
      </c>
      <c r="E132" s="174" t="s">
        <v>2243</v>
      </c>
      <c r="F132" s="176" t="s">
        <v>2260</v>
      </c>
      <c r="G132" s="176" t="s">
        <v>2252</v>
      </c>
      <c r="H132" s="176">
        <v>3</v>
      </c>
      <c r="I132" s="182" t="s">
        <v>2514</v>
      </c>
      <c r="J132" s="176" t="s">
        <v>2369</v>
      </c>
      <c r="K132" s="176" t="s">
        <v>2435</v>
      </c>
      <c r="L132" s="174"/>
      <c r="M132" s="142"/>
      <c r="N132" s="182" t="s">
        <v>2488</v>
      </c>
      <c r="O132" s="183"/>
      <c r="P132" s="146"/>
      <c r="Q132" s="174" t="s">
        <v>116</v>
      </c>
      <c r="R132" s="174" t="s">
        <v>2448</v>
      </c>
      <c r="S132" s="205" t="s">
        <v>2838</v>
      </c>
      <c r="T132" s="174"/>
      <c r="U132" s="166" t="str">
        <f t="shared" ref="U132:U195" si="2">" "&amp;$G132&amp;" 테이블의 "&amp;$J132&amp;" 컬럼은 "&amp;S132&amp;" 타입을 가져야한다 "</f>
        <v xml:space="preserve"> MEASUREMENT 테이블의 MEASUREMENT_CONCEPT_ID 컬럼은 'INTEGER', 'INT', 'NUMBER', 'BIGINT' 타입을 가져야한다 </v>
      </c>
      <c r="V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W132" s="164" t="s">
        <v>1971</v>
      </c>
      <c r="X132" s="166" t="str">
        <f>"SELECT 
	CASE WHEN UPPER(DATA_TYPE_NAME) IN ("&amp;$S132&amp;") THEN 'O' ELSE 'X' END AS PASS_CHK,
    'ID"&amp; 'Ⅲ.품질진단 컬럼_규칙_결과'!$U155 &amp;"' AS RULE_ID, 
    UPPER(TABLE_NAME) AS TB_NM,
	UPPER(COLUMN_NAME) AS COL_NM
FROM TABLE_COLUMNS
WHERE 1=1
AND UPPER(SCHEMA_NAME) = '"&amp;$C132&amp;"'
AND UPPER(TABLE_NAME) = '"&amp;$G132&amp;"'
AND UPPER(COLUMN_NAME) = '"&amp;$J132&amp;"' "</f>
        <v xml:space="preserve">SELECT 
	CASE WHEN UPPER(DATA_TYPE_NAME) IN ('INTEGER', 'INT', 'NUMBER', 'BIGINT') THEN 'O' ELSE 'X' END AS PASS_CHK,
    'ID1153' AS RULE_ID, 
    UPPER(TABLE_NAME) AS TB_NM,
	UPPER(COLUMN_NAME) AS COL_NM
FROM TABLE_COLUMNS
WHERE 1=1
AND UPPER(SCHEMA_NAME) = 'YourSchemaName'
AND UPPER(TABLE_NAME) = 'MEASUREMENT'
AND UPPER(COLUMN_NAME) = 'MEASUREMENT_CONCEPT_ID' </v>
      </c>
      <c r="Y132" s="164" t="s">
        <v>1971</v>
      </c>
      <c r="Z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A132" s="164" t="s">
        <v>1971</v>
      </c>
      <c r="AB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C132" s="164" t="s">
        <v>1971</v>
      </c>
      <c r="AD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ALL_TAB_COLUMNS
WHERE 1=1
AND UPPER(OWNER)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ALL_TAB_COLUMNS
WHERE 1=1
AND UPPER(OWNER) = 'YourSchemaName'
AND UPPER(TABLE_NAME) = 'MEASUREMENT'
AND UPPER(COLUMN_NAME) = 'MEASUREMENT_CONCEPT_ID' </v>
      </c>
      <c r="AE132" s="164" t="s">
        <v>1971</v>
      </c>
      <c r="AF132" s="166"/>
      <c r="AG132" s="164" t="s">
        <v>1971</v>
      </c>
      <c r="AH132" s="66"/>
    </row>
    <row r="133" spans="1:34" ht="16.5" customHeight="1">
      <c r="A133" s="141" t="s">
        <v>2242</v>
      </c>
      <c r="B133" s="141" t="s">
        <v>2240</v>
      </c>
      <c r="C133" s="141" t="s">
        <v>2887</v>
      </c>
      <c r="D133" s="141">
        <v>9</v>
      </c>
      <c r="E133" s="174" t="s">
        <v>2243</v>
      </c>
      <c r="F133" s="176" t="s">
        <v>2260</v>
      </c>
      <c r="G133" s="176" t="s">
        <v>2252</v>
      </c>
      <c r="H133" s="176">
        <v>4</v>
      </c>
      <c r="I133" s="182" t="s">
        <v>2489</v>
      </c>
      <c r="J133" s="176" t="s">
        <v>2370</v>
      </c>
      <c r="K133" s="176" t="s">
        <v>2438</v>
      </c>
      <c r="L133" s="174"/>
      <c r="M133" s="142"/>
      <c r="N133" s="182" t="s">
        <v>2489</v>
      </c>
      <c r="O133" s="184">
        <v>44743</v>
      </c>
      <c r="P133" s="146"/>
      <c r="Q133" s="174" t="s">
        <v>116</v>
      </c>
      <c r="R133" s="174" t="s">
        <v>2448</v>
      </c>
      <c r="S133" s="205" t="s">
        <v>2813</v>
      </c>
      <c r="T133" s="174"/>
      <c r="U133" s="166" t="str">
        <f t="shared" si="2"/>
        <v xml:space="preserve"> MEASUREMENT 테이블의 MEASUREMENT_DATE 컬럼은 'DATE' 타입을 가져야한다 </v>
      </c>
      <c r="V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W133" s="164" t="s">
        <v>1971</v>
      </c>
      <c r="X133" s="166" t="str">
        <f>"SELECT 
	CASE WHEN UPPER(DATA_TYPE_NAME) IN ("&amp;$S133&amp;") THEN 'O' ELSE 'X' END AS PASS_CHK,
    'ID"&amp; 'Ⅲ.품질진단 컬럼_규칙_결과'!$U156 &amp;"' AS RULE_ID, 
    UPPER(TABLE_NAME) AS TB_NM,
	UPPER(COLUMN_NAME) AS COL_NM
FROM TABLE_COLUMNS
WHERE 1=1
AND UPPER(SCHEMA_NAME) = '"&amp;$C133&amp;"'
AND UPPER(TABLE_NAME) = '"&amp;$G133&amp;"'
AND UPPER(COLUMN_NAME) = '"&amp;$J133&amp;"'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'MEASUREMENT'
AND UPPER(COLUMN_NAME) = 'MEASUREMENT_DATE' </v>
      </c>
      <c r="Y133" s="164" t="s">
        <v>1971</v>
      </c>
      <c r="Z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A133" s="164" t="s">
        <v>1971</v>
      </c>
      <c r="AB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C133" s="164" t="s">
        <v>1971</v>
      </c>
      <c r="AD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ALL_TAB_COLUMNS
WHERE 1=1
AND UPPER(OWNER)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'MEASUREMENT'
AND UPPER(COLUMN_NAME) = 'MEASUREMENT_DATE' </v>
      </c>
      <c r="AE133" s="164" t="s">
        <v>1971</v>
      </c>
      <c r="AF133" s="166"/>
      <c r="AG133" s="164" t="s">
        <v>1971</v>
      </c>
      <c r="AH133" s="66"/>
    </row>
    <row r="134" spans="1:34" ht="16.5" customHeight="1">
      <c r="A134" s="141" t="s">
        <v>2242</v>
      </c>
      <c r="B134" s="141" t="s">
        <v>2240</v>
      </c>
      <c r="C134" s="141" t="s">
        <v>2887</v>
      </c>
      <c r="D134" s="141">
        <v>9</v>
      </c>
      <c r="E134" s="174" t="s">
        <v>2243</v>
      </c>
      <c r="F134" s="176" t="s">
        <v>2260</v>
      </c>
      <c r="G134" s="176" t="s">
        <v>2252</v>
      </c>
      <c r="H134" s="176">
        <v>5</v>
      </c>
      <c r="I134" s="182" t="s">
        <v>2490</v>
      </c>
      <c r="J134" s="176" t="s">
        <v>2371</v>
      </c>
      <c r="K134" s="176" t="s">
        <v>2436</v>
      </c>
      <c r="L134" s="174"/>
      <c r="M134" s="142"/>
      <c r="N134" s="182" t="s">
        <v>2490</v>
      </c>
      <c r="O134" s="185">
        <v>44743.407777777778</v>
      </c>
      <c r="P134" s="36"/>
      <c r="Q134" s="174" t="s">
        <v>2449</v>
      </c>
      <c r="R134" s="174"/>
      <c r="S134" s="205" t="s">
        <v>2819</v>
      </c>
      <c r="T134" s="174"/>
      <c r="U134" s="166" t="str">
        <f t="shared" si="2"/>
        <v xml:space="preserve"> MEASUREMENT 테이블의 MEASUREMENT_DATETIME 컬럼은 'DATETIME', 'TIMESTAMP', 'TIMESTAMP(6)', 'TIMESTAMP WITHOUT TIME ZONE' 타입을 가져야한다 </v>
      </c>
      <c r="V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W134" s="164" t="s">
        <v>1971</v>
      </c>
      <c r="X134" s="166" t="str">
        <f>"SELECT 
	CASE WHEN UPPER(DATA_TYPE_NAME) IN ("&amp;$S134&amp;") THEN 'O' ELSE 'X' END AS PASS_CHK,
    'ID"&amp; 'Ⅲ.품질진단 컬럼_규칙_결과'!$U157 &amp;"' AS RULE_ID, 
    UPPER(TABLE_NAME) AS TB_NM,
	UPPER(COLUMN_NAME) AS COL_NM
FROM TABLE_COLUMNS
WHERE 1=1
AND UPPER(SCHEMA_NAME) = '"&amp;$C134&amp;"'
AND UPPER(TABLE_NAME) = '"&amp;$G134&amp;"'
AND UPPER(COLUMN_NAME) = '"&amp;$J134&amp;"'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'MEASUREMENT'
AND UPPER(COLUMN_NAME) = 'MEASUREMENT_DATETIME' </v>
      </c>
      <c r="Y134" s="164" t="s">
        <v>1971</v>
      </c>
      <c r="Z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A134" s="164" t="s">
        <v>1971</v>
      </c>
      <c r="AB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C134" s="164" t="s">
        <v>1971</v>
      </c>
      <c r="AD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ALL_TAB_COLUMNS
WHERE 1=1
AND UPPER(OWNER)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'MEASUREMENT'
AND UPPER(COLUMN_NAME) = 'MEASUREMENT_DATETIME' </v>
      </c>
      <c r="AE134" s="164" t="s">
        <v>1971</v>
      </c>
      <c r="AF134" s="166"/>
      <c r="AG134" s="164" t="s">
        <v>1971</v>
      </c>
      <c r="AH134" s="66"/>
    </row>
    <row r="135" spans="1:34" ht="16.5" customHeight="1">
      <c r="A135" s="141" t="s">
        <v>2242</v>
      </c>
      <c r="B135" s="141" t="s">
        <v>2240</v>
      </c>
      <c r="C135" s="141" t="s">
        <v>2887</v>
      </c>
      <c r="D135" s="141">
        <v>9</v>
      </c>
      <c r="E135" s="174" t="s">
        <v>2243</v>
      </c>
      <c r="F135" s="176" t="s">
        <v>2260</v>
      </c>
      <c r="G135" s="176" t="s">
        <v>2252</v>
      </c>
      <c r="H135" s="176">
        <v>6</v>
      </c>
      <c r="I135" s="182" t="s">
        <v>2490</v>
      </c>
      <c r="J135" s="176" t="s">
        <v>2372</v>
      </c>
      <c r="K135" s="188" t="s">
        <v>2524</v>
      </c>
      <c r="L135" s="174"/>
      <c r="M135" s="142"/>
      <c r="N135" s="182" t="s">
        <v>2490</v>
      </c>
      <c r="O135" s="169"/>
      <c r="P135" s="36"/>
      <c r="Q135" s="174" t="s">
        <v>2449</v>
      </c>
      <c r="R135" s="174"/>
      <c r="S135" s="207" t="s">
        <v>2820</v>
      </c>
      <c r="T135" s="174"/>
      <c r="U135" s="166" t="str">
        <f t="shared" si="2"/>
        <v xml:space="preserve"> MEASUREMENT 테이블의 MEASUREMENT_TIME 컬럼은 'CHARACTER VARYING', 'VARCHAR', 'VARCHAR2' 타입을 가져야한다 </v>
      </c>
      <c r="V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W135" s="164" t="s">
        <v>1971</v>
      </c>
      <c r="X135" s="166" t="str">
        <f>"SELECT 
	CASE WHEN UPPER(DATA_TYPE_NAME) IN ("&amp;$S135&amp;") THEN 'O' ELSE 'X' END AS PASS_CHK,
    'ID"&amp; 'Ⅲ.품질진단 컬럼_규칙_결과'!$U158 &amp;"' AS RULE_ID, 
    UPPER(TABLE_NAME) AS TB_NM,
	UPPER(COLUMN_NAME) AS COL_NM
FROM TABLE_COLUMNS
WHERE 1=1
AND UPPER(SCHEMA_NAME) = '"&amp;$C135&amp;"'
AND UPPER(TABLE_NAME) = '"&amp;$G135&amp;"'
AND UPPER(COLUMN_NAME) = '"&amp;$J135&amp;"'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'MEASUREMENT_TIME' </v>
      </c>
      <c r="Y135" s="164" t="s">
        <v>1971</v>
      </c>
      <c r="Z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A135" s="164" t="s">
        <v>1971</v>
      </c>
      <c r="AB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C135" s="164" t="s">
        <v>1971</v>
      </c>
      <c r="AD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ALL_TAB_COLUMNS
WHERE 1=1
AND UPPER(OWNER)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'MEASUREMENT_TIME' </v>
      </c>
      <c r="AE135" s="164" t="s">
        <v>1971</v>
      </c>
      <c r="AF135" s="166"/>
      <c r="AG135" s="164" t="s">
        <v>1971</v>
      </c>
      <c r="AH135" s="66"/>
    </row>
    <row r="136" spans="1:34" ht="16.5" customHeight="1">
      <c r="A136" s="141" t="s">
        <v>2242</v>
      </c>
      <c r="B136" s="141" t="s">
        <v>2240</v>
      </c>
      <c r="C136" s="141" t="s">
        <v>2887</v>
      </c>
      <c r="D136" s="141">
        <v>9</v>
      </c>
      <c r="E136" s="174" t="s">
        <v>2243</v>
      </c>
      <c r="F136" s="176" t="s">
        <v>2260</v>
      </c>
      <c r="G136" s="176" t="s">
        <v>2252</v>
      </c>
      <c r="H136" s="176">
        <v>7</v>
      </c>
      <c r="I136" s="182" t="s">
        <v>2515</v>
      </c>
      <c r="J136" s="176" t="s">
        <v>2373</v>
      </c>
      <c r="K136" s="176" t="s">
        <v>2435</v>
      </c>
      <c r="L136" s="174"/>
      <c r="M136" s="142"/>
      <c r="N136" s="182" t="s">
        <v>2491</v>
      </c>
      <c r="O136" s="183">
        <v>44818702</v>
      </c>
      <c r="P136" s="150"/>
      <c r="Q136" s="174" t="s">
        <v>116</v>
      </c>
      <c r="R136" s="174" t="s">
        <v>2448</v>
      </c>
      <c r="S136" s="205" t="s">
        <v>2838</v>
      </c>
      <c r="T136" s="174"/>
      <c r="U136" s="166" t="str">
        <f t="shared" si="2"/>
        <v xml:space="preserve"> MEASUREMENT 테이블의 MEASUREMENT_TYPE_CONCEPT_ID 컬럼은 'INTEGER', 'INT', 'NUMBER', 'BIGINT' 타입을 가져야한다 </v>
      </c>
      <c r="V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W136" s="164" t="s">
        <v>1971</v>
      </c>
      <c r="X136" s="166" t="str">
        <f>"SELECT 
	CASE WHEN UPPER(DATA_TYPE_NAME) IN ("&amp;$S136&amp;") THEN 'O' ELSE 'X' END AS PASS_CHK,
    'ID"&amp; 'Ⅲ.품질진단 컬럼_규칙_결과'!$U159 &amp;"' AS RULE_ID, 
    UPPER(TABLE_NAME) AS TB_NM,
	UPPER(COLUMN_NAME) AS COL_NM
FROM TABLE_COLUMNS
WHERE 1=1
AND UPPER(SCHEMA_NAME) = '"&amp;$C136&amp;"'
AND UPPER(TABLE_NAME) = '"&amp;$G136&amp;"'
AND UPPER(COLUMN_NAME) = '"&amp;$J136&amp;"' "</f>
        <v xml:space="preserve">SELECT 
	CASE WHEN UPPER(DATA_TYPE_NAME) IN ('INTEGER', 'INT', 'NUMBER', 'BIGINT') THEN 'O' ELSE 'X' END AS PASS_CHK,
    'ID1157' AS RULE_ID, 
    UPPER(TABLE_NAME) AS TB_NM,
	UPPER(COLUMN_NAME) AS COL_NM
FROM TABLE_COLUMNS
WHERE 1=1
AND UPPER(SCHEMA_NAME) = 'YourSchemaName'
AND UPPER(TABLE_NAME) = 'MEASUREMENT'
AND UPPER(COLUMN_NAME) = 'MEASUREMENT_TYPE_CONCEPT_ID' </v>
      </c>
      <c r="Y136" s="164" t="s">
        <v>1971</v>
      </c>
      <c r="Z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A136" s="164" t="s">
        <v>1971</v>
      </c>
      <c r="AB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C136" s="164" t="s">
        <v>1971</v>
      </c>
      <c r="AD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ALL_TAB_COLUMNS
WHERE 1=1
AND UPPER(OWNER)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ALL_TAB_COLUMNS
WHERE 1=1
AND UPPER(OWNER) = 'YourSchemaName'
AND UPPER(TABLE_NAME) = 'MEASUREMENT'
AND UPPER(COLUMN_NAME) = 'MEASUREMENT_TYPE_CONCEPT_ID' </v>
      </c>
      <c r="AE136" s="164" t="s">
        <v>1971</v>
      </c>
      <c r="AF136" s="166"/>
      <c r="AG136" s="164" t="s">
        <v>1971</v>
      </c>
      <c r="AH136" s="66"/>
    </row>
    <row r="137" spans="1:34" ht="16.5" customHeight="1">
      <c r="A137" s="141" t="s">
        <v>2242</v>
      </c>
      <c r="B137" s="141" t="s">
        <v>2240</v>
      </c>
      <c r="C137" s="141" t="s">
        <v>2887</v>
      </c>
      <c r="D137" s="141">
        <v>9</v>
      </c>
      <c r="E137" s="174" t="s">
        <v>2243</v>
      </c>
      <c r="F137" s="176" t="s">
        <v>2260</v>
      </c>
      <c r="G137" s="176" t="s">
        <v>2252</v>
      </c>
      <c r="H137" s="176">
        <v>8</v>
      </c>
      <c r="I137" s="182" t="s">
        <v>2492</v>
      </c>
      <c r="J137" s="176" t="s">
        <v>2374</v>
      </c>
      <c r="K137" s="176" t="s">
        <v>2435</v>
      </c>
      <c r="L137" s="174"/>
      <c r="M137" s="142"/>
      <c r="N137" s="182" t="s">
        <v>2492</v>
      </c>
      <c r="O137" s="183">
        <v>4172704</v>
      </c>
      <c r="P137" s="150"/>
      <c r="Q137" s="174" t="s">
        <v>2449</v>
      </c>
      <c r="R137" s="174"/>
      <c r="S137" s="205" t="s">
        <v>2838</v>
      </c>
      <c r="T137" s="174"/>
      <c r="U137" s="166" t="str">
        <f t="shared" si="2"/>
        <v xml:space="preserve"> MEASUREMENT 테이블의 OPERATOR_CONCEPT_ID 컬럼은 'INTEGER', 'INT', 'NUMBER', 'BIGINT' 타입을 가져야한다 </v>
      </c>
      <c r="V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W137" s="164" t="s">
        <v>1971</v>
      </c>
      <c r="X137" s="166" t="str">
        <f>"SELECT 
	CASE WHEN UPPER(DATA_TYPE_NAME) IN ("&amp;$S137&amp;") THEN 'O' ELSE 'X' END AS PASS_CHK,
    'ID"&amp; 'Ⅲ.품질진단 컬럼_규칙_결과'!$U160 &amp;"' AS RULE_ID, 
    UPPER(TABLE_NAME) AS TB_NM,
	UPPER(COLUMN_NAME) AS COL_NM
FROM TABLE_COLUMNS
WHERE 1=1
AND UPPER(SCHEMA_NAME) = '"&amp;$C137&amp;"'
AND UPPER(TABLE_NAME) = '"&amp;$G137&amp;"'
AND UPPER(COLUMN_NAME) = '"&amp;$J137&amp;"' "</f>
        <v xml:space="preserve">SELECT 
	CASE WHEN UPPER(DATA_TYPE_NAME) IN ('INTEGER', 'INT', 'NUMBER', 'BIGINT') THEN 'O' ELSE 'X' END AS PASS_CHK,
    'ID1158' AS RULE_ID, 
    UPPER(TABLE_NAME) AS TB_NM,
	UPPER(COLUMN_NAME) AS COL_NM
FROM TABLE_COLUMNS
WHERE 1=1
AND UPPER(SCHEMA_NAME) = 'YourSchemaName'
AND UPPER(TABLE_NAME) = 'MEASUREMENT'
AND UPPER(COLUMN_NAME) = 'OPERATOR_CONCEPT_ID' </v>
      </c>
      <c r="Y137" s="164" t="s">
        <v>1971</v>
      </c>
      <c r="Z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A137" s="164" t="s">
        <v>1971</v>
      </c>
      <c r="AB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C137" s="164" t="s">
        <v>1971</v>
      </c>
      <c r="AD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ALL_TAB_COLUMNS
WHERE 1=1
AND UPPER(OWNER)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ALL_TAB_COLUMNS
WHERE 1=1
AND UPPER(OWNER) = 'YourSchemaName'
AND UPPER(TABLE_NAME) = 'MEASUREMENT'
AND UPPER(COLUMN_NAME) = 'OPERATOR_CONCEPT_ID' </v>
      </c>
      <c r="AE137" s="164" t="s">
        <v>1971</v>
      </c>
      <c r="AF137" s="166"/>
      <c r="AG137" s="164" t="s">
        <v>1971</v>
      </c>
      <c r="AH137" s="66"/>
    </row>
    <row r="138" spans="1:34" ht="16.5" customHeight="1">
      <c r="A138" s="141" t="s">
        <v>2242</v>
      </c>
      <c r="B138" s="141" t="s">
        <v>2240</v>
      </c>
      <c r="C138" s="141" t="s">
        <v>2887</v>
      </c>
      <c r="D138" s="141">
        <v>9</v>
      </c>
      <c r="E138" s="174" t="s">
        <v>2243</v>
      </c>
      <c r="F138" s="176" t="s">
        <v>2260</v>
      </c>
      <c r="G138" s="176" t="s">
        <v>2252</v>
      </c>
      <c r="H138" s="176">
        <v>9</v>
      </c>
      <c r="I138" s="182" t="s">
        <v>2493</v>
      </c>
      <c r="J138" s="176" t="s">
        <v>2375</v>
      </c>
      <c r="K138" s="176" t="s">
        <v>2439</v>
      </c>
      <c r="L138" s="174"/>
      <c r="M138" s="142"/>
      <c r="N138" s="182" t="s">
        <v>2493</v>
      </c>
      <c r="O138" s="183">
        <v>57</v>
      </c>
      <c r="P138" s="36"/>
      <c r="Q138" s="174" t="s">
        <v>2449</v>
      </c>
      <c r="R138" s="174"/>
      <c r="S138" s="205" t="s">
        <v>2818</v>
      </c>
      <c r="T138" s="174"/>
      <c r="U138" s="166" t="str">
        <f t="shared" si="2"/>
        <v xml:space="preserve"> MEASUREMENT 테이블의 VALUE_AS_NUMBER 컬럼은 'NUMERIC', 'DECIMAL', 'FLOAT', 'DOUBLE', 'REAL' 타입을 가져야한다 </v>
      </c>
      <c r="V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W138" s="164" t="s">
        <v>1971</v>
      </c>
      <c r="X138" s="166" t="str">
        <f>"SELECT 
	CASE WHEN UPPER(DATA_TYPE_NAME) IN ("&amp;$S138&amp;") THEN 'O' ELSE 'X' END AS PASS_CHK,
    'ID"&amp; 'Ⅲ.품질진단 컬럼_규칙_결과'!$U161 &amp;"' AS RULE_ID, 
    UPPER(TABLE_NAME) AS TB_NM,
	UPPER(COLUMN_NAME) AS COL_NM
FROM TABLE_COLUMNS
WHERE 1=1
AND UPPER(SCHEMA_NAME) = '"&amp;$C138&amp;"'
AND UPPER(TABLE_NAME) = '"&amp;$G138&amp;"'
AND UPPER(COLUMN_NAME) = '"&amp;$J138&amp;"' "</f>
        <v xml:space="preserve">SELECT 
	CASE WHEN UPPER(DATA_TYPE_NAME) IN ('NUMERIC', 'DECIMAL', 'FLOAT', 'DOUBLE', 'REAL') THEN 'O' ELSE 'X' END AS PASS_CHK,
    'ID1159' AS RULE_ID, 
    UPPER(TABLE_NAME) AS TB_NM,
	UPPER(COLUMN_NAME) AS COL_NM
FROM TABLE_COLUMNS
WHERE 1=1
AND UPPER(SCHEMA_NAME) = 'YourSchemaName'
AND UPPER(TABLE_NAME) = 'MEASUREMENT'
AND UPPER(COLUMN_NAME) = 'VALUE_AS_NUMBER' </v>
      </c>
      <c r="Y138" s="164" t="s">
        <v>1971</v>
      </c>
      <c r="Z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A138" s="164" t="s">
        <v>1971</v>
      </c>
      <c r="AB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C138" s="164" t="s">
        <v>1971</v>
      </c>
      <c r="AD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ALL_TAB_COLUMNS
WHERE 1=1
AND UPPER(OWNER)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ALL_TAB_COLUMNS
WHERE 1=1
AND UPPER(OWNER) = 'YourSchemaName'
AND UPPER(TABLE_NAME) = 'MEASUREMENT'
AND UPPER(COLUMN_NAME) = 'VALUE_AS_NUMBER' </v>
      </c>
      <c r="AE138" s="164" t="s">
        <v>1971</v>
      </c>
      <c r="AF138" s="166"/>
      <c r="AG138" s="164" t="s">
        <v>1971</v>
      </c>
      <c r="AH138" s="66"/>
    </row>
    <row r="139" spans="1:34" ht="16.5" customHeight="1">
      <c r="A139" s="141" t="s">
        <v>2242</v>
      </c>
      <c r="B139" s="141" t="s">
        <v>2240</v>
      </c>
      <c r="C139" s="141" t="s">
        <v>2887</v>
      </c>
      <c r="D139" s="141">
        <v>9</v>
      </c>
      <c r="E139" s="174" t="s">
        <v>2243</v>
      </c>
      <c r="F139" s="176" t="s">
        <v>2260</v>
      </c>
      <c r="G139" s="176" t="s">
        <v>2252</v>
      </c>
      <c r="H139" s="176">
        <v>10</v>
      </c>
      <c r="I139" s="182" t="s">
        <v>2494</v>
      </c>
      <c r="J139" s="176" t="s">
        <v>2376</v>
      </c>
      <c r="K139" s="176" t="s">
        <v>2435</v>
      </c>
      <c r="L139" s="174"/>
      <c r="M139" s="142"/>
      <c r="N139" s="182" t="s">
        <v>2494</v>
      </c>
      <c r="O139" s="165"/>
      <c r="P139" s="143"/>
      <c r="Q139" s="174" t="s">
        <v>2449</v>
      </c>
      <c r="R139" s="174"/>
      <c r="S139" s="205" t="s">
        <v>2838</v>
      </c>
      <c r="T139" s="174"/>
      <c r="U139" s="166" t="str">
        <f t="shared" si="2"/>
        <v xml:space="preserve"> MEASUREMENT 테이블의 VALUE_AS_CONCEPT_ID 컬럼은 'INTEGER', 'INT', 'NUMBER', 'BIGINT' 타입을 가져야한다 </v>
      </c>
      <c r="V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W139" s="164" t="s">
        <v>1971</v>
      </c>
      <c r="X139" s="166" t="str">
        <f>"SELECT 
	CASE WHEN UPPER(DATA_TYPE_NAME) IN ("&amp;$S139&amp;") THEN 'O' ELSE 'X' END AS PASS_CHK,
    'ID"&amp; 'Ⅲ.품질진단 컬럼_규칙_결과'!$U162 &amp;"' AS RULE_ID, 
    UPPER(TABLE_NAME) AS TB_NM,
	UPPER(COLUMN_NAME) AS COL_NM
FROM TABLE_COLUMNS
WHERE 1=1
AND UPPER(SCHEMA_NAME) = '"&amp;$C139&amp;"'
AND UPPER(TABLE_NAME) = '"&amp;$G139&amp;"'
AND UPPER(COLUMN_NAME) = '"&amp;$J139&amp;"' "</f>
        <v xml:space="preserve">SELECT 
	CASE WHEN UPPER(DATA_TYPE_NAME) IN ('INTEGER', 'INT', 'NUMBER', 'BIGINT') THEN 'O' ELSE 'X' END AS PASS_CHK,
    'ID1160' AS RULE_ID, 
    UPPER(TABLE_NAME) AS TB_NM,
	UPPER(COLUMN_NAME) AS COL_NM
FROM TABLE_COLUMNS
WHERE 1=1
AND UPPER(SCHEMA_NAME) = 'YourSchemaName'
AND UPPER(TABLE_NAME) = 'MEASUREMENT'
AND UPPER(COLUMN_NAME) = 'VALUE_AS_CONCEPT_ID' </v>
      </c>
      <c r="Y139" s="164" t="s">
        <v>1971</v>
      </c>
      <c r="Z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A139" s="164" t="s">
        <v>1971</v>
      </c>
      <c r="AB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C139" s="164" t="s">
        <v>1971</v>
      </c>
      <c r="AD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ALL_TAB_COLUMNS
WHERE 1=1
AND UPPER(OWNER)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ALL_TAB_COLUMNS
WHERE 1=1
AND UPPER(OWNER) = 'YourSchemaName'
AND UPPER(TABLE_NAME) = 'MEASUREMENT'
AND UPPER(COLUMN_NAME) = 'VALUE_AS_CONCEPT_ID' </v>
      </c>
      <c r="AE139" s="164" t="s">
        <v>1971</v>
      </c>
      <c r="AF139" s="166"/>
      <c r="AG139" s="164" t="s">
        <v>1971</v>
      </c>
      <c r="AH139" s="66"/>
    </row>
    <row r="140" spans="1:34" ht="16.5" customHeight="1">
      <c r="A140" s="141" t="s">
        <v>2242</v>
      </c>
      <c r="B140" s="141" t="s">
        <v>2240</v>
      </c>
      <c r="C140" s="141" t="s">
        <v>2887</v>
      </c>
      <c r="D140" s="141">
        <v>9</v>
      </c>
      <c r="E140" s="174" t="s">
        <v>2243</v>
      </c>
      <c r="F140" s="176" t="s">
        <v>2260</v>
      </c>
      <c r="G140" s="176" t="s">
        <v>2252</v>
      </c>
      <c r="H140" s="176">
        <v>11</v>
      </c>
      <c r="I140" s="182" t="s">
        <v>2495</v>
      </c>
      <c r="J140" s="176" t="s">
        <v>2377</v>
      </c>
      <c r="K140" s="176" t="s">
        <v>2435</v>
      </c>
      <c r="L140" s="174"/>
      <c r="M140" s="142"/>
      <c r="N140" s="182" t="s">
        <v>2495</v>
      </c>
      <c r="O140" s="165"/>
      <c r="P140" s="143"/>
      <c r="Q140" s="174" t="s">
        <v>2449</v>
      </c>
      <c r="R140" s="174"/>
      <c r="S140" s="205" t="s">
        <v>2838</v>
      </c>
      <c r="T140" s="174"/>
      <c r="U140" s="166" t="str">
        <f t="shared" si="2"/>
        <v xml:space="preserve"> MEASUREMENT 테이블의 UNIT_CONCEPT_ID 컬럼은 'INTEGER', 'INT', 'NUMBER', 'BIGINT' 타입을 가져야한다 </v>
      </c>
      <c r="V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W140" s="164" t="s">
        <v>1971</v>
      </c>
      <c r="X140" s="166" t="str">
        <f>"SELECT 
	CASE WHEN UPPER(DATA_TYPE_NAME) IN ("&amp;$S140&amp;") THEN 'O' ELSE 'X' END AS PASS_CHK,
    'ID"&amp; 'Ⅲ.품질진단 컬럼_규칙_결과'!$U163 &amp;"' AS RULE_ID, 
    UPPER(TABLE_NAME) AS TB_NM,
	UPPER(COLUMN_NAME) AS COL_NM
FROM TABLE_COLUMNS
WHERE 1=1
AND UPPER(SCHEMA_NAME) = '"&amp;$C140&amp;"'
AND UPPER(TABLE_NAME) = '"&amp;$G140&amp;"'
AND UPPER(COLUMN_NAME) = '"&amp;$J140&amp;"' "</f>
        <v xml:space="preserve">SELECT 
	CASE WHEN UPPER(DATA_TYPE_NAME) IN ('INTEGER', 'INT', 'NUMBER', 'BIGINT') THEN 'O' ELSE 'X' END AS PASS_CHK,
    'ID1161' AS RULE_ID, 
    UPPER(TABLE_NAME) AS TB_NM,
	UPPER(COLUMN_NAME) AS COL_NM
FROM TABLE_COLUMNS
WHERE 1=1
AND UPPER(SCHEMA_NAME) = 'YourSchemaName'
AND UPPER(TABLE_NAME) = 'MEASUREMENT'
AND UPPER(COLUMN_NAME) = 'UNIT_CONCEPT_ID' </v>
      </c>
      <c r="Y140" s="164" t="s">
        <v>1971</v>
      </c>
      <c r="Z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A140" s="164" t="s">
        <v>1971</v>
      </c>
      <c r="AB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C140" s="164" t="s">
        <v>1971</v>
      </c>
      <c r="AD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ALL_TAB_COLUMNS
WHERE 1=1
AND UPPER(OWNER)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ALL_TAB_COLUMNS
WHERE 1=1
AND UPPER(OWNER) = 'YourSchemaName'
AND UPPER(TABLE_NAME) = 'MEASUREMENT'
AND UPPER(COLUMN_NAME) = 'UNIT_CONCEPT_ID' </v>
      </c>
      <c r="AE140" s="164" t="s">
        <v>1971</v>
      </c>
      <c r="AF140" s="166"/>
      <c r="AG140" s="164" t="s">
        <v>1971</v>
      </c>
      <c r="AH140" s="66"/>
    </row>
    <row r="141" spans="1:34" ht="16.5" customHeight="1">
      <c r="A141" s="141" t="s">
        <v>2242</v>
      </c>
      <c r="B141" s="141" t="s">
        <v>2240</v>
      </c>
      <c r="C141" s="141" t="s">
        <v>2887</v>
      </c>
      <c r="D141" s="141">
        <v>9</v>
      </c>
      <c r="E141" s="174" t="s">
        <v>2243</v>
      </c>
      <c r="F141" s="176" t="s">
        <v>2260</v>
      </c>
      <c r="G141" s="176" t="s">
        <v>2252</v>
      </c>
      <c r="H141" s="176">
        <v>12</v>
      </c>
      <c r="I141" s="182" t="s">
        <v>2516</v>
      </c>
      <c r="J141" s="176" t="s">
        <v>2378</v>
      </c>
      <c r="K141" s="176" t="s">
        <v>2807</v>
      </c>
      <c r="L141" s="174"/>
      <c r="M141" s="142"/>
      <c r="N141" s="182" t="s">
        <v>2496</v>
      </c>
      <c r="O141" s="183">
        <v>80</v>
      </c>
      <c r="P141" s="143"/>
      <c r="Q141" s="174" t="s">
        <v>2449</v>
      </c>
      <c r="R141" s="174"/>
      <c r="S141" s="205" t="s">
        <v>2818</v>
      </c>
      <c r="T141" s="174"/>
      <c r="U141" s="166" t="str">
        <f t="shared" si="2"/>
        <v xml:space="preserve"> MEASUREMENT 테이블의 RANGE_LOW 컬럼은 'NUMERIC', 'DECIMAL', 'FLOAT', 'DOUBLE', 'REAL' 타입을 가져야한다 </v>
      </c>
      <c r="V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W141" s="164" t="s">
        <v>1971</v>
      </c>
      <c r="X141" s="166" t="str">
        <f>"SELECT 
	CASE WHEN UPPER(DATA_TYPE_NAME) IN ("&amp;$S141&amp;") THEN 'O' ELSE 'X' END AS PASS_CHK,
    'ID"&amp; 'Ⅲ.품질진단 컬럼_규칙_결과'!$U164 &amp;"' AS RULE_ID, 
    UPPER(TABLE_NAME) AS TB_NM,
	UPPER(COLUMN_NAME) AS COL_NM
FROM TABLE_COLUMNS
WHERE 1=1
AND UPPER(SCHEMA_NAME) = '"&amp;$C141&amp;"'
AND UPPER(TABLE_NAME) = '"&amp;$G141&amp;"'
AND UPPER(COLUMN_NAME) = '"&amp;$J141&amp;"' "</f>
        <v xml:space="preserve">SELECT 
	CASE WHEN UPPER(DATA_TYPE_NAME) IN ('NUMERIC', 'DECIMAL', 'FLOAT', 'DOUBLE', 'REAL') THEN 'O' ELSE 'X' END AS PASS_CHK,
    'ID1162' AS RULE_ID, 
    UPPER(TABLE_NAME) AS TB_NM,
	UPPER(COLUMN_NAME) AS COL_NM
FROM TABLE_COLUMNS
WHERE 1=1
AND UPPER(SCHEMA_NAME) = 'YourSchemaName'
AND UPPER(TABLE_NAME) = 'MEASUREMENT'
AND UPPER(COLUMN_NAME) = 'RANGE_LOW' </v>
      </c>
      <c r="Y141" s="164" t="s">
        <v>1971</v>
      </c>
      <c r="Z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A141" s="164" t="s">
        <v>1971</v>
      </c>
      <c r="AB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C141" s="164" t="s">
        <v>1971</v>
      </c>
      <c r="AD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ALL_TAB_COLUMNS
WHERE 1=1
AND UPPER(OWNER)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ALL_TAB_COLUMNS
WHERE 1=1
AND UPPER(OWNER) = 'YourSchemaName'
AND UPPER(TABLE_NAME) = 'MEASUREMENT'
AND UPPER(COLUMN_NAME) = 'RANGE_LOW' </v>
      </c>
      <c r="AE141" s="164" t="s">
        <v>1971</v>
      </c>
      <c r="AF141" s="166"/>
      <c r="AG141" s="164" t="s">
        <v>1971</v>
      </c>
      <c r="AH141" s="66"/>
    </row>
    <row r="142" spans="1:34" ht="16.5" customHeight="1">
      <c r="A142" s="141" t="s">
        <v>2242</v>
      </c>
      <c r="B142" s="141" t="s">
        <v>2240</v>
      </c>
      <c r="C142" s="141" t="s">
        <v>2887</v>
      </c>
      <c r="D142" s="141">
        <v>9</v>
      </c>
      <c r="E142" s="174" t="s">
        <v>2243</v>
      </c>
      <c r="F142" s="176" t="s">
        <v>2260</v>
      </c>
      <c r="G142" s="176" t="s">
        <v>2252</v>
      </c>
      <c r="H142" s="176">
        <v>13</v>
      </c>
      <c r="I142" s="182" t="s">
        <v>2517</v>
      </c>
      <c r="J142" s="176" t="s">
        <v>2379</v>
      </c>
      <c r="K142" s="176" t="s">
        <v>2807</v>
      </c>
      <c r="L142" s="174"/>
      <c r="M142" s="142"/>
      <c r="N142" s="182" t="s">
        <v>2497</v>
      </c>
      <c r="O142" s="183">
        <v>120</v>
      </c>
      <c r="P142" s="150"/>
      <c r="Q142" s="174" t="s">
        <v>2449</v>
      </c>
      <c r="R142" s="174"/>
      <c r="S142" s="205" t="s">
        <v>2818</v>
      </c>
      <c r="T142" s="174"/>
      <c r="U142" s="166" t="str">
        <f t="shared" si="2"/>
        <v xml:space="preserve"> MEASUREMENT 테이블의 RANGE_HIGH 컬럼은 'NUMERIC', 'DECIMAL', 'FLOAT', 'DOUBLE', 'REAL' 타입을 가져야한다 </v>
      </c>
      <c r="V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W142" s="164" t="s">
        <v>1971</v>
      </c>
      <c r="X142" s="166" t="str">
        <f>"SELECT 
	CASE WHEN UPPER(DATA_TYPE_NAME) IN ("&amp;$S142&amp;") THEN 'O' ELSE 'X' END AS PASS_CHK,
    'ID"&amp; 'Ⅲ.품질진단 컬럼_규칙_결과'!$U165 &amp;"' AS RULE_ID, 
    UPPER(TABLE_NAME) AS TB_NM,
	UPPER(COLUMN_NAME) AS COL_NM
FROM TABLE_COLUMNS
WHERE 1=1
AND UPPER(SCHEMA_NAME) = '"&amp;$C142&amp;"'
AND UPPER(TABLE_NAME) = '"&amp;$G142&amp;"'
AND UPPER(COLUMN_NAME) = '"&amp;$J142&amp;"' "</f>
        <v xml:space="preserve">SELECT 
	CASE WHEN UPPER(DATA_TYPE_NAME) IN ('NUMERIC', 'DECIMAL', 'FLOAT', 'DOUBLE', 'REAL') THEN 'O' ELSE 'X' END AS PASS_CHK,
    'ID1163' AS RULE_ID, 
    UPPER(TABLE_NAME) AS TB_NM,
	UPPER(COLUMN_NAME) AS COL_NM
FROM TABLE_COLUMNS
WHERE 1=1
AND UPPER(SCHEMA_NAME) = 'YourSchemaName'
AND UPPER(TABLE_NAME) = 'MEASUREMENT'
AND UPPER(COLUMN_NAME) = 'RANGE_HIGH' </v>
      </c>
      <c r="Y142" s="164" t="s">
        <v>1971</v>
      </c>
      <c r="Z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A142" s="164" t="s">
        <v>1971</v>
      </c>
      <c r="AB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C142" s="164" t="s">
        <v>1971</v>
      </c>
      <c r="AD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ALL_TAB_COLUMNS
WHERE 1=1
AND UPPER(OWNER)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ALL_TAB_COLUMNS
WHERE 1=1
AND UPPER(OWNER) = 'YourSchemaName'
AND UPPER(TABLE_NAME) = 'MEASUREMENT'
AND UPPER(COLUMN_NAME) = 'RANGE_HIGH' </v>
      </c>
      <c r="AE142" s="164" t="s">
        <v>1971</v>
      </c>
      <c r="AF142" s="166"/>
      <c r="AG142" s="164" t="s">
        <v>1971</v>
      </c>
      <c r="AH142" s="66"/>
    </row>
    <row r="143" spans="1:34" ht="16.5" customHeight="1">
      <c r="A143" s="141" t="s">
        <v>2242</v>
      </c>
      <c r="B143" s="141" t="s">
        <v>2240</v>
      </c>
      <c r="C143" s="141" t="s">
        <v>2887</v>
      </c>
      <c r="D143" s="141">
        <v>9</v>
      </c>
      <c r="E143" s="174" t="s">
        <v>2243</v>
      </c>
      <c r="F143" s="176" t="s">
        <v>2260</v>
      </c>
      <c r="G143" s="176" t="s">
        <v>2252</v>
      </c>
      <c r="H143" s="176">
        <v>14</v>
      </c>
      <c r="I143" s="182" t="s">
        <v>2498</v>
      </c>
      <c r="J143" s="176" t="s">
        <v>2281</v>
      </c>
      <c r="K143" s="176" t="s">
        <v>2435</v>
      </c>
      <c r="L143" s="174"/>
      <c r="M143" s="142"/>
      <c r="N143" s="182" t="s">
        <v>2498</v>
      </c>
      <c r="O143" s="183" t="s">
        <v>2508</v>
      </c>
      <c r="P143" s="143"/>
      <c r="Q143" s="174" t="s">
        <v>2449</v>
      </c>
      <c r="R143" s="174"/>
      <c r="S143" s="205" t="s">
        <v>2838</v>
      </c>
      <c r="T143" s="174"/>
      <c r="U143" s="166" t="str">
        <f t="shared" si="2"/>
        <v xml:space="preserve"> MEASUREMENT 테이블의 PROVIDER_ID 컬럼은 'INTEGER', 'INT', 'NUMBER', 'BIGINT' 타입을 가져야한다 </v>
      </c>
      <c r="V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W143" s="164" t="s">
        <v>1971</v>
      </c>
      <c r="X143" s="166" t="str">
        <f>"SELECT 
	CASE WHEN UPPER(DATA_TYPE_NAME) IN ("&amp;$S143&amp;") THEN 'O' ELSE 'X' END AS PASS_CHK,
    'ID"&amp; 'Ⅲ.품질진단 컬럼_규칙_결과'!$U169 &amp;"' AS RULE_ID, 
    UPPER(TABLE_NAME) AS TB_NM,
	UPPER(COLUMN_NAME) AS COL_NM
FROM TABLE_COLUMNS
WHERE 1=1
AND UPPER(SCHEMA_NAME) = '"&amp;$C143&amp;"'
AND UPPER(TABLE_NAME) = '"&amp;$G143&amp;"'
AND UPPER(COLUMN_NAME) = '"&amp;$J143&amp;"' "</f>
        <v xml:space="preserve">SELECT 
	CASE WHEN UPPER(DATA_TYPE_NAME) IN ('INTEGER', 'INT', 'NUMBER', 'BIGINT') THEN 'O' ELSE 'X' END AS PASS_CHK,
    'ID1167' AS RULE_ID, 
    UPPER(TABLE_NAME) AS TB_NM,
	UPPER(COLUMN_NAME) AS COL_NM
FROM TABLE_COLUMNS
WHERE 1=1
AND UPPER(SCHEMA_NAME) = 'YourSchemaName'
AND UPPER(TABLE_NAME) = 'MEASUREMENT'
AND UPPER(COLUMN_NAME) = 'PROVIDER_ID' </v>
      </c>
      <c r="Y143" s="164" t="s">
        <v>1971</v>
      </c>
      <c r="Z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A143" s="164" t="s">
        <v>1971</v>
      </c>
      <c r="AB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C143" s="164" t="s">
        <v>1971</v>
      </c>
      <c r="AD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ALL_TAB_COLUMNS
WHERE 1=1
AND UPPER(OWNER)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ALL_TAB_COLUMNS
WHERE 1=1
AND UPPER(OWNER) = 'YourSchemaName'
AND UPPER(TABLE_NAME) = 'MEASUREMENT'
AND UPPER(COLUMN_NAME) = 'PROVIDER_ID' </v>
      </c>
      <c r="AE143" s="164" t="s">
        <v>1971</v>
      </c>
      <c r="AF143" s="166"/>
      <c r="AG143" s="164" t="s">
        <v>1971</v>
      </c>
      <c r="AH143" s="66"/>
    </row>
    <row r="144" spans="1:34" ht="16.5" customHeight="1">
      <c r="A144" s="141" t="s">
        <v>2242</v>
      </c>
      <c r="B144" s="141" t="s">
        <v>2240</v>
      </c>
      <c r="C144" s="141" t="s">
        <v>2887</v>
      </c>
      <c r="D144" s="141">
        <v>9</v>
      </c>
      <c r="E144" s="174" t="s">
        <v>2243</v>
      </c>
      <c r="F144" s="176" t="s">
        <v>2260</v>
      </c>
      <c r="G144" s="176" t="s">
        <v>2252</v>
      </c>
      <c r="H144" s="176">
        <v>15</v>
      </c>
      <c r="I144" s="182" t="s">
        <v>2518</v>
      </c>
      <c r="J144" s="176" t="s">
        <v>2294</v>
      </c>
      <c r="K144" s="176" t="s">
        <v>2435</v>
      </c>
      <c r="L144" s="174"/>
      <c r="M144" s="142"/>
      <c r="N144" s="182" t="s">
        <v>2499</v>
      </c>
      <c r="O144" s="183">
        <v>11833561</v>
      </c>
      <c r="P144" s="146"/>
      <c r="Q144" s="174" t="s">
        <v>2449</v>
      </c>
      <c r="R144" s="174"/>
      <c r="S144" s="205" t="s">
        <v>2838</v>
      </c>
      <c r="T144" s="174"/>
      <c r="U144" s="166" t="str">
        <f t="shared" si="2"/>
        <v xml:space="preserve"> MEASUREMENT 테이블의 VISIT_OCCURRENCE_ID 컬럼은 'INTEGER', 'INT', 'NUMBER', 'BIGINT' 타입을 가져야한다 </v>
      </c>
      <c r="V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W144" s="164" t="s">
        <v>1971</v>
      </c>
      <c r="X144" s="166" t="str">
        <f>"SELECT 
	CASE WHEN UPPER(DATA_TYPE_NAME) IN ("&amp;$S144&amp;") THEN 'O' ELSE 'X' END AS PASS_CHK,
    'ID"&amp; 'Ⅲ.품질진단 컬럼_규칙_결과'!$U170 &amp;"' AS RULE_ID, 
    UPPER(TABLE_NAME) AS TB_NM,
	UPPER(COLUMN_NAME) AS COL_NM
FROM TABLE_COLUMNS
WHERE 1=1
AND UPPER(SCHEMA_NAME) = '"&amp;$C144&amp;"'
AND UPPER(TABLE_NAME) = '"&amp;$G144&amp;"'
AND UPPER(COLUMN_NAME) = '"&amp;$J144&amp;"' "</f>
        <v xml:space="preserve">SELECT 
	CASE WHEN UPPER(DATA_TYPE_NAME) IN ('INTEGER', 'INT', 'NUMBER', 'BIGINT') THEN 'O' ELSE 'X' END AS PASS_CHK,
    'ID1168' AS RULE_ID, 
    UPPER(TABLE_NAME) AS TB_NM,
	UPPER(COLUMN_NAME) AS COL_NM
FROM TABLE_COLUMNS
WHERE 1=1
AND UPPER(SCHEMA_NAME) = 'YourSchemaName'
AND UPPER(TABLE_NAME) = 'MEASUREMENT'
AND UPPER(COLUMN_NAME) = 'VISIT_OCCURRENCE_ID' </v>
      </c>
      <c r="Y144" s="164" t="s">
        <v>1971</v>
      </c>
      <c r="Z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A144" s="164" t="s">
        <v>1971</v>
      </c>
      <c r="AB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C144" s="164" t="s">
        <v>1971</v>
      </c>
      <c r="AD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ALL_TAB_COLUMNS
WHERE 1=1
AND UPPER(OWNER)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ALL_TAB_COLUMNS
WHERE 1=1
AND UPPER(OWNER) = 'YourSchemaName'
AND UPPER(TABLE_NAME) = 'MEASUREMENT'
AND UPPER(COLUMN_NAME) = 'VISIT_OCCURRENCE_ID' </v>
      </c>
      <c r="AE144" s="164" t="s">
        <v>1971</v>
      </c>
      <c r="AF144" s="166"/>
      <c r="AG144" s="164" t="s">
        <v>1971</v>
      </c>
      <c r="AH144" s="66"/>
    </row>
    <row r="145" spans="1:34" ht="16.5" customHeight="1">
      <c r="A145" s="141" t="s">
        <v>2242</v>
      </c>
      <c r="B145" s="141" t="s">
        <v>2240</v>
      </c>
      <c r="C145" s="141" t="s">
        <v>2887</v>
      </c>
      <c r="D145" s="141">
        <v>9</v>
      </c>
      <c r="E145" s="174" t="s">
        <v>2243</v>
      </c>
      <c r="F145" s="176" t="s">
        <v>2260</v>
      </c>
      <c r="G145" s="176" t="s">
        <v>2252</v>
      </c>
      <c r="H145" s="176">
        <v>16</v>
      </c>
      <c r="I145" s="182" t="s">
        <v>2500</v>
      </c>
      <c r="J145" s="176" t="s">
        <v>2307</v>
      </c>
      <c r="K145" s="176" t="s">
        <v>2435</v>
      </c>
      <c r="L145" s="174"/>
      <c r="M145" s="142"/>
      <c r="N145" s="182" t="s">
        <v>2500</v>
      </c>
      <c r="O145" s="183">
        <v>11833562</v>
      </c>
      <c r="P145" s="146"/>
      <c r="Q145" s="174" t="s">
        <v>2449</v>
      </c>
      <c r="R145" s="174"/>
      <c r="S145" s="205" t="s">
        <v>2838</v>
      </c>
      <c r="T145" s="174"/>
      <c r="U145" s="166" t="str">
        <f t="shared" si="2"/>
        <v xml:space="preserve"> MEASUREMENT 테이블의 VISIT_DETAIL_ID 컬럼은 'INTEGER', 'INT', 'NUMBER', 'BIGINT' 타입을 가져야한다 </v>
      </c>
      <c r="V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W145" s="164" t="s">
        <v>1971</v>
      </c>
      <c r="X145" s="166" t="str">
        <f>"SELECT 
	CASE WHEN UPPER(DATA_TYPE_NAME) IN ("&amp;$S145&amp;") THEN 'O' ELSE 'X' END AS PASS_CHK,
    'ID"&amp; 'Ⅲ.품질진단 컬럼_규칙_결과'!$U171 &amp;"' AS RULE_ID, 
    UPPER(TABLE_NAME) AS TB_NM,
	UPPER(COLUMN_NAME) AS COL_NM
FROM TABLE_COLUMNS
WHERE 1=1
AND UPPER(SCHEMA_NAME) = '"&amp;$C145&amp;"'
AND UPPER(TABLE_NAME) = '"&amp;$G145&amp;"'
AND UPPER(COLUMN_NAME) = '"&amp;$J145&amp;"' "</f>
        <v xml:space="preserve">SELECT 
	CASE WHEN UPPER(DATA_TYPE_NAME) IN ('INTEGER', 'INT', 'NUMBER', 'BIGINT') THEN 'O' ELSE 'X' END AS PASS_CHK,
    'ID1169' AS RULE_ID, 
    UPPER(TABLE_NAME) AS TB_NM,
	UPPER(COLUMN_NAME) AS COL_NM
FROM TABLE_COLUMNS
WHERE 1=1
AND UPPER(SCHEMA_NAME) = 'YourSchemaName'
AND UPPER(TABLE_NAME) = 'MEASUREMENT'
AND UPPER(COLUMN_NAME) = 'VISIT_DETAIL_ID' </v>
      </c>
      <c r="Y145" s="164" t="s">
        <v>1971</v>
      </c>
      <c r="Z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A145" s="164" t="s">
        <v>1971</v>
      </c>
      <c r="AB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C145" s="164" t="s">
        <v>1971</v>
      </c>
      <c r="AD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ALL_TAB_COLUMNS
WHERE 1=1
AND UPPER(OWNER)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ALL_TAB_COLUMNS
WHERE 1=1
AND UPPER(OWNER) = 'YourSchemaName'
AND UPPER(TABLE_NAME) = 'MEASUREMENT'
AND UPPER(COLUMN_NAME) = 'VISIT_DETAIL_ID' </v>
      </c>
      <c r="AE145" s="164" t="s">
        <v>1971</v>
      </c>
      <c r="AF145" s="166"/>
      <c r="AG145" s="164" t="s">
        <v>1971</v>
      </c>
      <c r="AH145" s="66"/>
    </row>
    <row r="146" spans="1:34" ht="16.5" customHeight="1">
      <c r="A146" s="141" t="s">
        <v>2242</v>
      </c>
      <c r="B146" s="141" t="s">
        <v>2240</v>
      </c>
      <c r="C146" s="141" t="s">
        <v>2887</v>
      </c>
      <c r="D146" s="141">
        <v>9</v>
      </c>
      <c r="E146" s="174" t="s">
        <v>2243</v>
      </c>
      <c r="F146" s="176" t="s">
        <v>2260</v>
      </c>
      <c r="G146" s="176" t="s">
        <v>2252</v>
      </c>
      <c r="H146" s="176">
        <v>17</v>
      </c>
      <c r="I146" s="182" t="s">
        <v>2519</v>
      </c>
      <c r="J146" s="176" t="s">
        <v>2380</v>
      </c>
      <c r="K146" s="187" t="s">
        <v>2526</v>
      </c>
      <c r="L146" s="174"/>
      <c r="M146" s="142"/>
      <c r="N146" s="182" t="s">
        <v>2501</v>
      </c>
      <c r="O146" s="183" t="s">
        <v>2509</v>
      </c>
      <c r="P146" s="146"/>
      <c r="Q146" s="174" t="s">
        <v>2449</v>
      </c>
      <c r="R146" s="174"/>
      <c r="S146" s="208" t="s">
        <v>2820</v>
      </c>
      <c r="T146" s="174"/>
      <c r="U146" s="166" t="str">
        <f t="shared" si="2"/>
        <v xml:space="preserve"> MEASUREMENT 테이블의 MEASUREMENT_SOURCE_VALUE 컬럼은 'CHARACTER VARYING', 'VARCHAR', 'VARCHAR2' 타입을 가져야한다 </v>
      </c>
      <c r="V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W146" s="164" t="s">
        <v>1971</v>
      </c>
      <c r="X146" s="166" t="str">
        <f>"SELECT 
	CASE WHEN UPPER(DATA_TYPE_NAME) IN ("&amp;$S146&amp;") THEN 'O' ELSE 'X' END AS PASS_CHK,
    'ID"&amp; 'Ⅲ.품질진단 컬럼_규칙_결과'!$U172 &amp;"' AS RULE_ID, 
    UPPER(TABLE_NAME) AS TB_NM,
	UPPER(COLUMN_NAME) AS COL_NM
FROM TABLE_COLUMNS
WHERE 1=1
AND UPPER(SCHEMA_NAME) = '"&amp;$C146&amp;"'
AND UPPER(TABLE_NAME) = '"&amp;$G146&amp;"'
AND UPPER(COLUMN_NAME) = '"&amp;$J146&amp;"' "</f>
        <v xml:space="preserve">SELECT 
	CASE WHEN UPPER(DATA_TYPE_NAME) IN ('CHARACTER VARYING', 'VARCHAR', 'VARCHAR2') THEN 'O' ELSE 'X' END AS PASS_CHK,
    'ID1170' AS RULE_ID, 
    UPPER(TABLE_NAME) AS TB_NM,
	UPPER(COLUMN_NAME) AS COL_NM
FROM TABLE_COLUMNS
WHERE 1=1
AND UPPER(SCHEMA_NAME) = 'YourSchemaName'
AND UPPER(TABLE_NAME) = 'MEASUREMENT'
AND UPPER(COLUMN_NAME) = 'MEASUREMENT_SOURCE_VALUE' </v>
      </c>
      <c r="Y146" s="164" t="s">
        <v>1971</v>
      </c>
      <c r="Z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A146" s="164" t="s">
        <v>1971</v>
      </c>
      <c r="AB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C146" s="164" t="s">
        <v>1971</v>
      </c>
      <c r="AD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ALL_TAB_COLUMNS
WHERE 1=1
AND UPPER(OWNER)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ALL_TAB_COLUMNS
WHERE 1=1
AND UPPER(OWNER) = 'YourSchemaName'
AND UPPER(TABLE_NAME) = 'MEASUREMENT'
AND UPPER(COLUMN_NAME) = 'MEASUREMENT_SOURCE_VALUE' </v>
      </c>
      <c r="AE146" s="164" t="s">
        <v>1971</v>
      </c>
      <c r="AF146" s="166"/>
      <c r="AG146" s="164" t="s">
        <v>1971</v>
      </c>
      <c r="AH146" s="66"/>
    </row>
    <row r="147" spans="1:34" ht="16.5" customHeight="1">
      <c r="A147" s="141" t="s">
        <v>2242</v>
      </c>
      <c r="B147" s="141" t="s">
        <v>2240</v>
      </c>
      <c r="C147" s="141" t="s">
        <v>2887</v>
      </c>
      <c r="D147" s="141">
        <v>9</v>
      </c>
      <c r="E147" s="174" t="s">
        <v>2243</v>
      </c>
      <c r="F147" s="176" t="s">
        <v>2260</v>
      </c>
      <c r="G147" s="176" t="s">
        <v>2252</v>
      </c>
      <c r="H147" s="176">
        <v>18</v>
      </c>
      <c r="I147" s="182" t="s">
        <v>2520</v>
      </c>
      <c r="J147" s="176" t="s">
        <v>2381</v>
      </c>
      <c r="K147" s="187" t="s">
        <v>2523</v>
      </c>
      <c r="L147" s="174"/>
      <c r="M147" s="142"/>
      <c r="N147" s="182" t="s">
        <v>2502</v>
      </c>
      <c r="O147" s="183" t="s">
        <v>2508</v>
      </c>
      <c r="P147" s="146"/>
      <c r="Q147" s="174" t="s">
        <v>2449</v>
      </c>
      <c r="R147" s="174"/>
      <c r="S147" s="208" t="s">
        <v>2816</v>
      </c>
      <c r="T147" s="174"/>
      <c r="U147" s="166" t="str">
        <f t="shared" si="2"/>
        <v xml:space="preserve"> MEASUREMENT 테이블의 MEASUREMENT_SOURCE_CONCEPT_ID 컬럼은 'INT', 'INTEGER' 타입을 가져야한다 </v>
      </c>
      <c r="V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W147" s="164" t="s">
        <v>1971</v>
      </c>
      <c r="X147" s="166" t="str">
        <f>"SELECT 
	CASE WHEN UPPER(DATA_TYPE_NAME) IN ("&amp;$S147&amp;") THEN 'O' ELSE 'X' END AS PASS_CHK,
    'ID"&amp; 'Ⅲ.품질진단 컬럼_규칙_결과'!$U173 &amp;"' AS RULE_ID, 
    UPPER(TABLE_NAME) AS TB_NM,
	UPPER(COLUMN_NAME) AS COL_NM
FROM TABLE_COLUMNS
WHERE 1=1
AND UPPER(SCHEMA_NAME) = '"&amp;$C147&amp;"'
AND UPPER(TABLE_NAME) = '"&amp;$G147&amp;"'
AND UPPER(COLUMN_NAME) = '"&amp;$J147&amp;"' "</f>
        <v xml:space="preserve">SELECT 
	CASE WHEN UPPER(DATA_TYPE_NAME) IN ('INT', 'INTEGER') THEN 'O' ELSE 'X' END AS PASS_CHK,
    'ID1171' AS RULE_ID, 
    UPPER(TABLE_NAME) AS TB_NM,
	UPPER(COLUMN_NAME) AS COL_NM
FROM TABLE_COLUMNS
WHERE 1=1
AND UPPER(SCHEMA_NAME) = 'YourSchemaName'
AND UPPER(TABLE_NAME) = 'MEASUREMENT'
AND UPPER(COLUMN_NAME) = 'MEASUREMENT_SOURCE_CONCEPT_ID' </v>
      </c>
      <c r="Y147" s="164" t="s">
        <v>1971</v>
      </c>
      <c r="Z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A147" s="164" t="s">
        <v>1971</v>
      </c>
      <c r="AB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C147" s="164" t="s">
        <v>1971</v>
      </c>
      <c r="AD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ALL_TAB_COLUMNS
WHERE 1=1
AND UPPER(OWNER)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ALL_TAB_COLUMNS
WHERE 1=1
AND UPPER(OWNER) = 'YourSchemaName'
AND UPPER(TABLE_NAME) = 'MEASUREMENT'
AND UPPER(COLUMN_NAME) = 'MEASUREMENT_SOURCE_CONCEPT_ID' </v>
      </c>
      <c r="AE147" s="164" t="s">
        <v>1971</v>
      </c>
      <c r="AF147" s="166"/>
      <c r="AG147" s="164" t="s">
        <v>1971</v>
      </c>
      <c r="AH147" s="66"/>
    </row>
    <row r="148" spans="1:34" ht="16.5" customHeight="1">
      <c r="A148" s="141" t="s">
        <v>2242</v>
      </c>
      <c r="B148" s="141" t="s">
        <v>2240</v>
      </c>
      <c r="C148" s="141" t="s">
        <v>2887</v>
      </c>
      <c r="D148" s="141">
        <v>9</v>
      </c>
      <c r="E148" s="174" t="s">
        <v>2243</v>
      </c>
      <c r="F148" s="176" t="s">
        <v>2260</v>
      </c>
      <c r="G148" s="176" t="s">
        <v>2252</v>
      </c>
      <c r="H148" s="176">
        <v>19</v>
      </c>
      <c r="I148" s="182" t="s">
        <v>2503</v>
      </c>
      <c r="J148" s="176" t="s">
        <v>2382</v>
      </c>
      <c r="K148" s="187" t="s">
        <v>2526</v>
      </c>
      <c r="L148" s="174"/>
      <c r="M148" s="142"/>
      <c r="N148" s="182" t="s">
        <v>2503</v>
      </c>
      <c r="O148" s="183" t="s">
        <v>2510</v>
      </c>
      <c r="P148" s="146"/>
      <c r="Q148" s="174" t="s">
        <v>2449</v>
      </c>
      <c r="R148" s="174"/>
      <c r="S148" s="208" t="s">
        <v>2820</v>
      </c>
      <c r="T148" s="174"/>
      <c r="U148" s="166" t="str">
        <f t="shared" si="2"/>
        <v xml:space="preserve"> MEASUREMENT 테이블의 UNIT_SOURCE_VALUE 컬럼은 'CHARACTER VARYING', 'VARCHAR', 'VARCHAR2' 타입을 가져야한다 </v>
      </c>
      <c r="V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W148" s="164" t="s">
        <v>1971</v>
      </c>
      <c r="X148" s="166" t="str">
        <f>"SELECT 
	CASE WHEN UPPER(DATA_TYPE_NAME) IN ("&amp;$S148&amp;") THEN 'O' ELSE 'X' END AS PASS_CHK,
    'ID"&amp; 'Ⅲ.품질진단 컬럼_규칙_결과'!$U174 &amp;"' AS RULE_ID, 
    UPPER(TABLE_NAME) AS TB_NM,
	UPPER(COLUMN_NAME) AS COL_NM
FROM TABLE_COLUMNS
WHERE 1=1
AND UPPER(SCHEMA_NAME) = '"&amp;$C148&amp;"'
AND UPPER(TABLE_NAME) = '"&amp;$G148&amp;"'
AND UPPER(COLUMN_NAME) = '"&amp;$J148&amp;"'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'UNIT_SOURCE_VALUE' </v>
      </c>
      <c r="Y148" s="164" t="s">
        <v>1971</v>
      </c>
      <c r="Z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A148" s="164" t="s">
        <v>1971</v>
      </c>
      <c r="AB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C148" s="164" t="s">
        <v>1971</v>
      </c>
      <c r="AD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ALL_TAB_COLUMNS
WHERE 1=1
AND UPPER(OWNER)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'UNIT_SOURCE_VALUE' </v>
      </c>
      <c r="AE148" s="164" t="s">
        <v>1971</v>
      </c>
      <c r="AF148" s="166"/>
      <c r="AG148" s="164" t="s">
        <v>1971</v>
      </c>
      <c r="AH148" s="66"/>
    </row>
    <row r="149" spans="1:34">
      <c r="A149" s="141" t="s">
        <v>2242</v>
      </c>
      <c r="B149" s="141" t="s">
        <v>2240</v>
      </c>
      <c r="C149" s="141" t="s">
        <v>2887</v>
      </c>
      <c r="D149" s="141">
        <v>9</v>
      </c>
      <c r="E149" s="174" t="s">
        <v>2243</v>
      </c>
      <c r="F149" s="176" t="s">
        <v>2260</v>
      </c>
      <c r="G149" s="176" t="s">
        <v>2252</v>
      </c>
      <c r="H149" s="176">
        <v>20</v>
      </c>
      <c r="I149" s="182" t="s">
        <v>2522</v>
      </c>
      <c r="J149" s="176" t="s">
        <v>2383</v>
      </c>
      <c r="K149" s="187" t="s">
        <v>2526</v>
      </c>
      <c r="L149" s="174"/>
      <c r="M149" s="142"/>
      <c r="N149" s="182" t="s">
        <v>2505</v>
      </c>
      <c r="O149" s="186">
        <v>785131</v>
      </c>
      <c r="P149" s="150"/>
      <c r="Q149" s="174" t="s">
        <v>2449</v>
      </c>
      <c r="R149" s="174"/>
      <c r="S149" s="208" t="s">
        <v>2820</v>
      </c>
      <c r="T149" s="174"/>
      <c r="U149" s="166" t="str">
        <f t="shared" si="2"/>
        <v xml:space="preserve"> MEASUREMENT 테이블의 VALUE_SOURCE_VALUE 컬럼은 'CHARACTER VARYING', 'VARCHAR', 'VARCHAR2' 타입을 가져야한다 </v>
      </c>
      <c r="V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W149" s="164" t="s">
        <v>1971</v>
      </c>
      <c r="X149" s="166" t="str">
        <f>"SELECT 
	CASE WHEN UPPER(DATA_TYPE_NAME) IN ("&amp;$S149&amp;") THEN 'O' ELSE 'X' END AS PASS_CHK,
    'ID"&amp; 'Ⅲ.품질진단 컬럼_규칙_결과'!$U175 &amp;"' AS RULE_ID, 
    UPPER(TABLE_NAME) AS TB_NM,
	UPPER(COLUMN_NAME) AS COL_NM
FROM TABLE_COLUMNS
WHERE 1=1
AND UPPER(SCHEMA_NAME) = '"&amp;$C149&amp;"'
AND UPPER(TABLE_NAME) = '"&amp;$G149&amp;"'
AND UPPER(COLUMN_NAME) = '"&amp;$J149&amp;"' "</f>
        <v xml:space="preserve">SELECT 
	CASE WHEN UPPER(DATA_TYPE_NAME) IN ('CHARACTER VARYING', 'VARCHAR', 'VARCHAR2') THEN 'O' ELSE 'X' END AS PASS_CHK,
    'ID1173' AS RULE_ID, 
    UPPER(TABLE_NAME) AS TB_NM,
	UPPER(COLUMN_NAME) AS COL_NM
FROM TABLE_COLUMNS
WHERE 1=1
AND UPPER(SCHEMA_NAME) = 'YourSchemaName'
AND UPPER(TABLE_NAME) = 'MEASUREMENT'
AND UPPER(COLUMN_NAME) = 'VALUE_SOURCE_VALUE' </v>
      </c>
      <c r="Y149" s="164" t="s">
        <v>1971</v>
      </c>
      <c r="Z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A149" s="164" t="s">
        <v>1971</v>
      </c>
      <c r="AB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C149" s="164" t="s">
        <v>1971</v>
      </c>
      <c r="AD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ALL_TAB_COLUMNS
WHERE 1=1
AND UPPER(OWNER)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ALL_TAB_COLUMNS
WHERE 1=1
AND UPPER(OWNER) = 'YourSchemaName'
AND UPPER(TABLE_NAME) = 'MEASUREMENT'
AND UPPER(COLUMN_NAME) = 'VALUE_SOURCE_VALUE' </v>
      </c>
      <c r="AE149" s="164" t="s">
        <v>1971</v>
      </c>
      <c r="AF149" s="166"/>
      <c r="AG149" s="164" t="s">
        <v>1971</v>
      </c>
      <c r="AH149" s="66"/>
    </row>
    <row r="150" spans="1:34" ht="16.5" customHeight="1">
      <c r="A150" s="141" t="s">
        <v>2242</v>
      </c>
      <c r="B150" s="141" t="s">
        <v>2240</v>
      </c>
      <c r="C150" s="141" t="s">
        <v>2887</v>
      </c>
      <c r="D150" s="141">
        <v>10</v>
      </c>
      <c r="E150" s="174" t="s">
        <v>2243</v>
      </c>
      <c r="F150" s="176" t="s">
        <v>2261</v>
      </c>
      <c r="G150" s="176" t="s">
        <v>2253</v>
      </c>
      <c r="H150" s="176">
        <v>1</v>
      </c>
      <c r="I150" s="182" t="s">
        <v>2595</v>
      </c>
      <c r="J150" s="176" t="s">
        <v>2384</v>
      </c>
      <c r="K150" s="209" t="s">
        <v>2814</v>
      </c>
      <c r="L150" s="174" t="s">
        <v>9</v>
      </c>
      <c r="M150" s="142"/>
      <c r="N150" s="182" t="s">
        <v>2595</v>
      </c>
      <c r="O150" s="183">
        <v>11833601</v>
      </c>
      <c r="P150" s="150"/>
      <c r="Q150" s="174" t="s">
        <v>116</v>
      </c>
      <c r="R150" s="174" t="s">
        <v>2448</v>
      </c>
      <c r="S150" s="205" t="s">
        <v>2838</v>
      </c>
      <c r="T150" s="174" t="s">
        <v>315</v>
      </c>
      <c r="U150" s="166" t="str">
        <f t="shared" si="2"/>
        <v xml:space="preserve"> OBSERVATION 테이블의 OBSERVATION_ID 컬럼은 'INTEGER', 'INT', 'NUMBER', 'BIGINT' 타입을 가져야한다 </v>
      </c>
      <c r="V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W150" s="164" t="s">
        <v>1971</v>
      </c>
      <c r="X150" s="166" t="str">
        <f>"SELECT 
	CASE WHEN UPPER(DATA_TYPE_NAME) IN ("&amp;$S150&amp;") THEN 'O' ELSE 'X' END AS PASS_CHK,
    'ID"&amp; 'Ⅲ.품질진단 컬럼_규칙_결과'!$U176 &amp;"' AS RULE_ID, 
    UPPER(TABLE_NAME) AS TB_NM,
	UPPER(COLUMN_NAME) AS COL_NM
FROM TABLE_COLUMNS
WHERE 1=1
AND UPPER(SCHEMA_NAME) = '"&amp;$C150&amp;"'
AND UPPER(TABLE_NAME) = '"&amp;$G150&amp;"'
AND UPPER(COLUMN_NAME) = '"&amp;$J150&amp;"'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'OBSERVATION_ID' </v>
      </c>
      <c r="Y150" s="164" t="s">
        <v>1971</v>
      </c>
      <c r="Z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A150" s="164" t="s">
        <v>1971</v>
      </c>
      <c r="AB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C150" s="164" t="s">
        <v>1971</v>
      </c>
      <c r="AD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ALL_TAB_COLUMNS
WHERE 1=1
AND UPPER(OWNER)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'OBSERVATION_ID' </v>
      </c>
      <c r="AE150" s="164" t="s">
        <v>1971</v>
      </c>
      <c r="AF150" s="166"/>
      <c r="AG150" s="164" t="s">
        <v>1971</v>
      </c>
      <c r="AH150" s="66"/>
    </row>
    <row r="151" spans="1:34" ht="16.5" customHeight="1">
      <c r="A151" s="141" t="s">
        <v>2242</v>
      </c>
      <c r="B151" s="141" t="s">
        <v>2240</v>
      </c>
      <c r="C151" s="141" t="s">
        <v>2887</v>
      </c>
      <c r="D151" s="141">
        <v>10</v>
      </c>
      <c r="E151" s="174" t="s">
        <v>2243</v>
      </c>
      <c r="F151" s="176" t="s">
        <v>2261</v>
      </c>
      <c r="G151" s="176" t="s">
        <v>2253</v>
      </c>
      <c r="H151" s="176">
        <v>2</v>
      </c>
      <c r="I151" s="182" t="s">
        <v>2487</v>
      </c>
      <c r="J151" s="176" t="s">
        <v>2272</v>
      </c>
      <c r="K151" s="176" t="s">
        <v>2435</v>
      </c>
      <c r="L151" s="174"/>
      <c r="M151" s="142"/>
      <c r="N151" s="182" t="s">
        <v>2487</v>
      </c>
      <c r="O151" s="183">
        <v>100000001</v>
      </c>
      <c r="P151" s="150"/>
      <c r="Q151" s="174" t="s">
        <v>116</v>
      </c>
      <c r="R151" s="174" t="s">
        <v>2448</v>
      </c>
      <c r="S151" s="205" t="s">
        <v>2838</v>
      </c>
      <c r="T151" s="174"/>
      <c r="U151" s="166" t="str">
        <f t="shared" si="2"/>
        <v xml:space="preserve"> OBSERVATION 테이블의 PERSON_ID 컬럼은 'INTEGER', 'INT', 'NUMBER', 'BIGINT' 타입을 가져야한다 </v>
      </c>
      <c r="V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W151" s="164" t="s">
        <v>1971</v>
      </c>
      <c r="X151" s="166" t="str">
        <f>"SELECT 
	CASE WHEN UPPER(DATA_TYPE_NAME) IN ("&amp;$S151&amp;") THEN 'O' ELSE 'X' END AS PASS_CHK,
    'ID"&amp; 'Ⅲ.품질진단 컬럼_규칙_결과'!$U177 &amp;"' AS RULE_ID, 
    UPPER(TABLE_NAME) AS TB_NM,
	UPPER(COLUMN_NAME) AS COL_NM
FROM TABLE_COLUMNS
WHERE 1=1
AND UPPER(SCHEMA_NAME) = '"&amp;$C151&amp;"'
AND UPPER(TABLE_NAME) = '"&amp;$G151&amp;"'
AND UPPER(COLUMN_NAME) = '"&amp;$J151&amp;"'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'PERSON_ID' </v>
      </c>
      <c r="Y151" s="164" t="s">
        <v>1971</v>
      </c>
      <c r="Z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A151" s="164" t="s">
        <v>1971</v>
      </c>
      <c r="AB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C151" s="164" t="s">
        <v>1971</v>
      </c>
      <c r="AD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ALL_TAB_COLUMNS
WHERE 1=1
AND UPPER(OWNER)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'PERSON_ID' </v>
      </c>
      <c r="AE151" s="164" t="s">
        <v>1971</v>
      </c>
      <c r="AF151" s="166"/>
      <c r="AG151" s="164" t="s">
        <v>1971</v>
      </c>
      <c r="AH151" s="66"/>
    </row>
    <row r="152" spans="1:34" ht="16.5" customHeight="1">
      <c r="A152" s="141" t="s">
        <v>2242</v>
      </c>
      <c r="B152" s="141" t="s">
        <v>2240</v>
      </c>
      <c r="C152" s="141" t="s">
        <v>2887</v>
      </c>
      <c r="D152" s="141">
        <v>10</v>
      </c>
      <c r="E152" s="174" t="s">
        <v>2243</v>
      </c>
      <c r="F152" s="176" t="s">
        <v>2261</v>
      </c>
      <c r="G152" s="176" t="s">
        <v>2253</v>
      </c>
      <c r="H152" s="176">
        <v>3</v>
      </c>
      <c r="I152" s="182" t="s">
        <v>2697</v>
      </c>
      <c r="J152" s="176" t="s">
        <v>2385</v>
      </c>
      <c r="K152" s="209" t="s">
        <v>2814</v>
      </c>
      <c r="L152" s="174"/>
      <c r="M152" s="142"/>
      <c r="N152" s="182" t="s">
        <v>2713</v>
      </c>
      <c r="O152" s="192">
        <v>4171594</v>
      </c>
      <c r="P152" s="150"/>
      <c r="Q152" s="174" t="s">
        <v>116</v>
      </c>
      <c r="R152" s="174" t="s">
        <v>2448</v>
      </c>
      <c r="S152" s="205" t="s">
        <v>2838</v>
      </c>
      <c r="T152" s="174"/>
      <c r="U152" s="166" t="str">
        <f t="shared" si="2"/>
        <v xml:space="preserve"> OBSERVATION 테이블의 OBSERVATION_CONCEPT_ID 컬럼은 'INTEGER', 'INT', 'NUMBER', 'BIGINT' 타입을 가져야한다 </v>
      </c>
      <c r="V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W152" s="164" t="s">
        <v>1971</v>
      </c>
      <c r="X152" s="166" t="str">
        <f>"SELECT 
	CASE WHEN UPPER(DATA_TYPE_NAME) IN ("&amp;$S152&amp;") THEN 'O' ELSE 'X' END AS PASS_CHK,
    'ID"&amp; 'Ⅲ.품질진단 컬럼_규칙_결과'!$U178 &amp;"' AS RULE_ID, 
    UPPER(TABLE_NAME) AS TB_NM,
	UPPER(COLUMN_NAME) AS COL_NM
FROM TABLE_COLUMNS
WHERE 1=1
AND UPPER(SCHEMA_NAME) = '"&amp;$C152&amp;"'
AND UPPER(TABLE_NAME) = '"&amp;$G152&amp;"'
AND UPPER(COLUMN_NAME) = '"&amp;$J152&amp;"'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'OBSERVATION_CONCEPT_ID' </v>
      </c>
      <c r="Y152" s="164" t="s">
        <v>1971</v>
      </c>
      <c r="Z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A152" s="164" t="s">
        <v>1971</v>
      </c>
      <c r="AB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C152" s="164" t="s">
        <v>1971</v>
      </c>
      <c r="AD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ALL_TAB_COLUMNS
WHERE 1=1
AND UPPER(OWNER)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'OBSERVATION_CONCEPT_ID' </v>
      </c>
      <c r="AE152" s="164" t="s">
        <v>1971</v>
      </c>
      <c r="AF152" s="166"/>
      <c r="AG152" s="164" t="s">
        <v>1971</v>
      </c>
      <c r="AH152" s="66"/>
    </row>
    <row r="153" spans="1:34" ht="16.5" customHeight="1">
      <c r="A153" s="141" t="s">
        <v>2242</v>
      </c>
      <c r="B153" s="141" t="s">
        <v>2240</v>
      </c>
      <c r="C153" s="141" t="s">
        <v>2887</v>
      </c>
      <c r="D153" s="141">
        <v>10</v>
      </c>
      <c r="E153" s="174" t="s">
        <v>2243</v>
      </c>
      <c r="F153" s="176" t="s">
        <v>2261</v>
      </c>
      <c r="G153" s="176" t="s">
        <v>2253</v>
      </c>
      <c r="H153" s="176">
        <v>4</v>
      </c>
      <c r="I153" s="182" t="s">
        <v>2698</v>
      </c>
      <c r="J153" s="176" t="s">
        <v>2386</v>
      </c>
      <c r="K153" s="176" t="s">
        <v>2438</v>
      </c>
      <c r="L153" s="174"/>
      <c r="M153" s="142"/>
      <c r="N153" s="182" t="s">
        <v>2698</v>
      </c>
      <c r="O153" s="184">
        <v>44743</v>
      </c>
      <c r="P153" s="143"/>
      <c r="Q153" s="174" t="s">
        <v>116</v>
      </c>
      <c r="R153" s="174" t="s">
        <v>2448</v>
      </c>
      <c r="S153" s="205" t="s">
        <v>2813</v>
      </c>
      <c r="T153" s="174"/>
      <c r="U153" s="166" t="str">
        <f t="shared" si="2"/>
        <v xml:space="preserve"> OBSERVATION 테이블의 OBSERVATION_DATE 컬럼은 'DATE' 타입을 가져야한다 </v>
      </c>
      <c r="V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W153" s="164" t="s">
        <v>1971</v>
      </c>
      <c r="X153" s="166" t="str">
        <f>"SELECT 
	CASE WHEN UPPER(DATA_TYPE_NAME) IN ("&amp;$S153&amp;") THEN 'O' ELSE 'X' END AS PASS_CHK,
    'ID"&amp; 'Ⅲ.품질진단 컬럼_규칙_결과'!$U179 &amp;"' AS RULE_ID, 
    UPPER(TABLE_NAME) AS TB_NM,
	UPPER(COLUMN_NAME) AS COL_NM
FROM TABLE_COLUMNS
WHERE 1=1
AND UPPER(SCHEMA_NAME) = '"&amp;$C153&amp;"'
AND UPPER(TABLE_NAME) = '"&amp;$G153&amp;"'
AND UPPER(COLUMN_NAME) = '"&amp;$J153&amp;"'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'OBSERVATION'
AND UPPER(COLUMN_NAME) = 'OBSERVATION_DATE' </v>
      </c>
      <c r="Y153" s="164" t="s">
        <v>1971</v>
      </c>
      <c r="Z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A153" s="164" t="s">
        <v>1971</v>
      </c>
      <c r="AB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C153" s="164" t="s">
        <v>1971</v>
      </c>
      <c r="AD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ALL_TAB_COLUMNS
WHERE 1=1
AND UPPER(OWNER)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'OBSERVATION'
AND UPPER(COLUMN_NAME) = 'OBSERVATION_DATE' </v>
      </c>
      <c r="AE153" s="164" t="s">
        <v>1971</v>
      </c>
      <c r="AF153" s="166"/>
      <c r="AG153" s="164" t="s">
        <v>1971</v>
      </c>
      <c r="AH153" s="66"/>
    </row>
    <row r="154" spans="1:34" ht="16.5" customHeight="1">
      <c r="A154" s="141" t="s">
        <v>2242</v>
      </c>
      <c r="B154" s="141" t="s">
        <v>2240</v>
      </c>
      <c r="C154" s="141" t="s">
        <v>2887</v>
      </c>
      <c r="D154" s="141">
        <v>10</v>
      </c>
      <c r="E154" s="174" t="s">
        <v>2243</v>
      </c>
      <c r="F154" s="176" t="s">
        <v>2261</v>
      </c>
      <c r="G154" s="176" t="s">
        <v>2253</v>
      </c>
      <c r="H154" s="176">
        <v>5</v>
      </c>
      <c r="I154" s="182" t="s">
        <v>2699</v>
      </c>
      <c r="J154" s="176" t="s">
        <v>2387</v>
      </c>
      <c r="K154" s="176" t="s">
        <v>2436</v>
      </c>
      <c r="L154" s="174"/>
      <c r="M154" s="142"/>
      <c r="N154" s="182" t="s">
        <v>2699</v>
      </c>
      <c r="O154" s="193">
        <v>44743.407777777778</v>
      </c>
      <c r="P154" s="143"/>
      <c r="Q154" s="174" t="s">
        <v>2449</v>
      </c>
      <c r="R154" s="174"/>
      <c r="S154" s="205" t="s">
        <v>2819</v>
      </c>
      <c r="T154" s="174"/>
      <c r="U154" s="166" t="str">
        <f t="shared" si="2"/>
        <v xml:space="preserve"> OBSERVATION 테이블의 OBSERVATION_DATETIME 컬럼은 'DATETIME', 'TIMESTAMP', 'TIMESTAMP(6)', 'TIMESTAMP WITHOUT TIME ZONE' 타입을 가져야한다 </v>
      </c>
      <c r="V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W154" s="164" t="s">
        <v>1971</v>
      </c>
      <c r="X154" s="166" t="str">
        <f>"SELECT 
	CASE WHEN UPPER(DATA_TYPE_NAME) IN ("&amp;$S154&amp;") THEN 'O' ELSE 'X' END AS PASS_CHK,
    'ID"&amp; 'Ⅲ.품질진단 컬럼_규칙_결과'!$U180 &amp;"' AS RULE_ID, 
    UPPER(TABLE_NAME) AS TB_NM,
	UPPER(COLUMN_NAME) AS COL_NM
FROM TABLE_COLUMNS
WHERE 1=1
AND UPPER(SCHEMA_NAME) = '"&amp;$C154&amp;"'
AND UPPER(TABLE_NAME) = '"&amp;$G154&amp;"'
AND UPPER(COLUMN_NAME) = '"&amp;$J154&amp;"'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'OBSERVATION'
AND UPPER(COLUMN_NAME) = 'OBSERVATION_DATETIME' </v>
      </c>
      <c r="Y154" s="164" t="s">
        <v>1971</v>
      </c>
      <c r="Z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A154" s="164" t="s">
        <v>1971</v>
      </c>
      <c r="AB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C154" s="164" t="s">
        <v>1971</v>
      </c>
      <c r="AD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ALL_TAB_COLUMNS
WHERE 1=1
AND UPPER(OWNER)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'OBSERVATION'
AND UPPER(COLUMN_NAME) = 'OBSERVATION_DATETIME' </v>
      </c>
      <c r="AE154" s="164" t="s">
        <v>1971</v>
      </c>
      <c r="AF154" s="166"/>
      <c r="AG154" s="164" t="s">
        <v>1971</v>
      </c>
      <c r="AH154" s="66"/>
    </row>
    <row r="155" spans="1:34" ht="16.5" customHeight="1">
      <c r="A155" s="141" t="s">
        <v>2242</v>
      </c>
      <c r="B155" s="141" t="s">
        <v>2240</v>
      </c>
      <c r="C155" s="141" t="s">
        <v>2887</v>
      </c>
      <c r="D155" s="141">
        <v>10</v>
      </c>
      <c r="E155" s="174" t="s">
        <v>2243</v>
      </c>
      <c r="F155" s="176" t="s">
        <v>2261</v>
      </c>
      <c r="G155" s="176" t="s">
        <v>2253</v>
      </c>
      <c r="H155" s="176">
        <v>6</v>
      </c>
      <c r="I155" s="182" t="s">
        <v>2700</v>
      </c>
      <c r="J155" s="176" t="s">
        <v>2388</v>
      </c>
      <c r="K155" s="209" t="s">
        <v>2814</v>
      </c>
      <c r="L155" s="174"/>
      <c r="M155" s="142"/>
      <c r="N155" s="182" t="s">
        <v>2714</v>
      </c>
      <c r="O155" s="192">
        <v>44814721</v>
      </c>
      <c r="P155" s="143"/>
      <c r="Q155" s="174" t="s">
        <v>116</v>
      </c>
      <c r="R155" s="174" t="s">
        <v>2448</v>
      </c>
      <c r="S155" s="205" t="s">
        <v>2838</v>
      </c>
      <c r="T155" s="174"/>
      <c r="U155" s="166" t="str">
        <f t="shared" si="2"/>
        <v xml:space="preserve"> OBSERVATION 테이블의 OBSERVATION_TYPE_CONCEPT_ID 컬럼은 'INTEGER', 'INT', 'NUMBER', 'BIGINT' 타입을 가져야한다 </v>
      </c>
      <c r="V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W155" s="164" t="s">
        <v>1971</v>
      </c>
      <c r="X155" s="166" t="str">
        <f>"SELECT 
	CASE WHEN UPPER(DATA_TYPE_NAME) IN ("&amp;$S155&amp;") THEN 'O' ELSE 'X' END AS PASS_CHK,
    'ID"&amp; 'Ⅲ.품질진단 컬럼_규칙_결과'!$U181 &amp;"' AS RULE_ID, 
    UPPER(TABLE_NAME) AS TB_NM,
	UPPER(COLUMN_NAME) AS COL_NM
FROM TABLE_COLUMNS
WHERE 1=1
AND UPPER(SCHEMA_NAME) = '"&amp;$C155&amp;"'
AND UPPER(TABLE_NAME) = '"&amp;$G155&amp;"'
AND UPPER(COLUMN_NAME) = '"&amp;$J155&amp;"' "</f>
        <v xml:space="preserve">SELECT 
	CASE WHEN UPPER(DATA_TYPE_NAME) IN ('INTEGER', 'INT', 'NUMBER', 'BIGINT') THEN 'O' ELSE 'X' END AS PASS_CHK,
    'ID1179' AS RULE_ID, 
    UPPER(TABLE_NAME) AS TB_NM,
	UPPER(COLUMN_NAME) AS COL_NM
FROM TABLE_COLUMNS
WHERE 1=1
AND UPPER(SCHEMA_NAME) = 'YourSchemaName'
AND UPPER(TABLE_NAME) = 'OBSERVATION'
AND UPPER(COLUMN_NAME) = 'OBSERVATION_TYPE_CONCEPT_ID' </v>
      </c>
      <c r="Y155" s="164" t="s">
        <v>1971</v>
      </c>
      <c r="Z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A155" s="164" t="s">
        <v>1971</v>
      </c>
      <c r="AB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C155" s="164" t="s">
        <v>1971</v>
      </c>
      <c r="AD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ALL_TAB_COLUMNS
WHERE 1=1
AND UPPER(OWNER)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ALL_TAB_COLUMNS
WHERE 1=1
AND UPPER(OWNER) = 'YourSchemaName'
AND UPPER(TABLE_NAME) = 'OBSERVATION'
AND UPPER(COLUMN_NAME) = 'OBSERVATION_TYPE_CONCEPT_ID' </v>
      </c>
      <c r="AE155" s="164" t="s">
        <v>1971</v>
      </c>
      <c r="AF155" s="166"/>
      <c r="AG155" s="164" t="s">
        <v>1971</v>
      </c>
      <c r="AH155" s="66"/>
    </row>
    <row r="156" spans="1:34" ht="16.5" customHeight="1">
      <c r="A156" s="141" t="s">
        <v>2242</v>
      </c>
      <c r="B156" s="141" t="s">
        <v>2240</v>
      </c>
      <c r="C156" s="141" t="s">
        <v>2887</v>
      </c>
      <c r="D156" s="141">
        <v>10</v>
      </c>
      <c r="E156" s="174" t="s">
        <v>2243</v>
      </c>
      <c r="F156" s="176" t="s">
        <v>2261</v>
      </c>
      <c r="G156" s="176" t="s">
        <v>2253</v>
      </c>
      <c r="H156" s="176">
        <v>7</v>
      </c>
      <c r="I156" s="182" t="s">
        <v>2701</v>
      </c>
      <c r="J156" s="176" t="s">
        <v>2375</v>
      </c>
      <c r="K156" s="176" t="s">
        <v>2439</v>
      </c>
      <c r="L156" s="174"/>
      <c r="M156" s="142"/>
      <c r="N156" s="182" t="s">
        <v>2715</v>
      </c>
      <c r="O156" s="183">
        <v>57</v>
      </c>
      <c r="P156" s="150"/>
      <c r="Q156" s="174" t="s">
        <v>2449</v>
      </c>
      <c r="R156" s="174"/>
      <c r="S156" s="205" t="s">
        <v>2818</v>
      </c>
      <c r="T156" s="174"/>
      <c r="U156" s="166" t="str">
        <f t="shared" si="2"/>
        <v xml:space="preserve"> OBSERVATION 테이블의 VALUE_AS_NUMBER 컬럼은 'NUMERIC', 'DECIMAL', 'FLOAT', 'DOUBLE', 'REAL' 타입을 가져야한다 </v>
      </c>
      <c r="V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W156" s="164" t="s">
        <v>1971</v>
      </c>
      <c r="X156" s="166" t="str">
        <f>"SELECT 
	CASE WHEN UPPER(DATA_TYPE_NAME) IN ("&amp;$S156&amp;") THEN 'O' ELSE 'X' END AS PASS_CHK,
    'ID"&amp; 'Ⅲ.품질진단 컬럼_규칙_결과'!$U182 &amp;"' AS RULE_ID, 
    UPPER(TABLE_NAME) AS TB_NM,
	UPPER(COLUMN_NAME) AS COL_NM
FROM TABLE_COLUMNS
WHERE 1=1
AND UPPER(SCHEMA_NAME) = '"&amp;$C156&amp;"'
AND UPPER(TABLE_NAME) = '"&amp;$G156&amp;"'
AND UPPER(COLUMN_NAME) = '"&amp;$J156&amp;"' "</f>
        <v xml:space="preserve">SELECT 
	CASE WHEN UPPER(DATA_TYPE_NAME) IN ('NUMERIC', 'DECIMAL', 'FLOAT', 'DOUBLE', 'REAL') THEN 'O' ELSE 'X' END AS PASS_CHK,
    'ID1180' AS RULE_ID, 
    UPPER(TABLE_NAME) AS TB_NM,
	UPPER(COLUMN_NAME) AS COL_NM
FROM TABLE_COLUMNS
WHERE 1=1
AND UPPER(SCHEMA_NAME) = 'YourSchemaName'
AND UPPER(TABLE_NAME) = 'OBSERVATION'
AND UPPER(COLUMN_NAME) = 'VALUE_AS_NUMBER' </v>
      </c>
      <c r="Y156" s="164" t="s">
        <v>1971</v>
      </c>
      <c r="Z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A156" s="164" t="s">
        <v>1971</v>
      </c>
      <c r="AB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C156" s="164" t="s">
        <v>1971</v>
      </c>
      <c r="AD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ALL_TAB_COLUMNS
WHERE 1=1
AND UPPER(OWNER)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ALL_TAB_COLUMNS
WHERE 1=1
AND UPPER(OWNER) = 'YourSchemaName'
AND UPPER(TABLE_NAME) = 'OBSERVATION'
AND UPPER(COLUMN_NAME) = 'VALUE_AS_NUMBER' </v>
      </c>
      <c r="AE156" s="164" t="s">
        <v>1971</v>
      </c>
      <c r="AF156" s="166"/>
      <c r="AG156" s="164" t="s">
        <v>1971</v>
      </c>
      <c r="AH156" s="66"/>
    </row>
    <row r="157" spans="1:34" ht="16.5" customHeight="1">
      <c r="A157" s="141" t="s">
        <v>2242</v>
      </c>
      <c r="B157" s="141" t="s">
        <v>2240</v>
      </c>
      <c r="C157" s="141" t="s">
        <v>2887</v>
      </c>
      <c r="D157" s="141">
        <v>10</v>
      </c>
      <c r="E157" s="174" t="s">
        <v>2243</v>
      </c>
      <c r="F157" s="176" t="s">
        <v>2261</v>
      </c>
      <c r="G157" s="176" t="s">
        <v>2253</v>
      </c>
      <c r="H157" s="176">
        <v>8</v>
      </c>
      <c r="I157" s="182" t="s">
        <v>2702</v>
      </c>
      <c r="J157" s="176" t="s">
        <v>2389</v>
      </c>
      <c r="K157" s="176" t="s">
        <v>2442</v>
      </c>
      <c r="L157" s="174"/>
      <c r="M157" s="142"/>
      <c r="N157" s="182" t="s">
        <v>2716</v>
      </c>
      <c r="O157" s="192"/>
      <c r="P157" s="143"/>
      <c r="Q157" s="174" t="s">
        <v>2449</v>
      </c>
      <c r="R157" s="174"/>
      <c r="S157" s="205" t="s">
        <v>2820</v>
      </c>
      <c r="T157" s="174"/>
      <c r="U157" s="166" t="str">
        <f t="shared" si="2"/>
        <v xml:space="preserve"> OBSERVATION 테이블의 VALUE_AS_STRING 컬럼은 'CHARACTER VARYING', 'VARCHAR', 'VARCHAR2' 타입을 가져야한다 </v>
      </c>
      <c r="V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W157" s="164" t="s">
        <v>1971</v>
      </c>
      <c r="X157" s="166" t="str">
        <f>"SELECT 
	CASE WHEN UPPER(DATA_TYPE_NAME) IN ("&amp;$S157&amp;") THEN 'O' ELSE 'X' END AS PASS_CHK,
    'ID"&amp; 'Ⅲ.품질진단 컬럼_규칙_결과'!$U183 &amp;"' AS RULE_ID, 
    UPPER(TABLE_NAME) AS TB_NM,
	UPPER(COLUMN_NAME) AS COL_NM
FROM TABLE_COLUMNS
WHERE 1=1
AND UPPER(SCHEMA_NAME) = '"&amp;$C157&amp;"'
AND UPPER(TABLE_NAME) = '"&amp;$G157&amp;"'
AND UPPER(COLUMN_NAME) = '"&amp;$J157&amp;"' "</f>
        <v xml:space="preserve">SELECT 
	CASE WHEN UPPER(DATA_TYPE_NAME) IN ('CHARACTER VARYING', 'VARCHAR', 'VARCHAR2') THEN 'O' ELSE 'X' END AS PASS_CHK,
    'ID1181' AS RULE_ID, 
    UPPER(TABLE_NAME) AS TB_NM,
	UPPER(COLUMN_NAME) AS COL_NM
FROM TABLE_COLUMNS
WHERE 1=1
AND UPPER(SCHEMA_NAME) = 'YourSchemaName'
AND UPPER(TABLE_NAME) = 'OBSERVATION'
AND UPPER(COLUMN_NAME) = 'VALUE_AS_STRING' </v>
      </c>
      <c r="Y157" s="164" t="s">
        <v>1971</v>
      </c>
      <c r="Z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A157" s="164" t="s">
        <v>1971</v>
      </c>
      <c r="AB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C157" s="164" t="s">
        <v>1971</v>
      </c>
      <c r="AD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ALL_TAB_COLUMNS
WHERE 1=1
AND UPPER(OWNER)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ALL_TAB_COLUMNS
WHERE 1=1
AND UPPER(OWNER) = 'YourSchemaName'
AND UPPER(TABLE_NAME) = 'OBSERVATION'
AND UPPER(COLUMN_NAME) = 'VALUE_AS_STRING' </v>
      </c>
      <c r="AE157" s="164" t="s">
        <v>1971</v>
      </c>
      <c r="AF157" s="166"/>
      <c r="AG157" s="164" t="s">
        <v>1971</v>
      </c>
      <c r="AH157" s="66"/>
    </row>
    <row r="158" spans="1:34" ht="16.5" customHeight="1">
      <c r="A158" s="141" t="s">
        <v>2242</v>
      </c>
      <c r="B158" s="141" t="s">
        <v>2240</v>
      </c>
      <c r="C158" s="141" t="s">
        <v>2887</v>
      </c>
      <c r="D158" s="141">
        <v>10</v>
      </c>
      <c r="E158" s="174" t="s">
        <v>2243</v>
      </c>
      <c r="F158" s="176" t="s">
        <v>2261</v>
      </c>
      <c r="G158" s="176" t="s">
        <v>2253</v>
      </c>
      <c r="H158" s="176">
        <v>9</v>
      </c>
      <c r="I158" s="182" t="s">
        <v>2703</v>
      </c>
      <c r="J158" s="176" t="s">
        <v>2376</v>
      </c>
      <c r="K158" s="209" t="s">
        <v>2814</v>
      </c>
      <c r="L158" s="174"/>
      <c r="M158" s="142"/>
      <c r="N158" s="182" t="s">
        <v>2703</v>
      </c>
      <c r="O158" s="192"/>
      <c r="P158" s="150"/>
      <c r="Q158" s="174" t="s">
        <v>2449</v>
      </c>
      <c r="R158" s="174"/>
      <c r="S158" s="205" t="s">
        <v>2838</v>
      </c>
      <c r="T158" s="174"/>
      <c r="U158" s="166" t="str">
        <f t="shared" si="2"/>
        <v xml:space="preserve"> OBSERVATION 테이블의 VALUE_AS_CONCEPT_ID 컬럼은 'INTEGER', 'INT', 'NUMBER', 'BIGINT' 타입을 가져야한다 </v>
      </c>
      <c r="V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W158" s="164" t="s">
        <v>1971</v>
      </c>
      <c r="X158" s="166" t="str">
        <f>"SELECT 
	CASE WHEN UPPER(DATA_TYPE_NAME) IN ("&amp;$S158&amp;") THEN 'O' ELSE 'X' END AS PASS_CHK,
    'ID"&amp; 'Ⅲ.품질진단 컬럼_규칙_결과'!$U185 &amp;"' AS RULE_ID, 
    UPPER(TABLE_NAME) AS TB_NM,
	UPPER(COLUMN_NAME) AS COL_NM
FROM TABLE_COLUMNS
WHERE 1=1
AND UPPER(SCHEMA_NAME) = '"&amp;$C158&amp;"'
AND UPPER(TABLE_NAME) = '"&amp;$G158&amp;"'
AND UPPER(COLUMN_NAME) = '"&amp;$J158&amp;"' "</f>
        <v xml:space="preserve">SELECT 
	CASE WHEN UPPER(DATA_TYPE_NAME) IN ('INTEGER', 'INT', 'NUMBER', 'BIGINT') THEN 'O' ELSE 'X' END AS PASS_CHK,
    'ID1183' AS RULE_ID, 
    UPPER(TABLE_NAME) AS TB_NM,
	UPPER(COLUMN_NAME) AS COL_NM
FROM TABLE_COLUMNS
WHERE 1=1
AND UPPER(SCHEMA_NAME) = 'YourSchemaName'
AND UPPER(TABLE_NAME) = 'OBSERVATION'
AND UPPER(COLUMN_NAME) = 'VALUE_AS_CONCEPT_ID' </v>
      </c>
      <c r="Y158" s="164" t="s">
        <v>1971</v>
      </c>
      <c r="Z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A158" s="164" t="s">
        <v>1971</v>
      </c>
      <c r="AB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C158" s="164" t="s">
        <v>1971</v>
      </c>
      <c r="AD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ALL_TAB_COLUMNS
WHERE 1=1
AND UPPER(OWNER)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ALL_TAB_COLUMNS
WHERE 1=1
AND UPPER(OWNER) = 'YourSchemaName'
AND UPPER(TABLE_NAME) = 'OBSERVATION'
AND UPPER(COLUMN_NAME) = 'VALUE_AS_CONCEPT_ID' </v>
      </c>
      <c r="AE158" s="164" t="s">
        <v>1971</v>
      </c>
      <c r="AF158" s="166"/>
      <c r="AG158" s="164" t="s">
        <v>1971</v>
      </c>
      <c r="AH158" s="66"/>
    </row>
    <row r="159" spans="1:34" ht="16.5" customHeight="1">
      <c r="A159" s="141" t="s">
        <v>2242</v>
      </c>
      <c r="B159" s="141" t="s">
        <v>2240</v>
      </c>
      <c r="C159" s="141" t="s">
        <v>2887</v>
      </c>
      <c r="D159" s="141">
        <v>10</v>
      </c>
      <c r="E159" s="174" t="s">
        <v>2243</v>
      </c>
      <c r="F159" s="176" t="s">
        <v>2261</v>
      </c>
      <c r="G159" s="176" t="s">
        <v>2253</v>
      </c>
      <c r="H159" s="176">
        <v>10</v>
      </c>
      <c r="I159" s="182" t="s">
        <v>2704</v>
      </c>
      <c r="J159" s="176" t="s">
        <v>2390</v>
      </c>
      <c r="K159" s="209" t="s">
        <v>2814</v>
      </c>
      <c r="L159" s="174"/>
      <c r="M159" s="142"/>
      <c r="N159" s="182" t="s">
        <v>2717</v>
      </c>
      <c r="O159" s="192"/>
      <c r="P159" s="150"/>
      <c r="Q159" s="174" t="s">
        <v>2449</v>
      </c>
      <c r="R159" s="174"/>
      <c r="S159" s="205" t="s">
        <v>2838</v>
      </c>
      <c r="T159" s="174"/>
      <c r="U159" s="166" t="str">
        <f t="shared" si="2"/>
        <v xml:space="preserve"> OBSERVATION 테이블의 QUALIFIER_CONCEPT_ID 컬럼은 'INTEGER', 'INT', 'NUMBER', 'BIGINT' 타입을 가져야한다 </v>
      </c>
      <c r="V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W159" s="164" t="s">
        <v>1971</v>
      </c>
      <c r="X159" s="166" t="str">
        <f>"SELECT 
	CASE WHEN UPPER(DATA_TYPE_NAME) IN ("&amp;$S159&amp;") THEN 'O' ELSE 'X' END AS PASS_CHK,
    'ID"&amp; 'Ⅲ.품질진단 컬럼_규칙_결과'!$U186 &amp;"' AS RULE_ID, 
    UPPER(TABLE_NAME) AS TB_NM,
	UPPER(COLUMN_NAME) AS COL_NM
FROM TABLE_COLUMNS
WHERE 1=1
AND UPPER(SCHEMA_NAME) = '"&amp;$C159&amp;"'
AND UPPER(TABLE_NAME) = '"&amp;$G159&amp;"'
AND UPPER(COLUMN_NAME) = '"&amp;$J159&amp;"' "</f>
        <v xml:space="preserve">SELECT 
	CASE WHEN UPPER(DATA_TYPE_NAME) IN ('INTEGER', 'INT', 'NUMBER', 'BIGINT') THEN 'O' ELSE 'X' END AS PASS_CHK,
    'ID1184' AS RULE_ID, 
    UPPER(TABLE_NAME) AS TB_NM,
	UPPER(COLUMN_NAME) AS COL_NM
FROM TABLE_COLUMNS
WHERE 1=1
AND UPPER(SCHEMA_NAME) = 'YourSchemaName'
AND UPPER(TABLE_NAME) = 'OBSERVATION'
AND UPPER(COLUMN_NAME) = 'QUALIFIER_CONCEPT_ID' </v>
      </c>
      <c r="Y159" s="164" t="s">
        <v>1971</v>
      </c>
      <c r="Z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A159" s="164" t="s">
        <v>1971</v>
      </c>
      <c r="AB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C159" s="164" t="s">
        <v>1971</v>
      </c>
      <c r="AD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ALL_TAB_COLUMNS
WHERE 1=1
AND UPPER(OWNER)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ALL_TAB_COLUMNS
WHERE 1=1
AND UPPER(OWNER) = 'YourSchemaName'
AND UPPER(TABLE_NAME) = 'OBSERVATION'
AND UPPER(COLUMN_NAME) = 'QUALIFIER_CONCEPT_ID' </v>
      </c>
      <c r="AE159" s="164" t="s">
        <v>1971</v>
      </c>
      <c r="AF159" s="166"/>
      <c r="AG159" s="164" t="s">
        <v>1971</v>
      </c>
      <c r="AH159" s="66"/>
    </row>
    <row r="160" spans="1:34" ht="16.5" customHeight="1">
      <c r="A160" s="141" t="s">
        <v>2242</v>
      </c>
      <c r="B160" s="141" t="s">
        <v>2240</v>
      </c>
      <c r="C160" s="141" t="s">
        <v>2887</v>
      </c>
      <c r="D160" s="141">
        <v>10</v>
      </c>
      <c r="E160" s="174" t="s">
        <v>2243</v>
      </c>
      <c r="F160" s="176" t="s">
        <v>2261</v>
      </c>
      <c r="G160" s="176" t="s">
        <v>2253</v>
      </c>
      <c r="H160" s="176">
        <v>11</v>
      </c>
      <c r="I160" s="182" t="s">
        <v>2705</v>
      </c>
      <c r="J160" s="176" t="s">
        <v>2377</v>
      </c>
      <c r="K160" s="209" t="s">
        <v>2814</v>
      </c>
      <c r="L160" s="174"/>
      <c r="M160" s="142"/>
      <c r="N160" s="182" t="s">
        <v>2705</v>
      </c>
      <c r="O160" s="192"/>
      <c r="P160" s="143"/>
      <c r="Q160" s="174" t="s">
        <v>2449</v>
      </c>
      <c r="R160" s="174"/>
      <c r="S160" s="205" t="s">
        <v>2838</v>
      </c>
      <c r="T160" s="174"/>
      <c r="U160" s="166" t="str">
        <f t="shared" si="2"/>
        <v xml:space="preserve"> OBSERVATION 테이블의 UNIT_CONCEPT_ID 컬럼은 'INTEGER', 'INT', 'NUMBER', 'BIGINT' 타입을 가져야한다 </v>
      </c>
      <c r="V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W160" s="164" t="s">
        <v>1971</v>
      </c>
      <c r="X160" s="166" t="str">
        <f>"SELECT 
	CASE WHEN UPPER(DATA_TYPE_NAME) IN ("&amp;$S160&amp;") THEN 'O' ELSE 'X' END AS PASS_CHK,
    'ID"&amp; 'Ⅲ.품질진단 컬럼_규칙_결과'!$U187 &amp;"' AS RULE_ID, 
    UPPER(TABLE_NAME) AS TB_NM,
	UPPER(COLUMN_NAME) AS COL_NM
FROM TABLE_COLUMNS
WHERE 1=1
AND UPPER(SCHEMA_NAME) = '"&amp;$C160&amp;"'
AND UPPER(TABLE_NAME) = '"&amp;$G160&amp;"'
AND UPPER(COLUMN_NAME) = '"&amp;$J160&amp;"' "</f>
        <v xml:space="preserve">SELECT 
	CASE WHEN UPPER(DATA_TYPE_NAME) IN ('INTEGER', 'INT', 'NUMBER', 'BIGINT') THEN 'O' ELSE 'X' END AS PASS_CHK,
    'ID1185' AS RULE_ID, 
    UPPER(TABLE_NAME) AS TB_NM,
	UPPER(COLUMN_NAME) AS COL_NM
FROM TABLE_COLUMNS
WHERE 1=1
AND UPPER(SCHEMA_NAME) = 'YourSchemaName'
AND UPPER(TABLE_NAME) = 'OBSERVATION'
AND UPPER(COLUMN_NAME) = 'UNIT_CONCEPT_ID' </v>
      </c>
      <c r="Y160" s="164" t="s">
        <v>1971</v>
      </c>
      <c r="Z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A160" s="164" t="s">
        <v>1971</v>
      </c>
      <c r="AB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C160" s="164" t="s">
        <v>1971</v>
      </c>
      <c r="AD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ALL_TAB_COLUMNS
WHERE 1=1
AND UPPER(OWNER)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ALL_TAB_COLUMNS
WHERE 1=1
AND UPPER(OWNER) = 'YourSchemaName'
AND UPPER(TABLE_NAME) = 'OBSERVATION'
AND UPPER(COLUMN_NAME) = 'UNIT_CONCEPT_ID' </v>
      </c>
      <c r="AE160" s="164" t="s">
        <v>1971</v>
      </c>
      <c r="AF160" s="166"/>
      <c r="AG160" s="164" t="s">
        <v>1971</v>
      </c>
      <c r="AH160" s="66"/>
    </row>
    <row r="161" spans="1:34" ht="16.5" customHeight="1">
      <c r="A161" s="141" t="s">
        <v>2242</v>
      </c>
      <c r="B161" s="141" t="s">
        <v>2240</v>
      </c>
      <c r="C161" s="141" t="s">
        <v>2887</v>
      </c>
      <c r="D161" s="141">
        <v>10</v>
      </c>
      <c r="E161" s="174" t="s">
        <v>2243</v>
      </c>
      <c r="F161" s="176" t="s">
        <v>2261</v>
      </c>
      <c r="G161" s="176" t="s">
        <v>2253</v>
      </c>
      <c r="H161" s="176">
        <v>12</v>
      </c>
      <c r="I161" s="182" t="s">
        <v>2498</v>
      </c>
      <c r="J161" s="176" t="s">
        <v>2281</v>
      </c>
      <c r="K161" s="176" t="s">
        <v>2435</v>
      </c>
      <c r="L161" s="174"/>
      <c r="M161" s="142"/>
      <c r="N161" s="182" t="s">
        <v>2498</v>
      </c>
      <c r="O161" s="192"/>
      <c r="P161" s="143"/>
      <c r="Q161" s="174" t="s">
        <v>2449</v>
      </c>
      <c r="R161" s="174"/>
      <c r="S161" s="205" t="s">
        <v>2838</v>
      </c>
      <c r="T161" s="174"/>
      <c r="U161" s="166" t="str">
        <f t="shared" si="2"/>
        <v xml:space="preserve"> OBSERVATION 테이블의 PROVIDER_ID 컬럼은 'INTEGER', 'INT', 'NUMBER', 'BIGINT' 타입을 가져야한다 </v>
      </c>
      <c r="V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W161" s="164" t="s">
        <v>1971</v>
      </c>
      <c r="X161" s="166" t="str">
        <f>"SELECT 
	CASE WHEN UPPER(DATA_TYPE_NAME) IN ("&amp;$S161&amp;") THEN 'O' ELSE 'X' END AS PASS_CHK,
    'ID"&amp; 'Ⅲ.품질진단 컬럼_규칙_결과'!$U188 &amp;"' AS RULE_ID, 
    UPPER(TABLE_NAME) AS TB_NM,
	UPPER(COLUMN_NAME) AS COL_NM
FROM TABLE_COLUMNS
WHERE 1=1
AND UPPER(SCHEMA_NAME) = '"&amp;$C161&amp;"'
AND UPPER(TABLE_NAME) = '"&amp;$G161&amp;"'
AND UPPER(COLUMN_NAME) = '"&amp;$J161&amp;"' "</f>
        <v xml:space="preserve">SELECT 
	CASE WHEN UPPER(DATA_TYPE_NAME) IN ('INTEGER', 'INT', 'NUMBER', 'BIGINT') THEN 'O' ELSE 'X' END AS PASS_CHK,
    'ID1186' AS RULE_ID, 
    UPPER(TABLE_NAME) AS TB_NM,
	UPPER(COLUMN_NAME) AS COL_NM
FROM TABLE_COLUMNS
WHERE 1=1
AND UPPER(SCHEMA_NAME) = 'YourSchemaName'
AND UPPER(TABLE_NAME) = 'OBSERVATION'
AND UPPER(COLUMN_NAME) = 'PROVIDER_ID' </v>
      </c>
      <c r="Y161" s="164" t="s">
        <v>1971</v>
      </c>
      <c r="Z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A161" s="164" t="s">
        <v>1971</v>
      </c>
      <c r="AB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C161" s="164" t="s">
        <v>1971</v>
      </c>
      <c r="AD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ALL_TAB_COLUMNS
WHERE 1=1
AND UPPER(OWNER)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ALL_TAB_COLUMNS
WHERE 1=1
AND UPPER(OWNER) = 'YourSchemaName'
AND UPPER(TABLE_NAME) = 'OBSERVATION'
AND UPPER(COLUMN_NAME) = 'PROVIDER_ID' </v>
      </c>
      <c r="AE161" s="164" t="s">
        <v>1971</v>
      </c>
      <c r="AF161" s="166"/>
      <c r="AG161" s="164" t="s">
        <v>1971</v>
      </c>
      <c r="AH161" s="66"/>
    </row>
    <row r="162" spans="1:34" ht="16.5" customHeight="1">
      <c r="A162" s="141" t="s">
        <v>2242</v>
      </c>
      <c r="B162" s="141" t="s">
        <v>2240</v>
      </c>
      <c r="C162" s="141" t="s">
        <v>2887</v>
      </c>
      <c r="D162" s="141">
        <v>10</v>
      </c>
      <c r="E162" s="174" t="s">
        <v>2243</v>
      </c>
      <c r="F162" s="176" t="s">
        <v>2261</v>
      </c>
      <c r="G162" s="176" t="s">
        <v>2253</v>
      </c>
      <c r="H162" s="176">
        <v>13</v>
      </c>
      <c r="I162" s="182" t="s">
        <v>2518</v>
      </c>
      <c r="J162" s="176" t="s">
        <v>2294</v>
      </c>
      <c r="K162" s="176" t="s">
        <v>2435</v>
      </c>
      <c r="L162" s="174"/>
      <c r="M162" s="142"/>
      <c r="N162" s="182" t="s">
        <v>2718</v>
      </c>
      <c r="O162" s="183">
        <v>11833561</v>
      </c>
      <c r="P162" s="143"/>
      <c r="Q162" s="174" t="s">
        <v>2449</v>
      </c>
      <c r="R162" s="174"/>
      <c r="S162" s="205" t="s">
        <v>2838</v>
      </c>
      <c r="T162" s="174"/>
      <c r="U162" s="166" t="str">
        <f t="shared" si="2"/>
        <v xml:space="preserve"> OBSERVATION 테이블의 VISIT_OCCURRENCE_ID 컬럼은 'INTEGER', 'INT', 'NUMBER', 'BIGINT' 타입을 가져야한다 </v>
      </c>
      <c r="V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W162" s="164" t="s">
        <v>1971</v>
      </c>
      <c r="X162" s="166" t="str">
        <f>"SELECT 
	CASE WHEN UPPER(DATA_TYPE_NAME) IN ("&amp;$S162&amp;") THEN 'O' ELSE 'X' END AS PASS_CHK,
    'ID"&amp; 'Ⅲ.품질진단 컬럼_규칙_결과'!$U191 &amp;"' AS RULE_ID, 
    UPPER(TABLE_NAME) AS TB_NM,
	UPPER(COLUMN_NAME) AS COL_NM
FROM TABLE_COLUMNS
WHERE 1=1
AND UPPER(SCHEMA_NAME) = '"&amp;$C162&amp;"'
AND UPPER(TABLE_NAME) = '"&amp;$G162&amp;"'
AND UPPER(COLUMN_NAME) = '"&amp;$J162&amp;"' "</f>
        <v xml:space="preserve">SELECT 
	CASE WHEN UPPER(DATA_TYPE_NAME) IN ('INTEGER', 'INT', 'NUMBER', 'BIGINT') THEN 'O' ELSE 'X' END AS PASS_CHK,
    'ID1189' AS RULE_ID, 
    UPPER(TABLE_NAME) AS TB_NM,
	UPPER(COLUMN_NAME) AS COL_NM
FROM TABLE_COLUMNS
WHERE 1=1
AND UPPER(SCHEMA_NAME) = 'YourSchemaName'
AND UPPER(TABLE_NAME) = 'OBSERVATION'
AND UPPER(COLUMN_NAME) = 'VISIT_OCCURRENCE_ID' </v>
      </c>
      <c r="Y162" s="164" t="s">
        <v>1971</v>
      </c>
      <c r="Z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A162" s="164" t="s">
        <v>1971</v>
      </c>
      <c r="AB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C162" s="164" t="s">
        <v>1971</v>
      </c>
      <c r="AD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ALL_TAB_COLUMNS
WHERE 1=1
AND UPPER(OWNER)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ALL_TAB_COLUMNS
WHERE 1=1
AND UPPER(OWNER) = 'YourSchemaName'
AND UPPER(TABLE_NAME) = 'OBSERVATION'
AND UPPER(COLUMN_NAME) = 'VISIT_OCCURRENCE_ID' </v>
      </c>
      <c r="AE162" s="164" t="s">
        <v>1971</v>
      </c>
      <c r="AF162" s="166"/>
      <c r="AG162" s="164" t="s">
        <v>1971</v>
      </c>
      <c r="AH162" s="66"/>
    </row>
    <row r="163" spans="1:34" ht="16.5" customHeight="1">
      <c r="A163" s="141" t="s">
        <v>2242</v>
      </c>
      <c r="B163" s="141" t="s">
        <v>2240</v>
      </c>
      <c r="C163" s="141" t="s">
        <v>2887</v>
      </c>
      <c r="D163" s="141">
        <v>10</v>
      </c>
      <c r="E163" s="174" t="s">
        <v>2243</v>
      </c>
      <c r="F163" s="176" t="s">
        <v>2261</v>
      </c>
      <c r="G163" s="176" t="s">
        <v>2253</v>
      </c>
      <c r="H163" s="176">
        <v>14</v>
      </c>
      <c r="I163" s="182" t="s">
        <v>2500</v>
      </c>
      <c r="J163" s="176" t="s">
        <v>2307</v>
      </c>
      <c r="K163" s="176" t="s">
        <v>2435</v>
      </c>
      <c r="L163" s="174"/>
      <c r="M163" s="142"/>
      <c r="N163" s="182" t="s">
        <v>2500</v>
      </c>
      <c r="O163" s="183">
        <v>11833562</v>
      </c>
      <c r="P163" s="143"/>
      <c r="Q163" s="174" t="s">
        <v>2449</v>
      </c>
      <c r="R163" s="174"/>
      <c r="S163" s="205" t="s">
        <v>2838</v>
      </c>
      <c r="T163" s="174"/>
      <c r="U163" s="166" t="str">
        <f t="shared" si="2"/>
        <v xml:space="preserve"> OBSERVATION 테이블의 VISIT_DETAIL_ID 컬럼은 'INTEGER', 'INT', 'NUMBER', 'BIGINT' 타입을 가져야한다 </v>
      </c>
      <c r="V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W163" s="164" t="s">
        <v>1971</v>
      </c>
      <c r="X163" s="166" t="str">
        <f>"SELECT 
	CASE WHEN UPPER(DATA_TYPE_NAME) IN ("&amp;$S163&amp;") THEN 'O' ELSE 'X' END AS PASS_CHK,
    'ID"&amp; 'Ⅲ.품질진단 컬럼_규칙_결과'!$U192 &amp;"' AS RULE_ID, 
    UPPER(TABLE_NAME) AS TB_NM,
	UPPER(COLUMN_NAME) AS COL_NM
FROM TABLE_COLUMNS
WHERE 1=1
AND UPPER(SCHEMA_NAME) = '"&amp;$C163&amp;"'
AND UPPER(TABLE_NAME) = '"&amp;$G163&amp;"'
AND UPPER(COLUMN_NAME) = '"&amp;$J163&amp;"' "</f>
        <v xml:space="preserve">SELECT 
	CASE WHEN UPPER(DATA_TYPE_NAME) IN ('INTEGER', 'INT', 'NUMBER', 'BIGINT') THEN 'O' ELSE 'X' END AS PASS_CHK,
    'ID1190' AS RULE_ID, 
    UPPER(TABLE_NAME) AS TB_NM,
	UPPER(COLUMN_NAME) AS COL_NM
FROM TABLE_COLUMNS
WHERE 1=1
AND UPPER(SCHEMA_NAME) = 'YourSchemaName'
AND UPPER(TABLE_NAME) = 'OBSERVATION'
AND UPPER(COLUMN_NAME) = 'VISIT_DETAIL_ID' </v>
      </c>
      <c r="Y163" s="164" t="s">
        <v>1971</v>
      </c>
      <c r="Z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A163" s="164" t="s">
        <v>1971</v>
      </c>
      <c r="AB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C163" s="164" t="s">
        <v>1971</v>
      </c>
      <c r="AD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ALL_TAB_COLUMNS
WHERE 1=1
AND UPPER(OWNER)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ALL_TAB_COLUMNS
WHERE 1=1
AND UPPER(OWNER) = 'YourSchemaName'
AND UPPER(TABLE_NAME) = 'OBSERVATION'
AND UPPER(COLUMN_NAME) = 'VISIT_DETAIL_ID' </v>
      </c>
      <c r="AE163" s="164" t="s">
        <v>1971</v>
      </c>
      <c r="AF163" s="166"/>
      <c r="AG163" s="164" t="s">
        <v>1971</v>
      </c>
      <c r="AH163" s="66"/>
    </row>
    <row r="164" spans="1:34" ht="16.5" customHeight="1">
      <c r="A164" s="141" t="s">
        <v>2242</v>
      </c>
      <c r="B164" s="141" t="s">
        <v>2240</v>
      </c>
      <c r="C164" s="141" t="s">
        <v>2887</v>
      </c>
      <c r="D164" s="141">
        <v>10</v>
      </c>
      <c r="E164" s="174" t="s">
        <v>2243</v>
      </c>
      <c r="F164" s="176" t="s">
        <v>2261</v>
      </c>
      <c r="G164" s="176" t="s">
        <v>2253</v>
      </c>
      <c r="H164" s="176">
        <v>15</v>
      </c>
      <c r="I164" s="182" t="s">
        <v>2706</v>
      </c>
      <c r="J164" s="176" t="s">
        <v>2391</v>
      </c>
      <c r="K164" s="176" t="s">
        <v>2437</v>
      </c>
      <c r="L164" s="174"/>
      <c r="M164" s="142"/>
      <c r="N164" s="182" t="s">
        <v>2719</v>
      </c>
      <c r="O164" s="192"/>
      <c r="P164" s="143"/>
      <c r="Q164" s="174" t="s">
        <v>2449</v>
      </c>
      <c r="R164" s="174"/>
      <c r="S164" s="205" t="s">
        <v>2820</v>
      </c>
      <c r="T164" s="174"/>
      <c r="U164" s="166" t="str">
        <f t="shared" si="2"/>
        <v xml:space="preserve"> OBSERVATION 테이블의 OBSERVATION_SOURCE_VALUE 컬럼은 'CHARACTER VARYING', 'VARCHAR', 'VARCHAR2' 타입을 가져야한다 </v>
      </c>
      <c r="V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W164" s="164" t="s">
        <v>1971</v>
      </c>
      <c r="X164" s="166" t="str">
        <f>"SELECT 
	CASE WHEN UPPER(DATA_TYPE_NAME) IN ("&amp;$S164&amp;") THEN 'O' ELSE 'X' END AS PASS_CHK,
    'ID"&amp; 'Ⅲ.품질진단 컬럼_규칙_결과'!$U194 &amp;"' AS RULE_ID, 
    UPPER(TABLE_NAME) AS TB_NM,
	UPPER(COLUMN_NAME) AS COL_NM
FROM TABLE_COLUMNS
WHERE 1=1
AND UPPER(SCHEMA_NAME) = '"&amp;$C164&amp;"'
AND UPPER(TABLE_NAME) = '"&amp;$G164&amp;"'
AND UPPER(COLUMN_NAME) = '"&amp;$J164&amp;"' "</f>
        <v xml:space="preserve">SELECT 
	CASE WHEN UPPER(DATA_TYPE_NAME) IN ('CHARACTER VARYING', 'VARCHAR', 'VARCHAR2') THEN 'O' ELSE 'X' END AS PASS_CHK,
    'ID1192' AS RULE_ID, 
    UPPER(TABLE_NAME) AS TB_NM,
	UPPER(COLUMN_NAME) AS COL_NM
FROM TABLE_COLUMNS
WHERE 1=1
AND UPPER(SCHEMA_NAME) = 'YourSchemaName'
AND UPPER(TABLE_NAME) = 'OBSERVATION'
AND UPPER(COLUMN_NAME) = 'OBSERVATION_SOURCE_VALUE' </v>
      </c>
      <c r="Y164" s="164" t="s">
        <v>1971</v>
      </c>
      <c r="Z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A164" s="164" t="s">
        <v>1971</v>
      </c>
      <c r="AB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C164" s="164" t="s">
        <v>1971</v>
      </c>
      <c r="AD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ALL_TAB_COLUMNS
WHERE 1=1
AND UPPER(OWNER)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ALL_TAB_COLUMNS
WHERE 1=1
AND UPPER(OWNER) = 'YourSchemaName'
AND UPPER(TABLE_NAME) = 'OBSERVATION'
AND UPPER(COLUMN_NAME) = 'OBSERVATION_SOURCE_VALUE' </v>
      </c>
      <c r="AE164" s="164" t="s">
        <v>1971</v>
      </c>
      <c r="AF164" s="166"/>
      <c r="AG164" s="164" t="s">
        <v>1971</v>
      </c>
      <c r="AH164" s="66"/>
    </row>
    <row r="165" spans="1:34" ht="16.5" customHeight="1">
      <c r="A165" s="141" t="s">
        <v>2242</v>
      </c>
      <c r="B165" s="141" t="s">
        <v>2240</v>
      </c>
      <c r="C165" s="141" t="s">
        <v>2887</v>
      </c>
      <c r="D165" s="141">
        <v>10</v>
      </c>
      <c r="E165" s="174" t="s">
        <v>2243</v>
      </c>
      <c r="F165" s="176" t="s">
        <v>2261</v>
      </c>
      <c r="G165" s="176" t="s">
        <v>2253</v>
      </c>
      <c r="H165" s="176">
        <v>16</v>
      </c>
      <c r="I165" s="182" t="s">
        <v>2707</v>
      </c>
      <c r="J165" s="176" t="s">
        <v>2392</v>
      </c>
      <c r="K165" s="209" t="s">
        <v>2814</v>
      </c>
      <c r="L165" s="174"/>
      <c r="M165" s="142"/>
      <c r="N165" s="182" t="s">
        <v>2720</v>
      </c>
      <c r="O165" s="192"/>
      <c r="P165" s="143"/>
      <c r="Q165" s="174" t="s">
        <v>2449</v>
      </c>
      <c r="R165" s="174"/>
      <c r="S165" s="205" t="s">
        <v>2838</v>
      </c>
      <c r="T165" s="174"/>
      <c r="U165" s="166" t="str">
        <f t="shared" si="2"/>
        <v xml:space="preserve"> OBSERVATION 테이블의 OBSERVATION_SOURCE_CONCEPT_ID 컬럼은 'INTEGER', 'INT', 'NUMBER', 'BIGINT' 타입을 가져야한다 </v>
      </c>
      <c r="V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W165" s="164" t="s">
        <v>1971</v>
      </c>
      <c r="X165" s="166" t="str">
        <f>"SELECT 
	CASE WHEN UPPER(DATA_TYPE_NAME) IN ("&amp;$S165&amp;") THEN 'O' ELSE 'X' END AS PASS_CHK,
    'ID"&amp; 'Ⅲ.품질진단 컬럼_규칙_결과'!$U195 &amp;"' AS RULE_ID, 
    UPPER(TABLE_NAME) AS TB_NM,
	UPPER(COLUMN_NAME) AS COL_NM
FROM TABLE_COLUMNS
WHERE 1=1
AND UPPER(SCHEMA_NAME) = '"&amp;$C165&amp;"'
AND UPPER(TABLE_NAME) = '"&amp;$G165&amp;"'
AND UPPER(COLUMN_NAME) = '"&amp;$J165&amp;"' "</f>
        <v xml:space="preserve">SELECT 
	CASE WHEN UPPER(DATA_TYPE_NAME) IN ('INTEGER', 'INT', 'NUMBER', 'BIGINT') THEN 'O' ELSE 'X' END AS PASS_CHK,
    'ID1193' AS RULE_ID, 
    UPPER(TABLE_NAME) AS TB_NM,
	UPPER(COLUMN_NAME) AS COL_NM
FROM TABLE_COLUMNS
WHERE 1=1
AND UPPER(SCHEMA_NAME) = 'YourSchemaName'
AND UPPER(TABLE_NAME) = 'OBSERVATION'
AND UPPER(COLUMN_NAME) = 'OBSERVATION_SOURCE_CONCEPT_ID' </v>
      </c>
      <c r="Y165" s="164" t="s">
        <v>1971</v>
      </c>
      <c r="Z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A165" s="164" t="s">
        <v>1971</v>
      </c>
      <c r="AB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C165" s="164" t="s">
        <v>1971</v>
      </c>
      <c r="AD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ALL_TAB_COLUMNS
WHERE 1=1
AND UPPER(OWNER)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ALL_TAB_COLUMNS
WHERE 1=1
AND UPPER(OWNER) = 'YourSchemaName'
AND UPPER(TABLE_NAME) = 'OBSERVATION'
AND UPPER(COLUMN_NAME) = 'OBSERVATION_SOURCE_CONCEPT_ID' </v>
      </c>
      <c r="AE165" s="164" t="s">
        <v>1971</v>
      </c>
      <c r="AF165" s="166"/>
      <c r="AG165" s="164" t="s">
        <v>1971</v>
      </c>
      <c r="AH165" s="66"/>
    </row>
    <row r="166" spans="1:34" ht="16.5" customHeight="1">
      <c r="A166" s="141" t="s">
        <v>2242</v>
      </c>
      <c r="B166" s="141" t="s">
        <v>2240</v>
      </c>
      <c r="C166" s="141" t="s">
        <v>2887</v>
      </c>
      <c r="D166" s="141">
        <v>10</v>
      </c>
      <c r="E166" s="174" t="s">
        <v>2243</v>
      </c>
      <c r="F166" s="176" t="s">
        <v>2261</v>
      </c>
      <c r="G166" s="176" t="s">
        <v>2253</v>
      </c>
      <c r="H166" s="176">
        <v>17</v>
      </c>
      <c r="I166" s="182" t="s">
        <v>2708</v>
      </c>
      <c r="J166" s="176" t="s">
        <v>2382</v>
      </c>
      <c r="K166" s="176" t="s">
        <v>2437</v>
      </c>
      <c r="L166" s="174"/>
      <c r="M166" s="142"/>
      <c r="N166" s="182" t="s">
        <v>2721</v>
      </c>
      <c r="O166" s="192" t="s">
        <v>2724</v>
      </c>
      <c r="P166" s="143"/>
      <c r="Q166" s="174" t="s">
        <v>2449</v>
      </c>
      <c r="R166" s="174"/>
      <c r="S166" s="205" t="s">
        <v>2820</v>
      </c>
      <c r="T166" s="174"/>
      <c r="U166" s="166" t="str">
        <f t="shared" si="2"/>
        <v xml:space="preserve"> OBSERVATION 테이블의 UNIT_SOURCE_VALUE 컬럼은 'CHARACTER VARYING', 'VARCHAR', 'VARCHAR2' 타입을 가져야한다 </v>
      </c>
      <c r="V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W166" s="164" t="s">
        <v>1971</v>
      </c>
      <c r="X166" s="166" t="str">
        <f>"SELECT 
	CASE WHEN UPPER(DATA_TYPE_NAME) IN ("&amp;$S166&amp;") THEN 'O' ELSE 'X' END AS PASS_CHK,
    'ID"&amp; 'Ⅲ.품질진단 컬럼_규칙_결과'!$U196 &amp;"' AS RULE_ID, 
    UPPER(TABLE_NAME) AS TB_NM,
	UPPER(COLUMN_NAME) AS COL_NM
FROM TABLE_COLUMNS
WHERE 1=1
AND UPPER(SCHEMA_NAME) = '"&amp;$C166&amp;"'
AND UPPER(TABLE_NAME) = '"&amp;$G166&amp;"'
AND UPPER(COLUMN_NAME) = '"&amp;$J166&amp;"' "</f>
        <v xml:space="preserve">SELECT 
	CASE WHEN UPPER(DATA_TYPE_NAME) IN ('CHARACTER VARYING', 'VARCHAR', 'VARCHAR2') THEN 'O' ELSE 'X' END AS PASS_CHK,
    'ID1194' AS RULE_ID, 
    UPPER(TABLE_NAME) AS TB_NM,
	UPPER(COLUMN_NAME) AS COL_NM
FROM TABLE_COLUMNS
WHERE 1=1
AND UPPER(SCHEMA_NAME) = 'YourSchemaName'
AND UPPER(TABLE_NAME) = 'OBSERVATION'
AND UPPER(COLUMN_NAME) = 'UNIT_SOURCE_VALUE' </v>
      </c>
      <c r="Y166" s="164" t="s">
        <v>1971</v>
      </c>
      <c r="Z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A166" s="164" t="s">
        <v>1971</v>
      </c>
      <c r="AB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C166" s="164" t="s">
        <v>1971</v>
      </c>
      <c r="AD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ALL_TAB_COLUMNS
WHERE 1=1
AND UPPER(OWNER)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ALL_TAB_COLUMNS
WHERE 1=1
AND UPPER(OWNER) = 'YourSchemaName'
AND UPPER(TABLE_NAME) = 'OBSERVATION'
AND UPPER(COLUMN_NAME) = 'UNIT_SOURCE_VALUE' </v>
      </c>
      <c r="AE166" s="164" t="s">
        <v>1971</v>
      </c>
      <c r="AF166" s="166"/>
      <c r="AG166" s="164" t="s">
        <v>1971</v>
      </c>
      <c r="AH166" s="66"/>
    </row>
    <row r="167" spans="1:34" ht="16.5" customHeight="1">
      <c r="A167" s="141" t="s">
        <v>2242</v>
      </c>
      <c r="B167" s="141" t="s">
        <v>2240</v>
      </c>
      <c r="C167" s="141" t="s">
        <v>2887</v>
      </c>
      <c r="D167" s="141">
        <v>10</v>
      </c>
      <c r="E167" s="174" t="s">
        <v>2243</v>
      </c>
      <c r="F167" s="176" t="s">
        <v>2261</v>
      </c>
      <c r="G167" s="176" t="s">
        <v>2253</v>
      </c>
      <c r="H167" s="176">
        <v>18</v>
      </c>
      <c r="I167" s="182" t="s">
        <v>2709</v>
      </c>
      <c r="J167" s="176" t="s">
        <v>2393</v>
      </c>
      <c r="K167" s="176" t="s">
        <v>2437</v>
      </c>
      <c r="L167" s="174"/>
      <c r="M167" s="142"/>
      <c r="N167" s="182" t="s">
        <v>2722</v>
      </c>
      <c r="O167" s="192"/>
      <c r="P167" s="143"/>
      <c r="Q167" s="174" t="s">
        <v>2449</v>
      </c>
      <c r="R167" s="174"/>
      <c r="S167" s="205" t="s">
        <v>2820</v>
      </c>
      <c r="T167" s="174"/>
      <c r="U167" s="166" t="str">
        <f t="shared" si="2"/>
        <v xml:space="preserve"> OBSERVATION 테이블의 QUALIFIER_SOURCE_VALUE 컬럼은 'CHARACTER VARYING', 'VARCHAR', 'VARCHAR2' 타입을 가져야한다 </v>
      </c>
      <c r="V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W167" s="164" t="s">
        <v>1971</v>
      </c>
      <c r="X167" s="166" t="str">
        <f>"SELECT 
	CASE WHEN UPPER(DATA_TYPE_NAME) IN ("&amp;$S167&amp;") THEN 'O' ELSE 'X' END AS PASS_CHK,
    'ID"&amp; 'Ⅲ.품질진단 컬럼_규칙_결과'!$U197 &amp;"' AS RULE_ID, 
    UPPER(TABLE_NAME) AS TB_NM,
	UPPER(COLUMN_NAME) AS COL_NM
FROM TABLE_COLUMNS
WHERE 1=1
AND UPPER(SCHEMA_NAME) = '"&amp;$C167&amp;"'
AND UPPER(TABLE_NAME) = '"&amp;$G167&amp;"'
AND UPPER(COLUMN_NAME) = '"&amp;$J167&amp;"'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'OBSERVATION'
AND UPPER(COLUMN_NAME) = 'QUALIFIER_SOURCE_VALUE' </v>
      </c>
      <c r="Y167" s="164" t="s">
        <v>1971</v>
      </c>
      <c r="Z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A167" s="164" t="s">
        <v>1971</v>
      </c>
      <c r="AB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C167" s="164" t="s">
        <v>1971</v>
      </c>
      <c r="AD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ALL_TAB_COLUMNS
WHERE 1=1
AND UPPER(OWNER)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'OBSERVATION'
AND UPPER(COLUMN_NAME) = 'QUALIFIER_SOURCE_VALUE' </v>
      </c>
      <c r="AE167" s="164" t="s">
        <v>1971</v>
      </c>
      <c r="AF167" s="166"/>
      <c r="AG167" s="164" t="s">
        <v>1971</v>
      </c>
      <c r="AH167" s="66"/>
    </row>
    <row r="168" spans="1:34" ht="16.5" customHeight="1">
      <c r="A168" s="141" t="s">
        <v>2242</v>
      </c>
      <c r="B168" s="141" t="s">
        <v>2240</v>
      </c>
      <c r="C168" s="141" t="s">
        <v>2887</v>
      </c>
      <c r="D168" s="141">
        <v>11</v>
      </c>
      <c r="E168" s="174" t="s">
        <v>2243</v>
      </c>
      <c r="F168" s="176" t="s">
        <v>2262</v>
      </c>
      <c r="G168" s="176" t="s">
        <v>2254</v>
      </c>
      <c r="H168" s="176">
        <v>1</v>
      </c>
      <c r="I168" s="182" t="s">
        <v>2487</v>
      </c>
      <c r="J168" s="176" t="s">
        <v>2272</v>
      </c>
      <c r="K168" s="176" t="s">
        <v>2435</v>
      </c>
      <c r="L168" s="174"/>
      <c r="M168" s="142"/>
      <c r="N168" s="182" t="s">
        <v>2487</v>
      </c>
      <c r="O168" s="183">
        <v>100000001</v>
      </c>
      <c r="P168" s="150"/>
      <c r="Q168" s="174" t="s">
        <v>116</v>
      </c>
      <c r="R168" s="174" t="s">
        <v>2448</v>
      </c>
      <c r="S168" s="205" t="s">
        <v>2838</v>
      </c>
      <c r="T168" s="174"/>
      <c r="U168" s="166" t="str">
        <f t="shared" si="2"/>
        <v xml:space="preserve"> DEATH 테이블의 PERSON_ID 컬럼은 'INTEGER', 'INT', 'NUMBER', 'BIGINT' 타입을 가져야한다 </v>
      </c>
      <c r="V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W168" s="164" t="s">
        <v>1971</v>
      </c>
      <c r="X168" s="166" t="str">
        <f>"SELECT 
	CASE WHEN UPPER(DATA_TYPE_NAME) IN ("&amp;$S168&amp;") THEN 'O' ELSE 'X' END AS PASS_CHK,
    'ID"&amp; 'Ⅲ.품질진단 컬럼_규칙_결과'!$U198 &amp;"' AS RULE_ID, 
    UPPER(TABLE_NAME) AS TB_NM,
	UPPER(COLUMN_NAME) AS COL_NM
FROM TABLE_COLUMNS
WHERE 1=1
AND UPPER(SCHEMA_NAME) = '"&amp;$C168&amp;"'
AND UPPER(TABLE_NAME) = '"&amp;$G168&amp;"'
AND UPPER(COLUMN_NAME) = '"&amp;$J168&amp;"' "</f>
        <v xml:space="preserve">SELECT 
	CASE WHEN UPPER(DATA_TYPE_NAME) IN ('INTEGER', 'INT', 'NUMBER', 'BIGINT') THEN 'O' ELSE 'X' END AS PASS_CHK,
    'ID1196' AS RULE_ID, 
    UPPER(TABLE_NAME) AS TB_NM,
	UPPER(COLUMN_NAME) AS COL_NM
FROM TABLE_COLUMNS
WHERE 1=1
AND UPPER(SCHEMA_NAME) = 'YourSchemaName'
AND UPPER(TABLE_NAME) = 'DEATH'
AND UPPER(COLUMN_NAME) = 'PERSON_ID' </v>
      </c>
      <c r="Y168" s="164" t="s">
        <v>1971</v>
      </c>
      <c r="Z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A168" s="164" t="s">
        <v>1971</v>
      </c>
      <c r="AB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C168" s="164" t="s">
        <v>1971</v>
      </c>
      <c r="AD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ALL_TAB_COLUMNS
WHERE 1=1
AND UPPER(OWNER)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ALL_TAB_COLUMNS
WHERE 1=1
AND UPPER(OWNER) = 'YourSchemaName'
AND UPPER(TABLE_NAME) = 'DEATH'
AND UPPER(COLUMN_NAME) = 'PERSON_ID' </v>
      </c>
      <c r="AE168" s="164" t="s">
        <v>1971</v>
      </c>
      <c r="AF168" s="166"/>
      <c r="AG168" s="164" t="s">
        <v>1971</v>
      </c>
      <c r="AH168" s="66"/>
    </row>
    <row r="169" spans="1:34" ht="16.5" customHeight="1">
      <c r="A169" s="141" t="s">
        <v>2242</v>
      </c>
      <c r="B169" s="141" t="s">
        <v>2240</v>
      </c>
      <c r="C169" s="141" t="s">
        <v>2887</v>
      </c>
      <c r="D169" s="141">
        <v>11</v>
      </c>
      <c r="E169" s="174" t="s">
        <v>2243</v>
      </c>
      <c r="F169" s="176" t="s">
        <v>2262</v>
      </c>
      <c r="G169" s="176" t="s">
        <v>2254</v>
      </c>
      <c r="H169" s="176">
        <v>2</v>
      </c>
      <c r="I169" s="182" t="s">
        <v>2726</v>
      </c>
      <c r="J169" s="176" t="s">
        <v>2394</v>
      </c>
      <c r="K169" s="176" t="s">
        <v>2438</v>
      </c>
      <c r="L169" s="174"/>
      <c r="M169" s="142"/>
      <c r="N169" s="182" t="s">
        <v>2726</v>
      </c>
      <c r="O169" s="184">
        <v>44852</v>
      </c>
      <c r="P169" s="150"/>
      <c r="Q169" s="174" t="s">
        <v>116</v>
      </c>
      <c r="R169" s="174" t="s">
        <v>2448</v>
      </c>
      <c r="S169" s="205" t="s">
        <v>2813</v>
      </c>
      <c r="T169" s="174"/>
      <c r="U169" s="166" t="str">
        <f t="shared" si="2"/>
        <v xml:space="preserve"> DEATH 테이블의 DEATH_DATE 컬럼은 'DATE' 타입을 가져야한다 </v>
      </c>
      <c r="V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W169" s="164" t="s">
        <v>1971</v>
      </c>
      <c r="X169" s="166" t="str">
        <f>"SELECT 
	CASE WHEN UPPER(DATA_TYPE_NAME) IN ("&amp;$S169&amp;") THEN 'O' ELSE 'X' END AS PASS_CHK,
    'ID"&amp; 'Ⅲ.품질진단 컬럼_규칙_결과'!$U199 &amp;"' AS RULE_ID, 
    UPPER(TABLE_NAME) AS TB_NM,
	UPPER(COLUMN_NAME) AS COL_NM
FROM TABLE_COLUMNS
WHERE 1=1
AND UPPER(SCHEMA_NAME) = '"&amp;$C169&amp;"'
AND UPPER(TABLE_NAME) = '"&amp;$G169&amp;"'
AND UPPER(COLUMN_NAME) = '"&amp;$J169&amp;"'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'DEATH'
AND UPPER(COLUMN_NAME) = 'DEATH_DATE' </v>
      </c>
      <c r="Y169" s="164" t="s">
        <v>1971</v>
      </c>
      <c r="Z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A169" s="164" t="s">
        <v>1971</v>
      </c>
      <c r="AB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C169" s="164" t="s">
        <v>1971</v>
      </c>
      <c r="AD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ALL_TAB_COLUMNS
WHERE 1=1
AND UPPER(OWNER)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'DEATH'
AND UPPER(COLUMN_NAME) = 'DEATH_DATE' </v>
      </c>
      <c r="AE169" s="164" t="s">
        <v>1971</v>
      </c>
      <c r="AF169" s="166"/>
      <c r="AG169" s="164" t="s">
        <v>1971</v>
      </c>
      <c r="AH169" s="66"/>
    </row>
    <row r="170" spans="1:34" ht="16.5" customHeight="1">
      <c r="A170" s="141" t="s">
        <v>2242</v>
      </c>
      <c r="B170" s="141" t="s">
        <v>2240</v>
      </c>
      <c r="C170" s="141" t="s">
        <v>2887</v>
      </c>
      <c r="D170" s="141">
        <v>11</v>
      </c>
      <c r="E170" s="174" t="s">
        <v>2243</v>
      </c>
      <c r="F170" s="176" t="s">
        <v>2262</v>
      </c>
      <c r="G170" s="176" t="s">
        <v>2254</v>
      </c>
      <c r="H170" s="176">
        <v>3</v>
      </c>
      <c r="I170" s="182" t="s">
        <v>2727</v>
      </c>
      <c r="J170" s="176" t="s">
        <v>2395</v>
      </c>
      <c r="K170" s="176" t="s">
        <v>2436</v>
      </c>
      <c r="L170" s="174"/>
      <c r="M170" s="142"/>
      <c r="N170" s="182" t="s">
        <v>2727</v>
      </c>
      <c r="O170" s="183" t="s">
        <v>2508</v>
      </c>
      <c r="P170" s="36"/>
      <c r="Q170" s="174" t="s">
        <v>2449</v>
      </c>
      <c r="R170" s="174"/>
      <c r="S170" s="205" t="s">
        <v>2819</v>
      </c>
      <c r="T170" s="174"/>
      <c r="U170" s="166" t="str">
        <f t="shared" si="2"/>
        <v xml:space="preserve"> DEATH 테이블의 DEATH_DATETIME 컬럼은 'DATETIME', 'TIMESTAMP', 'TIMESTAMP(6)', 'TIMESTAMP WITHOUT TIME ZONE' 타입을 가져야한다 </v>
      </c>
      <c r="V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W170" s="164" t="s">
        <v>1971</v>
      </c>
      <c r="X170" s="166" t="str">
        <f>"SELECT 
	CASE WHEN UPPER(DATA_TYPE_NAME) IN ("&amp;$S170&amp;") THEN 'O' ELSE 'X' END AS PASS_CHK,
    'ID"&amp; 'Ⅲ.품질진단 컬럼_규칙_결과'!$U200 &amp;"' AS RULE_ID, 
    UPPER(TABLE_NAME) AS TB_NM,
	UPPER(COLUMN_NAME) AS COL_NM
FROM TABLE_COLUMNS
WHERE 1=1
AND UPPER(SCHEMA_NAME) = '"&amp;$C170&amp;"'
AND UPPER(TABLE_NAME) = '"&amp;$G170&amp;"'
AND UPPER(COLUMN_NAME) = '"&amp;$J170&amp;"' "</f>
        <v xml:space="preserve">SELECT 
	CASE WHEN UPPER(DATA_TYPE_NAME) IN ('DATETIME', 'TIMESTAMP', 'TIMESTAMP(6)', 'TIMESTAMP WITHOUT TIME ZONE') THEN 'O' ELSE 'X' END AS PASS_CHK,
    'ID1198' AS RULE_ID, 
    UPPER(TABLE_NAME) AS TB_NM,
	UPPER(COLUMN_NAME) AS COL_NM
FROM TABLE_COLUMNS
WHERE 1=1
AND UPPER(SCHEMA_NAME) = 'YourSchemaName'
AND UPPER(TABLE_NAME) = 'DEATH'
AND UPPER(COLUMN_NAME) = 'DEATH_DATETIME' </v>
      </c>
      <c r="Y170" s="164" t="s">
        <v>1971</v>
      </c>
      <c r="Z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A170" s="164" t="s">
        <v>1971</v>
      </c>
      <c r="AB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C170" s="164" t="s">
        <v>1971</v>
      </c>
      <c r="AD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ALL_TAB_COLUMNS
WHERE 1=1
AND UPPER(OWNER)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ALL_TAB_COLUMNS
WHERE 1=1
AND UPPER(OWNER) = 'YourSchemaName'
AND UPPER(TABLE_NAME) = 'DEATH'
AND UPPER(COLUMN_NAME) = 'DEATH_DATETIME' </v>
      </c>
      <c r="AE170" s="164" t="s">
        <v>1971</v>
      </c>
      <c r="AF170" s="166"/>
      <c r="AG170" s="164" t="s">
        <v>1971</v>
      </c>
      <c r="AH170" s="66"/>
    </row>
    <row r="171" spans="1:34" ht="16.5" customHeight="1">
      <c r="A171" s="141" t="s">
        <v>2242</v>
      </c>
      <c r="B171" s="141" t="s">
        <v>2240</v>
      </c>
      <c r="C171" s="141" t="s">
        <v>2887</v>
      </c>
      <c r="D171" s="141">
        <v>11</v>
      </c>
      <c r="E171" s="174" t="s">
        <v>2243</v>
      </c>
      <c r="F171" s="176" t="s">
        <v>2262</v>
      </c>
      <c r="G171" s="176" t="s">
        <v>2254</v>
      </c>
      <c r="H171" s="176">
        <v>4</v>
      </c>
      <c r="I171" s="182" t="s">
        <v>2728</v>
      </c>
      <c r="J171" s="176" t="s">
        <v>2396</v>
      </c>
      <c r="K171" s="176" t="s">
        <v>2435</v>
      </c>
      <c r="L171" s="174"/>
      <c r="M171" s="142"/>
      <c r="N171" s="182" t="s">
        <v>2732</v>
      </c>
      <c r="O171" s="183">
        <v>38003618</v>
      </c>
      <c r="P171" s="143"/>
      <c r="Q171" s="174" t="s">
        <v>2449</v>
      </c>
      <c r="R171" s="174"/>
      <c r="S171" s="205" t="s">
        <v>2838</v>
      </c>
      <c r="T171" s="174"/>
      <c r="U171" s="166" t="str">
        <f t="shared" si="2"/>
        <v xml:space="preserve"> DEATH 테이블의 DEATH_TYPE_CONCEPT_ID 컬럼은 'INTEGER', 'INT', 'NUMBER', 'BIGINT' 타입을 가져야한다 </v>
      </c>
      <c r="V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W171" s="164" t="s">
        <v>1971</v>
      </c>
      <c r="X171" s="166" t="str">
        <f>"SELECT 
	CASE WHEN UPPER(DATA_TYPE_NAME) IN ("&amp;$S171&amp;") THEN 'O' ELSE 'X' END AS PASS_CHK,
    'ID"&amp; 'Ⅲ.품질진단 컬럼_규칙_결과'!$U201 &amp;"' AS RULE_ID, 
    UPPER(TABLE_NAME) AS TB_NM,
	UPPER(COLUMN_NAME) AS COL_NM
FROM TABLE_COLUMNS
WHERE 1=1
AND UPPER(SCHEMA_NAME) = '"&amp;$C171&amp;"'
AND UPPER(TABLE_NAME) = '"&amp;$G171&amp;"'
AND UPPER(COLUMN_NAME) = '"&amp;$J171&amp;"'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'DEATH_TYPE_CONCEPT_ID' </v>
      </c>
      <c r="Y171" s="164" t="s">
        <v>1971</v>
      </c>
      <c r="Z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A171" s="164" t="s">
        <v>1971</v>
      </c>
      <c r="AB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C171" s="164" t="s">
        <v>1971</v>
      </c>
      <c r="AD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ALL_TAB_COLUMNS
WHERE 1=1
AND UPPER(OWNER)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'DEATH_TYPE_CONCEPT_ID' </v>
      </c>
      <c r="AE171" s="164" t="s">
        <v>1971</v>
      </c>
      <c r="AF171" s="166"/>
      <c r="AG171" s="164" t="s">
        <v>1971</v>
      </c>
      <c r="AH171" s="66"/>
    </row>
    <row r="172" spans="1:34" ht="16.5" customHeight="1">
      <c r="A172" s="141" t="s">
        <v>2242</v>
      </c>
      <c r="B172" s="141" t="s">
        <v>2240</v>
      </c>
      <c r="C172" s="141" t="s">
        <v>2887</v>
      </c>
      <c r="D172" s="141">
        <v>11</v>
      </c>
      <c r="E172" s="174" t="s">
        <v>2243</v>
      </c>
      <c r="F172" s="176" t="s">
        <v>2262</v>
      </c>
      <c r="G172" s="176" t="s">
        <v>2254</v>
      </c>
      <c r="H172" s="176">
        <v>5</v>
      </c>
      <c r="I172" s="182" t="s">
        <v>2729</v>
      </c>
      <c r="J172" s="176" t="s">
        <v>2397</v>
      </c>
      <c r="K172" s="176" t="s">
        <v>2435</v>
      </c>
      <c r="L172" s="174"/>
      <c r="M172" s="142"/>
      <c r="N172" s="182" t="s">
        <v>2733</v>
      </c>
      <c r="O172" s="183">
        <v>205237003</v>
      </c>
      <c r="P172" s="143"/>
      <c r="Q172" s="174" t="s">
        <v>2449</v>
      </c>
      <c r="R172" s="174"/>
      <c r="S172" s="205" t="s">
        <v>2838</v>
      </c>
      <c r="T172" s="174"/>
      <c r="U172" s="166" t="str">
        <f t="shared" si="2"/>
        <v xml:space="preserve"> DEATH 테이블의 CAUSE_CONCEPT_ID 컬럼은 'INTEGER', 'INT', 'NUMBER', 'BIGINT' 타입을 가져야한다 </v>
      </c>
      <c r="V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W172" s="164" t="s">
        <v>1971</v>
      </c>
      <c r="X172" s="166" t="str">
        <f>"SELECT 
	CASE WHEN UPPER(DATA_TYPE_NAME) IN ("&amp;$S172&amp;") THEN 'O' ELSE 'X' END AS PASS_CHK,
    'ID"&amp; 'Ⅲ.품질진단 컬럼_규칙_결과'!$U202 &amp;"' AS RULE_ID, 
    UPPER(TABLE_NAME) AS TB_NM,
	UPPER(COLUMN_NAME) AS COL_NM
FROM TABLE_COLUMNS
WHERE 1=1
AND UPPER(SCHEMA_NAME) = '"&amp;$C172&amp;"'
AND UPPER(TABLE_NAME) = '"&amp;$G172&amp;"'
AND UPPER(COLUMN_NAME) = '"&amp;$J172&amp;"'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'CAUSE_CONCEPT_ID' </v>
      </c>
      <c r="Y172" s="164" t="s">
        <v>1971</v>
      </c>
      <c r="Z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A172" s="164" t="s">
        <v>1971</v>
      </c>
      <c r="AB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C172" s="164" t="s">
        <v>1971</v>
      </c>
      <c r="AD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ALL_TAB_COLUMNS
WHERE 1=1
AND UPPER(OWNER)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'CAUSE_CONCEPT_ID' </v>
      </c>
      <c r="AE172" s="164" t="s">
        <v>1971</v>
      </c>
      <c r="AF172" s="166"/>
      <c r="AG172" s="164" t="s">
        <v>1971</v>
      </c>
      <c r="AH172" s="66"/>
    </row>
    <row r="173" spans="1:34" ht="16.5" customHeight="1">
      <c r="A173" s="141" t="s">
        <v>2242</v>
      </c>
      <c r="B173" s="141" t="s">
        <v>2240</v>
      </c>
      <c r="C173" s="141" t="s">
        <v>2887</v>
      </c>
      <c r="D173" s="141">
        <v>11</v>
      </c>
      <c r="E173" s="174" t="s">
        <v>2243</v>
      </c>
      <c r="F173" s="176" t="s">
        <v>2262</v>
      </c>
      <c r="G173" s="176" t="s">
        <v>2254</v>
      </c>
      <c r="H173" s="176">
        <v>6</v>
      </c>
      <c r="I173" s="182" t="s">
        <v>2730</v>
      </c>
      <c r="J173" s="176" t="s">
        <v>2398</v>
      </c>
      <c r="K173" s="176" t="s">
        <v>2437</v>
      </c>
      <c r="L173" s="174"/>
      <c r="M173" s="142"/>
      <c r="N173" s="182" t="s">
        <v>2734</v>
      </c>
      <c r="O173" s="183" t="s">
        <v>2736</v>
      </c>
      <c r="P173" s="143"/>
      <c r="Q173" s="174" t="s">
        <v>2449</v>
      </c>
      <c r="R173" s="174"/>
      <c r="S173" s="205" t="s">
        <v>2820</v>
      </c>
      <c r="T173" s="174"/>
      <c r="U173" s="166" t="str">
        <f t="shared" si="2"/>
        <v xml:space="preserve"> DEATH 테이블의 CAUSE_SOURCE_VALUE 컬럼은 'CHARACTER VARYING', 'VARCHAR', 'VARCHAR2' 타입을 가져야한다 </v>
      </c>
      <c r="V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W173" s="164" t="s">
        <v>1971</v>
      </c>
      <c r="X173" s="166" t="str">
        <f>"SELECT 
	CASE WHEN UPPER(DATA_TYPE_NAME) IN ("&amp;$S173&amp;") THEN 'O' ELSE 'X' END AS PASS_CHK,
    'ID"&amp; 'Ⅲ.품질진단 컬럼_규칙_결과'!$U203 &amp;"' AS RULE_ID, 
    UPPER(TABLE_NAME) AS TB_NM,
	UPPER(COLUMN_NAME) AS COL_NM
FROM TABLE_COLUMNS
WHERE 1=1
AND UPPER(SCHEMA_NAME) = '"&amp;$C173&amp;"'
AND UPPER(TABLE_NAME) = '"&amp;$G173&amp;"'
AND UPPER(COLUMN_NAME) = '"&amp;$J173&amp;"' "</f>
        <v xml:space="preserve">SELECT 
	CASE WHEN UPPER(DATA_TYPE_NAME) IN ('CHARACTER VARYING', 'VARCHAR', 'VARCHAR2') THEN 'O' ELSE 'X' END AS PASS_CHK,
    'ID1201' AS RULE_ID, 
    UPPER(TABLE_NAME) AS TB_NM,
	UPPER(COLUMN_NAME) AS COL_NM
FROM TABLE_COLUMNS
WHERE 1=1
AND UPPER(SCHEMA_NAME) = 'YourSchemaName'
AND UPPER(TABLE_NAME) = 'DEATH'
AND UPPER(COLUMN_NAME) = 'CAUSE_SOURCE_VALUE' </v>
      </c>
      <c r="Y173" s="164" t="s">
        <v>1971</v>
      </c>
      <c r="Z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A173" s="164" t="s">
        <v>1971</v>
      </c>
      <c r="AB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C173" s="164" t="s">
        <v>1971</v>
      </c>
      <c r="AD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ALL_TAB_COLUMNS
WHERE 1=1
AND UPPER(OWNER)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ALL_TAB_COLUMNS
WHERE 1=1
AND UPPER(OWNER) = 'YourSchemaName'
AND UPPER(TABLE_NAME) = 'DEATH'
AND UPPER(COLUMN_NAME) = 'CAUSE_SOURCE_VALUE' </v>
      </c>
      <c r="AE173" s="164" t="s">
        <v>1971</v>
      </c>
      <c r="AF173" s="166"/>
      <c r="AG173" s="164" t="s">
        <v>1971</v>
      </c>
      <c r="AH173" s="66"/>
    </row>
    <row r="174" spans="1:34" ht="16.5" customHeight="1">
      <c r="A174" s="141" t="s">
        <v>2242</v>
      </c>
      <c r="B174" s="141" t="s">
        <v>2240</v>
      </c>
      <c r="C174" s="141" t="s">
        <v>2887</v>
      </c>
      <c r="D174" s="141">
        <v>11</v>
      </c>
      <c r="E174" s="174" t="s">
        <v>2243</v>
      </c>
      <c r="F174" s="176" t="s">
        <v>2262</v>
      </c>
      <c r="G174" s="176" t="s">
        <v>2254</v>
      </c>
      <c r="H174" s="176">
        <v>7</v>
      </c>
      <c r="I174" s="182" t="s">
        <v>2731</v>
      </c>
      <c r="J174" s="176" t="s">
        <v>2399</v>
      </c>
      <c r="K174" s="176" t="s">
        <v>2435</v>
      </c>
      <c r="L174" s="174"/>
      <c r="M174" s="142"/>
      <c r="N174" s="182" t="s">
        <v>2735</v>
      </c>
      <c r="O174" s="183" t="s">
        <v>2508</v>
      </c>
      <c r="P174" s="150"/>
      <c r="Q174" s="174" t="s">
        <v>2449</v>
      </c>
      <c r="R174" s="174"/>
      <c r="S174" s="205" t="s">
        <v>2838</v>
      </c>
      <c r="T174" s="174"/>
      <c r="U174" s="166" t="str">
        <f t="shared" si="2"/>
        <v xml:space="preserve"> DEATH 테이블의 CAUSE_SOURCE_CONCEPT_ID 컬럼은 'INTEGER', 'INT', 'NUMBER', 'BIGINT' 타입을 가져야한다 </v>
      </c>
      <c r="V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W174" s="164" t="s">
        <v>1971</v>
      </c>
      <c r="X174" s="166" t="str">
        <f>"SELECT 
	CASE WHEN UPPER(DATA_TYPE_NAME) IN ("&amp;$S174&amp;") THEN 'O' ELSE 'X' END AS PASS_CHK,
    'ID"&amp; 'Ⅲ.품질진단 컬럼_규칙_결과'!$U204 &amp;"' AS RULE_ID, 
    UPPER(TABLE_NAME) AS TB_NM,
	UPPER(COLUMN_NAME) AS COL_NM
FROM TABLE_COLUMNS
WHERE 1=1
AND UPPER(SCHEMA_NAME) = '"&amp;$C174&amp;"'
AND UPPER(TABLE_NAME) = '"&amp;$G174&amp;"'
AND UPPER(COLUMN_NAME) = '"&amp;$J174&amp;"'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'CAUSE_SOURCE_CONCEPT_ID' </v>
      </c>
      <c r="Y174" s="164" t="s">
        <v>1971</v>
      </c>
      <c r="Z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A174" s="164" t="s">
        <v>1971</v>
      </c>
      <c r="AB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C174" s="164" t="s">
        <v>1971</v>
      </c>
      <c r="AD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ALL_TAB_COLUMNS
WHERE 1=1
AND UPPER(OWNER)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'CAUSE_SOURCE_CONCEPT_ID' </v>
      </c>
      <c r="AE174" s="164" t="s">
        <v>1971</v>
      </c>
      <c r="AF174" s="166"/>
      <c r="AG174" s="164" t="s">
        <v>1971</v>
      </c>
      <c r="AH174" s="66"/>
    </row>
    <row r="175" spans="1:34" ht="16.5" customHeight="1">
      <c r="A175" s="141" t="s">
        <v>2242</v>
      </c>
      <c r="B175" s="141" t="s">
        <v>2240</v>
      </c>
      <c r="C175" s="141" t="s">
        <v>2887</v>
      </c>
      <c r="D175" s="141">
        <v>12</v>
      </c>
      <c r="E175" s="174" t="s">
        <v>2243</v>
      </c>
      <c r="F175" s="176" t="s">
        <v>2263</v>
      </c>
      <c r="G175" s="176" t="s">
        <v>2255</v>
      </c>
      <c r="H175" s="176">
        <v>1</v>
      </c>
      <c r="I175" s="182" t="s">
        <v>2739</v>
      </c>
      <c r="J175" s="176" t="s">
        <v>2400</v>
      </c>
      <c r="K175" s="176" t="s">
        <v>2435</v>
      </c>
      <c r="L175" s="174" t="s">
        <v>9</v>
      </c>
      <c r="M175" s="142"/>
      <c r="N175" s="182" t="s">
        <v>2739</v>
      </c>
      <c r="O175" s="192"/>
      <c r="P175" s="143"/>
      <c r="Q175" s="174" t="s">
        <v>116</v>
      </c>
      <c r="R175" s="174" t="s">
        <v>2448</v>
      </c>
      <c r="S175" s="205" t="s">
        <v>2838</v>
      </c>
      <c r="T175" s="174" t="s">
        <v>315</v>
      </c>
      <c r="U175" s="166" t="str">
        <f t="shared" si="2"/>
        <v xml:space="preserve"> NOTE 테이블의 NOTE_ID 컬럼은 'INTEGER', 'INT', 'NUMBER', 'BIGINT' 타입을 가져야한다 </v>
      </c>
      <c r="V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W175" s="164" t="s">
        <v>1971</v>
      </c>
      <c r="X175" s="166" t="str">
        <f>"SELECT 
	CASE WHEN UPPER(DATA_TYPE_NAME) IN ("&amp;$S175&amp;") THEN 'O' ELSE 'X' END AS PASS_CHK,
    'ID"&amp; 'Ⅲ.품질진단 컬럼_규칙_결과'!$U205 &amp;"' AS RULE_ID, 
    UPPER(TABLE_NAME) AS TB_NM,
	UPPER(COLUMN_NAME) AS COL_NM
FROM TABLE_COLUMNS
WHERE 1=1
AND UPPER(SCHEMA_NAME) = '"&amp;$C175&amp;"'
AND UPPER(TABLE_NAME) = '"&amp;$G175&amp;"'
AND UPPER(COLUMN_NAME) = '"&amp;$J175&amp;"' "</f>
        <v xml:space="preserve">SELECT 
	CASE WHEN UPPER(DATA_TYPE_NAME) IN ('INTEGER', 'INT', 'NUMBER', 'BIGINT') THEN 'O' ELSE 'X' END AS PASS_CHK,
    'ID1203' AS RULE_ID, 
    UPPER(TABLE_NAME) AS TB_NM,
	UPPER(COLUMN_NAME) AS COL_NM
FROM TABLE_COLUMNS
WHERE 1=1
AND UPPER(SCHEMA_NAME) = 'YourSchemaName'
AND UPPER(TABLE_NAME) = 'NOTE'
AND UPPER(COLUMN_NAME) = 'NOTE_ID' </v>
      </c>
      <c r="Y175" s="164" t="s">
        <v>1971</v>
      </c>
      <c r="Z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A175" s="164" t="s">
        <v>1971</v>
      </c>
      <c r="AB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C175" s="164" t="s">
        <v>1971</v>
      </c>
      <c r="AD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ALL_TAB_COLUMNS
WHERE 1=1
AND UPPER(OWNER)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ALL_TAB_COLUMNS
WHERE 1=1
AND UPPER(OWNER) = 'YourSchemaName'
AND UPPER(TABLE_NAME) = 'NOTE'
AND UPPER(COLUMN_NAME) = 'NOTE_ID' </v>
      </c>
      <c r="AE175" s="164" t="s">
        <v>1971</v>
      </c>
      <c r="AF175" s="166"/>
      <c r="AG175" s="164" t="s">
        <v>1971</v>
      </c>
      <c r="AH175" s="66"/>
    </row>
    <row r="176" spans="1:34" ht="16.5" customHeight="1">
      <c r="A176" s="141" t="s">
        <v>2242</v>
      </c>
      <c r="B176" s="141" t="s">
        <v>2240</v>
      </c>
      <c r="C176" s="141" t="s">
        <v>2887</v>
      </c>
      <c r="D176" s="141">
        <v>12</v>
      </c>
      <c r="E176" s="174" t="s">
        <v>2243</v>
      </c>
      <c r="F176" s="176" t="s">
        <v>2263</v>
      </c>
      <c r="G176" s="176" t="s">
        <v>2255</v>
      </c>
      <c r="H176" s="176">
        <v>2</v>
      </c>
      <c r="I176" s="182" t="s">
        <v>2487</v>
      </c>
      <c r="J176" s="176" t="s">
        <v>2272</v>
      </c>
      <c r="K176" s="176" t="s">
        <v>2435</v>
      </c>
      <c r="L176" s="174"/>
      <c r="M176" s="142"/>
      <c r="N176" s="182" t="s">
        <v>2487</v>
      </c>
      <c r="O176" s="192"/>
      <c r="P176" s="36"/>
      <c r="Q176" s="174" t="s">
        <v>116</v>
      </c>
      <c r="R176" s="174" t="s">
        <v>2448</v>
      </c>
      <c r="S176" s="205" t="s">
        <v>2838</v>
      </c>
      <c r="T176" s="174"/>
      <c r="U176" s="166" t="str">
        <f t="shared" si="2"/>
        <v xml:space="preserve"> NOTE 테이블의 PERSON_ID 컬럼은 'INTEGER', 'INT', 'NUMBER', 'BIGINT' 타입을 가져야한다 </v>
      </c>
      <c r="V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W176" s="164" t="s">
        <v>1971</v>
      </c>
      <c r="X176" s="166" t="str">
        <f>"SELECT 
	CASE WHEN UPPER(DATA_TYPE_NAME) IN ("&amp;$S176&amp;") THEN 'O' ELSE 'X' END AS PASS_CHK,
    'ID"&amp; 'Ⅲ.품질진단 컬럼_규칙_결과'!$U206 &amp;"' AS RULE_ID, 
    UPPER(TABLE_NAME) AS TB_NM,
	UPPER(COLUMN_NAME) AS COL_NM
FROM TABLE_COLUMNS
WHERE 1=1
AND UPPER(SCHEMA_NAME) = '"&amp;$C176&amp;"'
AND UPPER(TABLE_NAME) = '"&amp;$G176&amp;"'
AND UPPER(COLUMN_NAME) = '"&amp;$J176&amp;"' "</f>
        <v xml:space="preserve">SELECT 
	CASE WHEN UPPER(DATA_TYPE_NAME) IN ('INTEGER', 'INT', 'NUMBER', 'BIGINT') THEN 'O' ELSE 'X' END AS PASS_CHK,
    'ID1204' AS RULE_ID, 
    UPPER(TABLE_NAME) AS TB_NM,
	UPPER(COLUMN_NAME) AS COL_NM
FROM TABLE_COLUMNS
WHERE 1=1
AND UPPER(SCHEMA_NAME) = 'YourSchemaName'
AND UPPER(TABLE_NAME) = 'NOTE'
AND UPPER(COLUMN_NAME) = 'PERSON_ID' </v>
      </c>
      <c r="Y176" s="164" t="s">
        <v>1971</v>
      </c>
      <c r="Z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A176" s="164" t="s">
        <v>1971</v>
      </c>
      <c r="AB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C176" s="164" t="s">
        <v>1971</v>
      </c>
      <c r="AD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ALL_TAB_COLUMNS
WHERE 1=1
AND UPPER(OWNER)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ALL_TAB_COLUMNS
WHERE 1=1
AND UPPER(OWNER) = 'YourSchemaName'
AND UPPER(TABLE_NAME) = 'NOTE'
AND UPPER(COLUMN_NAME) = 'PERSON_ID' </v>
      </c>
      <c r="AE176" s="164" t="s">
        <v>1971</v>
      </c>
      <c r="AF176" s="166"/>
      <c r="AG176" s="164" t="s">
        <v>1971</v>
      </c>
      <c r="AH176" s="66"/>
    </row>
    <row r="177" spans="1:34" ht="16.5" customHeight="1">
      <c r="A177" s="141" t="s">
        <v>2242</v>
      </c>
      <c r="B177" s="141" t="s">
        <v>2240</v>
      </c>
      <c r="C177" s="141" t="s">
        <v>2887</v>
      </c>
      <c r="D177" s="141">
        <v>12</v>
      </c>
      <c r="E177" s="174" t="s">
        <v>2243</v>
      </c>
      <c r="F177" s="176" t="s">
        <v>2263</v>
      </c>
      <c r="G177" s="176" t="s">
        <v>2255</v>
      </c>
      <c r="H177" s="176">
        <v>3</v>
      </c>
      <c r="I177" s="182" t="s">
        <v>2740</v>
      </c>
      <c r="J177" s="176" t="s">
        <v>2401</v>
      </c>
      <c r="K177" s="176" t="s">
        <v>2438</v>
      </c>
      <c r="L177" s="174"/>
      <c r="M177" s="142"/>
      <c r="N177" s="182" t="s">
        <v>2740</v>
      </c>
      <c r="O177" s="184">
        <v>44852</v>
      </c>
      <c r="P177" s="36"/>
      <c r="Q177" s="174" t="s">
        <v>116</v>
      </c>
      <c r="R177" s="174" t="s">
        <v>2448</v>
      </c>
      <c r="S177" s="205" t="s">
        <v>2813</v>
      </c>
      <c r="T177" s="174"/>
      <c r="U177" s="166" t="str">
        <f t="shared" si="2"/>
        <v xml:space="preserve"> NOTE 테이블의 NOTE_DATE 컬럼은 'DATE' 타입을 가져야한다 </v>
      </c>
      <c r="V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W177" s="164" t="s">
        <v>1971</v>
      </c>
      <c r="X177" s="166" t="str">
        <f>"SELECT 
	CASE WHEN UPPER(DATA_TYPE_NAME) IN ("&amp;$S177&amp;") THEN 'O' ELSE 'X' END AS PASS_CHK,
    'ID"&amp; 'Ⅲ.품질진단 컬럼_규칙_결과'!$U207 &amp;"' AS RULE_ID, 
    UPPER(TABLE_NAME) AS TB_NM,
	UPPER(COLUMN_NAME) AS COL_NM
FROM TABLE_COLUMNS
WHERE 1=1
AND UPPER(SCHEMA_NAME) = '"&amp;$C177&amp;"'
AND UPPER(TABLE_NAME) = '"&amp;$G177&amp;"'
AND UPPER(COLUMN_NAME) = '"&amp;$J177&amp;"' "</f>
        <v xml:space="preserve">SELECT 
	CASE WHEN UPPER(DATA_TYPE_NAME) IN ('DATE') THEN 'O' ELSE 'X' END AS PASS_CHK,
    'ID1205' AS RULE_ID, 
    UPPER(TABLE_NAME) AS TB_NM,
	UPPER(COLUMN_NAME) AS COL_NM
FROM TABLE_COLUMNS
WHERE 1=1
AND UPPER(SCHEMA_NAME) = 'YourSchemaName'
AND UPPER(TABLE_NAME) = 'NOTE'
AND UPPER(COLUMN_NAME) = 'NOTE_DATE' </v>
      </c>
      <c r="Y177" s="164" t="s">
        <v>1971</v>
      </c>
      <c r="Z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A177" s="164" t="s">
        <v>1971</v>
      </c>
      <c r="AB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C177" s="164" t="s">
        <v>1971</v>
      </c>
      <c r="AD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ALL_TAB_COLUMNS
WHERE 1=1
AND UPPER(OWNER)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ALL_TAB_COLUMNS
WHERE 1=1
AND UPPER(OWNER) = 'YourSchemaName'
AND UPPER(TABLE_NAME) = 'NOTE'
AND UPPER(COLUMN_NAME) = 'NOTE_DATE' </v>
      </c>
      <c r="AE177" s="164" t="s">
        <v>1971</v>
      </c>
      <c r="AF177" s="166"/>
      <c r="AG177" s="164" t="s">
        <v>1971</v>
      </c>
      <c r="AH177" s="66"/>
    </row>
    <row r="178" spans="1:34" ht="16.5" customHeight="1">
      <c r="A178" s="141" t="s">
        <v>2242</v>
      </c>
      <c r="B178" s="141" t="s">
        <v>2240</v>
      </c>
      <c r="C178" s="141" t="s">
        <v>2887</v>
      </c>
      <c r="D178" s="141">
        <v>12</v>
      </c>
      <c r="E178" s="174" t="s">
        <v>2243</v>
      </c>
      <c r="F178" s="176" t="s">
        <v>2263</v>
      </c>
      <c r="G178" s="176" t="s">
        <v>2255</v>
      </c>
      <c r="H178" s="176">
        <v>4</v>
      </c>
      <c r="I178" s="182" t="s">
        <v>2741</v>
      </c>
      <c r="J178" s="176" t="s">
        <v>2402</v>
      </c>
      <c r="K178" s="176" t="s">
        <v>2436</v>
      </c>
      <c r="L178" s="174"/>
      <c r="M178" s="142"/>
      <c r="N178" s="182" t="s">
        <v>2741</v>
      </c>
      <c r="O178" s="192"/>
      <c r="P178" s="143"/>
      <c r="Q178" s="174" t="s">
        <v>2449</v>
      </c>
      <c r="R178" s="174"/>
      <c r="S178" s="205" t="s">
        <v>2819</v>
      </c>
      <c r="T178" s="174"/>
      <c r="U178" s="166" t="str">
        <f t="shared" si="2"/>
        <v xml:space="preserve"> NOTE 테이블의 NOTE_DATETIME 컬럼은 'DATETIME', 'TIMESTAMP', 'TIMESTAMP(6)', 'TIMESTAMP WITHOUT TIME ZONE' 타입을 가져야한다 </v>
      </c>
      <c r="V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W178" s="164" t="s">
        <v>1971</v>
      </c>
      <c r="X178" s="166" t="str">
        <f>"SELECT 
	CASE WHEN UPPER(DATA_TYPE_NAME) IN ("&amp;$S178&amp;") THEN 'O' ELSE 'X' END AS PASS_CHK,
    'ID"&amp; 'Ⅲ.품질진단 컬럼_규칙_결과'!$U208 &amp;"' AS RULE_ID, 
    UPPER(TABLE_NAME) AS TB_NM,
	UPPER(COLUMN_NAME) AS COL_NM
FROM TABLE_COLUMNS
WHERE 1=1
AND UPPER(SCHEMA_NAME) = '"&amp;$C178&amp;"'
AND UPPER(TABLE_NAME) = '"&amp;$G178&amp;"'
AND UPPER(COLUMN_NAME) = '"&amp;$J178&amp;"' "</f>
        <v xml:space="preserve">SELECT 
	CASE WHEN UPPER(DATA_TYPE_NAME) IN ('DATETIME', 'TIMESTAMP', 'TIMESTAMP(6)', 'TIMESTAMP WITHOUT TIME ZONE') THEN 'O' ELSE 'X' END AS PASS_CHK,
    'ID1206' AS RULE_ID, 
    UPPER(TABLE_NAME) AS TB_NM,
	UPPER(COLUMN_NAME) AS COL_NM
FROM TABLE_COLUMNS
WHERE 1=1
AND UPPER(SCHEMA_NAME) = 'YourSchemaName'
AND UPPER(TABLE_NAME) = 'NOTE'
AND UPPER(COLUMN_NAME) = 'NOTE_DATETIME' </v>
      </c>
      <c r="Y178" s="164" t="s">
        <v>1971</v>
      </c>
      <c r="Z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A178" s="164" t="s">
        <v>1971</v>
      </c>
      <c r="AB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C178" s="164" t="s">
        <v>1971</v>
      </c>
      <c r="AD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ALL_TAB_COLUMNS
WHERE 1=1
AND UPPER(OWNER)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ALL_TAB_COLUMNS
WHERE 1=1
AND UPPER(OWNER) = 'YourSchemaName'
AND UPPER(TABLE_NAME) = 'NOTE'
AND UPPER(COLUMN_NAME) = 'NOTE_DATETIME' </v>
      </c>
      <c r="AE178" s="164" t="s">
        <v>1971</v>
      </c>
      <c r="AF178" s="166"/>
      <c r="AG178" s="164" t="s">
        <v>1971</v>
      </c>
      <c r="AH178" s="66"/>
    </row>
    <row r="179" spans="1:34" ht="16.5" customHeight="1">
      <c r="A179" s="141" t="s">
        <v>2242</v>
      </c>
      <c r="B179" s="141" t="s">
        <v>2240</v>
      </c>
      <c r="C179" s="141" t="s">
        <v>2887</v>
      </c>
      <c r="D179" s="141">
        <v>12</v>
      </c>
      <c r="E179" s="174" t="s">
        <v>2243</v>
      </c>
      <c r="F179" s="176" t="s">
        <v>2263</v>
      </c>
      <c r="G179" s="176" t="s">
        <v>2255</v>
      </c>
      <c r="H179" s="176">
        <v>5</v>
      </c>
      <c r="I179" s="182" t="s">
        <v>2742</v>
      </c>
      <c r="J179" s="176" t="s">
        <v>2403</v>
      </c>
      <c r="K179" s="176" t="s">
        <v>2435</v>
      </c>
      <c r="L179" s="174"/>
      <c r="M179" s="142"/>
      <c r="N179" s="182" t="s">
        <v>2752</v>
      </c>
      <c r="O179" s="192">
        <v>32835</v>
      </c>
      <c r="P179" s="143"/>
      <c r="Q179" s="174" t="s">
        <v>116</v>
      </c>
      <c r="R179" s="174" t="s">
        <v>2448</v>
      </c>
      <c r="S179" s="205" t="s">
        <v>2838</v>
      </c>
      <c r="T179" s="174"/>
      <c r="U179" s="166" t="str">
        <f t="shared" si="2"/>
        <v xml:space="preserve"> NOTE 테이블의 NOTE_TYPE_CONCEPT_ID 컬럼은 'INTEGER', 'INT', 'NUMBER', 'BIGINT' 타입을 가져야한다 </v>
      </c>
      <c r="V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W179" s="164" t="s">
        <v>1971</v>
      </c>
      <c r="X179" s="166" t="str">
        <f>"SELECT 
	CASE WHEN UPPER(DATA_TYPE_NAME) IN ("&amp;$S179&amp;") THEN 'O' ELSE 'X' END AS PASS_CHK,
    'ID"&amp; 'Ⅲ.품질진단 컬럼_규칙_결과'!$U209 &amp;"' AS RULE_ID, 
    UPPER(TABLE_NAME) AS TB_NM,
	UPPER(COLUMN_NAME) AS COL_NM
FROM TABLE_COLUMNS
WHERE 1=1
AND UPPER(SCHEMA_NAME) = '"&amp;$C179&amp;"'
AND UPPER(TABLE_NAME) = '"&amp;$G179&amp;"'
AND UPPER(COLUMN_NAME) = '"&amp;$J179&amp;"' "</f>
        <v xml:space="preserve">SELECT 
	CASE WHEN UPPER(DATA_TYPE_NAME) IN ('INTEGER', 'INT', 'NUMBER', 'BIGINT') THEN 'O' ELSE 'X' END AS PASS_CHK,
    'ID1207' AS RULE_ID, 
    UPPER(TABLE_NAME) AS TB_NM,
	UPPER(COLUMN_NAME) AS COL_NM
FROM TABLE_COLUMNS
WHERE 1=1
AND UPPER(SCHEMA_NAME) = 'YourSchemaName'
AND UPPER(TABLE_NAME) = 'NOTE'
AND UPPER(COLUMN_NAME) = 'NOTE_TYPE_CONCEPT_ID' </v>
      </c>
      <c r="Y179" s="164" t="s">
        <v>1971</v>
      </c>
      <c r="Z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A179" s="164" t="s">
        <v>1971</v>
      </c>
      <c r="AB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C179" s="164" t="s">
        <v>1971</v>
      </c>
      <c r="AD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ALL_TAB_COLUMNS
WHERE 1=1
AND UPPER(OWNER)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ALL_TAB_COLUMNS
WHERE 1=1
AND UPPER(OWNER) = 'YourSchemaName'
AND UPPER(TABLE_NAME) = 'NOTE'
AND UPPER(COLUMN_NAME) = 'NOTE_TYPE_CONCEPT_ID' </v>
      </c>
      <c r="AE179" s="164" t="s">
        <v>1971</v>
      </c>
      <c r="AF179" s="166"/>
      <c r="AG179" s="164" t="s">
        <v>1971</v>
      </c>
      <c r="AH179" s="66"/>
    </row>
    <row r="180" spans="1:34" ht="16.5" customHeight="1">
      <c r="A180" s="141" t="s">
        <v>2242</v>
      </c>
      <c r="B180" s="141" t="s">
        <v>2240</v>
      </c>
      <c r="C180" s="141" t="s">
        <v>2887</v>
      </c>
      <c r="D180" s="141">
        <v>12</v>
      </c>
      <c r="E180" s="174" t="s">
        <v>2243</v>
      </c>
      <c r="F180" s="176" t="s">
        <v>2263</v>
      </c>
      <c r="G180" s="176" t="s">
        <v>2255</v>
      </c>
      <c r="H180" s="176">
        <v>6</v>
      </c>
      <c r="I180" s="182" t="s">
        <v>2743</v>
      </c>
      <c r="J180" s="176" t="s">
        <v>2404</v>
      </c>
      <c r="K180" s="176" t="s">
        <v>2435</v>
      </c>
      <c r="L180" s="174"/>
      <c r="M180" s="142"/>
      <c r="N180" s="182" t="s">
        <v>2743</v>
      </c>
      <c r="O180" s="192" t="s">
        <v>2508</v>
      </c>
      <c r="P180" s="143"/>
      <c r="Q180" s="174" t="s">
        <v>116</v>
      </c>
      <c r="R180" s="174" t="s">
        <v>2448</v>
      </c>
      <c r="S180" s="205" t="s">
        <v>2838</v>
      </c>
      <c r="T180" s="174"/>
      <c r="U180" s="166" t="str">
        <f t="shared" si="2"/>
        <v xml:space="preserve"> NOTE 테이블의 NOTE_CLASS_CONCEPT_ID 컬럼은 'INTEGER', 'INT', 'NUMBER', 'BIGINT' 타입을 가져야한다 </v>
      </c>
      <c r="V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W180" s="164" t="s">
        <v>1971</v>
      </c>
      <c r="X180" s="166" t="str">
        <f>"SELECT 
	CASE WHEN UPPER(DATA_TYPE_NAME) IN ("&amp;$S180&amp;") THEN 'O' ELSE 'X' END AS PASS_CHK,
    'ID"&amp; 'Ⅲ.품질진단 컬럼_규칙_결과'!$U210 &amp;"' AS RULE_ID, 
    UPPER(TABLE_NAME) AS TB_NM,
	UPPER(COLUMN_NAME) AS COL_NM
FROM TABLE_COLUMNS
WHERE 1=1
AND UPPER(SCHEMA_NAME) = '"&amp;$C180&amp;"'
AND UPPER(TABLE_NAME) = '"&amp;$G180&amp;"'
AND UPPER(COLUMN_NAME) = '"&amp;$J180&amp;"' "</f>
        <v xml:space="preserve">SELECT 
	CASE WHEN UPPER(DATA_TYPE_NAME) IN ('INTEGER', 'INT', 'NUMBER', 'BIGINT') THEN 'O' ELSE 'X' END AS PASS_CHK,
    'ID1208' AS RULE_ID, 
    UPPER(TABLE_NAME) AS TB_NM,
	UPPER(COLUMN_NAME) AS COL_NM
FROM TABLE_COLUMNS
WHERE 1=1
AND UPPER(SCHEMA_NAME) = 'YourSchemaName'
AND UPPER(TABLE_NAME) = 'NOTE'
AND UPPER(COLUMN_NAME) = 'NOTE_CLASS_CONCEPT_ID' </v>
      </c>
      <c r="Y180" s="164" t="s">
        <v>1971</v>
      </c>
      <c r="Z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A180" s="164" t="s">
        <v>1971</v>
      </c>
      <c r="AB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C180" s="164" t="s">
        <v>1971</v>
      </c>
      <c r="AD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ALL_TAB_COLUMNS
WHERE 1=1
AND UPPER(OWNER)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ALL_TAB_COLUMNS
WHERE 1=1
AND UPPER(OWNER) = 'YourSchemaName'
AND UPPER(TABLE_NAME) = 'NOTE'
AND UPPER(COLUMN_NAME) = 'NOTE_CLASS_CONCEPT_ID' </v>
      </c>
      <c r="AE180" s="164" t="s">
        <v>1971</v>
      </c>
      <c r="AF180" s="166"/>
      <c r="AG180" s="164" t="s">
        <v>1971</v>
      </c>
      <c r="AH180" s="66"/>
    </row>
    <row r="181" spans="1:34" ht="16.5" customHeight="1">
      <c r="A181" s="141" t="s">
        <v>2242</v>
      </c>
      <c r="B181" s="141" t="s">
        <v>2240</v>
      </c>
      <c r="C181" s="141" t="s">
        <v>2887</v>
      </c>
      <c r="D181" s="141">
        <v>12</v>
      </c>
      <c r="E181" s="174" t="s">
        <v>2243</v>
      </c>
      <c r="F181" s="176" t="s">
        <v>2263</v>
      </c>
      <c r="G181" s="176" t="s">
        <v>2255</v>
      </c>
      <c r="H181" s="176">
        <v>7</v>
      </c>
      <c r="I181" s="182" t="s">
        <v>2744</v>
      </c>
      <c r="J181" s="176" t="s">
        <v>2405</v>
      </c>
      <c r="K181" s="176" t="s">
        <v>2443</v>
      </c>
      <c r="L181" s="174"/>
      <c r="M181" s="142"/>
      <c r="N181" s="182" t="s">
        <v>2744</v>
      </c>
      <c r="O181" s="192"/>
      <c r="P181" s="143"/>
      <c r="Q181" s="174" t="s">
        <v>2449</v>
      </c>
      <c r="R181" s="174"/>
      <c r="S181" s="205" t="s">
        <v>2820</v>
      </c>
      <c r="T181" s="174"/>
      <c r="U181" s="166" t="str">
        <f t="shared" si="2"/>
        <v xml:space="preserve"> NOTE 테이블의 NOTE_TITLE 컬럼은 'CHARACTER VARYING', 'VARCHAR', 'VARCHAR2' 타입을 가져야한다 </v>
      </c>
      <c r="V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W181" s="164" t="s">
        <v>1971</v>
      </c>
      <c r="X181" s="166" t="str">
        <f>"SELECT 
	CASE WHEN UPPER(DATA_TYPE_NAME) IN ("&amp;$S181&amp;") THEN 'O' ELSE 'X' END AS PASS_CHK,
    'ID"&amp; 'Ⅲ.품질진단 컬럼_규칙_결과'!$U211 &amp;"' AS RULE_ID, 
    UPPER(TABLE_NAME) AS TB_NM,
	UPPER(COLUMN_NAME) AS COL_NM
FROM TABLE_COLUMNS
WHERE 1=1
AND UPPER(SCHEMA_NAME) = '"&amp;$C181&amp;"'
AND UPPER(TABLE_NAME) = '"&amp;$G181&amp;"'
AND UPPER(COLUMN_NAME) = '"&amp;$J181&amp;"' "</f>
        <v xml:space="preserve">SELECT 
	CASE WHEN UPPER(DATA_TYPE_NAME) IN ('CHARACTER VARYING', 'VARCHAR', 'VARCHAR2') THEN 'O' ELSE 'X' END AS PASS_CHK,
    'ID1209' AS RULE_ID, 
    UPPER(TABLE_NAME) AS TB_NM,
	UPPER(COLUMN_NAME) AS COL_NM
FROM TABLE_COLUMNS
WHERE 1=1
AND UPPER(SCHEMA_NAME) = 'YourSchemaName'
AND UPPER(TABLE_NAME) = 'NOTE'
AND UPPER(COLUMN_NAME) = 'NOTE_TITLE' </v>
      </c>
      <c r="Y181" s="164" t="s">
        <v>1971</v>
      </c>
      <c r="Z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A181" s="164" t="s">
        <v>1971</v>
      </c>
      <c r="AB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C181" s="164" t="s">
        <v>1971</v>
      </c>
      <c r="AD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ALL_TAB_COLUMNS
WHERE 1=1
AND UPPER(OWNER)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ALL_TAB_COLUMNS
WHERE 1=1
AND UPPER(OWNER) = 'YourSchemaName'
AND UPPER(TABLE_NAME) = 'NOTE'
AND UPPER(COLUMN_NAME) = 'NOTE_TITLE' </v>
      </c>
      <c r="AE181" s="164" t="s">
        <v>1971</v>
      </c>
      <c r="AF181" s="166"/>
      <c r="AG181" s="164" t="s">
        <v>1971</v>
      </c>
      <c r="AH181" s="66"/>
    </row>
    <row r="182" spans="1:34" ht="16.5" customHeight="1">
      <c r="A182" s="141" t="s">
        <v>2242</v>
      </c>
      <c r="B182" s="141" t="s">
        <v>2240</v>
      </c>
      <c r="C182" s="141" t="s">
        <v>2887</v>
      </c>
      <c r="D182" s="141">
        <v>12</v>
      </c>
      <c r="E182" s="174" t="s">
        <v>2243</v>
      </c>
      <c r="F182" s="176" t="s">
        <v>2263</v>
      </c>
      <c r="G182" s="176" t="s">
        <v>2255</v>
      </c>
      <c r="H182" s="176">
        <v>8</v>
      </c>
      <c r="I182" s="182" t="s">
        <v>2745</v>
      </c>
      <c r="J182" s="176" t="s">
        <v>2406</v>
      </c>
      <c r="K182" s="176" t="s">
        <v>2440</v>
      </c>
      <c r="L182" s="174"/>
      <c r="M182" s="142"/>
      <c r="N182" s="182" t="s">
        <v>2753</v>
      </c>
      <c r="O182" s="192"/>
      <c r="P182" s="143"/>
      <c r="Q182" s="174" t="s">
        <v>116</v>
      </c>
      <c r="R182" s="174" t="s">
        <v>2448</v>
      </c>
      <c r="S182" s="205" t="s">
        <v>2821</v>
      </c>
      <c r="T182" s="174"/>
      <c r="U182" s="166" t="str">
        <f t="shared" si="2"/>
        <v xml:space="preserve"> NOTE 테이블의 NOTE_TEXT 컬럼은 'CHARACTER VARYING', 'VARCHAR', 'VARCHAR2', 'CLOB', 'TEXT' 타입을 가져야한다 </v>
      </c>
      <c r="V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W182" s="164" t="s">
        <v>1971</v>
      </c>
      <c r="X182" s="166" t="str">
        <f>"SELECT 
	CASE WHEN UPPER(DATA_TYPE_NAME) IN ("&amp;$S182&amp;") THEN 'O' ELSE 'X' END AS PASS_CHK,
    'ID"&amp; 'Ⅲ.품질진단 컬럼_규칙_결과'!$U215 &amp;"' AS RULE_ID, 
    UPPER(TABLE_NAME) AS TB_NM,
	UPPER(COLUMN_NAME) AS COL_NM
FROM TABLE_COLUMNS
WHERE 1=1
AND UPPER(SCHEMA_NAME) = '"&amp;$C182&amp;"'
AND UPPER(TABLE_NAME) = '"&amp;$G182&amp;"'
AND UPPER(COLUMN_NAME) = '"&amp;$J182&amp;"' "</f>
        <v xml:space="preserve">SELECT 
	CASE WHEN UPPER(DATA_TYPE_NAME) IN ('CHARACTER VARYING', 'VARCHAR', 'VARCHAR2', 'CLOB', 'TEXT') THEN 'O' ELSE 'X' END AS PASS_CHK,
    'ID1213' AS RULE_ID, 
    UPPER(TABLE_NAME) AS TB_NM,
	UPPER(COLUMN_NAME) AS COL_NM
FROM TABLE_COLUMNS
WHERE 1=1
AND UPPER(SCHEMA_NAME) = 'YourSchemaName'
AND UPPER(TABLE_NAME) = 'NOTE'
AND UPPER(COLUMN_NAME) = 'NOTE_TEXT' </v>
      </c>
      <c r="Y182" s="164" t="s">
        <v>1971</v>
      </c>
      <c r="Z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A182" s="164" t="s">
        <v>1971</v>
      </c>
      <c r="AB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C182" s="164" t="s">
        <v>1971</v>
      </c>
      <c r="AD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ALL_TAB_COLUMNS
WHERE 1=1
AND UPPER(OWNER)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ALL_TAB_COLUMNS
WHERE 1=1
AND UPPER(OWNER) = 'YourSchemaName'
AND UPPER(TABLE_NAME) = 'NOTE'
AND UPPER(COLUMN_NAME) = 'NOTE_TEXT' </v>
      </c>
      <c r="AE182" s="164" t="s">
        <v>1971</v>
      </c>
      <c r="AF182" s="166"/>
      <c r="AG182" s="164" t="s">
        <v>1971</v>
      </c>
      <c r="AH182" s="66"/>
    </row>
    <row r="183" spans="1:34" ht="16.5" customHeight="1">
      <c r="A183" s="141" t="s">
        <v>2242</v>
      </c>
      <c r="B183" s="141" t="s">
        <v>2240</v>
      </c>
      <c r="C183" s="141" t="s">
        <v>2887</v>
      </c>
      <c r="D183" s="141">
        <v>12</v>
      </c>
      <c r="E183" s="174" t="s">
        <v>2243</v>
      </c>
      <c r="F183" s="176" t="s">
        <v>2263</v>
      </c>
      <c r="G183" s="176" t="s">
        <v>2255</v>
      </c>
      <c r="H183" s="176">
        <v>9</v>
      </c>
      <c r="I183" s="182" t="s">
        <v>2746</v>
      </c>
      <c r="J183" s="176" t="s">
        <v>2407</v>
      </c>
      <c r="K183" s="176" t="s">
        <v>2435</v>
      </c>
      <c r="L183" s="174"/>
      <c r="M183" s="142"/>
      <c r="N183" s="182" t="s">
        <v>2754</v>
      </c>
      <c r="O183" s="192">
        <v>32678</v>
      </c>
      <c r="P183" s="143"/>
      <c r="Q183" s="174" t="s">
        <v>116</v>
      </c>
      <c r="R183" s="174" t="s">
        <v>2448</v>
      </c>
      <c r="S183" s="205" t="s">
        <v>2838</v>
      </c>
      <c r="T183" s="174"/>
      <c r="U183" s="166" t="str">
        <f t="shared" si="2"/>
        <v xml:space="preserve"> NOTE 테이블의 ENCODING_CONCEPT_ID 컬럼은 'INTEGER', 'INT', 'NUMBER', 'BIGINT' 타입을 가져야한다 </v>
      </c>
      <c r="V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W183" s="164" t="s">
        <v>1971</v>
      </c>
      <c r="X183" s="166" t="str">
        <f>"SELECT 
	CASE WHEN UPPER(DATA_TYPE_NAME) IN ("&amp;$S183&amp;") THEN 'O' ELSE 'X' END AS PASS_CHK,
    'ID"&amp; 'Ⅲ.품질진단 컬럼_규칙_결과'!$U216 &amp;"' AS RULE_ID, 
    UPPER(TABLE_NAME) AS TB_NM,
	UPPER(COLUMN_NAME) AS COL_NM
FROM TABLE_COLUMNS
WHERE 1=1
AND UPPER(SCHEMA_NAME) = '"&amp;$C183&amp;"'
AND UPPER(TABLE_NAME) = '"&amp;$G183&amp;"'
AND UPPER(COLUMN_NAME) = '"&amp;$J183&amp;"'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'NOTE'
AND UPPER(COLUMN_NAME) = 'ENCODING_CONCEPT_ID' </v>
      </c>
      <c r="Y183" s="164" t="s">
        <v>1971</v>
      </c>
      <c r="Z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A183" s="164" t="s">
        <v>1971</v>
      </c>
      <c r="AB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C183" s="164" t="s">
        <v>1971</v>
      </c>
      <c r="AD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ALL_TAB_COLUMNS
WHERE 1=1
AND UPPER(OWNER)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'NOTE'
AND UPPER(COLUMN_NAME) = 'ENCODING_CONCEPT_ID' </v>
      </c>
      <c r="AE183" s="164" t="s">
        <v>1971</v>
      </c>
      <c r="AF183" s="166"/>
      <c r="AG183" s="164" t="s">
        <v>1971</v>
      </c>
      <c r="AH183" s="66"/>
    </row>
    <row r="184" spans="1:34" ht="16.5" customHeight="1">
      <c r="A184" s="141" t="s">
        <v>2242</v>
      </c>
      <c r="B184" s="141" t="s">
        <v>2240</v>
      </c>
      <c r="C184" s="141" t="s">
        <v>2887</v>
      </c>
      <c r="D184" s="141">
        <v>12</v>
      </c>
      <c r="E184" s="174" t="s">
        <v>2243</v>
      </c>
      <c r="F184" s="176" t="s">
        <v>2263</v>
      </c>
      <c r="G184" s="176" t="s">
        <v>2255</v>
      </c>
      <c r="H184" s="176">
        <v>10</v>
      </c>
      <c r="I184" s="182" t="s">
        <v>2747</v>
      </c>
      <c r="J184" s="176" t="s">
        <v>2408</v>
      </c>
      <c r="K184" s="176" t="s">
        <v>2435</v>
      </c>
      <c r="L184" s="174"/>
      <c r="M184" s="142"/>
      <c r="N184" s="182" t="s">
        <v>2747</v>
      </c>
      <c r="O184" s="192"/>
      <c r="P184" s="146"/>
      <c r="Q184" s="174" t="s">
        <v>116</v>
      </c>
      <c r="R184" s="174" t="s">
        <v>2448</v>
      </c>
      <c r="S184" s="205" t="s">
        <v>2838</v>
      </c>
      <c r="T184" s="174"/>
      <c r="U184" s="166" t="str">
        <f t="shared" si="2"/>
        <v xml:space="preserve"> NOTE 테이블의 LANGUAGE_CONCEPT_ID 컬럼은 'INTEGER', 'INT', 'NUMBER', 'BIGINT' 타입을 가져야한다 </v>
      </c>
      <c r="V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W184" s="164" t="s">
        <v>1971</v>
      </c>
      <c r="X184" s="166" t="str">
        <f>"SELECT 
	CASE WHEN UPPER(DATA_TYPE_NAME) IN ("&amp;$S184&amp;") THEN 'O' ELSE 'X' END AS PASS_CHK,
    'ID"&amp; 'Ⅲ.품질진단 컬럼_규칙_결과'!$U217 &amp;"' AS RULE_ID, 
    UPPER(TABLE_NAME) AS TB_NM,
	UPPER(COLUMN_NAME) AS COL_NM
FROM TABLE_COLUMNS
WHERE 1=1
AND UPPER(SCHEMA_NAME) = '"&amp;$C184&amp;"'
AND UPPER(TABLE_NAME) = '"&amp;$G184&amp;"'
AND UPPER(COLUMN_NAME) = '"&amp;$J184&amp;"' "</f>
        <v xml:space="preserve">SELECT 
	CASE WHEN UPPER(DATA_TYPE_NAME) IN ('INTEGER', 'INT', 'NUMBER', 'BIGINT') THEN 'O' ELSE 'X' END AS PASS_CHK,
    'ID1215' AS RULE_ID, 
    UPPER(TABLE_NAME) AS TB_NM,
	UPPER(COLUMN_NAME) AS COL_NM
FROM TABLE_COLUMNS
WHERE 1=1
AND UPPER(SCHEMA_NAME) = 'YourSchemaName'
AND UPPER(TABLE_NAME) = 'NOTE'
AND UPPER(COLUMN_NAME) = 'LANGUAGE_CONCEPT_ID' </v>
      </c>
      <c r="Y184" s="164" t="s">
        <v>1971</v>
      </c>
      <c r="Z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A184" s="164" t="s">
        <v>1971</v>
      </c>
      <c r="AB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C184" s="164" t="s">
        <v>1971</v>
      </c>
      <c r="AD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ALL_TAB_COLUMNS
WHERE 1=1
AND UPPER(OWNER)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ALL_TAB_COLUMNS
WHERE 1=1
AND UPPER(OWNER) = 'YourSchemaName'
AND UPPER(TABLE_NAME) = 'NOTE'
AND UPPER(COLUMN_NAME) = 'LANGUAGE_CONCEPT_ID' </v>
      </c>
      <c r="AE184" s="164" t="s">
        <v>1971</v>
      </c>
      <c r="AF184" s="166"/>
      <c r="AG184" s="164" t="s">
        <v>1971</v>
      </c>
      <c r="AH184" s="66"/>
    </row>
    <row r="185" spans="1:34" ht="16.5" customHeight="1">
      <c r="A185" s="141" t="s">
        <v>2242</v>
      </c>
      <c r="B185" s="141" t="s">
        <v>2240</v>
      </c>
      <c r="C185" s="141" t="s">
        <v>2887</v>
      </c>
      <c r="D185" s="141">
        <v>12</v>
      </c>
      <c r="E185" s="174" t="s">
        <v>2243</v>
      </c>
      <c r="F185" s="176" t="s">
        <v>2263</v>
      </c>
      <c r="G185" s="176" t="s">
        <v>2255</v>
      </c>
      <c r="H185" s="176">
        <v>11</v>
      </c>
      <c r="I185" s="182" t="s">
        <v>2748</v>
      </c>
      <c r="J185" s="176" t="s">
        <v>2281</v>
      </c>
      <c r="K185" s="176" t="s">
        <v>2435</v>
      </c>
      <c r="L185" s="174"/>
      <c r="M185" s="142"/>
      <c r="N185" s="182" t="s">
        <v>2748</v>
      </c>
      <c r="O185" s="183">
        <v>11111</v>
      </c>
      <c r="P185" s="146"/>
      <c r="Q185" s="174" t="s">
        <v>2449</v>
      </c>
      <c r="R185" s="174"/>
      <c r="S185" s="205" t="s">
        <v>2838</v>
      </c>
      <c r="T185" s="174"/>
      <c r="U185" s="166" t="str">
        <f t="shared" si="2"/>
        <v xml:space="preserve"> NOTE 테이블의 PROVIDER_ID 컬럼은 'INTEGER', 'INT', 'NUMBER', 'BIGINT' 타입을 가져야한다 </v>
      </c>
      <c r="V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W185" s="164" t="s">
        <v>1971</v>
      </c>
      <c r="X185" s="166" t="str">
        <f>"SELECT 
	CASE WHEN UPPER(DATA_TYPE_NAME) IN ("&amp;$S185&amp;") THEN 'O' ELSE 'X' END AS PASS_CHK,
    'ID"&amp; 'Ⅲ.품질진단 컬럼_규칙_결과'!$U218 &amp;"' AS RULE_ID, 
    UPPER(TABLE_NAME) AS TB_NM,
	UPPER(COLUMN_NAME) AS COL_NM
FROM TABLE_COLUMNS
WHERE 1=1
AND UPPER(SCHEMA_NAME) = '"&amp;$C185&amp;"'
AND UPPER(TABLE_NAME) = '"&amp;$G185&amp;"'
AND UPPER(COLUMN_NAME) = '"&amp;$J185&amp;"' "</f>
        <v xml:space="preserve">SELECT 
	CASE WHEN UPPER(DATA_TYPE_NAME) IN ('INTEGER', 'INT', 'NUMBER', 'BIGINT') THEN 'O' ELSE 'X' END AS PASS_CHK,
    'ID1216' AS RULE_ID, 
    UPPER(TABLE_NAME) AS TB_NM,
	UPPER(COLUMN_NAME) AS COL_NM
FROM TABLE_COLUMNS
WHERE 1=1
AND UPPER(SCHEMA_NAME) = 'YourSchemaName'
AND UPPER(TABLE_NAME) = 'NOTE'
AND UPPER(COLUMN_NAME) = 'PROVIDER_ID' </v>
      </c>
      <c r="Y185" s="164" t="s">
        <v>1971</v>
      </c>
      <c r="Z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A185" s="164" t="s">
        <v>1971</v>
      </c>
      <c r="AB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C185" s="164" t="s">
        <v>1971</v>
      </c>
      <c r="AD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ALL_TAB_COLUMNS
WHERE 1=1
AND UPPER(OWNER)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ALL_TAB_COLUMNS
WHERE 1=1
AND UPPER(OWNER) = 'YourSchemaName'
AND UPPER(TABLE_NAME) = 'NOTE'
AND UPPER(COLUMN_NAME) = 'PROVIDER_ID' </v>
      </c>
      <c r="AE185" s="164" t="s">
        <v>1971</v>
      </c>
      <c r="AF185" s="166"/>
      <c r="AG185" s="164" t="s">
        <v>1971</v>
      </c>
      <c r="AH185" s="66"/>
    </row>
    <row r="186" spans="1:34" ht="16.5" customHeight="1">
      <c r="A186" s="141" t="s">
        <v>2242</v>
      </c>
      <c r="B186" s="141" t="s">
        <v>2240</v>
      </c>
      <c r="C186" s="141" t="s">
        <v>2887</v>
      </c>
      <c r="D186" s="141">
        <v>12</v>
      </c>
      <c r="E186" s="174" t="s">
        <v>2243</v>
      </c>
      <c r="F186" s="176" t="s">
        <v>2263</v>
      </c>
      <c r="G186" s="176" t="s">
        <v>2255</v>
      </c>
      <c r="H186" s="176">
        <v>12</v>
      </c>
      <c r="I186" s="182" t="s">
        <v>2518</v>
      </c>
      <c r="J186" s="176" t="s">
        <v>2294</v>
      </c>
      <c r="K186" s="176" t="s">
        <v>2435</v>
      </c>
      <c r="L186" s="174"/>
      <c r="M186" s="142"/>
      <c r="N186" s="182" t="s">
        <v>2755</v>
      </c>
      <c r="O186" s="183">
        <v>11833561</v>
      </c>
      <c r="P186" s="146"/>
      <c r="Q186" s="174" t="s">
        <v>2449</v>
      </c>
      <c r="R186" s="174"/>
      <c r="S186" s="205" t="s">
        <v>2838</v>
      </c>
      <c r="T186" s="174"/>
      <c r="U186" s="166" t="str">
        <f t="shared" si="2"/>
        <v xml:space="preserve"> NOTE 테이블의 VISIT_OCCURRENCE_ID 컬럼은 'INTEGER', 'INT', 'NUMBER', 'BIGINT' 타입을 가져야한다 </v>
      </c>
      <c r="V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W186" s="164" t="s">
        <v>1971</v>
      </c>
      <c r="X186" s="166" t="str">
        <f>"SELECT 
	CASE WHEN UPPER(DATA_TYPE_NAME) IN ("&amp;$S186&amp;") THEN 'O' ELSE 'X' END AS PASS_CHK,
    'ID"&amp; 'Ⅲ.품질진단 컬럼_규칙_결과'!$U219 &amp;"' AS RULE_ID, 
    UPPER(TABLE_NAME) AS TB_NM,
	UPPER(COLUMN_NAME) AS COL_NM
FROM TABLE_COLUMNS
WHERE 1=1
AND UPPER(SCHEMA_NAME) = '"&amp;$C186&amp;"'
AND UPPER(TABLE_NAME) = '"&amp;$G186&amp;"'
AND UPPER(COLUMN_NAME) = '"&amp;$J186&amp;"' "</f>
        <v xml:space="preserve">SELECT 
	CASE WHEN UPPER(DATA_TYPE_NAME) IN ('INTEGER', 'INT', 'NUMBER', 'BIGINT') THEN 'O' ELSE 'X' END AS PASS_CHK,
    'ID1217' AS RULE_ID, 
    UPPER(TABLE_NAME) AS TB_NM,
	UPPER(COLUMN_NAME) AS COL_NM
FROM TABLE_COLUMNS
WHERE 1=1
AND UPPER(SCHEMA_NAME) = 'YourSchemaName'
AND UPPER(TABLE_NAME) = 'NOTE'
AND UPPER(COLUMN_NAME) = 'VISIT_OCCURRENCE_ID' </v>
      </c>
      <c r="Y186" s="164" t="s">
        <v>1971</v>
      </c>
      <c r="Z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A186" s="164" t="s">
        <v>1971</v>
      </c>
      <c r="AB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C186" s="164" t="s">
        <v>1971</v>
      </c>
      <c r="AD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ALL_TAB_COLUMNS
WHERE 1=1
AND UPPER(OWNER)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ALL_TAB_COLUMNS
WHERE 1=1
AND UPPER(OWNER) = 'YourSchemaName'
AND UPPER(TABLE_NAME) = 'NOTE'
AND UPPER(COLUMN_NAME) = 'VISIT_OCCURRENCE_ID' </v>
      </c>
      <c r="AE186" s="164" t="s">
        <v>1971</v>
      </c>
      <c r="AF186" s="166"/>
      <c r="AG186" s="164" t="s">
        <v>1971</v>
      </c>
      <c r="AH186" s="66"/>
    </row>
    <row r="187" spans="1:34" ht="16.5" customHeight="1">
      <c r="A187" s="141" t="s">
        <v>2242</v>
      </c>
      <c r="B187" s="141" t="s">
        <v>2240</v>
      </c>
      <c r="C187" s="141" t="s">
        <v>2887</v>
      </c>
      <c r="D187" s="141">
        <v>12</v>
      </c>
      <c r="E187" s="174" t="s">
        <v>2243</v>
      </c>
      <c r="F187" s="176" t="s">
        <v>2263</v>
      </c>
      <c r="G187" s="176" t="s">
        <v>2255</v>
      </c>
      <c r="H187" s="176">
        <v>13</v>
      </c>
      <c r="I187" s="182" t="s">
        <v>2500</v>
      </c>
      <c r="J187" s="176" t="s">
        <v>2307</v>
      </c>
      <c r="K187" s="176" t="s">
        <v>2435</v>
      </c>
      <c r="L187" s="174"/>
      <c r="M187" s="165"/>
      <c r="N187" s="182" t="s">
        <v>2500</v>
      </c>
      <c r="O187" s="183">
        <v>11833562</v>
      </c>
      <c r="P187" s="4"/>
      <c r="Q187" s="174" t="s">
        <v>2449</v>
      </c>
      <c r="R187" s="174"/>
      <c r="S187" s="205" t="s">
        <v>2838</v>
      </c>
      <c r="T187" s="174"/>
      <c r="U187" s="166" t="str">
        <f t="shared" si="2"/>
        <v xml:space="preserve"> NOTE 테이블의 VISIT_DETAIL_ID 컬럼은 'INTEGER', 'INT', 'NUMBER', 'BIGINT' 타입을 가져야한다 </v>
      </c>
      <c r="V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W187" s="164" t="s">
        <v>1971</v>
      </c>
      <c r="X187" s="166" t="str">
        <f>"SELECT 
	CASE WHEN UPPER(DATA_TYPE_NAME) IN ("&amp;$S187&amp;") THEN 'O' ELSE 'X' END AS PASS_CHK,
    'ID"&amp; 'Ⅲ.품질진단 컬럼_규칙_결과'!$U220 &amp;"' AS RULE_ID, 
    UPPER(TABLE_NAME) AS TB_NM,
	UPPER(COLUMN_NAME) AS COL_NM
FROM TABLE_COLUMNS
WHERE 1=1
AND UPPER(SCHEMA_NAME) = '"&amp;$C187&amp;"'
AND UPPER(TABLE_NAME) = '"&amp;$G187&amp;"'
AND UPPER(COLUMN_NAME) = '"&amp;$J187&amp;"' "</f>
        <v xml:space="preserve">SELECT 
	CASE WHEN UPPER(DATA_TYPE_NAME) IN ('INTEGER', 'INT', 'NUMBER', 'BIGINT') THEN 'O' ELSE 'X' END AS PASS_CHK,
    'ID1218' AS RULE_ID, 
    UPPER(TABLE_NAME) AS TB_NM,
	UPPER(COLUMN_NAME) AS COL_NM
FROM TABLE_COLUMNS
WHERE 1=1
AND UPPER(SCHEMA_NAME) = 'YourSchemaName'
AND UPPER(TABLE_NAME) = 'NOTE'
AND UPPER(COLUMN_NAME) = 'VISIT_DETAIL_ID' </v>
      </c>
      <c r="Y187" s="164" t="s">
        <v>1971</v>
      </c>
      <c r="Z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A187" s="164" t="s">
        <v>1971</v>
      </c>
      <c r="AB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C187" s="164" t="s">
        <v>1971</v>
      </c>
      <c r="AD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ALL_TAB_COLUMNS
WHERE 1=1
AND UPPER(OWNER)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ALL_TAB_COLUMNS
WHERE 1=1
AND UPPER(OWNER) = 'YourSchemaName'
AND UPPER(TABLE_NAME) = 'NOTE'
AND UPPER(COLUMN_NAME) = 'VISIT_DETAIL_ID' </v>
      </c>
      <c r="AE187" s="164" t="s">
        <v>1971</v>
      </c>
      <c r="AF187" s="166"/>
      <c r="AG187" s="164" t="s">
        <v>1971</v>
      </c>
      <c r="AH187" s="66"/>
    </row>
    <row r="188" spans="1:34" ht="16.5" customHeight="1">
      <c r="A188" s="141" t="s">
        <v>2242</v>
      </c>
      <c r="B188" s="141" t="s">
        <v>2240</v>
      </c>
      <c r="C188" s="141" t="s">
        <v>2887</v>
      </c>
      <c r="D188" s="141">
        <v>12</v>
      </c>
      <c r="E188" s="174" t="s">
        <v>2243</v>
      </c>
      <c r="F188" s="176" t="s">
        <v>2263</v>
      </c>
      <c r="G188" s="176" t="s">
        <v>2255</v>
      </c>
      <c r="H188" s="176">
        <v>14</v>
      </c>
      <c r="I188" s="182" t="s">
        <v>2749</v>
      </c>
      <c r="J188" s="176" t="s">
        <v>2409</v>
      </c>
      <c r="K188" s="176" t="s">
        <v>2437</v>
      </c>
      <c r="L188" s="174"/>
      <c r="M188" s="142"/>
      <c r="N188" s="182" t="s">
        <v>2756</v>
      </c>
      <c r="O188" s="192"/>
      <c r="P188" s="146"/>
      <c r="Q188" s="174" t="s">
        <v>2449</v>
      </c>
      <c r="R188" s="174"/>
      <c r="S188" s="205" t="s">
        <v>2820</v>
      </c>
      <c r="T188" s="174"/>
      <c r="U188" s="166" t="str">
        <f t="shared" si="2"/>
        <v xml:space="preserve"> NOTE 테이블의 NOTE_SOURCE_VALUE 컬럼은 'CHARACTER VARYING', 'VARCHAR', 'VARCHAR2' 타입을 가져야한다 </v>
      </c>
      <c r="V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W188" s="164" t="s">
        <v>1971</v>
      </c>
      <c r="X188" s="166" t="str">
        <f>"SELECT 
	CASE WHEN UPPER(DATA_TYPE_NAME) IN ("&amp;$S188&amp;") THEN 'O' ELSE 'X' END AS PASS_CHK,
    'ID"&amp; 'Ⅲ.품질진단 컬럼_규칙_결과'!$U222 &amp;"' AS RULE_ID, 
    UPPER(TABLE_NAME) AS TB_NM,
	UPPER(COLUMN_NAME) AS COL_NM
FROM TABLE_COLUMNS
WHERE 1=1
AND UPPER(SCHEMA_NAME) = '"&amp;$C188&amp;"'
AND UPPER(TABLE_NAME) = '"&amp;$G188&amp;"'
AND UPPER(COLUMN_NAME) = '"&amp;$J188&amp;"' "</f>
        <v xml:space="preserve">SELECT 
	CASE WHEN UPPER(DATA_TYPE_NAME) IN ('CHARACTER VARYING', 'VARCHAR', 'VARCHAR2') THEN 'O' ELSE 'X' END AS PASS_CHK,
    'ID1220' AS RULE_ID, 
    UPPER(TABLE_NAME) AS TB_NM,
	UPPER(COLUMN_NAME) AS COL_NM
FROM TABLE_COLUMNS
WHERE 1=1
AND UPPER(SCHEMA_NAME) = 'YourSchemaName'
AND UPPER(TABLE_NAME) = 'NOTE'
AND UPPER(COLUMN_NAME) = 'NOTE_SOURCE_VALUE' </v>
      </c>
      <c r="Y188" s="164" t="s">
        <v>1971</v>
      </c>
      <c r="Z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A188" s="164" t="s">
        <v>1971</v>
      </c>
      <c r="AB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C188" s="164" t="s">
        <v>1971</v>
      </c>
      <c r="AD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ALL_TAB_COLUMNS
WHERE 1=1
AND UPPER(OWNER)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ALL_TAB_COLUMNS
WHERE 1=1
AND UPPER(OWNER) = 'YourSchemaName'
AND UPPER(TABLE_NAME) = 'NOTE'
AND UPPER(COLUMN_NAME) = 'NOTE_SOURCE_VALUE' </v>
      </c>
      <c r="AE188" s="164" t="s">
        <v>1971</v>
      </c>
      <c r="AF188" s="166"/>
      <c r="AG188" s="164" t="s">
        <v>1971</v>
      </c>
      <c r="AH188" s="66"/>
    </row>
    <row r="189" spans="1:34" ht="16.5" customHeight="1">
      <c r="A189" s="141" t="s">
        <v>2242</v>
      </c>
      <c r="B189" s="141" t="s">
        <v>2240</v>
      </c>
      <c r="C189" s="141" t="s">
        <v>2887</v>
      </c>
      <c r="D189" s="141">
        <v>13</v>
      </c>
      <c r="E189" s="175" t="s">
        <v>2243</v>
      </c>
      <c r="F189" s="177" t="s">
        <v>2757</v>
      </c>
      <c r="G189" s="177" t="s">
        <v>2256</v>
      </c>
      <c r="H189" s="177">
        <v>1</v>
      </c>
      <c r="I189" s="182" t="s">
        <v>2758</v>
      </c>
      <c r="J189" s="177" t="s">
        <v>2410</v>
      </c>
      <c r="K189" s="177" t="s">
        <v>2435</v>
      </c>
      <c r="L189" s="175" t="s">
        <v>9</v>
      </c>
      <c r="M189" s="142"/>
      <c r="N189" s="182" t="s">
        <v>2758</v>
      </c>
      <c r="O189" s="145"/>
      <c r="P189" s="146"/>
      <c r="Q189" s="175" t="s">
        <v>116</v>
      </c>
      <c r="R189" s="175" t="s">
        <v>2448</v>
      </c>
      <c r="S189" s="206" t="s">
        <v>2838</v>
      </c>
      <c r="T189" s="175" t="s">
        <v>315</v>
      </c>
      <c r="U189" s="166" t="str">
        <f t="shared" si="2"/>
        <v xml:space="preserve"> NOTE_NLP 테이블의 NOTE_NLP_ID 컬럼은 'INTEGER', 'INT', 'NUMBER', 'BIGINT' 타입을 가져야한다 </v>
      </c>
      <c r="V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W189" s="164" t="s">
        <v>1971</v>
      </c>
      <c r="X189" s="166" t="str">
        <f>"SELECT 
	CASE WHEN UPPER(DATA_TYPE_NAME) IN ("&amp;$S189&amp;") THEN 'O' ELSE 'X' END AS PASS_CHK,
    'ID"&amp; 'Ⅲ.품질진단 컬럼_규칙_결과'!$U223 &amp;"' AS RULE_ID, 
    UPPER(TABLE_NAME) AS TB_NM,
	UPPER(COLUMN_NAME) AS COL_NM
FROM TABLE_COLUMNS
WHERE 1=1
AND UPPER(SCHEMA_NAME) = '"&amp;$C189&amp;"'
AND UPPER(TABLE_NAME) = '"&amp;$G189&amp;"'
AND UPPER(COLUMN_NAME) = '"&amp;$J189&amp;"' "</f>
        <v xml:space="preserve">SELECT 
	CASE WHEN UPPER(DATA_TYPE_NAME) IN ('INTEGER', 'INT', 'NUMBER', 'BIGINT') THEN 'O' ELSE 'X' END AS PASS_CHK,
    'ID1221' AS RULE_ID, 
    UPPER(TABLE_NAME) AS TB_NM,
	UPPER(COLUMN_NAME) AS COL_NM
FROM TABLE_COLUMNS
WHERE 1=1
AND UPPER(SCHEMA_NAME) = 'YourSchemaName'
AND UPPER(TABLE_NAME) = 'NOTE_NLP'
AND UPPER(COLUMN_NAME) = 'NOTE_NLP_ID' </v>
      </c>
      <c r="Y189" s="164" t="s">
        <v>1971</v>
      </c>
      <c r="Z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A189" s="164" t="s">
        <v>1971</v>
      </c>
      <c r="AB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C189" s="164" t="s">
        <v>1971</v>
      </c>
      <c r="AD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ALL_TAB_COLUMNS
WHERE 1=1
AND UPPER(OWNER)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ALL_TAB_COLUMNS
WHERE 1=1
AND UPPER(OWNER) = 'YourSchemaName'
AND UPPER(TABLE_NAME) = 'NOTE_NLP'
AND UPPER(COLUMN_NAME) = 'NOTE_NLP_ID' </v>
      </c>
      <c r="AE189" s="164" t="s">
        <v>1971</v>
      </c>
      <c r="AF189" s="166"/>
      <c r="AG189" s="164" t="s">
        <v>1971</v>
      </c>
      <c r="AH189" s="66"/>
    </row>
    <row r="190" spans="1:34" ht="16.5" customHeight="1">
      <c r="A190" s="141" t="s">
        <v>2242</v>
      </c>
      <c r="B190" s="141" t="s">
        <v>2240</v>
      </c>
      <c r="C190" s="141" t="s">
        <v>2887</v>
      </c>
      <c r="D190" s="141">
        <v>13</v>
      </c>
      <c r="E190" s="175" t="s">
        <v>2243</v>
      </c>
      <c r="F190" s="177" t="s">
        <v>2757</v>
      </c>
      <c r="G190" s="177" t="s">
        <v>2256</v>
      </c>
      <c r="H190" s="177">
        <v>2</v>
      </c>
      <c r="I190" s="182" t="s">
        <v>2759</v>
      </c>
      <c r="J190" s="177" t="s">
        <v>2400</v>
      </c>
      <c r="K190" s="176" t="s">
        <v>2435</v>
      </c>
      <c r="L190" s="175"/>
      <c r="M190" s="142"/>
      <c r="N190" s="182" t="s">
        <v>2759</v>
      </c>
      <c r="O190" s="145"/>
      <c r="P190" s="146"/>
      <c r="Q190" s="175" t="s">
        <v>116</v>
      </c>
      <c r="R190" s="175" t="s">
        <v>2448</v>
      </c>
      <c r="S190" s="205" t="s">
        <v>2838</v>
      </c>
      <c r="T190" s="175"/>
      <c r="U190" s="166" t="str">
        <f t="shared" si="2"/>
        <v xml:space="preserve"> NOTE_NLP 테이블의 NOTE_ID 컬럼은 'INTEGER', 'INT', 'NUMBER', 'BIGINT' 타입을 가져야한다 </v>
      </c>
      <c r="V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W190" s="164" t="s">
        <v>1971</v>
      </c>
      <c r="X190" s="166" t="str">
        <f>"SELECT 
	CASE WHEN UPPER(DATA_TYPE_NAME) IN ("&amp;$S190&amp;") THEN 'O' ELSE 'X' END AS PASS_CHK,
    'ID"&amp; 'Ⅲ.품질진단 컬럼_규칙_결과'!$U224 &amp;"' AS RULE_ID, 
    UPPER(TABLE_NAME) AS TB_NM,
	UPPER(COLUMN_NAME) AS COL_NM
FROM TABLE_COLUMNS
WHERE 1=1
AND UPPER(SCHEMA_NAME) = '"&amp;$C190&amp;"'
AND UPPER(TABLE_NAME) = '"&amp;$G190&amp;"'
AND UPPER(COLUMN_NAME) = '"&amp;$J190&amp;"' "</f>
        <v xml:space="preserve">SELECT 
	CASE WHEN UPPER(DATA_TYPE_NAME) IN ('INTEGER', 'INT', 'NUMBER', 'BIGINT') THEN 'O' ELSE 'X' END AS PASS_CHK,
    'ID1222' AS RULE_ID, 
    UPPER(TABLE_NAME) AS TB_NM,
	UPPER(COLUMN_NAME) AS COL_NM
FROM TABLE_COLUMNS
WHERE 1=1
AND UPPER(SCHEMA_NAME) = 'YourSchemaName'
AND UPPER(TABLE_NAME) = 'NOTE_NLP'
AND UPPER(COLUMN_NAME) = 'NOTE_ID' </v>
      </c>
      <c r="Y190" s="164" t="s">
        <v>1971</v>
      </c>
      <c r="Z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A190" s="164" t="s">
        <v>1971</v>
      </c>
      <c r="AB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C190" s="164" t="s">
        <v>1971</v>
      </c>
      <c r="AD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ALL_TAB_COLUMNS
WHERE 1=1
AND UPPER(OWNER)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ALL_TAB_COLUMNS
WHERE 1=1
AND UPPER(OWNER) = 'YourSchemaName'
AND UPPER(TABLE_NAME) = 'NOTE_NLP'
AND UPPER(COLUMN_NAME) = 'NOTE_ID' </v>
      </c>
      <c r="AE190" s="164" t="s">
        <v>1971</v>
      </c>
      <c r="AF190" s="166"/>
      <c r="AG190" s="164" t="s">
        <v>1971</v>
      </c>
      <c r="AH190" s="66"/>
    </row>
    <row r="191" spans="1:34" ht="16.5" customHeight="1">
      <c r="A191" s="141" t="s">
        <v>2242</v>
      </c>
      <c r="B191" s="141" t="s">
        <v>2240</v>
      </c>
      <c r="C191" s="141" t="s">
        <v>2887</v>
      </c>
      <c r="D191" s="141">
        <v>13</v>
      </c>
      <c r="E191" s="175" t="s">
        <v>2243</v>
      </c>
      <c r="F191" s="177" t="s">
        <v>2757</v>
      </c>
      <c r="G191" s="177" t="s">
        <v>2256</v>
      </c>
      <c r="H191" s="177">
        <v>3</v>
      </c>
      <c r="I191" s="182" t="s">
        <v>2760</v>
      </c>
      <c r="J191" s="177" t="s">
        <v>2411</v>
      </c>
      <c r="K191" s="177" t="s">
        <v>2435</v>
      </c>
      <c r="L191" s="175"/>
      <c r="M191" s="142"/>
      <c r="N191" s="182" t="s">
        <v>2760</v>
      </c>
      <c r="O191" s="145"/>
      <c r="P191" s="146"/>
      <c r="Q191" s="175" t="s">
        <v>2449</v>
      </c>
      <c r="R191" s="175"/>
      <c r="S191" s="206" t="s">
        <v>2838</v>
      </c>
      <c r="T191" s="175"/>
      <c r="U191" s="166" t="str">
        <f t="shared" si="2"/>
        <v xml:space="preserve"> NOTE_NLP 테이블의 SECTION_CONCEPT_ID 컬럼은 'INTEGER', 'INT', 'NUMBER', 'BIGINT' 타입을 가져야한다 </v>
      </c>
      <c r="V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W191" s="164" t="s">
        <v>1971</v>
      </c>
      <c r="X191" s="166" t="str">
        <f>"SELECT 
	CASE WHEN UPPER(DATA_TYPE_NAME) IN ("&amp;$S191&amp;") THEN 'O' ELSE 'X' END AS PASS_CHK,
    'ID"&amp; 'Ⅲ.품질진단 컬럼_규칙_결과'!$U225 &amp;"' AS RULE_ID, 
    UPPER(TABLE_NAME) AS TB_NM,
	UPPER(COLUMN_NAME) AS COL_NM
FROM TABLE_COLUMNS
WHERE 1=1
AND UPPER(SCHEMA_NAME) = '"&amp;$C191&amp;"'
AND UPPER(TABLE_NAME) = '"&amp;$G191&amp;"'
AND UPPER(COLUMN_NAME) = '"&amp;$J191&amp;"' "</f>
        <v xml:space="preserve">SELECT 
	CASE WHEN UPPER(DATA_TYPE_NAME) IN ('INTEGER', 'INT', 'NUMBER', 'BIGINT') THEN 'O' ELSE 'X' END AS PASS_CHK,
    'ID1223' AS RULE_ID, 
    UPPER(TABLE_NAME) AS TB_NM,
	UPPER(COLUMN_NAME) AS COL_NM
FROM TABLE_COLUMNS
WHERE 1=1
AND UPPER(SCHEMA_NAME) = 'YourSchemaName'
AND UPPER(TABLE_NAME) = 'NOTE_NLP'
AND UPPER(COLUMN_NAME) = 'SECTION_CONCEPT_ID' </v>
      </c>
      <c r="Y191" s="164" t="s">
        <v>1971</v>
      </c>
      <c r="Z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A191" s="164" t="s">
        <v>1971</v>
      </c>
      <c r="AB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C191" s="164" t="s">
        <v>1971</v>
      </c>
      <c r="AD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ALL_TAB_COLUMNS
WHERE 1=1
AND UPPER(OWNER)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ALL_TAB_COLUMNS
WHERE 1=1
AND UPPER(OWNER) = 'YourSchemaName'
AND UPPER(TABLE_NAME) = 'NOTE_NLP'
AND UPPER(COLUMN_NAME) = 'SECTION_CONCEPT_ID' </v>
      </c>
      <c r="AE191" s="164" t="s">
        <v>1971</v>
      </c>
      <c r="AF191" s="166"/>
      <c r="AG191" s="164" t="s">
        <v>1971</v>
      </c>
      <c r="AH191" s="66"/>
    </row>
    <row r="192" spans="1:34" ht="16.5" customHeight="1">
      <c r="A192" s="141" t="s">
        <v>2242</v>
      </c>
      <c r="B192" s="141" t="s">
        <v>2240</v>
      </c>
      <c r="C192" s="141" t="s">
        <v>2887</v>
      </c>
      <c r="D192" s="141">
        <v>13</v>
      </c>
      <c r="E192" s="175" t="s">
        <v>2243</v>
      </c>
      <c r="F192" s="177" t="s">
        <v>2757</v>
      </c>
      <c r="G192" s="177" t="s">
        <v>2256</v>
      </c>
      <c r="H192" s="177">
        <v>4</v>
      </c>
      <c r="I192" s="182" t="s">
        <v>2761</v>
      </c>
      <c r="J192" s="177" t="s">
        <v>2412</v>
      </c>
      <c r="K192" s="177" t="s">
        <v>2443</v>
      </c>
      <c r="L192" s="175"/>
      <c r="M192" s="142"/>
      <c r="N192" s="182" t="s">
        <v>2761</v>
      </c>
      <c r="O192" s="145"/>
      <c r="P192" s="146"/>
      <c r="Q192" s="175" t="s">
        <v>2449</v>
      </c>
      <c r="R192" s="175"/>
      <c r="S192" s="206" t="s">
        <v>2820</v>
      </c>
      <c r="T192" s="175"/>
      <c r="U192" s="166" t="str">
        <f t="shared" si="2"/>
        <v xml:space="preserve"> NOTE_NLP 테이블의 SNIPPET 컬럼은 'CHARACTER VARYING', 'VARCHAR', 'VARCHAR2' 타입을 가져야한다 </v>
      </c>
      <c r="V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W192" s="164" t="s">
        <v>1971</v>
      </c>
      <c r="X192" s="166" t="str">
        <f>"SELECT 
	CASE WHEN UPPER(DATA_TYPE_NAME) IN ("&amp;$S192&amp;") THEN 'O' ELSE 'X' END AS PASS_CHK,
    'ID"&amp; 'Ⅲ.품질진단 컬럼_규칙_결과'!$U226 &amp;"' AS RULE_ID, 
    UPPER(TABLE_NAME) AS TB_NM,
	UPPER(COLUMN_NAME) AS COL_NM
FROM TABLE_COLUMNS
WHERE 1=1
AND UPPER(SCHEMA_NAME) = '"&amp;$C192&amp;"'
AND UPPER(TABLE_NAME) = '"&amp;$G192&amp;"'
AND UPPER(COLUMN_NAME) = '"&amp;$J192&amp;"'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'SNIPPET' </v>
      </c>
      <c r="Y192" s="164" t="s">
        <v>1971</v>
      </c>
      <c r="Z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A192" s="164" t="s">
        <v>1971</v>
      </c>
      <c r="AB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C192" s="164" t="s">
        <v>1971</v>
      </c>
      <c r="AD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ALL_TAB_COLUMNS
WHERE 1=1
AND UPPER(OWNER)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'SNIPPET' </v>
      </c>
      <c r="AE192" s="164" t="s">
        <v>1971</v>
      </c>
      <c r="AF192" s="166"/>
      <c r="AG192" s="164" t="s">
        <v>1971</v>
      </c>
      <c r="AH192" s="66"/>
    </row>
    <row r="193" spans="1:34" ht="16.5" customHeight="1">
      <c r="A193" s="141" t="s">
        <v>2242</v>
      </c>
      <c r="B193" s="141" t="s">
        <v>2240</v>
      </c>
      <c r="C193" s="141" t="s">
        <v>2887</v>
      </c>
      <c r="D193" s="141">
        <v>13</v>
      </c>
      <c r="E193" s="175" t="s">
        <v>2243</v>
      </c>
      <c r="F193" s="177" t="s">
        <v>2757</v>
      </c>
      <c r="G193" s="177" t="s">
        <v>2256</v>
      </c>
      <c r="H193" s="177">
        <v>5</v>
      </c>
      <c r="I193" s="182" t="s">
        <v>2762</v>
      </c>
      <c r="J193" s="177" t="s">
        <v>2413</v>
      </c>
      <c r="K193" s="177" t="s">
        <v>2437</v>
      </c>
      <c r="L193" s="175"/>
      <c r="M193" s="142"/>
      <c r="N193" s="182" t="s">
        <v>2762</v>
      </c>
      <c r="O193" s="145"/>
      <c r="P193" s="146"/>
      <c r="Q193" s="175" t="s">
        <v>2449</v>
      </c>
      <c r="R193" s="175"/>
      <c r="S193" s="206" t="s">
        <v>2820</v>
      </c>
      <c r="T193" s="175"/>
      <c r="U193" s="166" t="str">
        <f t="shared" si="2"/>
        <v xml:space="preserve"> NOTE_NLP 테이블의 OFFSET 컬럼은 'CHARACTER VARYING', 'VARCHAR', 'VARCHAR2' 타입을 가져야한다 </v>
      </c>
      <c r="V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W193" s="164" t="s">
        <v>1971</v>
      </c>
      <c r="X193" s="166" t="str">
        <f>"SELECT 
	CASE WHEN UPPER(DATA_TYPE_NAME) IN ("&amp;$S193&amp;") THEN 'O' ELSE 'X' END AS PASS_CHK,
    'ID"&amp; 'Ⅲ.품질진단 컬럼_규칙_결과'!$U227 &amp;"' AS RULE_ID, 
    UPPER(TABLE_NAME) AS TB_NM,
	UPPER(COLUMN_NAME) AS COL_NM
FROM TABLE_COLUMNS
WHERE 1=1
AND UPPER(SCHEMA_NAME) = '"&amp;$C193&amp;"'
AND UPPER(TABLE_NAME) = '"&amp;$G193&amp;"'
AND UPPER(COLUMN_NAME) = '"&amp;$J193&amp;"' "</f>
        <v xml:space="preserve">SELECT 
	CASE WHEN UPPER(DATA_TYPE_NAME) IN ('CHARACTER VARYING', 'VARCHAR', 'VARCHAR2') THEN 'O' ELSE 'X' END AS PASS_CHK,
    'ID1225' AS RULE_ID, 
    UPPER(TABLE_NAME) AS TB_NM,
	UPPER(COLUMN_NAME) AS COL_NM
FROM TABLE_COLUMNS
WHERE 1=1
AND UPPER(SCHEMA_NAME) = 'YourSchemaName'
AND UPPER(TABLE_NAME) = 'NOTE_NLP'
AND UPPER(COLUMN_NAME) = 'OFFSET' </v>
      </c>
      <c r="Y193" s="164" t="s">
        <v>1971</v>
      </c>
      <c r="Z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A193" s="164" t="s">
        <v>1971</v>
      </c>
      <c r="AB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C193" s="164" t="s">
        <v>1971</v>
      </c>
      <c r="AD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ALL_TAB_COLUMNS
WHERE 1=1
AND UPPER(OWNER)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ALL_TAB_COLUMNS
WHERE 1=1
AND UPPER(OWNER) = 'YourSchemaName'
AND UPPER(TABLE_NAME) = 'NOTE_NLP'
AND UPPER(COLUMN_NAME) = 'OFFSET' </v>
      </c>
      <c r="AE193" s="164" t="s">
        <v>1971</v>
      </c>
      <c r="AF193" s="166"/>
      <c r="AG193" s="164" t="s">
        <v>1971</v>
      </c>
      <c r="AH193" s="66"/>
    </row>
    <row r="194" spans="1:34" ht="16.5" customHeight="1">
      <c r="A194" s="141" t="s">
        <v>2242</v>
      </c>
      <c r="B194" s="141" t="s">
        <v>2240</v>
      </c>
      <c r="C194" s="141" t="s">
        <v>2887</v>
      </c>
      <c r="D194" s="141">
        <v>13</v>
      </c>
      <c r="E194" s="175" t="s">
        <v>2243</v>
      </c>
      <c r="F194" s="177" t="s">
        <v>2757</v>
      </c>
      <c r="G194" s="177" t="s">
        <v>2256</v>
      </c>
      <c r="H194" s="177">
        <v>6</v>
      </c>
      <c r="I194" s="182" t="s">
        <v>2763</v>
      </c>
      <c r="J194" s="177" t="s">
        <v>2414</v>
      </c>
      <c r="K194" s="177" t="s">
        <v>2443</v>
      </c>
      <c r="L194" s="175"/>
      <c r="M194" s="142"/>
      <c r="N194" s="182" t="s">
        <v>2763</v>
      </c>
      <c r="O194" s="145"/>
      <c r="P194" s="146"/>
      <c r="Q194" s="175" t="s">
        <v>116</v>
      </c>
      <c r="R194" s="175" t="s">
        <v>2448</v>
      </c>
      <c r="S194" s="206" t="s">
        <v>2820</v>
      </c>
      <c r="T194" s="175"/>
      <c r="U194" s="166" t="str">
        <f t="shared" si="2"/>
        <v xml:space="preserve"> NOTE_NLP 테이블의 LEXICAL_VARIANT 컬럼은 'CHARACTER VARYING', 'VARCHAR', 'VARCHAR2' 타입을 가져야한다 </v>
      </c>
      <c r="V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W194" s="164" t="s">
        <v>1971</v>
      </c>
      <c r="X194" s="166" t="str">
        <f>"SELECT 
	CASE WHEN UPPER(DATA_TYPE_NAME) IN ("&amp;$S194&amp;") THEN 'O' ELSE 'X' END AS PASS_CHK,
    'ID"&amp; 'Ⅲ.품질진단 컬럼_규칙_결과'!$U228 &amp;"' AS RULE_ID, 
    UPPER(TABLE_NAME) AS TB_NM,
	UPPER(COLUMN_NAME) AS COL_NM
FROM TABLE_COLUMNS
WHERE 1=1
AND UPPER(SCHEMA_NAME) = '"&amp;$C194&amp;"'
AND UPPER(TABLE_NAME) = '"&amp;$G194&amp;"'
AND UPPER(COLUMN_NAME) = '"&amp;$J194&amp;"'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'LEXICAL_VARIANT' </v>
      </c>
      <c r="Y194" s="164" t="s">
        <v>1971</v>
      </c>
      <c r="Z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A194" s="164" t="s">
        <v>1971</v>
      </c>
      <c r="AB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C194" s="164" t="s">
        <v>1971</v>
      </c>
      <c r="AD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ALL_TAB_COLUMNS
WHERE 1=1
AND UPPER(OWNER)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'LEXICAL_VARIANT' </v>
      </c>
      <c r="AE194" s="164" t="s">
        <v>1971</v>
      </c>
      <c r="AF194" s="166"/>
      <c r="AG194" s="164" t="s">
        <v>1971</v>
      </c>
      <c r="AH194" s="66"/>
    </row>
    <row r="195" spans="1:34" ht="16.5" customHeight="1">
      <c r="A195" s="141" t="s">
        <v>2242</v>
      </c>
      <c r="B195" s="141" t="s">
        <v>2240</v>
      </c>
      <c r="C195" s="141" t="s">
        <v>2887</v>
      </c>
      <c r="D195" s="141">
        <v>13</v>
      </c>
      <c r="E195" s="175" t="s">
        <v>2243</v>
      </c>
      <c r="F195" s="177" t="s">
        <v>2757</v>
      </c>
      <c r="G195" s="177" t="s">
        <v>2256</v>
      </c>
      <c r="H195" s="177">
        <v>7</v>
      </c>
      <c r="I195" s="182" t="s">
        <v>2764</v>
      </c>
      <c r="J195" s="177" t="s">
        <v>2415</v>
      </c>
      <c r="K195" s="177" t="s">
        <v>2435</v>
      </c>
      <c r="L195" s="175"/>
      <c r="M195" s="142"/>
      <c r="N195" s="182" t="s">
        <v>2764</v>
      </c>
      <c r="O195" s="145"/>
      <c r="P195" s="146"/>
      <c r="Q195" s="175" t="s">
        <v>2449</v>
      </c>
      <c r="R195" s="175"/>
      <c r="S195" s="206" t="s">
        <v>2838</v>
      </c>
      <c r="T195" s="175"/>
      <c r="U195" s="166" t="str">
        <f t="shared" si="2"/>
        <v xml:space="preserve"> NOTE_NLP 테이블의 NOTE_NLP_CONCEPT_ID 컬럼은 'INTEGER', 'INT', 'NUMBER', 'BIGINT' 타입을 가져야한다 </v>
      </c>
      <c r="V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W195" s="164" t="s">
        <v>1971</v>
      </c>
      <c r="X195" s="166" t="str">
        <f>"SELECT 
	CASE WHEN UPPER(DATA_TYPE_NAME) IN ("&amp;$S195&amp;") THEN 'O' ELSE 'X' END AS PASS_CHK,
    'ID"&amp; 'Ⅲ.품질진단 컬럼_규칙_결과'!$U229 &amp;"' AS RULE_ID, 
    UPPER(TABLE_NAME) AS TB_NM,
	UPPER(COLUMN_NAME) AS COL_NM
FROM TABLE_COLUMNS
WHERE 1=1
AND UPPER(SCHEMA_NAME) = '"&amp;$C195&amp;"'
AND UPPER(TABLE_NAME) = '"&amp;$G195&amp;"'
AND UPPER(COLUMN_NAME) = '"&amp;$J195&amp;"'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'NOTE_NLP_CONCEPT_ID' </v>
      </c>
      <c r="Y195" s="164" t="s">
        <v>1971</v>
      </c>
      <c r="Z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A195" s="164" t="s">
        <v>1971</v>
      </c>
      <c r="AB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C195" s="164" t="s">
        <v>1971</v>
      </c>
      <c r="AD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ALL_TAB_COLUMNS
WHERE 1=1
AND UPPER(OWNER)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'NOTE_NLP_CONCEPT_ID' </v>
      </c>
      <c r="AE195" s="164" t="s">
        <v>1971</v>
      </c>
      <c r="AF195" s="166"/>
      <c r="AG195" s="164" t="s">
        <v>1971</v>
      </c>
      <c r="AH195" s="66"/>
    </row>
    <row r="196" spans="1:34" ht="16.5" customHeight="1">
      <c r="A196" s="141" t="s">
        <v>2242</v>
      </c>
      <c r="B196" s="141" t="s">
        <v>2240</v>
      </c>
      <c r="C196" s="141" t="s">
        <v>2887</v>
      </c>
      <c r="D196" s="141">
        <v>13</v>
      </c>
      <c r="E196" s="175" t="s">
        <v>2243</v>
      </c>
      <c r="F196" s="177" t="s">
        <v>2757</v>
      </c>
      <c r="G196" s="177" t="s">
        <v>2256</v>
      </c>
      <c r="H196" s="177">
        <v>8</v>
      </c>
      <c r="I196" s="182" t="s">
        <v>2765</v>
      </c>
      <c r="J196" s="177" t="s">
        <v>2416</v>
      </c>
      <c r="K196" s="177" t="s">
        <v>2435</v>
      </c>
      <c r="L196" s="175"/>
      <c r="M196" s="142"/>
      <c r="N196" s="182" t="s">
        <v>2765</v>
      </c>
      <c r="O196" s="145"/>
      <c r="P196" s="146"/>
      <c r="Q196" s="175" t="s">
        <v>2449</v>
      </c>
      <c r="R196" s="175"/>
      <c r="S196" s="206" t="s">
        <v>2838</v>
      </c>
      <c r="T196" s="175"/>
      <c r="U196" s="166" t="str">
        <f t="shared" ref="U196:U259" si="3">" "&amp;$G196&amp;" 테이블의 "&amp;$J196&amp;" 컬럼은 "&amp;S196&amp;" 타입을 가져야한다 "</f>
        <v xml:space="preserve"> NOTE_NLP 테이블의 NOTE_NLP_SOURCE_CONCEPT_ID 컬럼은 'INTEGER', 'INT', 'NUMBER', 'BIGINT' 타입을 가져야한다 </v>
      </c>
      <c r="V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W196" s="164" t="s">
        <v>1971</v>
      </c>
      <c r="X196" s="166" t="str">
        <f>"SELECT 
	CASE WHEN UPPER(DATA_TYPE_NAME) IN ("&amp;$S196&amp;") THEN 'O' ELSE 'X' END AS PASS_CHK,
    'ID"&amp; 'Ⅲ.품질진단 컬럼_규칙_결과'!$U230 &amp;"' AS RULE_ID, 
    UPPER(TABLE_NAME) AS TB_NM,
	UPPER(COLUMN_NAME) AS COL_NM
FROM TABLE_COLUMNS
WHERE 1=1
AND UPPER(SCHEMA_NAME) = '"&amp;$C196&amp;"'
AND UPPER(TABLE_NAME) = '"&amp;$G196&amp;"'
AND UPPER(COLUMN_NAME) = '"&amp;$J196&amp;"'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'NOTE_NLP_SOURCE_CONCEPT_ID' </v>
      </c>
      <c r="Y196" s="164" t="s">
        <v>1971</v>
      </c>
      <c r="Z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A196" s="164" t="s">
        <v>1971</v>
      </c>
      <c r="AB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C196" s="164" t="s">
        <v>1971</v>
      </c>
      <c r="AD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ALL_TAB_COLUMNS
WHERE 1=1
AND UPPER(OWNER)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'NOTE_NLP_SOURCE_CONCEPT_ID' </v>
      </c>
      <c r="AE196" s="164" t="s">
        <v>1971</v>
      </c>
      <c r="AF196" s="166"/>
      <c r="AG196" s="164" t="s">
        <v>1971</v>
      </c>
      <c r="AH196" s="66"/>
    </row>
    <row r="197" spans="1:34" ht="16.5" customHeight="1">
      <c r="A197" s="141" t="s">
        <v>2242</v>
      </c>
      <c r="B197" s="141" t="s">
        <v>2240</v>
      </c>
      <c r="C197" s="141" t="s">
        <v>2887</v>
      </c>
      <c r="D197" s="141">
        <v>13</v>
      </c>
      <c r="E197" s="175" t="s">
        <v>2243</v>
      </c>
      <c r="F197" s="177" t="s">
        <v>2757</v>
      </c>
      <c r="G197" s="177" t="s">
        <v>2256</v>
      </c>
      <c r="H197" s="177">
        <v>9</v>
      </c>
      <c r="I197" s="182" t="s">
        <v>2766</v>
      </c>
      <c r="J197" s="177" t="s">
        <v>2417</v>
      </c>
      <c r="K197" s="177" t="s">
        <v>2443</v>
      </c>
      <c r="L197" s="175"/>
      <c r="M197" s="142"/>
      <c r="N197" s="182" t="s">
        <v>2766</v>
      </c>
      <c r="O197" s="145"/>
      <c r="P197" s="146"/>
      <c r="Q197" s="175" t="s">
        <v>2449</v>
      </c>
      <c r="R197" s="175"/>
      <c r="S197" s="206" t="s">
        <v>2820</v>
      </c>
      <c r="T197" s="175"/>
      <c r="U197" s="166" t="str">
        <f t="shared" si="3"/>
        <v xml:space="preserve"> NOTE_NLP 테이블의 NLP_SYSTEM 컬럼은 'CHARACTER VARYING', 'VARCHAR', 'VARCHAR2' 타입을 가져야한다 </v>
      </c>
      <c r="V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W197" s="164" t="s">
        <v>1971</v>
      </c>
      <c r="X197" s="166" t="str">
        <f>"SELECT 
	CASE WHEN UPPER(DATA_TYPE_NAME) IN ("&amp;$S197&amp;") THEN 'O' ELSE 'X' END AS PASS_CHK,
    'ID"&amp; 'Ⅲ.품질진단 컬럼_규칙_결과'!$U231 &amp;"' AS RULE_ID, 
    UPPER(TABLE_NAME) AS TB_NM,
	UPPER(COLUMN_NAME) AS COL_NM
FROM TABLE_COLUMNS
WHERE 1=1
AND UPPER(SCHEMA_NAME) = '"&amp;$C197&amp;"'
AND UPPER(TABLE_NAME) = '"&amp;$G197&amp;"'
AND UPPER(COLUMN_NAME) = '"&amp;$J197&amp;"'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'NLP_SYSTEM' </v>
      </c>
      <c r="Y197" s="164" t="s">
        <v>1971</v>
      </c>
      <c r="Z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A197" s="164" t="s">
        <v>1971</v>
      </c>
      <c r="AB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C197" s="164" t="s">
        <v>1971</v>
      </c>
      <c r="AD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ALL_TAB_COLUMNS
WHERE 1=1
AND UPPER(OWNER)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'NLP_SYSTEM' </v>
      </c>
      <c r="AE197" s="164" t="s">
        <v>1971</v>
      </c>
      <c r="AF197" s="166"/>
      <c r="AG197" s="164" t="s">
        <v>1971</v>
      </c>
      <c r="AH197" s="66"/>
    </row>
    <row r="198" spans="1:34" ht="16.5" customHeight="1">
      <c r="A198" s="141" t="s">
        <v>2242</v>
      </c>
      <c r="B198" s="141" t="s">
        <v>2240</v>
      </c>
      <c r="C198" s="141" t="s">
        <v>2887</v>
      </c>
      <c r="D198" s="141">
        <v>13</v>
      </c>
      <c r="E198" s="175" t="s">
        <v>2243</v>
      </c>
      <c r="F198" s="177" t="s">
        <v>2757</v>
      </c>
      <c r="G198" s="177" t="s">
        <v>2256</v>
      </c>
      <c r="H198" s="177">
        <v>10</v>
      </c>
      <c r="I198" s="182" t="s">
        <v>2767</v>
      </c>
      <c r="J198" s="177" t="s">
        <v>2418</v>
      </c>
      <c r="K198" s="177" t="s">
        <v>2438</v>
      </c>
      <c r="L198" s="175"/>
      <c r="M198" s="142"/>
      <c r="N198" s="182" t="s">
        <v>2767</v>
      </c>
      <c r="O198" s="145"/>
      <c r="P198" s="146"/>
      <c r="Q198" s="175" t="s">
        <v>116</v>
      </c>
      <c r="R198" s="175" t="s">
        <v>2448</v>
      </c>
      <c r="S198" s="206" t="s">
        <v>2813</v>
      </c>
      <c r="T198" s="175"/>
      <c r="U198" s="166" t="str">
        <f t="shared" si="3"/>
        <v xml:space="preserve"> NOTE_NLP 테이블의 NLP_DATE 컬럼은 'DATE' 타입을 가져야한다 </v>
      </c>
      <c r="V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W198" s="164" t="s">
        <v>1971</v>
      </c>
      <c r="X198" s="166" t="str">
        <f>"SELECT 
	CASE WHEN UPPER(DATA_TYPE_NAME) IN ("&amp;$S198&amp;") THEN 'O' ELSE 'X' END AS PASS_CHK,
    'ID"&amp; 'Ⅲ.품질진단 컬럼_규칙_결과'!$U232 &amp;"' AS RULE_ID, 
    UPPER(TABLE_NAME) AS TB_NM,
	UPPER(COLUMN_NAME) AS COL_NM
FROM TABLE_COLUMNS
WHERE 1=1
AND UPPER(SCHEMA_NAME) = '"&amp;$C198&amp;"'
AND UPPER(TABLE_NAME) = '"&amp;$G198&amp;"'
AND UPPER(COLUMN_NAME) = '"&amp;$J198&amp;"'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'NOTE_NLP'
AND UPPER(COLUMN_NAME) = 'NLP_DATE' </v>
      </c>
      <c r="Y198" s="164" t="s">
        <v>1971</v>
      </c>
      <c r="Z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A198" s="164" t="s">
        <v>1971</v>
      </c>
      <c r="AB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C198" s="164" t="s">
        <v>1971</v>
      </c>
      <c r="AD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ALL_TAB_COLUMNS
WHERE 1=1
AND UPPER(OWNER)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'NOTE_NLP'
AND UPPER(COLUMN_NAME) = 'NLP_DATE' </v>
      </c>
      <c r="AE198" s="164" t="s">
        <v>1971</v>
      </c>
      <c r="AF198" s="166"/>
      <c r="AG198" s="164" t="s">
        <v>1971</v>
      </c>
      <c r="AH198" s="66"/>
    </row>
    <row r="199" spans="1:34" ht="16.5" customHeight="1">
      <c r="A199" s="141" t="s">
        <v>2242</v>
      </c>
      <c r="B199" s="141" t="s">
        <v>2240</v>
      </c>
      <c r="C199" s="141" t="s">
        <v>2887</v>
      </c>
      <c r="D199" s="141">
        <v>13</v>
      </c>
      <c r="E199" s="175" t="s">
        <v>2243</v>
      </c>
      <c r="F199" s="177" t="s">
        <v>2757</v>
      </c>
      <c r="G199" s="177" t="s">
        <v>2256</v>
      </c>
      <c r="H199" s="177">
        <v>11</v>
      </c>
      <c r="I199" s="182" t="s">
        <v>2768</v>
      </c>
      <c r="J199" s="177" t="s">
        <v>2419</v>
      </c>
      <c r="K199" s="177" t="s">
        <v>2436</v>
      </c>
      <c r="L199" s="175"/>
      <c r="M199" s="142"/>
      <c r="N199" s="182" t="s">
        <v>2768</v>
      </c>
      <c r="O199" s="145"/>
      <c r="P199" s="146"/>
      <c r="Q199" s="175" t="s">
        <v>2449</v>
      </c>
      <c r="R199" s="175"/>
      <c r="S199" s="206" t="s">
        <v>2819</v>
      </c>
      <c r="T199" s="175"/>
      <c r="U199" s="166" t="str">
        <f t="shared" si="3"/>
        <v xml:space="preserve"> NOTE_NLP 테이블의 NLP_DATETIME 컬럼은 'DATETIME', 'TIMESTAMP', 'TIMESTAMP(6)', 'TIMESTAMP WITHOUT TIME ZONE' 타입을 가져야한다 </v>
      </c>
      <c r="V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W199" s="164" t="s">
        <v>1971</v>
      </c>
      <c r="X199" s="166" t="str">
        <f>"SELECT 
	CASE WHEN UPPER(DATA_TYPE_NAME) IN ("&amp;$S199&amp;") THEN 'O' ELSE 'X' END AS PASS_CHK,
    'ID"&amp; 'Ⅲ.품질진단 컬럼_규칙_결과'!$U233 &amp;"' AS RULE_ID, 
    UPPER(TABLE_NAME) AS TB_NM,
	UPPER(COLUMN_NAME) AS COL_NM
FROM TABLE_COLUMNS
WHERE 1=1
AND UPPER(SCHEMA_NAME) = '"&amp;$C199&amp;"'
AND UPPER(TABLE_NAME) = '"&amp;$G199&amp;"'
AND UPPER(COLUMN_NAME) = '"&amp;$J199&amp;"'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'NOTE_NLP'
AND UPPER(COLUMN_NAME) = 'NLP_DATETIME' </v>
      </c>
      <c r="Y199" s="164" t="s">
        <v>1971</v>
      </c>
      <c r="Z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A199" s="164" t="s">
        <v>1971</v>
      </c>
      <c r="AB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C199" s="164" t="s">
        <v>1971</v>
      </c>
      <c r="AD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ALL_TAB_COLUMNS
WHERE 1=1
AND UPPER(OWNER)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'NOTE_NLP'
AND UPPER(COLUMN_NAME) = 'NLP_DATETIME' </v>
      </c>
      <c r="AE199" s="164" t="s">
        <v>1971</v>
      </c>
      <c r="AF199" s="166"/>
      <c r="AG199" s="164" t="s">
        <v>1971</v>
      </c>
      <c r="AH199" s="66"/>
    </row>
    <row r="200" spans="1:34" ht="16.5" customHeight="1">
      <c r="A200" s="141" t="s">
        <v>2242</v>
      </c>
      <c r="B200" s="141" t="s">
        <v>2240</v>
      </c>
      <c r="C200" s="141" t="s">
        <v>2887</v>
      </c>
      <c r="D200" s="141">
        <v>13</v>
      </c>
      <c r="E200" s="175" t="s">
        <v>2243</v>
      </c>
      <c r="F200" s="177" t="s">
        <v>2757</v>
      </c>
      <c r="G200" s="177" t="s">
        <v>2256</v>
      </c>
      <c r="H200" s="177">
        <v>12</v>
      </c>
      <c r="I200" s="182" t="s">
        <v>2769</v>
      </c>
      <c r="J200" s="177" t="s">
        <v>2420</v>
      </c>
      <c r="K200" s="177" t="s">
        <v>2444</v>
      </c>
      <c r="L200" s="175"/>
      <c r="M200" s="142"/>
      <c r="N200" s="182" t="s">
        <v>2769</v>
      </c>
      <c r="O200" s="145"/>
      <c r="P200" s="146"/>
      <c r="Q200" s="175" t="s">
        <v>2449</v>
      </c>
      <c r="R200" s="175"/>
      <c r="S200" s="206" t="s">
        <v>2820</v>
      </c>
      <c r="T200" s="175"/>
      <c r="U200" s="166" t="str">
        <f t="shared" si="3"/>
        <v xml:space="preserve"> NOTE_NLP 테이블의 TERM_EXISTS 컬럼은 'CHARACTER VARYING', 'VARCHAR', 'VARCHAR2' 타입을 가져야한다 </v>
      </c>
      <c r="V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W200" s="164" t="s">
        <v>1971</v>
      </c>
      <c r="X200" s="166" t="str">
        <f>"SELECT 
	CASE WHEN UPPER(DATA_TYPE_NAME) IN ("&amp;$S200&amp;") THEN 'O' ELSE 'X' END AS PASS_CHK,
    'ID"&amp; 'Ⅲ.품질진단 컬럼_규칙_결과'!$U234 &amp;"' AS RULE_ID, 
    UPPER(TABLE_NAME) AS TB_NM,
	UPPER(COLUMN_NAME) AS COL_NM
FROM TABLE_COLUMNS
WHERE 1=1
AND UPPER(SCHEMA_NAME) = '"&amp;$C200&amp;"'
AND UPPER(TABLE_NAME) = '"&amp;$G200&amp;"'
AND UPPER(COLUMN_NAME) = '"&amp;$J200&amp;"' "</f>
        <v xml:space="preserve">SELECT 
	CASE WHEN UPPER(DATA_TYPE_NAME) IN ('CHARACTER VARYING', 'VARCHAR', 'VARCHAR2') THEN 'O' ELSE 'X' END AS PASS_CHK,
    'ID1232' AS RULE_ID, 
    UPPER(TABLE_NAME) AS TB_NM,
	UPPER(COLUMN_NAME) AS COL_NM
FROM TABLE_COLUMNS
WHERE 1=1
AND UPPER(SCHEMA_NAME) = 'YourSchemaName'
AND UPPER(TABLE_NAME) = 'NOTE_NLP'
AND UPPER(COLUMN_NAME) = 'TERM_EXISTS' </v>
      </c>
      <c r="Y200" s="164" t="s">
        <v>1971</v>
      </c>
      <c r="Z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A200" s="164" t="s">
        <v>1971</v>
      </c>
      <c r="AB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C200" s="164" t="s">
        <v>1971</v>
      </c>
      <c r="AD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ALL_TAB_COLUMNS
WHERE 1=1
AND UPPER(OWNER)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ALL_TAB_COLUMNS
WHERE 1=1
AND UPPER(OWNER) = 'YourSchemaName'
AND UPPER(TABLE_NAME) = 'NOTE_NLP'
AND UPPER(COLUMN_NAME) = 'TERM_EXISTS' </v>
      </c>
      <c r="AE200" s="164" t="s">
        <v>1971</v>
      </c>
      <c r="AF200" s="166"/>
      <c r="AG200" s="164" t="s">
        <v>1971</v>
      </c>
      <c r="AH200" s="66"/>
    </row>
    <row r="201" spans="1:34" ht="16.5" customHeight="1">
      <c r="A201" s="141" t="s">
        <v>2242</v>
      </c>
      <c r="B201" s="141" t="s">
        <v>2240</v>
      </c>
      <c r="C201" s="141" t="s">
        <v>2887</v>
      </c>
      <c r="D201" s="141">
        <v>13</v>
      </c>
      <c r="E201" s="175" t="s">
        <v>2243</v>
      </c>
      <c r="F201" s="177" t="s">
        <v>2757</v>
      </c>
      <c r="G201" s="177" t="s">
        <v>2256</v>
      </c>
      <c r="H201" s="177">
        <v>13</v>
      </c>
      <c r="I201" s="182" t="s">
        <v>2770</v>
      </c>
      <c r="J201" s="177" t="s">
        <v>2421</v>
      </c>
      <c r="K201" s="177" t="s">
        <v>2437</v>
      </c>
      <c r="L201" s="175"/>
      <c r="M201" s="142"/>
      <c r="N201" s="182" t="s">
        <v>2770</v>
      </c>
      <c r="O201" s="145"/>
      <c r="P201" s="146"/>
      <c r="Q201" s="175" t="s">
        <v>2449</v>
      </c>
      <c r="R201" s="175"/>
      <c r="S201" s="206" t="s">
        <v>2820</v>
      </c>
      <c r="T201" s="175"/>
      <c r="U201" s="166" t="str">
        <f t="shared" si="3"/>
        <v xml:space="preserve"> NOTE_NLP 테이블의 TERM_TEMPORAL 컬럼은 'CHARACTER VARYING', 'VARCHAR', 'VARCHAR2' 타입을 가져야한다 </v>
      </c>
      <c r="V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W201" s="164" t="s">
        <v>1971</v>
      </c>
      <c r="X201" s="166" t="str">
        <f>"SELECT 
	CASE WHEN UPPER(DATA_TYPE_NAME) IN ("&amp;$S201&amp;") THEN 'O' ELSE 'X' END AS PASS_CHK,
    'ID"&amp; 'Ⅲ.품질진단 컬럼_규칙_결과'!$U235 &amp;"' AS RULE_ID, 
    UPPER(TABLE_NAME) AS TB_NM,
	UPPER(COLUMN_NAME) AS COL_NM
FROM TABLE_COLUMNS
WHERE 1=1
AND UPPER(SCHEMA_NAME) = '"&amp;$C201&amp;"'
AND UPPER(TABLE_NAME) = '"&amp;$G201&amp;"'
AND UPPER(COLUMN_NAME) = '"&amp;$J201&amp;"' "</f>
        <v xml:space="preserve">SELECT 
	CASE WHEN UPPER(DATA_TYPE_NAME) IN ('CHARACTER VARYING', 'VARCHAR', 'VARCHAR2') THEN 'O' ELSE 'X' END AS PASS_CHK,
    'ID1233' AS RULE_ID, 
    UPPER(TABLE_NAME) AS TB_NM,
	UPPER(COLUMN_NAME) AS COL_NM
FROM TABLE_COLUMNS
WHERE 1=1
AND UPPER(SCHEMA_NAME) = 'YourSchemaName'
AND UPPER(TABLE_NAME) = 'NOTE_NLP'
AND UPPER(COLUMN_NAME) = 'TERM_TEMPORAL' </v>
      </c>
      <c r="Y201" s="164" t="s">
        <v>1971</v>
      </c>
      <c r="Z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A201" s="164" t="s">
        <v>1971</v>
      </c>
      <c r="AB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C201" s="164" t="s">
        <v>1971</v>
      </c>
      <c r="AD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ALL_TAB_COLUMNS
WHERE 1=1
AND UPPER(OWNER)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ALL_TAB_COLUMNS
WHERE 1=1
AND UPPER(OWNER) = 'YourSchemaName'
AND UPPER(TABLE_NAME) = 'NOTE_NLP'
AND UPPER(COLUMN_NAME) = 'TERM_TEMPORAL' </v>
      </c>
      <c r="AE201" s="164" t="s">
        <v>1971</v>
      </c>
      <c r="AF201" s="166"/>
      <c r="AG201" s="164" t="s">
        <v>1971</v>
      </c>
      <c r="AH201" s="66"/>
    </row>
    <row r="202" spans="1:34" ht="16.5" customHeight="1">
      <c r="A202" s="141" t="s">
        <v>2242</v>
      </c>
      <c r="B202" s="141" t="s">
        <v>2240</v>
      </c>
      <c r="C202" s="141" t="s">
        <v>2887</v>
      </c>
      <c r="D202" s="141">
        <v>13</v>
      </c>
      <c r="E202" s="175" t="s">
        <v>2243</v>
      </c>
      <c r="F202" s="177" t="s">
        <v>2757</v>
      </c>
      <c r="G202" s="177" t="s">
        <v>2256</v>
      </c>
      <c r="H202" s="177">
        <v>14</v>
      </c>
      <c r="I202" s="182" t="s">
        <v>2771</v>
      </c>
      <c r="J202" s="177" t="s">
        <v>2422</v>
      </c>
      <c r="K202" s="177" t="s">
        <v>2445</v>
      </c>
      <c r="L202" s="175"/>
      <c r="M202" s="142"/>
      <c r="N202" s="182" t="s">
        <v>2771</v>
      </c>
      <c r="O202" s="145"/>
      <c r="P202" s="146"/>
      <c r="Q202" s="175" t="s">
        <v>2449</v>
      </c>
      <c r="R202" s="175"/>
      <c r="S202" s="206" t="s">
        <v>2820</v>
      </c>
      <c r="T202" s="175"/>
      <c r="U202" s="166" t="str">
        <f t="shared" si="3"/>
        <v xml:space="preserve"> NOTE_NLP 테이블의 TERM_MODIFIERS 컬럼은 'CHARACTER VARYING', 'VARCHAR', 'VARCHAR2' 타입을 가져야한다 </v>
      </c>
      <c r="V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W202" s="164" t="s">
        <v>1971</v>
      </c>
      <c r="X202" s="166" t="str">
        <f>"SELECT 
	CASE WHEN UPPER(DATA_TYPE_NAME) IN ("&amp;$S202&amp;") THEN 'O' ELSE 'X' END AS PASS_CHK,
    'ID"&amp; 'Ⅲ.품질진단 컬럼_규칙_결과'!$U236 &amp;"' AS RULE_ID, 
    UPPER(TABLE_NAME) AS TB_NM,
	UPPER(COLUMN_NAME) AS COL_NM
FROM TABLE_COLUMNS
WHERE 1=1
AND UPPER(SCHEMA_NAME) = '"&amp;$C202&amp;"'
AND UPPER(TABLE_NAME) = '"&amp;$G202&amp;"'
AND UPPER(COLUMN_NAME) = '"&amp;$J202&amp;"' "</f>
        <v xml:space="preserve">SELECT 
	CASE WHEN UPPER(DATA_TYPE_NAME) IN ('CHARACTER VARYING', 'VARCHAR', 'VARCHAR2') THEN 'O' ELSE 'X' END AS PASS_CHK,
    'ID1234' AS RULE_ID, 
    UPPER(TABLE_NAME) AS TB_NM,
	UPPER(COLUMN_NAME) AS COL_NM
FROM TABLE_COLUMNS
WHERE 1=1
AND UPPER(SCHEMA_NAME) = 'YourSchemaName'
AND UPPER(TABLE_NAME) = 'NOTE_NLP'
AND UPPER(COLUMN_NAME) = 'TERM_MODIFIERS' </v>
      </c>
      <c r="Y202" s="164" t="s">
        <v>1971</v>
      </c>
      <c r="Z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A202" s="164" t="s">
        <v>1971</v>
      </c>
      <c r="AB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C202" s="164" t="s">
        <v>1971</v>
      </c>
      <c r="AD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ALL_TAB_COLUMNS
WHERE 1=1
AND UPPER(OWNER)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ALL_TAB_COLUMNS
WHERE 1=1
AND UPPER(OWNER) = 'YourSchemaName'
AND UPPER(TABLE_NAME) = 'NOTE_NLP'
AND UPPER(COLUMN_NAME) = 'TERM_MODIFIERS' </v>
      </c>
      <c r="AE202" s="164" t="s">
        <v>1971</v>
      </c>
      <c r="AF202" s="166"/>
      <c r="AG202" s="164" t="s">
        <v>1971</v>
      </c>
      <c r="AH202" s="66"/>
    </row>
    <row r="203" spans="1:34" ht="16.5" customHeight="1">
      <c r="A203" s="141" t="s">
        <v>2242</v>
      </c>
      <c r="B203" s="141" t="s">
        <v>2240</v>
      </c>
      <c r="C203" s="141" t="s">
        <v>2887</v>
      </c>
      <c r="D203" s="141">
        <v>14</v>
      </c>
      <c r="E203" s="174" t="s">
        <v>2243</v>
      </c>
      <c r="F203" s="176" t="s">
        <v>2264</v>
      </c>
      <c r="G203" s="176" t="s">
        <v>2257</v>
      </c>
      <c r="H203" s="176">
        <v>1</v>
      </c>
      <c r="I203" s="182" t="s">
        <v>2772</v>
      </c>
      <c r="J203" s="176" t="s">
        <v>2423</v>
      </c>
      <c r="K203" s="176" t="s">
        <v>2435</v>
      </c>
      <c r="L203" s="174" t="s">
        <v>9</v>
      </c>
      <c r="M203" s="142"/>
      <c r="N203" s="182" t="s">
        <v>2772</v>
      </c>
      <c r="O203" s="142"/>
      <c r="P203" s="146"/>
      <c r="Q203" s="174" t="s">
        <v>116</v>
      </c>
      <c r="R203" s="174" t="s">
        <v>2448</v>
      </c>
      <c r="S203" s="205" t="s">
        <v>2838</v>
      </c>
      <c r="T203" s="174" t="s">
        <v>315</v>
      </c>
      <c r="U203" s="166" t="str">
        <f t="shared" si="3"/>
        <v xml:space="preserve"> SPECIMEN 테이블의 SPECIMEN_ID 컬럼은 'INTEGER', 'INT', 'NUMBER', 'BIGINT' 타입을 가져야한다 </v>
      </c>
      <c r="V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W203" s="164" t="s">
        <v>1971</v>
      </c>
      <c r="X203" s="166" t="str">
        <f>"SELECT 
	CASE WHEN UPPER(DATA_TYPE_NAME) IN ("&amp;$S203&amp;") THEN 'O' ELSE 'X' END AS PASS_CHK,
    'ID"&amp; 'Ⅲ.품질진단 컬럼_규칙_결과'!$U237 &amp;"' AS RULE_ID, 
    UPPER(TABLE_NAME) AS TB_NM,
	UPPER(COLUMN_NAME) AS COL_NM
FROM TABLE_COLUMNS
WHERE 1=1
AND UPPER(SCHEMA_NAME) = '"&amp;$C203&amp;"'
AND UPPER(TABLE_NAME) = '"&amp;$G203&amp;"'
AND UPPER(COLUMN_NAME) = '"&amp;$J203&amp;"' "</f>
        <v xml:space="preserve">SELECT 
	CASE WHEN UPPER(DATA_TYPE_NAME) IN ('INTEGER', 'INT', 'NUMBER', 'BIGINT') THEN 'O' ELSE 'X' END AS PASS_CHK,
    'ID1235' AS RULE_ID, 
    UPPER(TABLE_NAME) AS TB_NM,
	UPPER(COLUMN_NAME) AS COL_NM
FROM TABLE_COLUMNS
WHERE 1=1
AND UPPER(SCHEMA_NAME) = 'YourSchemaName'
AND UPPER(TABLE_NAME) = 'SPECIMEN'
AND UPPER(COLUMN_NAME) = 'SPECIMEN_ID' </v>
      </c>
      <c r="Y203" s="164" t="s">
        <v>1971</v>
      </c>
      <c r="Z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A203" s="164" t="s">
        <v>1971</v>
      </c>
      <c r="AB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C203" s="164" t="s">
        <v>1971</v>
      </c>
      <c r="AD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ALL_TAB_COLUMNS
WHERE 1=1
AND UPPER(OWNER)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ALL_TAB_COLUMNS
WHERE 1=1
AND UPPER(OWNER) = 'YourSchemaName'
AND UPPER(TABLE_NAME) = 'SPECIMEN'
AND UPPER(COLUMN_NAME) = 'SPECIMEN_ID' </v>
      </c>
      <c r="AE203" s="164" t="s">
        <v>1971</v>
      </c>
      <c r="AF203" s="166"/>
      <c r="AG203" s="164" t="s">
        <v>1971</v>
      </c>
      <c r="AH203" s="66"/>
    </row>
    <row r="204" spans="1:34" ht="16.5" customHeight="1">
      <c r="A204" s="141" t="s">
        <v>2242</v>
      </c>
      <c r="B204" s="141" t="s">
        <v>2240</v>
      </c>
      <c r="C204" s="141" t="s">
        <v>2887</v>
      </c>
      <c r="D204" s="141">
        <v>14</v>
      </c>
      <c r="E204" s="174" t="s">
        <v>2243</v>
      </c>
      <c r="F204" s="176" t="s">
        <v>2264</v>
      </c>
      <c r="G204" s="176" t="s">
        <v>2257</v>
      </c>
      <c r="H204" s="176">
        <v>2</v>
      </c>
      <c r="I204" s="182" t="s">
        <v>2620</v>
      </c>
      <c r="J204" s="176" t="s">
        <v>2272</v>
      </c>
      <c r="K204" s="176" t="s">
        <v>2435</v>
      </c>
      <c r="L204" s="174"/>
      <c r="M204" s="142"/>
      <c r="N204" s="182" t="s">
        <v>2620</v>
      </c>
      <c r="O204" s="142"/>
      <c r="P204" s="146"/>
      <c r="Q204" s="174" t="s">
        <v>116</v>
      </c>
      <c r="R204" s="174" t="s">
        <v>2448</v>
      </c>
      <c r="S204" s="205" t="s">
        <v>2838</v>
      </c>
      <c r="T204" s="174"/>
      <c r="U204" s="166" t="str">
        <f t="shared" si="3"/>
        <v xml:space="preserve"> SPECIMEN 테이블의 PERSON_ID 컬럼은 'INTEGER', 'INT', 'NUMBER', 'BIGINT' 타입을 가져야한다 </v>
      </c>
      <c r="V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W204" s="164" t="s">
        <v>1971</v>
      </c>
      <c r="X204" s="166" t="str">
        <f>"SELECT 
	CASE WHEN UPPER(DATA_TYPE_NAME) IN ("&amp;$S204&amp;") THEN 'O' ELSE 'X' END AS PASS_CHK,
    'ID"&amp; 'Ⅲ.품질진단 컬럼_규칙_결과'!$U238 &amp;"' AS RULE_ID, 
    UPPER(TABLE_NAME) AS TB_NM,
	UPPER(COLUMN_NAME) AS COL_NM
FROM TABLE_COLUMNS
WHERE 1=1
AND UPPER(SCHEMA_NAME) = '"&amp;$C204&amp;"'
AND UPPER(TABLE_NAME) = '"&amp;$G204&amp;"'
AND UPPER(COLUMN_NAME) = '"&amp;$J204&amp;"' "</f>
        <v xml:space="preserve">SELECT 
	CASE WHEN UPPER(DATA_TYPE_NAME) IN ('INTEGER', 'INT', 'NUMBER', 'BIGINT') THEN 'O' ELSE 'X' END AS PASS_CHK,
    'ID1236' AS RULE_ID, 
    UPPER(TABLE_NAME) AS TB_NM,
	UPPER(COLUMN_NAME) AS COL_NM
FROM TABLE_COLUMNS
WHERE 1=1
AND UPPER(SCHEMA_NAME) = 'YourSchemaName'
AND UPPER(TABLE_NAME) = 'SPECIMEN'
AND UPPER(COLUMN_NAME) = 'PERSON_ID' </v>
      </c>
      <c r="Y204" s="164" t="s">
        <v>1971</v>
      </c>
      <c r="Z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A204" s="164" t="s">
        <v>1971</v>
      </c>
      <c r="AB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C204" s="164" t="s">
        <v>1971</v>
      </c>
      <c r="AD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ALL_TAB_COLUMNS
WHERE 1=1
AND UPPER(OWNER)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ALL_TAB_COLUMNS
WHERE 1=1
AND UPPER(OWNER) = 'YourSchemaName'
AND UPPER(TABLE_NAME) = 'SPECIMEN'
AND UPPER(COLUMN_NAME) = 'PERSON_ID' </v>
      </c>
      <c r="AE204" s="164" t="s">
        <v>1971</v>
      </c>
      <c r="AF204" s="166"/>
      <c r="AG204" s="164" t="s">
        <v>1971</v>
      </c>
      <c r="AH204" s="66"/>
    </row>
    <row r="205" spans="1:34" ht="16.5" customHeight="1">
      <c r="A205" s="141" t="s">
        <v>2242</v>
      </c>
      <c r="B205" s="141" t="s">
        <v>2240</v>
      </c>
      <c r="C205" s="141" t="s">
        <v>2887</v>
      </c>
      <c r="D205" s="141">
        <v>14</v>
      </c>
      <c r="E205" s="174" t="s">
        <v>2243</v>
      </c>
      <c r="F205" s="176" t="s">
        <v>2264</v>
      </c>
      <c r="G205" s="176" t="s">
        <v>2257</v>
      </c>
      <c r="H205" s="176">
        <v>3</v>
      </c>
      <c r="I205" s="182" t="s">
        <v>2773</v>
      </c>
      <c r="J205" s="176" t="s">
        <v>2424</v>
      </c>
      <c r="K205" s="176" t="s">
        <v>2435</v>
      </c>
      <c r="L205" s="174"/>
      <c r="M205" s="142"/>
      <c r="N205" s="182" t="s">
        <v>2773</v>
      </c>
      <c r="O205" s="145"/>
      <c r="P205" s="146"/>
      <c r="Q205" s="174" t="s">
        <v>116</v>
      </c>
      <c r="R205" s="174" t="s">
        <v>2448</v>
      </c>
      <c r="S205" s="205" t="s">
        <v>2838</v>
      </c>
      <c r="T205" s="174"/>
      <c r="U205" s="166" t="str">
        <f t="shared" si="3"/>
        <v xml:space="preserve"> SPECIMEN 테이블의 SPECIMEN_CONCEPT_ID 컬럼은 'INTEGER', 'INT', 'NUMBER', 'BIGINT' 타입을 가져야한다 </v>
      </c>
      <c r="V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W205" s="164" t="s">
        <v>1971</v>
      </c>
      <c r="X205" s="166" t="str">
        <f>"SELECT 
	CASE WHEN UPPER(DATA_TYPE_NAME) IN ("&amp;$S205&amp;") THEN 'O' ELSE 'X' END AS PASS_CHK,
    'ID"&amp; 'Ⅲ.품질진단 컬럼_규칙_결과'!$U239 &amp;"' AS RULE_ID, 
    UPPER(TABLE_NAME) AS TB_NM,
	UPPER(COLUMN_NAME) AS COL_NM
FROM TABLE_COLUMNS
WHERE 1=1
AND UPPER(SCHEMA_NAME) = '"&amp;$C205&amp;"'
AND UPPER(TABLE_NAME) = '"&amp;$G205&amp;"'
AND UPPER(COLUMN_NAME) = '"&amp;$J205&amp;"' "</f>
        <v xml:space="preserve">SELECT 
	CASE WHEN UPPER(DATA_TYPE_NAME) IN ('INTEGER', 'INT', 'NUMBER', 'BIGINT') THEN 'O' ELSE 'X' END AS PASS_CHK,
    'ID1237' AS RULE_ID, 
    UPPER(TABLE_NAME) AS TB_NM,
	UPPER(COLUMN_NAME) AS COL_NM
FROM TABLE_COLUMNS
WHERE 1=1
AND UPPER(SCHEMA_NAME) = 'YourSchemaName'
AND UPPER(TABLE_NAME) = 'SPECIMEN'
AND UPPER(COLUMN_NAME) = 'SPECIMEN_CONCEPT_ID' </v>
      </c>
      <c r="Y205" s="164" t="s">
        <v>1971</v>
      </c>
      <c r="Z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A205" s="164" t="s">
        <v>1971</v>
      </c>
      <c r="AB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C205" s="164" t="s">
        <v>1971</v>
      </c>
      <c r="AD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ALL_TAB_COLUMNS
WHERE 1=1
AND UPPER(OWNER)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ALL_TAB_COLUMNS
WHERE 1=1
AND UPPER(OWNER) = 'YourSchemaName'
AND UPPER(TABLE_NAME) = 'SPECIMEN'
AND UPPER(COLUMN_NAME) = 'SPECIMEN_CONCEPT_ID' </v>
      </c>
      <c r="AE205" s="164" t="s">
        <v>1971</v>
      </c>
      <c r="AF205" s="166"/>
      <c r="AG205" s="164" t="s">
        <v>1971</v>
      </c>
      <c r="AH205" s="66"/>
    </row>
    <row r="206" spans="1:34" ht="16.5" customHeight="1">
      <c r="A206" s="141" t="s">
        <v>2242</v>
      </c>
      <c r="B206" s="141" t="s">
        <v>2240</v>
      </c>
      <c r="C206" s="141" t="s">
        <v>2887</v>
      </c>
      <c r="D206" s="141">
        <v>14</v>
      </c>
      <c r="E206" s="174" t="s">
        <v>2243</v>
      </c>
      <c r="F206" s="176" t="s">
        <v>2264</v>
      </c>
      <c r="G206" s="176" t="s">
        <v>2257</v>
      </c>
      <c r="H206" s="176">
        <v>4</v>
      </c>
      <c r="I206" s="182" t="s">
        <v>2774</v>
      </c>
      <c r="J206" s="176" t="s">
        <v>2425</v>
      </c>
      <c r="K206" s="176" t="s">
        <v>2446</v>
      </c>
      <c r="L206" s="174"/>
      <c r="M206" s="142"/>
      <c r="N206" s="182" t="s">
        <v>2774</v>
      </c>
      <c r="O206" s="142"/>
      <c r="P206" s="146"/>
      <c r="Q206" s="174" t="s">
        <v>116</v>
      </c>
      <c r="R206" s="174" t="s">
        <v>2448</v>
      </c>
      <c r="S206" s="205" t="s">
        <v>2838</v>
      </c>
      <c r="T206" s="174"/>
      <c r="U206" s="166" t="str">
        <f t="shared" si="3"/>
        <v xml:space="preserve"> SPECIMEN 테이블의 SPECIMEN_TYPE_CONCEPT_ID 컬럼은 'INTEGER', 'INT', 'NUMBER', 'BIGINT' 타입을 가져야한다 </v>
      </c>
      <c r="V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W206" s="164" t="s">
        <v>1971</v>
      </c>
      <c r="X206" s="166" t="str">
        <f>"SELECT 
	CASE WHEN UPPER(DATA_TYPE_NAME) IN ("&amp;$S206&amp;") THEN 'O' ELSE 'X' END AS PASS_CHK,
    'ID"&amp; 'Ⅲ.품질진단 컬럼_규칙_결과'!$U240 &amp;"' AS RULE_ID, 
    UPPER(TABLE_NAME) AS TB_NM,
	UPPER(COLUMN_NAME) AS COL_NM
FROM TABLE_COLUMNS
WHERE 1=1
AND UPPER(SCHEMA_NAME) = '"&amp;$C206&amp;"'
AND UPPER(TABLE_NAME) = '"&amp;$G206&amp;"'
AND UPPER(COLUMN_NAME) = '"&amp;$J206&amp;"' "</f>
        <v xml:space="preserve">SELECT 
	CASE WHEN UPPER(DATA_TYPE_NAME) IN ('INTEGER', 'INT', 'NUMBER', 'BIGINT') THEN 'O' ELSE 'X' END AS PASS_CHK,
    'ID1238' AS RULE_ID, 
    UPPER(TABLE_NAME) AS TB_NM,
	UPPER(COLUMN_NAME) AS COL_NM
FROM TABLE_COLUMNS
WHERE 1=1
AND UPPER(SCHEMA_NAME) = 'YourSchemaName'
AND UPPER(TABLE_NAME) = 'SPECIMEN'
AND UPPER(COLUMN_NAME) = 'SPECIMEN_TYPE_CONCEPT_ID' </v>
      </c>
      <c r="Y206" s="164" t="s">
        <v>1971</v>
      </c>
      <c r="Z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A206" s="164" t="s">
        <v>1971</v>
      </c>
      <c r="AB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C206" s="164" t="s">
        <v>1971</v>
      </c>
      <c r="AD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ALL_TAB_COLUMNS
WHERE 1=1
AND UPPER(OWNER)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ALL_TAB_COLUMNS
WHERE 1=1
AND UPPER(OWNER) = 'YourSchemaName'
AND UPPER(TABLE_NAME) = 'SPECIMEN'
AND UPPER(COLUMN_NAME) = 'SPECIMEN_TYPE_CONCEPT_ID' </v>
      </c>
      <c r="AE206" s="164" t="s">
        <v>1971</v>
      </c>
      <c r="AF206" s="166"/>
      <c r="AG206" s="164" t="s">
        <v>1971</v>
      </c>
      <c r="AH206" s="66"/>
    </row>
    <row r="207" spans="1:34">
      <c r="A207" s="141" t="s">
        <v>2242</v>
      </c>
      <c r="B207" s="141" t="s">
        <v>2240</v>
      </c>
      <c r="C207" s="141" t="s">
        <v>2887</v>
      </c>
      <c r="D207" s="141">
        <v>14</v>
      </c>
      <c r="E207" s="174" t="s">
        <v>2243</v>
      </c>
      <c r="F207" s="176" t="s">
        <v>2264</v>
      </c>
      <c r="G207" s="176" t="s">
        <v>2257</v>
      </c>
      <c r="H207" s="176">
        <v>5</v>
      </c>
      <c r="I207" s="182" t="s">
        <v>2775</v>
      </c>
      <c r="J207" s="176" t="s">
        <v>2426</v>
      </c>
      <c r="K207" s="176" t="s">
        <v>2438</v>
      </c>
      <c r="L207" s="174"/>
      <c r="M207" s="165"/>
      <c r="N207" s="182" t="s">
        <v>2775</v>
      </c>
      <c r="O207" s="169"/>
      <c r="P207" s="4"/>
      <c r="Q207" s="174" t="s">
        <v>116</v>
      </c>
      <c r="R207" s="174" t="s">
        <v>2448</v>
      </c>
      <c r="S207" s="205" t="s">
        <v>2813</v>
      </c>
      <c r="T207" s="174"/>
      <c r="U207" s="166" t="str">
        <f t="shared" si="3"/>
        <v xml:space="preserve"> SPECIMEN 테이블의 SPECIMEN_DATE 컬럼은 'DATE' 타입을 가져야한다 </v>
      </c>
      <c r="V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W207" s="164" t="s">
        <v>1971</v>
      </c>
      <c r="X207" s="166" t="str">
        <f>"SELECT 
	CASE WHEN UPPER(DATA_TYPE_NAME) IN ("&amp;$S207&amp;") THEN 'O' ELSE 'X' END AS PASS_CHK,
    'ID"&amp; 'Ⅲ.품질진단 컬럼_규칙_결과'!$U244 &amp;"' AS RULE_ID, 
    UPPER(TABLE_NAME) AS TB_NM,
	UPPER(COLUMN_NAME) AS COL_NM
FROM TABLE_COLUMNS
WHERE 1=1
AND UPPER(SCHEMA_NAME) = '"&amp;$C207&amp;"'
AND UPPER(TABLE_NAME) = '"&amp;$G207&amp;"'
AND UPPER(COLUMN_NAME) = '"&amp;$J207&amp;"' "</f>
        <v xml:space="preserve">SELECT 
	CASE WHEN UPPER(DATA_TYPE_NAME) IN ('DATE') THEN 'O' ELSE 'X' END AS PASS_CHK,
    'ID1242' AS RULE_ID, 
    UPPER(TABLE_NAME) AS TB_NM,
	UPPER(COLUMN_NAME) AS COL_NM
FROM TABLE_COLUMNS
WHERE 1=1
AND UPPER(SCHEMA_NAME) = 'YourSchemaName'
AND UPPER(TABLE_NAME) = 'SPECIMEN'
AND UPPER(COLUMN_NAME) = 'SPECIMEN_DATE' </v>
      </c>
      <c r="Y207" s="164" t="s">
        <v>1971</v>
      </c>
      <c r="Z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A207" s="164" t="s">
        <v>1971</v>
      </c>
      <c r="AB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C207" s="164" t="s">
        <v>1971</v>
      </c>
      <c r="AD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ALL_TAB_COLUMNS
WHERE 1=1
AND UPPER(OWNER)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ALL_TAB_COLUMNS
WHERE 1=1
AND UPPER(OWNER) = 'YourSchemaName'
AND UPPER(TABLE_NAME) = 'SPECIMEN'
AND UPPER(COLUMN_NAME) = 'SPECIMEN_DATE' </v>
      </c>
      <c r="AE207" s="164" t="s">
        <v>1971</v>
      </c>
      <c r="AF207" s="166"/>
      <c r="AG207" s="164" t="s">
        <v>1971</v>
      </c>
      <c r="AH207" s="66"/>
    </row>
    <row r="208" spans="1:34" ht="16.5" customHeight="1">
      <c r="A208" s="141" t="s">
        <v>2242</v>
      </c>
      <c r="B208" s="141" t="s">
        <v>2240</v>
      </c>
      <c r="C208" s="141" t="s">
        <v>2887</v>
      </c>
      <c r="D208" s="141">
        <v>14</v>
      </c>
      <c r="E208" s="174" t="s">
        <v>2243</v>
      </c>
      <c r="F208" s="176" t="s">
        <v>2264</v>
      </c>
      <c r="G208" s="176" t="s">
        <v>2257</v>
      </c>
      <c r="H208" s="176">
        <v>6</v>
      </c>
      <c r="I208" s="182" t="s">
        <v>2776</v>
      </c>
      <c r="J208" s="176" t="s">
        <v>2427</v>
      </c>
      <c r="K208" s="176" t="s">
        <v>2436</v>
      </c>
      <c r="L208" s="174"/>
      <c r="M208" s="165"/>
      <c r="N208" s="182" t="s">
        <v>2776</v>
      </c>
      <c r="O208" s="169"/>
      <c r="P208" s="4"/>
      <c r="Q208" s="174" t="s">
        <v>2449</v>
      </c>
      <c r="R208" s="174"/>
      <c r="S208" s="205" t="s">
        <v>2819</v>
      </c>
      <c r="T208" s="174"/>
      <c r="U208" s="166" t="str">
        <f t="shared" si="3"/>
        <v xml:space="preserve"> SPECIMEN 테이블의 SPECIMEN_DATETIME 컬럼은 'DATETIME', 'TIMESTAMP', 'TIMESTAMP(6)', 'TIMESTAMP WITHOUT TIME ZONE' 타입을 가져야한다 </v>
      </c>
      <c r="V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W208" s="164" t="s">
        <v>1971</v>
      </c>
      <c r="X208" s="166" t="str">
        <f>"SELECT 
	CASE WHEN UPPER(DATA_TYPE_NAME) IN ("&amp;$S208&amp;") THEN 'O' ELSE 'X' END AS PASS_CHK,
    'ID"&amp; 'Ⅲ.품질진단 컬럼_규칙_결과'!$U245 &amp;"' AS RULE_ID, 
    UPPER(TABLE_NAME) AS TB_NM,
	UPPER(COLUMN_NAME) AS COL_NM
FROM TABLE_COLUMNS
WHERE 1=1
AND UPPER(SCHEMA_NAME) = '"&amp;$C208&amp;"'
AND UPPER(TABLE_NAME) = '"&amp;$G208&amp;"'
AND UPPER(COLUMN_NAME) = '"&amp;$J208&amp;"' "</f>
        <v xml:space="preserve">SELECT 
	CASE WHEN UPPER(DATA_TYPE_NAME) IN ('DATETIME', 'TIMESTAMP', 'TIMESTAMP(6)', 'TIMESTAMP WITHOUT TIME ZONE') THEN 'O' ELSE 'X' END AS PASS_CHK,
    'ID1243' AS RULE_ID, 
    UPPER(TABLE_NAME) AS TB_NM,
	UPPER(COLUMN_NAME) AS COL_NM
FROM TABLE_COLUMNS
WHERE 1=1
AND UPPER(SCHEMA_NAME) = 'YourSchemaName'
AND UPPER(TABLE_NAME) = 'SPECIMEN'
AND UPPER(COLUMN_NAME) = 'SPECIMEN_DATETIME' </v>
      </c>
      <c r="Y208" s="164" t="s">
        <v>1971</v>
      </c>
      <c r="Z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A208" s="164" t="s">
        <v>1971</v>
      </c>
      <c r="AB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C208" s="164" t="s">
        <v>1971</v>
      </c>
      <c r="AD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ALL_TAB_COLUMNS
WHERE 1=1
AND UPPER(OWNER)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ALL_TAB_COLUMNS
WHERE 1=1
AND UPPER(OWNER) = 'YourSchemaName'
AND UPPER(TABLE_NAME) = 'SPECIMEN'
AND UPPER(COLUMN_NAME) = 'SPECIMEN_DATETIME' </v>
      </c>
      <c r="AE208" s="164" t="s">
        <v>1971</v>
      </c>
      <c r="AF208" s="166"/>
      <c r="AG208" s="164" t="s">
        <v>1971</v>
      </c>
      <c r="AH208" s="66"/>
    </row>
    <row r="209" spans="1:34" ht="16.5" customHeight="1">
      <c r="A209" s="141" t="s">
        <v>2242</v>
      </c>
      <c r="B209" s="141" t="s">
        <v>2240</v>
      </c>
      <c r="C209" s="141" t="s">
        <v>2887</v>
      </c>
      <c r="D209" s="141">
        <v>14</v>
      </c>
      <c r="E209" s="174" t="s">
        <v>2243</v>
      </c>
      <c r="F209" s="176" t="s">
        <v>2264</v>
      </c>
      <c r="G209" s="176" t="s">
        <v>2257</v>
      </c>
      <c r="H209" s="176">
        <v>7</v>
      </c>
      <c r="I209" s="182" t="s">
        <v>2271</v>
      </c>
      <c r="J209" s="176" t="s">
        <v>2340</v>
      </c>
      <c r="K209" s="176" t="s">
        <v>2439</v>
      </c>
      <c r="L209" s="174"/>
      <c r="M209" s="142"/>
      <c r="N209" s="182" t="s">
        <v>2271</v>
      </c>
      <c r="O209" s="142"/>
      <c r="P209" s="143"/>
      <c r="Q209" s="174" t="s">
        <v>2449</v>
      </c>
      <c r="R209" s="174"/>
      <c r="S209" s="205" t="s">
        <v>2818</v>
      </c>
      <c r="T209" s="174"/>
      <c r="U209" s="166" t="str">
        <f t="shared" si="3"/>
        <v xml:space="preserve"> SPECIMEN 테이블의 QUANTITY 컬럼은 'NUMERIC', 'DECIMAL', 'FLOAT', 'DOUBLE', 'REAL' 타입을 가져야한다 </v>
      </c>
      <c r="V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W209" s="164" t="s">
        <v>1971</v>
      </c>
      <c r="X209" s="166" t="str">
        <f>"SELECT 
	CASE WHEN UPPER(DATA_TYPE_NAME) IN ("&amp;$S209&amp;") THEN 'O' ELSE 'X' END AS PASS_CHK,
    'ID"&amp; 'Ⅲ.품질진단 컬럼_규칙_결과'!$U246 &amp;"' AS RULE_ID, 
    UPPER(TABLE_NAME) AS TB_NM,
	UPPER(COLUMN_NAME) AS COL_NM
FROM TABLE_COLUMNS
WHERE 1=1
AND UPPER(SCHEMA_NAME) = '"&amp;$C209&amp;"'
AND UPPER(TABLE_NAME) = '"&amp;$G209&amp;"'
AND UPPER(COLUMN_NAME) = '"&amp;$J209&amp;"' "</f>
        <v xml:space="preserve">SELECT 
	CASE WHEN UPPER(DATA_TYPE_NAME) IN ('NUMERIC', 'DECIMAL', 'FLOAT', 'DOUBLE', 'REAL') THEN 'O' ELSE 'X' END AS PASS_CHK,
    'ID1244' AS RULE_ID, 
    UPPER(TABLE_NAME) AS TB_NM,
	UPPER(COLUMN_NAME) AS COL_NM
FROM TABLE_COLUMNS
WHERE 1=1
AND UPPER(SCHEMA_NAME) = 'YourSchemaName'
AND UPPER(TABLE_NAME) = 'SPECIMEN'
AND UPPER(COLUMN_NAME) = 'QUANTITY' </v>
      </c>
      <c r="Y209" s="164" t="s">
        <v>1971</v>
      </c>
      <c r="Z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A209" s="164" t="s">
        <v>1971</v>
      </c>
      <c r="AB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C209" s="164" t="s">
        <v>1971</v>
      </c>
      <c r="AD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ALL_TAB_COLUMNS
WHERE 1=1
AND UPPER(OWNER)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ALL_TAB_COLUMNS
WHERE 1=1
AND UPPER(OWNER) = 'YourSchemaName'
AND UPPER(TABLE_NAME) = 'SPECIMEN'
AND UPPER(COLUMN_NAME) = 'QUANTITY' </v>
      </c>
      <c r="AE209" s="164" t="s">
        <v>1971</v>
      </c>
      <c r="AF209" s="166"/>
      <c r="AG209" s="164" t="s">
        <v>1971</v>
      </c>
      <c r="AH209" s="66"/>
    </row>
    <row r="210" spans="1:34" ht="16.5" customHeight="1">
      <c r="A210" s="141" t="s">
        <v>2242</v>
      </c>
      <c r="B210" s="141" t="s">
        <v>2240</v>
      </c>
      <c r="C210" s="141" t="s">
        <v>2887</v>
      </c>
      <c r="D210" s="141">
        <v>14</v>
      </c>
      <c r="E210" s="174" t="s">
        <v>2243</v>
      </c>
      <c r="F210" s="176" t="s">
        <v>2264</v>
      </c>
      <c r="G210" s="176" t="s">
        <v>2257</v>
      </c>
      <c r="H210" s="176">
        <v>8</v>
      </c>
      <c r="I210" s="182" t="s">
        <v>2495</v>
      </c>
      <c r="J210" s="176" t="s">
        <v>2377</v>
      </c>
      <c r="K210" s="176" t="s">
        <v>2435</v>
      </c>
      <c r="L210" s="174"/>
      <c r="M210" s="142"/>
      <c r="N210" s="182" t="s">
        <v>2495</v>
      </c>
      <c r="O210" s="142"/>
      <c r="P210" s="143"/>
      <c r="Q210" s="174" t="s">
        <v>2449</v>
      </c>
      <c r="R210" s="174"/>
      <c r="S210" s="205" t="s">
        <v>2838</v>
      </c>
      <c r="T210" s="174"/>
      <c r="U210" s="166" t="str">
        <f t="shared" si="3"/>
        <v xml:space="preserve"> SPECIMEN 테이블의 UNIT_CONCEPT_ID 컬럼은 'INTEGER', 'INT', 'NUMBER', 'BIGINT' 타입을 가져야한다 </v>
      </c>
      <c r="V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W210" s="164" t="s">
        <v>1971</v>
      </c>
      <c r="X210" s="166" t="str">
        <f>"SELECT 
	CASE WHEN UPPER(DATA_TYPE_NAME) IN ("&amp;$S210&amp;") THEN 'O' ELSE 'X' END AS PASS_CHK,
    'ID"&amp; 'Ⅲ.품질진단 컬럼_규칙_결과'!$U247 &amp;"' AS RULE_ID, 
    UPPER(TABLE_NAME) AS TB_NM,
	UPPER(COLUMN_NAME) AS COL_NM
FROM TABLE_COLUMNS
WHERE 1=1
AND UPPER(SCHEMA_NAME) = '"&amp;$C210&amp;"'
AND UPPER(TABLE_NAME) = '"&amp;$G210&amp;"'
AND UPPER(COLUMN_NAME) = '"&amp;$J210&amp;"' "</f>
        <v xml:space="preserve">SELECT 
	CASE WHEN UPPER(DATA_TYPE_NAME) IN ('INTEGER', 'INT', 'NUMBER', 'BIGINT') THEN 'O' ELSE 'X' END AS PASS_CHK,
    'ID1245' AS RULE_ID, 
    UPPER(TABLE_NAME) AS TB_NM,
	UPPER(COLUMN_NAME) AS COL_NM
FROM TABLE_COLUMNS
WHERE 1=1
AND UPPER(SCHEMA_NAME) = 'YourSchemaName'
AND UPPER(TABLE_NAME) = 'SPECIMEN'
AND UPPER(COLUMN_NAME) = 'UNIT_CONCEPT_ID' </v>
      </c>
      <c r="Y210" s="164" t="s">
        <v>1971</v>
      </c>
      <c r="Z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A210" s="164" t="s">
        <v>1971</v>
      </c>
      <c r="AB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C210" s="164" t="s">
        <v>1971</v>
      </c>
      <c r="AD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ALL_TAB_COLUMNS
WHERE 1=1
AND UPPER(OWNER)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ALL_TAB_COLUMNS
WHERE 1=1
AND UPPER(OWNER) = 'YourSchemaName'
AND UPPER(TABLE_NAME) = 'SPECIMEN'
AND UPPER(COLUMN_NAME) = 'UNIT_CONCEPT_ID' </v>
      </c>
      <c r="AE210" s="164" t="s">
        <v>1971</v>
      </c>
      <c r="AF210" s="166"/>
      <c r="AG210" s="164" t="s">
        <v>1971</v>
      </c>
      <c r="AH210" s="66"/>
    </row>
    <row r="211" spans="1:34" ht="16.5" customHeight="1">
      <c r="A211" s="141" t="s">
        <v>2242</v>
      </c>
      <c r="B211" s="141" t="s">
        <v>2240</v>
      </c>
      <c r="C211" s="141" t="s">
        <v>2887</v>
      </c>
      <c r="D211" s="141">
        <v>14</v>
      </c>
      <c r="E211" s="174" t="s">
        <v>2243</v>
      </c>
      <c r="F211" s="176" t="s">
        <v>2264</v>
      </c>
      <c r="G211" s="176" t="s">
        <v>2257</v>
      </c>
      <c r="H211" s="176">
        <v>9</v>
      </c>
      <c r="I211" s="182" t="s">
        <v>2777</v>
      </c>
      <c r="J211" s="176" t="s">
        <v>2428</v>
      </c>
      <c r="K211" s="176" t="s">
        <v>2435</v>
      </c>
      <c r="L211" s="174"/>
      <c r="M211" s="142"/>
      <c r="N211" s="182" t="s">
        <v>2777</v>
      </c>
      <c r="O211" s="142"/>
      <c r="P211" s="143"/>
      <c r="Q211" s="174" t="s">
        <v>2449</v>
      </c>
      <c r="R211" s="174"/>
      <c r="S211" s="205" t="s">
        <v>2838</v>
      </c>
      <c r="T211" s="174"/>
      <c r="U211" s="166" t="str">
        <f t="shared" si="3"/>
        <v xml:space="preserve"> SPECIMEN 테이블의 ANATOMIC_SITE_CONCEPT_ID 컬럼은 'INTEGER', 'INT', 'NUMBER', 'BIGINT' 타입을 가져야한다 </v>
      </c>
      <c r="V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W211" s="164" t="s">
        <v>1971</v>
      </c>
      <c r="X211" s="166" t="str">
        <f>"SELECT 
	CASE WHEN UPPER(DATA_TYPE_NAME) IN ("&amp;$S211&amp;") THEN 'O' ELSE 'X' END AS PASS_CHK,
    'ID"&amp; 'Ⅲ.품질진단 컬럼_규칙_결과'!$U249 &amp;"' AS RULE_ID, 
    UPPER(TABLE_NAME) AS TB_NM,
	UPPER(COLUMN_NAME) AS COL_NM
FROM TABLE_COLUMNS
WHERE 1=1
AND UPPER(SCHEMA_NAME) = '"&amp;$C211&amp;"'
AND UPPER(TABLE_NAME) = '"&amp;$G211&amp;"'
AND UPPER(COLUMN_NAME) = '"&amp;$J211&amp;"'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'SPECIMEN'
AND UPPER(COLUMN_NAME) = 'ANATOMIC_SITE_CONCEPT_ID' </v>
      </c>
      <c r="Y211" s="164" t="s">
        <v>1971</v>
      </c>
      <c r="Z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A211" s="164" t="s">
        <v>1971</v>
      </c>
      <c r="AB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C211" s="164" t="s">
        <v>1971</v>
      </c>
      <c r="AD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ALL_TAB_COLUMNS
WHERE 1=1
AND UPPER(OWNER)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'SPECIMEN'
AND UPPER(COLUMN_NAME) = 'ANATOMIC_SITE_CONCEPT_ID' </v>
      </c>
      <c r="AE211" s="164" t="s">
        <v>1971</v>
      </c>
      <c r="AF211" s="166"/>
      <c r="AG211" s="164" t="s">
        <v>1971</v>
      </c>
      <c r="AH211" s="66"/>
    </row>
    <row r="212" spans="1:34" ht="16.5" customHeight="1">
      <c r="A212" s="141" t="s">
        <v>2242</v>
      </c>
      <c r="B212" s="141" t="s">
        <v>2240</v>
      </c>
      <c r="C212" s="141" t="s">
        <v>2887</v>
      </c>
      <c r="D212" s="141">
        <v>14</v>
      </c>
      <c r="E212" s="174" t="s">
        <v>2243</v>
      </c>
      <c r="F212" s="176" t="s">
        <v>2264</v>
      </c>
      <c r="G212" s="176" t="s">
        <v>2257</v>
      </c>
      <c r="H212" s="176">
        <v>10</v>
      </c>
      <c r="I212" s="182" t="s">
        <v>2778</v>
      </c>
      <c r="J212" s="176" t="s">
        <v>2429</v>
      </c>
      <c r="K212" s="176" t="s">
        <v>2435</v>
      </c>
      <c r="L212" s="174"/>
      <c r="M212" s="142"/>
      <c r="N212" s="182" t="s">
        <v>2778</v>
      </c>
      <c r="O212" s="149"/>
      <c r="P212" s="36"/>
      <c r="Q212" s="174" t="s">
        <v>2449</v>
      </c>
      <c r="R212" s="174"/>
      <c r="S212" s="205" t="s">
        <v>2838</v>
      </c>
      <c r="T212" s="174"/>
      <c r="U212" s="166" t="str">
        <f t="shared" si="3"/>
        <v xml:space="preserve"> SPECIMEN 테이블의 DISEASE_STATUS_CONCEPT_ID 컬럼은 'INTEGER', 'INT', 'NUMBER', 'BIGINT' 타입을 가져야한다 </v>
      </c>
      <c r="V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W212" s="164" t="s">
        <v>1971</v>
      </c>
      <c r="X212" s="166" t="str">
        <f>"SELECT 
	CASE WHEN UPPER(DATA_TYPE_NAME) IN ("&amp;$S212&amp;") THEN 'O' ELSE 'X' END AS PASS_CHK,
    'ID"&amp; 'Ⅲ.품질진단 컬럼_규칙_결과'!$U250 &amp;"' AS RULE_ID, 
    UPPER(TABLE_NAME) AS TB_NM,
	UPPER(COLUMN_NAME) AS COL_NM
FROM TABLE_COLUMNS
WHERE 1=1
AND UPPER(SCHEMA_NAME) = '"&amp;$C212&amp;"'
AND UPPER(TABLE_NAME) = '"&amp;$G212&amp;"'
AND UPPER(COLUMN_NAME) = '"&amp;$J212&amp;"' "</f>
        <v xml:space="preserve">SELECT 
	CASE WHEN UPPER(DATA_TYPE_NAME) IN ('INTEGER', 'INT', 'NUMBER', 'BIGINT') THEN 'O' ELSE 'X' END AS PASS_CHK,
    'ID1248' AS RULE_ID, 
    UPPER(TABLE_NAME) AS TB_NM,
	UPPER(COLUMN_NAME) AS COL_NM
FROM TABLE_COLUMNS
WHERE 1=1
AND UPPER(SCHEMA_NAME) = 'YourSchemaName'
AND UPPER(TABLE_NAME) = 'SPECIMEN'
AND UPPER(COLUMN_NAME) = 'DISEASE_STATUS_CONCEPT_ID' </v>
      </c>
      <c r="Y212" s="164" t="s">
        <v>1971</v>
      </c>
      <c r="Z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A212" s="164" t="s">
        <v>1971</v>
      </c>
      <c r="AB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C212" s="164" t="s">
        <v>1971</v>
      </c>
      <c r="AD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ALL_TAB_COLUMNS
WHERE 1=1
AND UPPER(OWNER)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ALL_TAB_COLUMNS
WHERE 1=1
AND UPPER(OWNER) = 'YourSchemaName'
AND UPPER(TABLE_NAME) = 'SPECIMEN'
AND UPPER(COLUMN_NAME) = 'DISEASE_STATUS_CONCEPT_ID' </v>
      </c>
      <c r="AE212" s="164" t="s">
        <v>1971</v>
      </c>
      <c r="AF212" s="166"/>
      <c r="AG212" s="164" t="s">
        <v>1971</v>
      </c>
      <c r="AH212" s="66"/>
    </row>
    <row r="213" spans="1:34" ht="16.5" customHeight="1">
      <c r="A213" s="141" t="s">
        <v>2242</v>
      </c>
      <c r="B213" s="141" t="s">
        <v>2240</v>
      </c>
      <c r="C213" s="141" t="s">
        <v>2887</v>
      </c>
      <c r="D213" s="141">
        <v>14</v>
      </c>
      <c r="E213" s="174" t="s">
        <v>2243</v>
      </c>
      <c r="F213" s="176" t="s">
        <v>2264</v>
      </c>
      <c r="G213" s="176" t="s">
        <v>2257</v>
      </c>
      <c r="H213" s="176">
        <v>11</v>
      </c>
      <c r="I213" s="182" t="s">
        <v>2779</v>
      </c>
      <c r="J213" s="176" t="s">
        <v>2430</v>
      </c>
      <c r="K213" s="176" t="s">
        <v>2437</v>
      </c>
      <c r="L213" s="174"/>
      <c r="M213" s="142"/>
      <c r="N213" s="182" t="s">
        <v>2779</v>
      </c>
      <c r="O213" s="142"/>
      <c r="P213" s="143"/>
      <c r="Q213" s="174" t="s">
        <v>2449</v>
      </c>
      <c r="R213" s="174"/>
      <c r="S213" s="205" t="s">
        <v>2820</v>
      </c>
      <c r="T213" s="174"/>
      <c r="U213" s="166" t="str">
        <f t="shared" si="3"/>
        <v xml:space="preserve"> SPECIMEN 테이블의 SPECIMEN_SOURCE_ID 컬럼은 'CHARACTER VARYING', 'VARCHAR', 'VARCHAR2' 타입을 가져야한다 </v>
      </c>
      <c r="V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W213" s="164" t="s">
        <v>1971</v>
      </c>
      <c r="X213" s="166" t="str">
        <f>"SELECT 
	CASE WHEN UPPER(DATA_TYPE_NAME) IN ("&amp;$S213&amp;") THEN 'O' ELSE 'X' END AS PASS_CHK,
    'ID"&amp; 'Ⅲ.품질진단 컬럼_규칙_결과'!$U251 &amp;"' AS RULE_ID, 
    UPPER(TABLE_NAME) AS TB_NM,
	UPPER(COLUMN_NAME) AS COL_NM
FROM TABLE_COLUMNS
WHERE 1=1
AND UPPER(SCHEMA_NAME) = '"&amp;$C213&amp;"'
AND UPPER(TABLE_NAME) = '"&amp;$G213&amp;"'
AND UPPER(COLUMN_NAME) = '"&amp;$J213&amp;"' "</f>
        <v xml:space="preserve">SELECT 
	CASE WHEN UPPER(DATA_TYPE_NAME) IN ('CHARACTER VARYING', 'VARCHAR', 'VARCHAR2') THEN 'O' ELSE 'X' END AS PASS_CHK,
    'ID1249' AS RULE_ID, 
    UPPER(TABLE_NAME) AS TB_NM,
	UPPER(COLUMN_NAME) AS COL_NM
FROM TABLE_COLUMNS
WHERE 1=1
AND UPPER(SCHEMA_NAME) = 'YourSchemaName'
AND UPPER(TABLE_NAME) = 'SPECIMEN'
AND UPPER(COLUMN_NAME) = 'SPECIMEN_SOURCE_ID' </v>
      </c>
      <c r="Y213" s="164" t="s">
        <v>1971</v>
      </c>
      <c r="Z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A213" s="164" t="s">
        <v>1971</v>
      </c>
      <c r="AB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C213" s="164" t="s">
        <v>1971</v>
      </c>
      <c r="AD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ALL_TAB_COLUMNS
WHERE 1=1
AND UPPER(OWNER)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ALL_TAB_COLUMNS
WHERE 1=1
AND UPPER(OWNER) = 'YourSchemaName'
AND UPPER(TABLE_NAME) = 'SPECIMEN'
AND UPPER(COLUMN_NAME) = 'SPECIMEN_SOURCE_ID' </v>
      </c>
      <c r="AE213" s="164" t="s">
        <v>1971</v>
      </c>
      <c r="AF213" s="166"/>
      <c r="AG213" s="164" t="s">
        <v>1971</v>
      </c>
      <c r="AH213" s="66"/>
    </row>
    <row r="214" spans="1:34" ht="16.5" customHeight="1">
      <c r="A214" s="141" t="s">
        <v>2242</v>
      </c>
      <c r="B214" s="141" t="s">
        <v>2240</v>
      </c>
      <c r="C214" s="141" t="s">
        <v>2887</v>
      </c>
      <c r="D214" s="141">
        <v>14</v>
      </c>
      <c r="E214" s="174" t="s">
        <v>2243</v>
      </c>
      <c r="F214" s="176" t="s">
        <v>2264</v>
      </c>
      <c r="G214" s="176" t="s">
        <v>2257</v>
      </c>
      <c r="H214" s="176">
        <v>12</v>
      </c>
      <c r="I214" s="182" t="s">
        <v>2780</v>
      </c>
      <c r="J214" s="176" t="s">
        <v>2431</v>
      </c>
      <c r="K214" s="176" t="s">
        <v>2437</v>
      </c>
      <c r="L214" s="174"/>
      <c r="M214" s="142"/>
      <c r="N214" s="182" t="s">
        <v>2780</v>
      </c>
      <c r="O214" s="149"/>
      <c r="P214" s="36"/>
      <c r="Q214" s="174" t="s">
        <v>2449</v>
      </c>
      <c r="R214" s="174"/>
      <c r="S214" s="205" t="s">
        <v>2820</v>
      </c>
      <c r="T214" s="174"/>
      <c r="U214" s="166" t="str">
        <f t="shared" si="3"/>
        <v xml:space="preserve"> SPECIMEN 테이블의 SPECIMEN_SOURCE_VALUE 컬럼은 'CHARACTER VARYING', 'VARCHAR', 'VARCHAR2' 타입을 가져야한다 </v>
      </c>
      <c r="V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W214" s="164" t="s">
        <v>1971</v>
      </c>
      <c r="X214" s="166" t="str">
        <f>"SELECT 
	CASE WHEN UPPER(DATA_TYPE_NAME) IN ("&amp;$S214&amp;") THEN 'O' ELSE 'X' END AS PASS_CHK,
    'ID"&amp; 'Ⅲ.품질진단 컬럼_규칙_결과'!$U252 &amp;"' AS RULE_ID, 
    UPPER(TABLE_NAME) AS TB_NM,
	UPPER(COLUMN_NAME) AS COL_NM
FROM TABLE_COLUMNS
WHERE 1=1
AND UPPER(SCHEMA_NAME) = '"&amp;$C214&amp;"'
AND UPPER(TABLE_NAME) = '"&amp;$G214&amp;"'
AND UPPER(COLUMN_NAME) = '"&amp;$J214&amp;"' "</f>
        <v xml:space="preserve">SELECT 
	CASE WHEN UPPER(DATA_TYPE_NAME) IN ('CHARACTER VARYING', 'VARCHAR', 'VARCHAR2') THEN 'O' ELSE 'X' END AS PASS_CHK,
    'ID1250' AS RULE_ID, 
    UPPER(TABLE_NAME) AS TB_NM,
	UPPER(COLUMN_NAME) AS COL_NM
FROM TABLE_COLUMNS
WHERE 1=1
AND UPPER(SCHEMA_NAME) = 'YourSchemaName'
AND UPPER(TABLE_NAME) = 'SPECIMEN'
AND UPPER(COLUMN_NAME) = 'SPECIMEN_SOURCE_VALUE' </v>
      </c>
      <c r="Y214" s="164" t="s">
        <v>1971</v>
      </c>
      <c r="Z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A214" s="164" t="s">
        <v>1971</v>
      </c>
      <c r="AB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C214" s="164" t="s">
        <v>1971</v>
      </c>
      <c r="AD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ALL_TAB_COLUMNS
WHERE 1=1
AND UPPER(OWNER)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ALL_TAB_COLUMNS
WHERE 1=1
AND UPPER(OWNER) = 'YourSchemaName'
AND UPPER(TABLE_NAME) = 'SPECIMEN'
AND UPPER(COLUMN_NAME) = 'SPECIMEN_SOURCE_VALUE' </v>
      </c>
      <c r="AE214" s="164" t="s">
        <v>1971</v>
      </c>
      <c r="AF214" s="166"/>
      <c r="AG214" s="164" t="s">
        <v>1971</v>
      </c>
      <c r="AH214" s="66"/>
    </row>
    <row r="215" spans="1:34" ht="16.5" customHeight="1">
      <c r="A215" s="141" t="s">
        <v>2242</v>
      </c>
      <c r="B215" s="141" t="s">
        <v>2240</v>
      </c>
      <c r="C215" s="141" t="s">
        <v>2887</v>
      </c>
      <c r="D215" s="141">
        <v>14</v>
      </c>
      <c r="E215" s="174" t="s">
        <v>2243</v>
      </c>
      <c r="F215" s="176" t="s">
        <v>2264</v>
      </c>
      <c r="G215" s="176" t="s">
        <v>2257</v>
      </c>
      <c r="H215" s="176">
        <v>13</v>
      </c>
      <c r="I215" s="182" t="s">
        <v>2781</v>
      </c>
      <c r="J215" s="176" t="s">
        <v>2382</v>
      </c>
      <c r="K215" s="176" t="s">
        <v>2437</v>
      </c>
      <c r="L215" s="174"/>
      <c r="M215" s="142"/>
      <c r="N215" s="182" t="s">
        <v>2784</v>
      </c>
      <c r="O215" s="149"/>
      <c r="P215" s="146"/>
      <c r="Q215" s="174" t="s">
        <v>2449</v>
      </c>
      <c r="R215" s="174"/>
      <c r="S215" s="205" t="s">
        <v>2820</v>
      </c>
      <c r="T215" s="174"/>
      <c r="U215" s="166" t="str">
        <f t="shared" si="3"/>
        <v xml:space="preserve"> SPECIMEN 테이블의 UNIT_SOURCE_VALUE 컬럼은 'CHARACTER VARYING', 'VARCHAR', 'VARCHAR2' 타입을 가져야한다 </v>
      </c>
      <c r="V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W215" s="164" t="s">
        <v>1971</v>
      </c>
      <c r="X215" s="166" t="str">
        <f>"SELECT 
	CASE WHEN UPPER(DATA_TYPE_NAME) IN ("&amp;$S215&amp;") THEN 'O' ELSE 'X' END AS PASS_CHK,
    'ID"&amp; 'Ⅲ.품질진단 컬럼_규칙_결과'!$U253 &amp;"' AS RULE_ID, 
    UPPER(TABLE_NAME) AS TB_NM,
	UPPER(COLUMN_NAME) AS COL_NM
FROM TABLE_COLUMNS
WHERE 1=1
AND UPPER(SCHEMA_NAME) = '"&amp;$C215&amp;"'
AND UPPER(TABLE_NAME) = '"&amp;$G215&amp;"'
AND UPPER(COLUMN_NAME) = '"&amp;$J215&amp;"'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'UNIT_SOURCE_VALUE' </v>
      </c>
      <c r="Y215" s="164" t="s">
        <v>1971</v>
      </c>
      <c r="Z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A215" s="164" t="s">
        <v>1971</v>
      </c>
      <c r="AB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C215" s="164" t="s">
        <v>1971</v>
      </c>
      <c r="AD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ALL_TAB_COLUMNS
WHERE 1=1
AND UPPER(OWNER)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'UNIT_SOURCE_VALUE' </v>
      </c>
      <c r="AE215" s="164" t="s">
        <v>1971</v>
      </c>
      <c r="AF215" s="166"/>
      <c r="AG215" s="164" t="s">
        <v>1971</v>
      </c>
      <c r="AH215" s="66"/>
    </row>
    <row r="216" spans="1:34" ht="16.5" customHeight="1">
      <c r="A216" s="141" t="s">
        <v>2242</v>
      </c>
      <c r="B216" s="141" t="s">
        <v>2240</v>
      </c>
      <c r="C216" s="141" t="s">
        <v>2887</v>
      </c>
      <c r="D216" s="141">
        <v>14</v>
      </c>
      <c r="E216" s="174" t="s">
        <v>2243</v>
      </c>
      <c r="F216" s="176" t="s">
        <v>2264</v>
      </c>
      <c r="G216" s="176" t="s">
        <v>2257</v>
      </c>
      <c r="H216" s="176">
        <v>14</v>
      </c>
      <c r="I216" s="182" t="s">
        <v>2782</v>
      </c>
      <c r="J216" s="176" t="s">
        <v>2432</v>
      </c>
      <c r="K216" s="176" t="s">
        <v>2437</v>
      </c>
      <c r="L216" s="174"/>
      <c r="M216" s="142"/>
      <c r="N216" s="182" t="s">
        <v>2782</v>
      </c>
      <c r="O216" s="142"/>
      <c r="P216" s="146"/>
      <c r="Q216" s="174" t="s">
        <v>2449</v>
      </c>
      <c r="R216" s="174"/>
      <c r="S216" s="205" t="s">
        <v>2820</v>
      </c>
      <c r="T216" s="174"/>
      <c r="U216" s="166" t="str">
        <f t="shared" si="3"/>
        <v xml:space="preserve"> SPECIMEN 테이블의 ANATOMIC_SITE_SOURCE_VALUE 컬럼은 'CHARACTER VARYING', 'VARCHAR', 'VARCHAR2' 타입을 가져야한다 </v>
      </c>
      <c r="V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W216" s="164" t="s">
        <v>1971</v>
      </c>
      <c r="X216" s="166" t="str">
        <f>"SELECT 
	CASE WHEN UPPER(DATA_TYPE_NAME) IN ("&amp;$S216&amp;") THEN 'O' ELSE 'X' END AS PASS_CHK,
    'ID"&amp; 'Ⅲ.품질진단 컬럼_규칙_결과'!$U254 &amp;"' AS RULE_ID, 
    UPPER(TABLE_NAME) AS TB_NM,
	UPPER(COLUMN_NAME) AS COL_NM
FROM TABLE_COLUMNS
WHERE 1=1
AND UPPER(SCHEMA_NAME) = '"&amp;$C216&amp;"'
AND UPPER(TABLE_NAME) = '"&amp;$G216&amp;"'
AND UPPER(COLUMN_NAME) = '"&amp;$J216&amp;"' "</f>
        <v xml:space="preserve">SELECT 
	CASE WHEN UPPER(DATA_TYPE_NAME) IN ('CHARACTER VARYING', 'VARCHAR', 'VARCHAR2') THEN 'O' ELSE 'X' END AS PASS_CHK,
    'ID1252' AS RULE_ID, 
    UPPER(TABLE_NAME) AS TB_NM,
	UPPER(COLUMN_NAME) AS COL_NM
FROM TABLE_COLUMNS
WHERE 1=1
AND UPPER(SCHEMA_NAME) = 'YourSchemaName'
AND UPPER(TABLE_NAME) = 'SPECIMEN'
AND UPPER(COLUMN_NAME) = 'ANATOMIC_SITE_SOURCE_VALUE' </v>
      </c>
      <c r="Y216" s="164" t="s">
        <v>1971</v>
      </c>
      <c r="Z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A216" s="164" t="s">
        <v>1971</v>
      </c>
      <c r="AB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C216" s="164" t="s">
        <v>1971</v>
      </c>
      <c r="AD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ALL_TAB_COLUMNS
WHERE 1=1
AND UPPER(OWNER)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ALL_TAB_COLUMNS
WHERE 1=1
AND UPPER(OWNER) = 'YourSchemaName'
AND UPPER(TABLE_NAME) = 'SPECIMEN'
AND UPPER(COLUMN_NAME) = 'ANATOMIC_SITE_SOURCE_VALUE' </v>
      </c>
      <c r="AE216" s="164" t="s">
        <v>1971</v>
      </c>
      <c r="AF216" s="166"/>
      <c r="AG216" s="164" t="s">
        <v>1971</v>
      </c>
      <c r="AH216" s="66"/>
    </row>
    <row r="217" spans="1:34" ht="16.5" customHeight="1">
      <c r="A217" s="141" t="s">
        <v>2242</v>
      </c>
      <c r="B217" s="141" t="s">
        <v>2240</v>
      </c>
      <c r="C217" s="141" t="s">
        <v>2887</v>
      </c>
      <c r="D217" s="141">
        <v>14</v>
      </c>
      <c r="E217" s="174" t="s">
        <v>2243</v>
      </c>
      <c r="F217" s="176" t="s">
        <v>2264</v>
      </c>
      <c r="G217" s="176" t="s">
        <v>2257</v>
      </c>
      <c r="H217" s="176">
        <v>15</v>
      </c>
      <c r="I217" s="182" t="s">
        <v>2783</v>
      </c>
      <c r="J217" s="176" t="s">
        <v>2433</v>
      </c>
      <c r="K217" s="176" t="s">
        <v>2437</v>
      </c>
      <c r="L217" s="174"/>
      <c r="M217" s="142"/>
      <c r="N217" s="182" t="s">
        <v>2783</v>
      </c>
      <c r="O217" s="149"/>
      <c r="P217" s="143"/>
      <c r="Q217" s="174" t="s">
        <v>2449</v>
      </c>
      <c r="R217" s="174"/>
      <c r="S217" s="205" t="s">
        <v>2820</v>
      </c>
      <c r="T217" s="174"/>
      <c r="U217" s="166" t="str">
        <f t="shared" si="3"/>
        <v xml:space="preserve"> SPECIMEN 테이블의 DISEASE_STATUS_SOURCE_VALUE 컬럼은 'CHARACTER VARYING', 'VARCHAR', 'VARCHAR2' 타입을 가져야한다 </v>
      </c>
      <c r="V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W217" s="164" t="s">
        <v>1971</v>
      </c>
      <c r="X217" s="166" t="str">
        <f>"SELECT 
	CASE WHEN UPPER(DATA_TYPE_NAME) IN ("&amp;$S217&amp;") THEN 'O' ELSE 'X' END AS PASS_CHK,
    'ID"&amp; 'Ⅲ.품질진단 컬럼_규칙_결과'!$U255 &amp;"' AS RULE_ID, 
    UPPER(TABLE_NAME) AS TB_NM,
	UPPER(COLUMN_NAME) AS COL_NM
FROM TABLE_COLUMNS
WHERE 1=1
AND UPPER(SCHEMA_NAME) = '"&amp;$C217&amp;"'
AND UPPER(TABLE_NAME) = '"&amp;$G217&amp;"'
AND UPPER(COLUMN_NAME) = '"&amp;$J217&amp;"'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'DISEASE_STATUS_SOURCE_VALUE' </v>
      </c>
      <c r="Y217" s="164" t="s">
        <v>1971</v>
      </c>
      <c r="Z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A217" s="164" t="s">
        <v>1971</v>
      </c>
      <c r="AB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C217" s="164" t="s">
        <v>1971</v>
      </c>
      <c r="AD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ALL_TAB_COLUMNS
WHERE 1=1
AND UPPER(OWNER)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'DISEASE_STATUS_SOURCE_VALUE' </v>
      </c>
      <c r="AE217" s="164" t="s">
        <v>1971</v>
      </c>
      <c r="AF217" s="166"/>
      <c r="AG217" s="164" t="s">
        <v>1971</v>
      </c>
      <c r="AH217" s="66"/>
    </row>
    <row r="218" spans="1:34" ht="16.5" hidden="1" customHeight="1">
      <c r="A218" s="141">
        <v>5.4</v>
      </c>
      <c r="B218" s="141" t="s">
        <v>2240</v>
      </c>
      <c r="C218" s="141" t="s">
        <v>2484</v>
      </c>
      <c r="D218" s="141">
        <v>1</v>
      </c>
      <c r="E218" s="174" t="s">
        <v>2243</v>
      </c>
      <c r="F218" s="176" t="s">
        <v>2265</v>
      </c>
      <c r="G218" s="176" t="s">
        <v>2244</v>
      </c>
      <c r="H218" s="176">
        <v>1</v>
      </c>
      <c r="I218" s="182" t="s">
        <v>2487</v>
      </c>
      <c r="J218" s="176" t="s">
        <v>2272</v>
      </c>
      <c r="K218" s="176" t="s">
        <v>2435</v>
      </c>
      <c r="L218" s="174" t="s">
        <v>9</v>
      </c>
      <c r="M218" s="142"/>
      <c r="N218" s="182" t="s">
        <v>2487</v>
      </c>
      <c r="O218" s="183">
        <v>100000001</v>
      </c>
      <c r="P218" s="143"/>
      <c r="Q218" s="174" t="s">
        <v>116</v>
      </c>
      <c r="R218" s="174" t="s">
        <v>2448</v>
      </c>
      <c r="S218" s="205" t="s">
        <v>2838</v>
      </c>
      <c r="T218" s="174" t="s">
        <v>315</v>
      </c>
      <c r="U218" s="166" t="str">
        <f t="shared" si="3"/>
        <v xml:space="preserve"> PERSON 테이블의 PERSON_ID 컬럼은 'INTEGER', 'INT', 'NUMBER', 'BIGINT' 타입을 가져야한다 </v>
      </c>
      <c r="V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W218" s="164" t="s">
        <v>1971</v>
      </c>
      <c r="X218" s="166" t="str">
        <f>"SELECT 
	CASE WHEN UPPER(DATA_TYPE_NAME) IN ("&amp;$S218&amp;") THEN 'O' ELSE 'X' END AS PASS_CHK,
    'ID"&amp; 'Ⅲ.품질진단 컬럼_규칙_결과'!$U256 &amp;"' AS RULE_ID, 
    UPPER(TABLE_NAME) AS TB_NM,
	UPPER(COLUMN_NAME) AS COL_NM
FROM TABLE_COLUMNS
WHERE 1=1
AND UPPER(SCHEMA_NAME) = '"&amp;$C218&amp;"'
AND UPPER(TABLE_NAME) = '"&amp;$G218&amp;"'
AND UPPER(COLUMN_NAME) = '"&amp;$J218&amp;"'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'PERSON_ID' </v>
      </c>
      <c r="Y218" s="164" t="s">
        <v>1971</v>
      </c>
      <c r="Z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A218" s="164" t="s">
        <v>1971</v>
      </c>
      <c r="AB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C218" s="164" t="s">
        <v>1971</v>
      </c>
      <c r="AD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ALL_TAB_COLUMNS
WHERE 1=1
AND UPPER(OWNER)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'PERSON_ID' </v>
      </c>
      <c r="AE218" s="164" t="s">
        <v>1971</v>
      </c>
      <c r="AF218" s="166"/>
      <c r="AG218" s="164" t="s">
        <v>1971</v>
      </c>
      <c r="AH218" s="66"/>
    </row>
    <row r="219" spans="1:34" ht="16.5" hidden="1" customHeight="1">
      <c r="A219" s="141">
        <v>5.4</v>
      </c>
      <c r="B219" s="141" t="s">
        <v>2240</v>
      </c>
      <c r="C219" s="141" t="s">
        <v>2484</v>
      </c>
      <c r="D219" s="141">
        <v>1</v>
      </c>
      <c r="E219" s="174" t="s">
        <v>2243</v>
      </c>
      <c r="F219" s="176" t="s">
        <v>2265</v>
      </c>
      <c r="G219" s="176" t="s">
        <v>2244</v>
      </c>
      <c r="H219" s="176">
        <v>2</v>
      </c>
      <c r="I219" s="189" t="s">
        <v>2569</v>
      </c>
      <c r="J219" s="176" t="s">
        <v>2273</v>
      </c>
      <c r="K219" s="176" t="s">
        <v>2435</v>
      </c>
      <c r="L219" s="174"/>
      <c r="M219" s="142"/>
      <c r="N219" s="189" t="s">
        <v>2586</v>
      </c>
      <c r="O219" s="183">
        <v>8507</v>
      </c>
      <c r="P219" s="143"/>
      <c r="Q219" s="174" t="s">
        <v>116</v>
      </c>
      <c r="R219" s="174" t="s">
        <v>2448</v>
      </c>
      <c r="S219" s="205" t="s">
        <v>2838</v>
      </c>
      <c r="T219" s="174"/>
      <c r="U219" s="166" t="str">
        <f t="shared" si="3"/>
        <v xml:space="preserve"> PERSON 테이블의 GENDER_CONCEPT_ID 컬럼은 'INTEGER', 'INT', 'NUMBER', 'BIGINT' 타입을 가져야한다 </v>
      </c>
      <c r="V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W219" s="164" t="s">
        <v>1971</v>
      </c>
      <c r="X219" s="166" t="str">
        <f>"SELECT 
	CASE WHEN UPPER(DATA_TYPE_NAME) IN ("&amp;$S219&amp;") THEN 'O' ELSE 'X' END AS PASS_CHK,
    'ID"&amp; 'Ⅲ.품질진단 컬럼_규칙_결과'!$U257 &amp;"' AS RULE_ID, 
    UPPER(TABLE_NAME) AS TB_NM,
	UPPER(COLUMN_NAME) AS COL_NM
FROM TABLE_COLUMNS
WHERE 1=1
AND UPPER(SCHEMA_NAME) = '"&amp;$C219&amp;"'
AND UPPER(TABLE_NAME) = '"&amp;$G219&amp;"'
AND UPPER(COLUMN_NAME) = '"&amp;$J219&amp;"' "</f>
        <v xml:space="preserve">SELECT 
	CASE WHEN UPPER(DATA_TYPE_NAME) IN ('INTEGER', 'INT', 'NUMBER', 'BIGINT') THEN 'O' ELSE 'X' END AS PASS_CHK,
    'ID1255' AS RULE_ID, 
    UPPER(TABLE_NAME) AS TB_NM,
	UPPER(COLUMN_NAME) AS COL_NM
FROM TABLE_COLUMNS
WHERE 1=1
AND UPPER(SCHEMA_NAME) = 'CDM'
AND UPPER(TABLE_NAME) = 'PERSON'
AND UPPER(COLUMN_NAME) = 'GENDER_CONCEPT_ID' </v>
      </c>
      <c r="Y219" s="164" t="s">
        <v>1971</v>
      </c>
      <c r="Z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A219" s="164" t="s">
        <v>1971</v>
      </c>
      <c r="AB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C219" s="164" t="s">
        <v>1971</v>
      </c>
      <c r="AD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ALL_TAB_COLUMNS
WHERE 1=1
AND UPPER(OWNER)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ALL_TAB_COLUMNS
WHERE 1=1
AND UPPER(OWNER) = 'CDM'
AND UPPER(TABLE_NAME) = 'PERSON'
AND UPPER(COLUMN_NAME) = 'GENDER_CONCEPT_ID' </v>
      </c>
      <c r="AE219" s="164" t="s">
        <v>1971</v>
      </c>
      <c r="AF219" s="166"/>
      <c r="AG219" s="164" t="s">
        <v>1971</v>
      </c>
      <c r="AH219" s="66"/>
    </row>
    <row r="220" spans="1:34" ht="16.5" hidden="1" customHeight="1">
      <c r="A220" s="141">
        <v>5.4</v>
      </c>
      <c r="B220" s="141" t="s">
        <v>2240</v>
      </c>
      <c r="C220" s="141" t="s">
        <v>2484</v>
      </c>
      <c r="D220" s="141">
        <v>1</v>
      </c>
      <c r="E220" s="174" t="s">
        <v>2243</v>
      </c>
      <c r="F220" s="176" t="s">
        <v>2265</v>
      </c>
      <c r="G220" s="176" t="s">
        <v>2244</v>
      </c>
      <c r="H220" s="176">
        <v>3</v>
      </c>
      <c r="I220" s="190" t="s">
        <v>2570</v>
      </c>
      <c r="J220" s="176" t="s">
        <v>2274</v>
      </c>
      <c r="K220" s="176" t="s">
        <v>2435</v>
      </c>
      <c r="L220" s="174"/>
      <c r="M220" s="142"/>
      <c r="N220" s="190" t="s">
        <v>2570</v>
      </c>
      <c r="O220" s="183">
        <v>1990</v>
      </c>
      <c r="P220" s="146"/>
      <c r="Q220" s="174" t="s">
        <v>116</v>
      </c>
      <c r="R220" s="174" t="s">
        <v>2448</v>
      </c>
      <c r="S220" s="205" t="s">
        <v>2838</v>
      </c>
      <c r="T220" s="174"/>
      <c r="U220" s="166" t="str">
        <f t="shared" si="3"/>
        <v xml:space="preserve"> PERSON 테이블의 YEAR_OF_BIRTH 컬럼은 'INTEGER', 'INT', 'NUMBER', 'BIGINT' 타입을 가져야한다 </v>
      </c>
      <c r="V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W220" s="164" t="s">
        <v>1971</v>
      </c>
      <c r="X220" s="166" t="str">
        <f>"SELECT 
	CASE WHEN UPPER(DATA_TYPE_NAME) IN ("&amp;$S220&amp;") THEN 'O' ELSE 'X' END AS PASS_CHK,
    'ID"&amp; 'Ⅲ.품질진단 컬럼_규칙_결과'!$U258 &amp;"' AS RULE_ID, 
    UPPER(TABLE_NAME) AS TB_NM,
	UPPER(COLUMN_NAME) AS COL_NM
FROM TABLE_COLUMNS
WHERE 1=1
AND UPPER(SCHEMA_NAME) = '"&amp;$C220&amp;"'
AND UPPER(TABLE_NAME) = '"&amp;$G220&amp;"'
AND UPPER(COLUMN_NAME) = '"&amp;$J220&amp;"'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'YEAR_OF_BIRTH' </v>
      </c>
      <c r="Y220" s="164" t="s">
        <v>1971</v>
      </c>
      <c r="Z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A220" s="164" t="s">
        <v>1971</v>
      </c>
      <c r="AB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C220" s="164" t="s">
        <v>1971</v>
      </c>
      <c r="AD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ALL_TAB_COLUMNS
WHERE 1=1
AND UPPER(OWNER)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'YEAR_OF_BIRTH' </v>
      </c>
      <c r="AE220" s="164" t="s">
        <v>1971</v>
      </c>
      <c r="AF220" s="166"/>
      <c r="AG220" s="164" t="s">
        <v>1971</v>
      </c>
      <c r="AH220" s="66"/>
    </row>
    <row r="221" spans="1:34" ht="16.5" hidden="1" customHeight="1">
      <c r="A221" s="141">
        <v>5.4</v>
      </c>
      <c r="B221" s="141" t="s">
        <v>2240</v>
      </c>
      <c r="C221" s="141" t="s">
        <v>2484</v>
      </c>
      <c r="D221" s="141">
        <v>1</v>
      </c>
      <c r="E221" s="174" t="s">
        <v>2243</v>
      </c>
      <c r="F221" s="176" t="s">
        <v>2265</v>
      </c>
      <c r="G221" s="176" t="s">
        <v>2244</v>
      </c>
      <c r="H221" s="176">
        <v>4</v>
      </c>
      <c r="I221" s="190" t="s">
        <v>2571</v>
      </c>
      <c r="J221" s="176" t="s">
        <v>2275</v>
      </c>
      <c r="K221" s="176" t="s">
        <v>2435</v>
      </c>
      <c r="L221" s="174"/>
      <c r="M221" s="142"/>
      <c r="N221" s="190" t="s">
        <v>2571</v>
      </c>
      <c r="O221" s="183">
        <v>12</v>
      </c>
      <c r="P221" s="143"/>
      <c r="Q221" s="174" t="s">
        <v>2449</v>
      </c>
      <c r="R221" s="174"/>
      <c r="S221" s="205" t="s">
        <v>2838</v>
      </c>
      <c r="T221" s="174"/>
      <c r="U221" s="166" t="str">
        <f t="shared" si="3"/>
        <v xml:space="preserve"> PERSON 테이블의 MONTH_OF_BIRTH 컬럼은 'INTEGER', 'INT', 'NUMBER', 'BIGINT' 타입을 가져야한다 </v>
      </c>
      <c r="V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W221" s="164" t="s">
        <v>1971</v>
      </c>
      <c r="X221" s="166" t="str">
        <f>"SELECT 
	CASE WHEN UPPER(DATA_TYPE_NAME) IN ("&amp;$S221&amp;") THEN 'O' ELSE 'X' END AS PASS_CHK,
    'ID"&amp; 'Ⅲ.품질진단 컬럼_규칙_결과'!$U259 &amp;"' AS RULE_ID, 
    UPPER(TABLE_NAME) AS TB_NM,
	UPPER(COLUMN_NAME) AS COL_NM
FROM TABLE_COLUMNS
WHERE 1=1
AND UPPER(SCHEMA_NAME) = '"&amp;$C221&amp;"'
AND UPPER(TABLE_NAME) = '"&amp;$G221&amp;"'
AND UPPER(COLUMN_NAME) = '"&amp;$J221&amp;"'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'MONTH_OF_BIRTH' </v>
      </c>
      <c r="Y221" s="164" t="s">
        <v>1971</v>
      </c>
      <c r="Z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A221" s="164" t="s">
        <v>1971</v>
      </c>
      <c r="AB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C221" s="164" t="s">
        <v>1971</v>
      </c>
      <c r="AD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ALL_TAB_COLUMNS
WHERE 1=1
AND UPPER(OWNER)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'MONTH_OF_BIRTH' </v>
      </c>
      <c r="AE221" s="164" t="s">
        <v>1971</v>
      </c>
      <c r="AF221" s="166"/>
      <c r="AG221" s="164" t="s">
        <v>1971</v>
      </c>
      <c r="AH221" s="66"/>
    </row>
    <row r="222" spans="1:34" ht="16.5" hidden="1" customHeight="1">
      <c r="A222" s="141">
        <v>5.4</v>
      </c>
      <c r="B222" s="141" t="s">
        <v>2240</v>
      </c>
      <c r="C222" s="141" t="s">
        <v>2484</v>
      </c>
      <c r="D222" s="141">
        <v>1</v>
      </c>
      <c r="E222" s="174" t="s">
        <v>2243</v>
      </c>
      <c r="F222" s="176" t="s">
        <v>2265</v>
      </c>
      <c r="G222" s="176" t="s">
        <v>2244</v>
      </c>
      <c r="H222" s="176">
        <v>5</v>
      </c>
      <c r="I222" s="190" t="s">
        <v>2572</v>
      </c>
      <c r="J222" s="176" t="s">
        <v>2276</v>
      </c>
      <c r="K222" s="176" t="s">
        <v>2435</v>
      </c>
      <c r="L222" s="174"/>
      <c r="M222" s="142"/>
      <c r="N222" s="190" t="s">
        <v>2572</v>
      </c>
      <c r="O222" s="183">
        <v>31</v>
      </c>
      <c r="P222" s="146"/>
      <c r="Q222" s="174" t="s">
        <v>2449</v>
      </c>
      <c r="R222" s="174"/>
      <c r="S222" s="205" t="s">
        <v>2838</v>
      </c>
      <c r="T222" s="174"/>
      <c r="U222" s="166" t="str">
        <f t="shared" si="3"/>
        <v xml:space="preserve"> PERSON 테이블의 DAY_OF_BIRTH 컬럼은 'INTEGER', 'INT', 'NUMBER', 'BIGINT' 타입을 가져야한다 </v>
      </c>
      <c r="V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W222" s="164" t="s">
        <v>1971</v>
      </c>
      <c r="X222" s="166" t="str">
        <f>"SELECT 
	CASE WHEN UPPER(DATA_TYPE_NAME) IN ("&amp;$S222&amp;") THEN 'O' ELSE 'X' END AS PASS_CHK,
    'ID"&amp; 'Ⅲ.품질진단 컬럼_규칙_결과'!$U260 &amp;"' AS RULE_ID, 
    UPPER(TABLE_NAME) AS TB_NM,
	UPPER(COLUMN_NAME) AS COL_NM
FROM TABLE_COLUMNS
WHERE 1=1
AND UPPER(SCHEMA_NAME) = '"&amp;$C222&amp;"'
AND UPPER(TABLE_NAME) = '"&amp;$G222&amp;"'
AND UPPER(COLUMN_NAME) = '"&amp;$J222&amp;"' "</f>
        <v xml:space="preserve">SELECT 
	CASE WHEN UPPER(DATA_TYPE_NAME) IN ('INTEGER', 'INT', 'NUMBER', 'BIGINT') THEN 'O' ELSE 'X' END AS PASS_CHK,
    'ID1258' AS RULE_ID, 
    UPPER(TABLE_NAME) AS TB_NM,
	UPPER(COLUMN_NAME) AS COL_NM
FROM TABLE_COLUMNS
WHERE 1=1
AND UPPER(SCHEMA_NAME) = 'CDM'
AND UPPER(TABLE_NAME) = 'PERSON'
AND UPPER(COLUMN_NAME) = 'DAY_OF_BIRTH' </v>
      </c>
      <c r="Y222" s="164" t="s">
        <v>1971</v>
      </c>
      <c r="Z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A222" s="164" t="s">
        <v>1971</v>
      </c>
      <c r="AB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C222" s="164" t="s">
        <v>1971</v>
      </c>
      <c r="AD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ALL_TAB_COLUMNS
WHERE 1=1
AND UPPER(OWNER)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ALL_TAB_COLUMNS
WHERE 1=1
AND UPPER(OWNER) = 'CDM'
AND UPPER(TABLE_NAME) = 'PERSON'
AND UPPER(COLUMN_NAME) = 'DAY_OF_BIRTH' </v>
      </c>
      <c r="AE222" s="164" t="s">
        <v>1971</v>
      </c>
      <c r="AF222" s="166"/>
      <c r="AG222" s="164" t="s">
        <v>1971</v>
      </c>
      <c r="AH222" s="66"/>
    </row>
    <row r="223" spans="1:34" ht="16.5" hidden="1" customHeight="1">
      <c r="A223" s="141">
        <v>5.4</v>
      </c>
      <c r="B223" s="141" t="s">
        <v>2240</v>
      </c>
      <c r="C223" s="141" t="s">
        <v>2484</v>
      </c>
      <c r="D223" s="141">
        <v>1</v>
      </c>
      <c r="E223" s="174" t="s">
        <v>2243</v>
      </c>
      <c r="F223" s="176" t="s">
        <v>2265</v>
      </c>
      <c r="G223" s="176" t="s">
        <v>2244</v>
      </c>
      <c r="H223" s="176">
        <v>6</v>
      </c>
      <c r="I223" s="190" t="s">
        <v>2573</v>
      </c>
      <c r="J223" s="176" t="s">
        <v>2277</v>
      </c>
      <c r="K223" s="176" t="s">
        <v>2436</v>
      </c>
      <c r="L223" s="174"/>
      <c r="M223" s="142"/>
      <c r="N223" s="190" t="s">
        <v>2573</v>
      </c>
      <c r="O223" s="183" t="s">
        <v>2508</v>
      </c>
      <c r="P223" s="146"/>
      <c r="Q223" s="174" t="s">
        <v>2449</v>
      </c>
      <c r="R223" s="174"/>
      <c r="S223" s="205" t="s">
        <v>2819</v>
      </c>
      <c r="T223" s="174"/>
      <c r="U223" s="166" t="str">
        <f t="shared" si="3"/>
        <v xml:space="preserve"> PERSON 테이블의 BIRTH_DATETIME 컬럼은 'DATETIME', 'TIMESTAMP', 'TIMESTAMP(6)', 'TIMESTAMP WITHOUT TIME ZONE' 타입을 가져야한다 </v>
      </c>
      <c r="V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W223" s="164" t="s">
        <v>1971</v>
      </c>
      <c r="X223" s="166" t="str">
        <f>"SELECT 
	CASE WHEN UPPER(DATA_TYPE_NAME) IN ("&amp;$S223&amp;") THEN 'O' ELSE 'X' END AS PASS_CHK,
    'ID"&amp; 'Ⅲ.품질진단 컬럼_규칙_결과'!$U261 &amp;"' AS RULE_ID, 
    UPPER(TABLE_NAME) AS TB_NM,
	UPPER(COLUMN_NAME) AS COL_NM
FROM TABLE_COLUMNS
WHERE 1=1
AND UPPER(SCHEMA_NAME) = '"&amp;$C223&amp;"'
AND UPPER(TABLE_NAME) = '"&amp;$G223&amp;"'
AND UPPER(COLUMN_NAME) = '"&amp;$J223&amp;"' "</f>
        <v xml:space="preserve">SELECT 
	CASE WHEN UPPER(DATA_TYPE_NAME) IN ('DATETIME', 'TIMESTAMP', 'TIMESTAMP(6)', 'TIMESTAMP WITHOUT TIME ZONE') THEN 'O' ELSE 'X' END AS PASS_CHK,
    'ID1259' AS RULE_ID, 
    UPPER(TABLE_NAME) AS TB_NM,
	UPPER(COLUMN_NAME) AS COL_NM
FROM TABLE_COLUMNS
WHERE 1=1
AND UPPER(SCHEMA_NAME) = 'CDM'
AND UPPER(TABLE_NAME) = 'PERSON'
AND UPPER(COLUMN_NAME) = 'BIRTH_DATETIME' </v>
      </c>
      <c r="Y223" s="164" t="s">
        <v>1971</v>
      </c>
      <c r="Z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A223" s="164" t="s">
        <v>1971</v>
      </c>
      <c r="AB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C223" s="164" t="s">
        <v>1971</v>
      </c>
      <c r="AD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ALL_TAB_COLUMNS
WHERE 1=1
AND UPPER(OWNER)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ALL_TAB_COLUMNS
WHERE 1=1
AND UPPER(OWNER) = 'CDM'
AND UPPER(TABLE_NAME) = 'PERSON'
AND UPPER(COLUMN_NAME) = 'BIRTH_DATETIME' </v>
      </c>
      <c r="AE223" s="164" t="s">
        <v>1971</v>
      </c>
      <c r="AF223" s="166"/>
      <c r="AG223" s="164" t="s">
        <v>1971</v>
      </c>
      <c r="AH223" s="66"/>
    </row>
    <row r="224" spans="1:34" ht="16.5" hidden="1" customHeight="1">
      <c r="A224" s="141">
        <v>5.4</v>
      </c>
      <c r="B224" s="141" t="s">
        <v>2240</v>
      </c>
      <c r="C224" s="141" t="s">
        <v>2484</v>
      </c>
      <c r="D224" s="141">
        <v>1</v>
      </c>
      <c r="E224" s="174" t="s">
        <v>2243</v>
      </c>
      <c r="F224" s="176" t="s">
        <v>2265</v>
      </c>
      <c r="G224" s="176" t="s">
        <v>2244</v>
      </c>
      <c r="H224" s="176">
        <v>7</v>
      </c>
      <c r="I224" s="182" t="s">
        <v>2574</v>
      </c>
      <c r="J224" s="176" t="s">
        <v>2278</v>
      </c>
      <c r="K224" s="176" t="s">
        <v>2435</v>
      </c>
      <c r="L224" s="174"/>
      <c r="M224" s="142"/>
      <c r="N224" s="182" t="s">
        <v>2574</v>
      </c>
      <c r="O224" s="183">
        <v>38003585</v>
      </c>
      <c r="P224" s="146"/>
      <c r="Q224" s="174" t="s">
        <v>116</v>
      </c>
      <c r="R224" s="174" t="s">
        <v>2448</v>
      </c>
      <c r="S224" s="205" t="s">
        <v>2838</v>
      </c>
      <c r="T224" s="174"/>
      <c r="U224" s="166" t="str">
        <f t="shared" si="3"/>
        <v xml:space="preserve"> PERSON 테이블의 RACE_CONCEPT_ID 컬럼은 'INTEGER', 'INT', 'NUMBER', 'BIGINT' 타입을 가져야한다 </v>
      </c>
      <c r="V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W224" s="164" t="s">
        <v>1971</v>
      </c>
      <c r="X224" s="166" t="str">
        <f>"SELECT 
	CASE WHEN UPPER(DATA_TYPE_NAME) IN ("&amp;$S224&amp;") THEN 'O' ELSE 'X' END AS PASS_CHK,
    'ID"&amp; 'Ⅲ.품질진단 컬럼_규칙_결과'!$U263 &amp;"' AS RULE_ID, 
    UPPER(TABLE_NAME) AS TB_NM,
	UPPER(COLUMN_NAME) AS COL_NM
FROM TABLE_COLUMNS
WHERE 1=1
AND UPPER(SCHEMA_NAME) = '"&amp;$C224&amp;"'
AND UPPER(TABLE_NAME) = '"&amp;$G224&amp;"'
AND UPPER(COLUMN_NAME) = '"&amp;$J224&amp;"' "</f>
        <v xml:space="preserve">SELECT 
	CASE WHEN UPPER(DATA_TYPE_NAME) IN ('INTEGER', 'INT', 'NUMBER', 'BIGINT') THEN 'O' ELSE 'X' END AS PASS_CHK,
    'ID1261' AS RULE_ID, 
    UPPER(TABLE_NAME) AS TB_NM,
	UPPER(COLUMN_NAME) AS COL_NM
FROM TABLE_COLUMNS
WHERE 1=1
AND UPPER(SCHEMA_NAME) = 'CDM'
AND UPPER(TABLE_NAME) = 'PERSON'
AND UPPER(COLUMN_NAME) = 'RACE_CONCEPT_ID' </v>
      </c>
      <c r="Y224" s="164" t="s">
        <v>1971</v>
      </c>
      <c r="Z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A224" s="164" t="s">
        <v>1971</v>
      </c>
      <c r="AB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C224" s="164" t="s">
        <v>1971</v>
      </c>
      <c r="AD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ALL_TAB_COLUMNS
WHERE 1=1
AND UPPER(OWNER)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ALL_TAB_COLUMNS
WHERE 1=1
AND UPPER(OWNER) = 'CDM'
AND UPPER(TABLE_NAME) = 'PERSON'
AND UPPER(COLUMN_NAME) = 'RACE_CONCEPT_ID' </v>
      </c>
      <c r="AE224" s="164" t="s">
        <v>1971</v>
      </c>
      <c r="AF224" s="166"/>
      <c r="AG224" s="164" t="s">
        <v>1971</v>
      </c>
      <c r="AH224" s="66"/>
    </row>
    <row r="225" spans="1:34" ht="16.5" hidden="1" customHeight="1">
      <c r="A225" s="141">
        <v>5.4</v>
      </c>
      <c r="B225" s="141" t="s">
        <v>2240</v>
      </c>
      <c r="C225" s="141" t="s">
        <v>2484</v>
      </c>
      <c r="D225" s="141">
        <v>1</v>
      </c>
      <c r="E225" s="174" t="s">
        <v>2243</v>
      </c>
      <c r="F225" s="176" t="s">
        <v>2265</v>
      </c>
      <c r="G225" s="176" t="s">
        <v>2244</v>
      </c>
      <c r="H225" s="176">
        <v>8</v>
      </c>
      <c r="I225" s="182" t="s">
        <v>2575</v>
      </c>
      <c r="J225" s="176" t="s">
        <v>2279</v>
      </c>
      <c r="K225" s="176" t="s">
        <v>2435</v>
      </c>
      <c r="L225" s="174"/>
      <c r="M225" s="142"/>
      <c r="N225" s="182" t="s">
        <v>2587</v>
      </c>
      <c r="O225" s="183" t="s">
        <v>2508</v>
      </c>
      <c r="P225" s="146"/>
      <c r="Q225" s="174" t="s">
        <v>116</v>
      </c>
      <c r="R225" s="174" t="s">
        <v>2448</v>
      </c>
      <c r="S225" s="205" t="s">
        <v>2838</v>
      </c>
      <c r="T225" s="174"/>
      <c r="U225" s="166" t="str">
        <f t="shared" si="3"/>
        <v xml:space="preserve"> PERSON 테이블의 ETHNICITY_CONCEPT_ID 컬럼은 'INTEGER', 'INT', 'NUMBER', 'BIGINT' 타입을 가져야한다 </v>
      </c>
      <c r="V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W225" s="164" t="s">
        <v>1971</v>
      </c>
      <c r="X225" s="166" t="str">
        <f>"SELECT 
	CASE WHEN UPPER(DATA_TYPE_NAME) IN ("&amp;$S225&amp;") THEN 'O' ELSE 'X' END AS PASS_CHK,
    'ID"&amp; 'Ⅲ.품질진단 컬럼_규칙_결과'!$U264 &amp;"' AS RULE_ID, 
    UPPER(TABLE_NAME) AS TB_NM,
	UPPER(COLUMN_NAME) AS COL_NM
FROM TABLE_COLUMNS
WHERE 1=1
AND UPPER(SCHEMA_NAME) = '"&amp;$C225&amp;"'
AND UPPER(TABLE_NAME) = '"&amp;$G225&amp;"'
AND UPPER(COLUMN_NAME) = '"&amp;$J225&amp;"' "</f>
        <v xml:space="preserve">SELECT 
	CASE WHEN UPPER(DATA_TYPE_NAME) IN ('INTEGER', 'INT', 'NUMBER', 'BIGINT') THEN 'O' ELSE 'X' END AS PASS_CHK,
    'ID1262' AS RULE_ID, 
    UPPER(TABLE_NAME) AS TB_NM,
	UPPER(COLUMN_NAME) AS COL_NM
FROM TABLE_COLUMNS
WHERE 1=1
AND UPPER(SCHEMA_NAME) = 'CDM'
AND UPPER(TABLE_NAME) = 'PERSON'
AND UPPER(COLUMN_NAME) = 'ETHNICITY_CONCEPT_ID' </v>
      </c>
      <c r="Y225" s="164" t="s">
        <v>1971</v>
      </c>
      <c r="Z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A225" s="164" t="s">
        <v>1971</v>
      </c>
      <c r="AB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C225" s="164" t="s">
        <v>1971</v>
      </c>
      <c r="AD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ALL_TAB_COLUMNS
WHERE 1=1
AND UPPER(OWNER)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ALL_TAB_COLUMNS
WHERE 1=1
AND UPPER(OWNER) = 'CDM'
AND UPPER(TABLE_NAME) = 'PERSON'
AND UPPER(COLUMN_NAME) = 'ETHNICITY_CONCEPT_ID' </v>
      </c>
      <c r="AE225" s="164" t="s">
        <v>1971</v>
      </c>
      <c r="AF225" s="166"/>
      <c r="AG225" s="164" t="s">
        <v>1971</v>
      </c>
      <c r="AH225" s="66"/>
    </row>
    <row r="226" spans="1:34" ht="16.5" hidden="1" customHeight="1">
      <c r="A226" s="141">
        <v>5.4</v>
      </c>
      <c r="B226" s="141" t="s">
        <v>2240</v>
      </c>
      <c r="C226" s="141" t="s">
        <v>2484</v>
      </c>
      <c r="D226" s="141">
        <v>1</v>
      </c>
      <c r="E226" s="174" t="s">
        <v>2243</v>
      </c>
      <c r="F226" s="176" t="s">
        <v>2265</v>
      </c>
      <c r="G226" s="176" t="s">
        <v>2244</v>
      </c>
      <c r="H226" s="176">
        <v>9</v>
      </c>
      <c r="I226" s="182" t="s">
        <v>2576</v>
      </c>
      <c r="J226" s="176" t="s">
        <v>2280</v>
      </c>
      <c r="K226" s="176" t="s">
        <v>2435</v>
      </c>
      <c r="L226" s="174"/>
      <c r="M226" s="142"/>
      <c r="N226" s="182" t="s">
        <v>2576</v>
      </c>
      <c r="O226" s="183">
        <v>123</v>
      </c>
      <c r="P226" s="146"/>
      <c r="Q226" s="174" t="s">
        <v>2449</v>
      </c>
      <c r="R226" s="174"/>
      <c r="S226" s="205" t="s">
        <v>2838</v>
      </c>
      <c r="T226" s="174"/>
      <c r="U226" s="166" t="str">
        <f t="shared" si="3"/>
        <v xml:space="preserve"> PERSON 테이블의 LOCATION_ID 컬럼은 'INTEGER', 'INT', 'NUMBER', 'BIGINT' 타입을 가져야한다 </v>
      </c>
      <c r="V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W226" s="164" t="s">
        <v>1971</v>
      </c>
      <c r="X226" s="166" t="str">
        <f>"SELECT 
	CASE WHEN UPPER(DATA_TYPE_NAME) IN ("&amp;$S226&amp;") THEN 'O' ELSE 'X' END AS PASS_CHK,
    'ID"&amp; 'Ⅲ.품질진단 컬럼_규칙_결과'!$U265 &amp;"' AS RULE_ID, 
    UPPER(TABLE_NAME) AS TB_NM,
	UPPER(COLUMN_NAME) AS COL_NM
FROM TABLE_COLUMNS
WHERE 1=1
AND UPPER(SCHEMA_NAME) = '"&amp;$C226&amp;"'
AND UPPER(TABLE_NAME) = '"&amp;$G226&amp;"'
AND UPPER(COLUMN_NAME) = '"&amp;$J226&amp;"'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'LOCATION_ID' </v>
      </c>
      <c r="Y226" s="164" t="s">
        <v>1971</v>
      </c>
      <c r="Z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A226" s="164" t="s">
        <v>1971</v>
      </c>
      <c r="AB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C226" s="164" t="s">
        <v>1971</v>
      </c>
      <c r="AD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ALL_TAB_COLUMNS
WHERE 1=1
AND UPPER(OWNER)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'LOCATION_ID' </v>
      </c>
      <c r="AE226" s="164" t="s">
        <v>1971</v>
      </c>
      <c r="AF226" s="166"/>
      <c r="AG226" s="164" t="s">
        <v>1971</v>
      </c>
      <c r="AH226" s="66"/>
    </row>
    <row r="227" spans="1:34" hidden="1">
      <c r="A227" s="141">
        <v>5.4</v>
      </c>
      <c r="B227" s="141" t="s">
        <v>2240</v>
      </c>
      <c r="C227" s="141" t="s">
        <v>2484</v>
      </c>
      <c r="D227" s="164">
        <v>1</v>
      </c>
      <c r="E227" s="174" t="s">
        <v>2243</v>
      </c>
      <c r="F227" s="176" t="s">
        <v>2265</v>
      </c>
      <c r="G227" s="176" t="s">
        <v>2244</v>
      </c>
      <c r="H227" s="176">
        <v>10</v>
      </c>
      <c r="I227" s="182" t="s">
        <v>2577</v>
      </c>
      <c r="J227" s="176" t="s">
        <v>2281</v>
      </c>
      <c r="K227" s="176" t="s">
        <v>2435</v>
      </c>
      <c r="L227" s="174"/>
      <c r="M227" s="165"/>
      <c r="N227" s="182" t="s">
        <v>2577</v>
      </c>
      <c r="O227" s="183" t="s">
        <v>2508</v>
      </c>
      <c r="P227" s="5"/>
      <c r="Q227" s="174" t="s">
        <v>2449</v>
      </c>
      <c r="R227" s="174"/>
      <c r="S227" s="205" t="s">
        <v>2838</v>
      </c>
      <c r="T227" s="174"/>
      <c r="U227" s="166" t="str">
        <f t="shared" si="3"/>
        <v xml:space="preserve"> PERSON 테이블의 PROVIDER_ID 컬럼은 'INTEGER', 'INT', 'NUMBER', 'BIGINT' 타입을 가져야한다 </v>
      </c>
      <c r="V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W227" s="164" t="s">
        <v>1971</v>
      </c>
      <c r="X227" s="166" t="str">
        <f>"SELECT 
	CASE WHEN UPPER(DATA_TYPE_NAME) IN ("&amp;$S227&amp;") THEN 'O' ELSE 'X' END AS PASS_CHK,
    'ID"&amp; 'Ⅲ.품질진단 컬럼_규칙_결과'!$U266 &amp;"' AS RULE_ID, 
    UPPER(TABLE_NAME) AS TB_NM,
	UPPER(COLUMN_NAME) AS COL_NM
FROM TABLE_COLUMNS
WHERE 1=1
AND UPPER(SCHEMA_NAME) = '"&amp;$C227&amp;"'
AND UPPER(TABLE_NAME) = '"&amp;$G227&amp;"'
AND UPPER(COLUMN_NAME) = '"&amp;$J227&amp;"' "</f>
        <v xml:space="preserve">SELECT 
	CASE WHEN UPPER(DATA_TYPE_NAME) IN ('INTEGER', 'INT', 'NUMBER', 'BIGINT') THEN 'O' ELSE 'X' END AS PASS_CHK,
    'ID1264' AS RULE_ID, 
    UPPER(TABLE_NAME) AS TB_NM,
	UPPER(COLUMN_NAME) AS COL_NM
FROM TABLE_COLUMNS
WHERE 1=1
AND UPPER(SCHEMA_NAME) = 'CDM'
AND UPPER(TABLE_NAME) = 'PERSON'
AND UPPER(COLUMN_NAME) = 'PROVIDER_ID' </v>
      </c>
      <c r="Y227" s="164" t="s">
        <v>1971</v>
      </c>
      <c r="Z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A227" s="164" t="s">
        <v>1971</v>
      </c>
      <c r="AB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C227" s="164" t="s">
        <v>1971</v>
      </c>
      <c r="AD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ALL_TAB_COLUMNS
WHERE 1=1
AND UPPER(OWNER)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ALL_TAB_COLUMNS
WHERE 1=1
AND UPPER(OWNER) = 'CDM'
AND UPPER(TABLE_NAME) = 'PERSON'
AND UPPER(COLUMN_NAME) = 'PROVIDER_ID' </v>
      </c>
      <c r="AE227" s="164" t="s">
        <v>1971</v>
      </c>
      <c r="AF227" s="166"/>
      <c r="AG227" s="164" t="s">
        <v>1971</v>
      </c>
      <c r="AH227" s="66"/>
    </row>
    <row r="228" spans="1:34" ht="16.5" hidden="1" customHeight="1">
      <c r="A228" s="141">
        <v>5.4</v>
      </c>
      <c r="B228" s="141" t="s">
        <v>2240</v>
      </c>
      <c r="C228" s="141" t="s">
        <v>2484</v>
      </c>
      <c r="D228" s="141">
        <v>1</v>
      </c>
      <c r="E228" s="174" t="s">
        <v>2243</v>
      </c>
      <c r="F228" s="176" t="s">
        <v>2265</v>
      </c>
      <c r="G228" s="176" t="s">
        <v>2244</v>
      </c>
      <c r="H228" s="176">
        <v>11</v>
      </c>
      <c r="I228" s="182" t="s">
        <v>2578</v>
      </c>
      <c r="J228" s="176" t="s">
        <v>2282</v>
      </c>
      <c r="K228" s="176" t="s">
        <v>2435</v>
      </c>
      <c r="L228" s="174"/>
      <c r="M228" s="142"/>
      <c r="N228" s="182" t="s">
        <v>2578</v>
      </c>
      <c r="O228" s="183">
        <v>12345646</v>
      </c>
      <c r="P228" s="146"/>
      <c r="Q228" s="174" t="s">
        <v>2449</v>
      </c>
      <c r="R228" s="174"/>
      <c r="S228" s="205" t="s">
        <v>2838</v>
      </c>
      <c r="T228" s="174"/>
      <c r="U228" s="166" t="str">
        <f t="shared" si="3"/>
        <v xml:space="preserve"> PERSON 테이블의 CARE_SITE_ID 컬럼은 'INTEGER', 'INT', 'NUMBER', 'BIGINT' 타입을 가져야한다 </v>
      </c>
      <c r="V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W228" s="164" t="s">
        <v>1971</v>
      </c>
      <c r="X228" s="166" t="str">
        <f>"SELECT 
	CASE WHEN UPPER(DATA_TYPE_NAME) IN ("&amp;$S228&amp;") THEN 'O' ELSE 'X' END AS PASS_CHK,
    'ID"&amp; 'Ⅲ.품질진단 컬럼_규칙_결과'!$U267 &amp;"' AS RULE_ID, 
    UPPER(TABLE_NAME) AS TB_NM,
	UPPER(COLUMN_NAME) AS COL_NM
FROM TABLE_COLUMNS
WHERE 1=1
AND UPPER(SCHEMA_NAME) = '"&amp;$C228&amp;"'
AND UPPER(TABLE_NAME) = '"&amp;$G228&amp;"'
AND UPPER(COLUMN_NAME) = '"&amp;$J228&amp;"' "</f>
        <v xml:space="preserve">SELECT 
	CASE WHEN UPPER(DATA_TYPE_NAME) IN ('INTEGER', 'INT', 'NUMBER', 'BIGINT') THEN 'O' ELSE 'X' END AS PASS_CHK,
    'ID1265' AS RULE_ID, 
    UPPER(TABLE_NAME) AS TB_NM,
	UPPER(COLUMN_NAME) AS COL_NM
FROM TABLE_COLUMNS
WHERE 1=1
AND UPPER(SCHEMA_NAME) = 'CDM'
AND UPPER(TABLE_NAME) = 'PERSON'
AND UPPER(COLUMN_NAME) = 'CARE_SITE_ID' </v>
      </c>
      <c r="Y228" s="164" t="s">
        <v>1971</v>
      </c>
      <c r="Z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A228" s="164" t="s">
        <v>1971</v>
      </c>
      <c r="AB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C228" s="164" t="s">
        <v>1971</v>
      </c>
      <c r="AD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ALL_TAB_COLUMNS
WHERE 1=1
AND UPPER(OWNER)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ALL_TAB_COLUMNS
WHERE 1=1
AND UPPER(OWNER) = 'CDM'
AND UPPER(TABLE_NAME) = 'PERSON'
AND UPPER(COLUMN_NAME) = 'CARE_SITE_ID' </v>
      </c>
      <c r="AE228" s="164" t="s">
        <v>1971</v>
      </c>
      <c r="AF228" s="166"/>
      <c r="AG228" s="164" t="s">
        <v>1971</v>
      </c>
      <c r="AH228" s="66"/>
    </row>
    <row r="229" spans="1:34" ht="16.5" hidden="1" customHeight="1">
      <c r="A229" s="141">
        <v>5.4</v>
      </c>
      <c r="B229" s="141" t="s">
        <v>2240</v>
      </c>
      <c r="C229" s="141" t="s">
        <v>2484</v>
      </c>
      <c r="D229" s="141">
        <v>1</v>
      </c>
      <c r="E229" s="174" t="s">
        <v>2243</v>
      </c>
      <c r="F229" s="176" t="s">
        <v>2265</v>
      </c>
      <c r="G229" s="176" t="s">
        <v>2244</v>
      </c>
      <c r="H229" s="176">
        <v>12</v>
      </c>
      <c r="I229" s="182" t="s">
        <v>2579</v>
      </c>
      <c r="J229" s="176" t="s">
        <v>2283</v>
      </c>
      <c r="K229" s="176" t="s">
        <v>2437</v>
      </c>
      <c r="L229" s="174"/>
      <c r="M229" s="142"/>
      <c r="N229" s="182" t="s">
        <v>2588</v>
      </c>
      <c r="O229" s="183" t="s">
        <v>2593</v>
      </c>
      <c r="P229" s="146"/>
      <c r="Q229" s="174" t="s">
        <v>2449</v>
      </c>
      <c r="R229" s="174"/>
      <c r="S229" s="205" t="s">
        <v>2820</v>
      </c>
      <c r="T229" s="174"/>
      <c r="U229" s="166" t="str">
        <f t="shared" si="3"/>
        <v xml:space="preserve"> PERSON 테이블의 PERSON_SOURCE_VALUE 컬럼은 'CHARACTER VARYING', 'VARCHAR', 'VARCHAR2' 타입을 가져야한다 </v>
      </c>
      <c r="V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W229" s="164" t="s">
        <v>1971</v>
      </c>
      <c r="X229" s="166" t="str">
        <f>"SELECT 
	CASE WHEN UPPER(DATA_TYPE_NAME) IN ("&amp;$S229&amp;") THEN 'O' ELSE 'X' END AS PASS_CHK,
    'ID"&amp; 'Ⅲ.품질진단 컬럼_규칙_결과'!$U268 &amp;"' AS RULE_ID, 
    UPPER(TABLE_NAME) AS TB_NM,
	UPPER(COLUMN_NAME) AS COL_NM
FROM TABLE_COLUMNS
WHERE 1=1
AND UPPER(SCHEMA_NAME) = '"&amp;$C229&amp;"'
AND UPPER(TABLE_NAME) = '"&amp;$G229&amp;"'
AND UPPER(COLUMN_NAME) = '"&amp;$J229&amp;"'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'PERSON_SOURCE_VALUE' </v>
      </c>
      <c r="Y229" s="164" t="s">
        <v>1971</v>
      </c>
      <c r="Z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A229" s="164" t="s">
        <v>1971</v>
      </c>
      <c r="AB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C229" s="164" t="s">
        <v>1971</v>
      </c>
      <c r="AD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ALL_TAB_COLUMNS
WHERE 1=1
AND UPPER(OWNER)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'PERSON_SOURCE_VALUE' </v>
      </c>
      <c r="AE229" s="164" t="s">
        <v>1971</v>
      </c>
      <c r="AF229" s="166"/>
      <c r="AG229" s="164" t="s">
        <v>1971</v>
      </c>
      <c r="AH229" s="66"/>
    </row>
    <row r="230" spans="1:34" ht="16.5" hidden="1" customHeight="1">
      <c r="A230" s="141">
        <v>5.4</v>
      </c>
      <c r="B230" s="141" t="s">
        <v>2240</v>
      </c>
      <c r="C230" s="141" t="s">
        <v>2484</v>
      </c>
      <c r="D230" s="141">
        <v>1</v>
      </c>
      <c r="E230" s="174" t="s">
        <v>2243</v>
      </c>
      <c r="F230" s="176" t="s">
        <v>2265</v>
      </c>
      <c r="G230" s="176" t="s">
        <v>2244</v>
      </c>
      <c r="H230" s="176">
        <v>13</v>
      </c>
      <c r="I230" s="182" t="s">
        <v>2580</v>
      </c>
      <c r="J230" s="176" t="s">
        <v>2284</v>
      </c>
      <c r="K230" s="176" t="s">
        <v>2437</v>
      </c>
      <c r="L230" s="174"/>
      <c r="M230" s="142"/>
      <c r="N230" s="182" t="s">
        <v>2589</v>
      </c>
      <c r="O230" s="183" t="s">
        <v>2594</v>
      </c>
      <c r="P230" s="143"/>
      <c r="Q230" s="174" t="s">
        <v>2449</v>
      </c>
      <c r="R230" s="174"/>
      <c r="S230" s="205" t="s">
        <v>2820</v>
      </c>
      <c r="T230" s="174"/>
      <c r="U230" s="166" t="str">
        <f t="shared" si="3"/>
        <v xml:space="preserve"> PERSON 테이블의 GENDER_SOURCE_VALUE 컬럼은 'CHARACTER VARYING', 'VARCHAR', 'VARCHAR2' 타입을 가져야한다 </v>
      </c>
      <c r="V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W230" s="164" t="s">
        <v>1971</v>
      </c>
      <c r="X230" s="166" t="str">
        <f>"SELECT 
	CASE WHEN UPPER(DATA_TYPE_NAME) IN ("&amp;$S230&amp;") THEN 'O' ELSE 'X' END AS PASS_CHK,
    'ID"&amp; 'Ⅲ.품질진단 컬럼_규칙_결과'!$U269 &amp;"' AS RULE_ID, 
    UPPER(TABLE_NAME) AS TB_NM,
	UPPER(COLUMN_NAME) AS COL_NM
FROM TABLE_COLUMNS
WHERE 1=1
AND UPPER(SCHEMA_NAME) = '"&amp;$C230&amp;"'
AND UPPER(TABLE_NAME) = '"&amp;$G230&amp;"'
AND UPPER(COLUMN_NAME) = '"&amp;$J230&amp;"'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'GENDER_SOURCE_VALUE' </v>
      </c>
      <c r="Y230" s="164" t="s">
        <v>1971</v>
      </c>
      <c r="Z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A230" s="164" t="s">
        <v>1971</v>
      </c>
      <c r="AB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C230" s="164" t="s">
        <v>1971</v>
      </c>
      <c r="AD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ALL_TAB_COLUMNS
WHERE 1=1
AND UPPER(OWNER)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'GENDER_SOURCE_VALUE' </v>
      </c>
      <c r="AE230" s="164" t="s">
        <v>1971</v>
      </c>
      <c r="AF230" s="166"/>
      <c r="AG230" s="164" t="s">
        <v>1971</v>
      </c>
      <c r="AH230" s="66"/>
    </row>
    <row r="231" spans="1:34" hidden="1">
      <c r="A231" s="141">
        <v>5.4</v>
      </c>
      <c r="B231" s="141" t="s">
        <v>2240</v>
      </c>
      <c r="C231" s="141" t="s">
        <v>2484</v>
      </c>
      <c r="D231" s="164">
        <v>1</v>
      </c>
      <c r="E231" s="174" t="s">
        <v>2243</v>
      </c>
      <c r="F231" s="176" t="s">
        <v>2265</v>
      </c>
      <c r="G231" s="176" t="s">
        <v>2244</v>
      </c>
      <c r="H231" s="176">
        <v>14</v>
      </c>
      <c r="I231" s="182" t="s">
        <v>2581</v>
      </c>
      <c r="J231" s="176" t="s">
        <v>2285</v>
      </c>
      <c r="K231" s="176" t="s">
        <v>2435</v>
      </c>
      <c r="L231" s="174"/>
      <c r="M231" s="165"/>
      <c r="N231" s="182" t="s">
        <v>2590</v>
      </c>
      <c r="O231" s="183">
        <v>1</v>
      </c>
      <c r="P231" s="4"/>
      <c r="Q231" s="174" t="s">
        <v>2449</v>
      </c>
      <c r="R231" s="174"/>
      <c r="S231" s="205" t="s">
        <v>2838</v>
      </c>
      <c r="T231" s="174"/>
      <c r="U231" s="166" t="str">
        <f t="shared" si="3"/>
        <v xml:space="preserve"> PERSON 테이블의 GENDER_SOURCE_CONCEPT_ID 컬럼은 'INTEGER', 'INT', 'NUMBER', 'BIGINT' 타입을 가져야한다 </v>
      </c>
      <c r="V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W231" s="164" t="s">
        <v>1971</v>
      </c>
      <c r="X231" s="166" t="str">
        <f>"SELECT 
	CASE WHEN UPPER(DATA_TYPE_NAME) IN ("&amp;$S231&amp;") THEN 'O' ELSE 'X' END AS PASS_CHK,
    'ID"&amp; 'Ⅲ.품질진단 컬럼_규칙_결과'!$U270 &amp;"' AS RULE_ID, 
    UPPER(TABLE_NAME) AS TB_NM,
	UPPER(COLUMN_NAME) AS COL_NM
FROM TABLE_COLUMNS
WHERE 1=1
AND UPPER(SCHEMA_NAME) = '"&amp;$C231&amp;"'
AND UPPER(TABLE_NAME) = '"&amp;$G231&amp;"'
AND UPPER(COLUMN_NAME) = '"&amp;$J231&amp;"'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'GENDER_SOURCE_CONCEPT_ID' </v>
      </c>
      <c r="Y231" s="164" t="s">
        <v>1971</v>
      </c>
      <c r="Z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A231" s="164" t="s">
        <v>1971</v>
      </c>
      <c r="AB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C231" s="164" t="s">
        <v>1971</v>
      </c>
      <c r="AD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ALL_TAB_COLUMNS
WHERE 1=1
AND UPPER(OWNER)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'GENDER_SOURCE_CONCEPT_ID' </v>
      </c>
      <c r="AE231" s="164" t="s">
        <v>1971</v>
      </c>
      <c r="AF231" s="166"/>
      <c r="AG231" s="164" t="s">
        <v>1971</v>
      </c>
      <c r="AH231" s="66"/>
    </row>
    <row r="232" spans="1:34" hidden="1">
      <c r="A232" s="141">
        <v>5.4</v>
      </c>
      <c r="B232" s="141" t="s">
        <v>2240</v>
      </c>
      <c r="C232" s="141" t="s">
        <v>2484</v>
      </c>
      <c r="D232" s="164">
        <v>1</v>
      </c>
      <c r="E232" s="174" t="s">
        <v>2243</v>
      </c>
      <c r="F232" s="176" t="s">
        <v>2265</v>
      </c>
      <c r="G232" s="176" t="s">
        <v>2244</v>
      </c>
      <c r="H232" s="176">
        <v>15</v>
      </c>
      <c r="I232" s="182" t="s">
        <v>2582</v>
      </c>
      <c r="J232" s="176" t="s">
        <v>2286</v>
      </c>
      <c r="K232" s="176" t="s">
        <v>2437</v>
      </c>
      <c r="L232" s="174"/>
      <c r="M232" s="165"/>
      <c r="N232" s="182" t="s">
        <v>2582</v>
      </c>
      <c r="O232" s="183" t="s">
        <v>2508</v>
      </c>
      <c r="P232" s="4"/>
      <c r="Q232" s="174" t="s">
        <v>2449</v>
      </c>
      <c r="R232" s="174"/>
      <c r="S232" s="205" t="s">
        <v>2820</v>
      </c>
      <c r="T232" s="174"/>
      <c r="U232" s="166" t="str">
        <f t="shared" si="3"/>
        <v xml:space="preserve"> PERSON 테이블의 RACE_SOURCE_VALUE 컬럼은 'CHARACTER VARYING', 'VARCHAR', 'VARCHAR2' 타입을 가져야한다 </v>
      </c>
      <c r="V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W232" s="164" t="s">
        <v>1971</v>
      </c>
      <c r="X232" s="166" t="str">
        <f>"SELECT 
	CASE WHEN UPPER(DATA_TYPE_NAME) IN ("&amp;$S232&amp;") THEN 'O' ELSE 'X' END AS PASS_CHK,
    'ID"&amp; 'Ⅲ.품질진단 컬럼_규칙_결과'!$U271 &amp;"' AS RULE_ID, 
    UPPER(TABLE_NAME) AS TB_NM,
	UPPER(COLUMN_NAME) AS COL_NM
FROM TABLE_COLUMNS
WHERE 1=1
AND UPPER(SCHEMA_NAME) = '"&amp;$C232&amp;"'
AND UPPER(TABLE_NAME) = '"&amp;$G232&amp;"'
AND UPPER(COLUMN_NAME) = '"&amp;$J232&amp;"' "</f>
        <v xml:space="preserve">SELECT 
	CASE WHEN UPPER(DATA_TYPE_NAME) IN ('CHARACTER VARYING', 'VARCHAR', 'VARCHAR2') THEN 'O' ELSE 'X' END AS PASS_CHK,
    'ID1269' AS RULE_ID, 
    UPPER(TABLE_NAME) AS TB_NM,
	UPPER(COLUMN_NAME) AS COL_NM
FROM TABLE_COLUMNS
WHERE 1=1
AND UPPER(SCHEMA_NAME) = 'CDM'
AND UPPER(TABLE_NAME) = 'PERSON'
AND UPPER(COLUMN_NAME) = 'RACE_SOURCE_VALUE' </v>
      </c>
      <c r="Y232" s="164" t="s">
        <v>1971</v>
      </c>
      <c r="Z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A232" s="164" t="s">
        <v>1971</v>
      </c>
      <c r="AB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C232" s="164" t="s">
        <v>1971</v>
      </c>
      <c r="AD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ALL_TAB_COLUMNS
WHERE 1=1
AND UPPER(OWNER)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ALL_TAB_COLUMNS
WHERE 1=1
AND UPPER(OWNER) = 'CDM'
AND UPPER(TABLE_NAME) = 'PERSON'
AND UPPER(COLUMN_NAME) = 'RACE_SOURCE_VALUE' </v>
      </c>
      <c r="AE232" s="164" t="s">
        <v>1971</v>
      </c>
      <c r="AF232" s="166"/>
      <c r="AG232" s="164" t="s">
        <v>1971</v>
      </c>
      <c r="AH232" s="66"/>
    </row>
    <row r="233" spans="1:34" ht="16.5" hidden="1" customHeight="1">
      <c r="A233" s="141">
        <v>5.4</v>
      </c>
      <c r="B233" s="141" t="s">
        <v>2240</v>
      </c>
      <c r="C233" s="141" t="s">
        <v>2484</v>
      </c>
      <c r="D233" s="164">
        <v>1</v>
      </c>
      <c r="E233" s="174" t="s">
        <v>2243</v>
      </c>
      <c r="F233" s="176" t="s">
        <v>2265</v>
      </c>
      <c r="G233" s="176" t="s">
        <v>2244</v>
      </c>
      <c r="H233" s="176">
        <v>16</v>
      </c>
      <c r="I233" s="182" t="s">
        <v>2583</v>
      </c>
      <c r="J233" s="176" t="s">
        <v>2287</v>
      </c>
      <c r="K233" s="176" t="s">
        <v>2435</v>
      </c>
      <c r="L233" s="174"/>
      <c r="M233" s="165"/>
      <c r="N233" s="182" t="s">
        <v>2583</v>
      </c>
      <c r="O233" s="183" t="s">
        <v>2508</v>
      </c>
      <c r="P233" s="4"/>
      <c r="Q233" s="174" t="s">
        <v>2449</v>
      </c>
      <c r="R233" s="174"/>
      <c r="S233" s="205" t="s">
        <v>2838</v>
      </c>
      <c r="T233" s="174"/>
      <c r="U233" s="166" t="str">
        <f t="shared" si="3"/>
        <v xml:space="preserve"> PERSON 테이블의 RACE_SOURCE_CONCEPT_ID 컬럼은 'INTEGER', 'INT', 'NUMBER', 'BIGINT' 타입을 가져야한다 </v>
      </c>
      <c r="V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W233" s="164" t="s">
        <v>1971</v>
      </c>
      <c r="X233" s="166" t="str">
        <f>"SELECT 
	CASE WHEN UPPER(DATA_TYPE_NAME) IN ("&amp;$S233&amp;") THEN 'O' ELSE 'X' END AS PASS_CHK,
    'ID"&amp; 'Ⅲ.품질진단 컬럼_규칙_결과'!$U272 &amp;"' AS RULE_ID, 
    UPPER(TABLE_NAME) AS TB_NM,
	UPPER(COLUMN_NAME) AS COL_NM
FROM TABLE_COLUMNS
WHERE 1=1
AND UPPER(SCHEMA_NAME) = '"&amp;$C233&amp;"'
AND UPPER(TABLE_NAME) = '"&amp;$G233&amp;"'
AND UPPER(COLUMN_NAME) = '"&amp;$J233&amp;"' "</f>
        <v xml:space="preserve">SELECT 
	CASE WHEN UPPER(DATA_TYPE_NAME) IN ('INTEGER', 'INT', 'NUMBER', 'BIGINT') THEN 'O' ELSE 'X' END AS PASS_CHK,
    'ID1270' AS RULE_ID, 
    UPPER(TABLE_NAME) AS TB_NM,
	UPPER(COLUMN_NAME) AS COL_NM
FROM TABLE_COLUMNS
WHERE 1=1
AND UPPER(SCHEMA_NAME) = 'CDM'
AND UPPER(TABLE_NAME) = 'PERSON'
AND UPPER(COLUMN_NAME) = 'RACE_SOURCE_CONCEPT_ID' </v>
      </c>
      <c r="Y233" s="164" t="s">
        <v>1971</v>
      </c>
      <c r="Z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A233" s="164" t="s">
        <v>1971</v>
      </c>
      <c r="AB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C233" s="164" t="s">
        <v>1971</v>
      </c>
      <c r="AD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ALL_TAB_COLUMNS
WHERE 1=1
AND UPPER(OWNER)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ALL_TAB_COLUMNS
WHERE 1=1
AND UPPER(OWNER) = 'CDM'
AND UPPER(TABLE_NAME) = 'PERSON'
AND UPPER(COLUMN_NAME) = 'RACE_SOURCE_CONCEPT_ID' </v>
      </c>
      <c r="AE233" s="164" t="s">
        <v>1971</v>
      </c>
      <c r="AF233" s="166"/>
      <c r="AG233" s="164" t="s">
        <v>1971</v>
      </c>
      <c r="AH233" s="66"/>
    </row>
    <row r="234" spans="1:34" ht="16.5" hidden="1" customHeight="1">
      <c r="A234" s="141">
        <v>5.4</v>
      </c>
      <c r="B234" s="141" t="s">
        <v>2240</v>
      </c>
      <c r="C234" s="141" t="s">
        <v>2484</v>
      </c>
      <c r="D234" s="141">
        <v>1</v>
      </c>
      <c r="E234" s="174" t="s">
        <v>2243</v>
      </c>
      <c r="F234" s="176" t="s">
        <v>2265</v>
      </c>
      <c r="G234" s="176" t="s">
        <v>2244</v>
      </c>
      <c r="H234" s="176">
        <v>17</v>
      </c>
      <c r="I234" s="182" t="s">
        <v>2584</v>
      </c>
      <c r="J234" s="176" t="s">
        <v>2288</v>
      </c>
      <c r="K234" s="176" t="s">
        <v>2437</v>
      </c>
      <c r="L234" s="174"/>
      <c r="M234" s="142"/>
      <c r="N234" s="182" t="s">
        <v>2591</v>
      </c>
      <c r="O234" s="183" t="s">
        <v>2508</v>
      </c>
      <c r="P234" s="146"/>
      <c r="Q234" s="174" t="s">
        <v>2449</v>
      </c>
      <c r="R234" s="174"/>
      <c r="S234" s="205" t="s">
        <v>2820</v>
      </c>
      <c r="T234" s="174"/>
      <c r="U234" s="166" t="str">
        <f t="shared" si="3"/>
        <v xml:space="preserve"> PERSON 테이블의 ETHNICITY_SOURCE_VALUE 컬럼은 'CHARACTER VARYING', 'VARCHAR', 'VARCHAR2' 타입을 가져야한다 </v>
      </c>
      <c r="V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W234" s="164" t="s">
        <v>1971</v>
      </c>
      <c r="X234" s="166" t="str">
        <f>"SELECT 
	CASE WHEN UPPER(DATA_TYPE_NAME) IN ("&amp;$S234&amp;") THEN 'O' ELSE 'X' END AS PASS_CHK,
    'ID"&amp; 'Ⅲ.품질진단 컬럼_규칙_결과'!$U273 &amp;"' AS RULE_ID, 
    UPPER(TABLE_NAME) AS TB_NM,
	UPPER(COLUMN_NAME) AS COL_NM
FROM TABLE_COLUMNS
WHERE 1=1
AND UPPER(SCHEMA_NAME) = '"&amp;$C234&amp;"'
AND UPPER(TABLE_NAME) = '"&amp;$G234&amp;"'
AND UPPER(COLUMN_NAME) = '"&amp;$J234&amp;"' "</f>
        <v xml:space="preserve">SELECT 
	CASE WHEN UPPER(DATA_TYPE_NAME) IN ('CHARACTER VARYING', 'VARCHAR', 'VARCHAR2') THEN 'O' ELSE 'X' END AS PASS_CHK,
    'ID1271' AS RULE_ID, 
    UPPER(TABLE_NAME) AS TB_NM,
	UPPER(COLUMN_NAME) AS COL_NM
FROM TABLE_COLUMNS
WHERE 1=1
AND UPPER(SCHEMA_NAME) = 'CDM'
AND UPPER(TABLE_NAME) = 'PERSON'
AND UPPER(COLUMN_NAME) = 'ETHNICITY_SOURCE_VALUE' </v>
      </c>
      <c r="Y234" s="164" t="s">
        <v>1971</v>
      </c>
      <c r="Z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A234" s="164" t="s">
        <v>1971</v>
      </c>
      <c r="AB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C234" s="164" t="s">
        <v>1971</v>
      </c>
      <c r="AD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ALL_TAB_COLUMNS
WHERE 1=1
AND UPPER(OWNER)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ALL_TAB_COLUMNS
WHERE 1=1
AND UPPER(OWNER) = 'CDM'
AND UPPER(TABLE_NAME) = 'PERSON'
AND UPPER(COLUMN_NAME) = 'ETHNICITY_SOURCE_VALUE' </v>
      </c>
      <c r="AE234" s="164" t="s">
        <v>1971</v>
      </c>
      <c r="AF234" s="166"/>
      <c r="AG234" s="164" t="s">
        <v>1971</v>
      </c>
      <c r="AH234" s="66"/>
    </row>
    <row r="235" spans="1:34" ht="16.5" hidden="1" customHeight="1">
      <c r="A235" s="141">
        <v>5.4</v>
      </c>
      <c r="B235" s="141" t="s">
        <v>2240</v>
      </c>
      <c r="C235" s="141" t="s">
        <v>2484</v>
      </c>
      <c r="D235" s="141">
        <v>1</v>
      </c>
      <c r="E235" s="174" t="s">
        <v>2243</v>
      </c>
      <c r="F235" s="176" t="s">
        <v>2265</v>
      </c>
      <c r="G235" s="176" t="s">
        <v>2244</v>
      </c>
      <c r="H235" s="176">
        <v>18</v>
      </c>
      <c r="I235" s="182" t="s">
        <v>2585</v>
      </c>
      <c r="J235" s="176" t="s">
        <v>2289</v>
      </c>
      <c r="K235" s="176" t="s">
        <v>2435</v>
      </c>
      <c r="L235" s="174"/>
      <c r="M235" s="142"/>
      <c r="N235" s="182" t="s">
        <v>2592</v>
      </c>
      <c r="O235" s="183" t="s">
        <v>2508</v>
      </c>
      <c r="P235" s="146"/>
      <c r="Q235" s="174" t="s">
        <v>2449</v>
      </c>
      <c r="R235" s="174"/>
      <c r="S235" s="205" t="s">
        <v>2838</v>
      </c>
      <c r="T235" s="174"/>
      <c r="U235" s="166" t="str">
        <f t="shared" si="3"/>
        <v xml:space="preserve"> PERSON 테이블의 ETHNICITY_SOURCE_CONCEPT_ID 컬럼은 'INTEGER', 'INT', 'NUMBER', 'BIGINT' 타입을 가져야한다 </v>
      </c>
      <c r="V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W235" s="164" t="s">
        <v>1971</v>
      </c>
      <c r="X235" s="166" t="str">
        <f>"SELECT 
	CASE WHEN UPPER(DATA_TYPE_NAME) IN ("&amp;$S235&amp;") THEN 'O' ELSE 'X' END AS PASS_CHK,
    'ID"&amp; 'Ⅲ.품질진단 컬럼_규칙_결과'!$U274 &amp;"' AS RULE_ID, 
    UPPER(TABLE_NAME) AS TB_NM,
	UPPER(COLUMN_NAME) AS COL_NM
FROM TABLE_COLUMNS
WHERE 1=1
AND UPPER(SCHEMA_NAME) = '"&amp;$C235&amp;"'
AND UPPER(TABLE_NAME) = '"&amp;$G235&amp;"'
AND UPPER(COLUMN_NAME) = '"&amp;$J235&amp;"' "</f>
        <v xml:space="preserve">SELECT 
	CASE WHEN UPPER(DATA_TYPE_NAME) IN ('INTEGER', 'INT', 'NUMBER', 'BIGINT') THEN 'O' ELSE 'X' END AS PASS_CHK,
    'ID1272' AS RULE_ID, 
    UPPER(TABLE_NAME) AS TB_NM,
	UPPER(COLUMN_NAME) AS COL_NM
FROM TABLE_COLUMNS
WHERE 1=1
AND UPPER(SCHEMA_NAME) = 'CDM'
AND UPPER(TABLE_NAME) = 'PERSON'
AND UPPER(COLUMN_NAME) = 'ETHNICITY_SOURCE_CONCEPT_ID' </v>
      </c>
      <c r="Y235" s="164" t="s">
        <v>1971</v>
      </c>
      <c r="Z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A235" s="164" t="s">
        <v>1971</v>
      </c>
      <c r="AB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C235" s="164" t="s">
        <v>1971</v>
      </c>
      <c r="AD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ALL_TAB_COLUMNS
WHERE 1=1
AND UPPER(OWNER)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ALL_TAB_COLUMNS
WHERE 1=1
AND UPPER(OWNER) = 'CDM'
AND UPPER(TABLE_NAME) = 'PERSON'
AND UPPER(COLUMN_NAME) = 'ETHNICITY_SOURCE_CONCEPT_ID' </v>
      </c>
      <c r="AE235" s="164" t="s">
        <v>1971</v>
      </c>
      <c r="AF235" s="166"/>
      <c r="AG235" s="164" t="s">
        <v>1971</v>
      </c>
      <c r="AH235" s="66"/>
    </row>
    <row r="236" spans="1:34" ht="16.5" hidden="1" customHeight="1">
      <c r="A236" s="141">
        <v>5.4</v>
      </c>
      <c r="B236" s="141" t="s">
        <v>2240</v>
      </c>
      <c r="C236" s="141" t="s">
        <v>2484</v>
      </c>
      <c r="D236" s="141">
        <v>2</v>
      </c>
      <c r="E236" s="174" t="s">
        <v>2243</v>
      </c>
      <c r="F236" s="176" t="s">
        <v>2266</v>
      </c>
      <c r="G236" s="176" t="s">
        <v>2245</v>
      </c>
      <c r="H236" s="176">
        <v>1</v>
      </c>
      <c r="I236" s="182" t="s">
        <v>2595</v>
      </c>
      <c r="J236" s="176" t="s">
        <v>2290</v>
      </c>
      <c r="K236" s="176" t="s">
        <v>2435</v>
      </c>
      <c r="L236" s="174" t="s">
        <v>9</v>
      </c>
      <c r="M236" s="142"/>
      <c r="N236" s="182" t="s">
        <v>2595</v>
      </c>
      <c r="O236" s="183"/>
      <c r="P236" s="146"/>
      <c r="Q236" s="174" t="s">
        <v>116</v>
      </c>
      <c r="R236" s="174" t="s">
        <v>2448</v>
      </c>
      <c r="S236" s="205" t="s">
        <v>2838</v>
      </c>
      <c r="T236" s="174" t="s">
        <v>315</v>
      </c>
      <c r="U236" s="166" t="str">
        <f t="shared" si="3"/>
        <v xml:space="preserve"> OBSERVATION_PERIOD 테이블의 OBSERVATION_PERIOD_ID 컬럼은 'INTEGER', 'INT', 'NUMBER', 'BIGINT' 타입을 가져야한다 </v>
      </c>
      <c r="V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W236" s="164" t="s">
        <v>1971</v>
      </c>
      <c r="X236" s="166" t="str">
        <f>"SELECT 
	CASE WHEN UPPER(DATA_TYPE_NAME) IN ("&amp;$S236&amp;") THEN 'O' ELSE 'X' END AS PASS_CHK,
    'ID"&amp; 'Ⅲ.품질진단 컬럼_규칙_결과'!$U275 &amp;"' AS RULE_ID, 
    UPPER(TABLE_NAME) AS TB_NM,
	UPPER(COLUMN_NAME) AS COL_NM
FROM TABLE_COLUMNS
WHERE 1=1
AND UPPER(SCHEMA_NAME) = '"&amp;$C236&amp;"'
AND UPPER(TABLE_NAME) = '"&amp;$G236&amp;"'
AND UPPER(COLUMN_NAME) = '"&amp;$J236&amp;"' "</f>
        <v xml:space="preserve">SELECT 
	CASE WHEN UPPER(DATA_TYPE_NAME) IN ('INTEGER', 'INT', 'NUMBER', 'BIGINT') THEN 'O' ELSE 'X' END AS PASS_CHK,
    'ID1273' AS RULE_ID, 
    UPPER(TABLE_NAME) AS TB_NM,
	UPPER(COLUMN_NAME) AS COL_NM
FROM TABLE_COLUMNS
WHERE 1=1
AND UPPER(SCHEMA_NAME) = 'CDM'
AND UPPER(TABLE_NAME) = 'OBSERVATION_PERIOD'
AND UPPER(COLUMN_NAME) = 'OBSERVATION_PERIOD_ID' </v>
      </c>
      <c r="Y236" s="164" t="s">
        <v>1971</v>
      </c>
      <c r="Z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A236" s="164" t="s">
        <v>1971</v>
      </c>
      <c r="AB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C236" s="164" t="s">
        <v>1971</v>
      </c>
      <c r="AD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ALL_TAB_COLUMNS
WHERE 1=1
AND UPPER(OWNER)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ALL_TAB_COLUMNS
WHERE 1=1
AND UPPER(OWNER) = 'CDM'
AND UPPER(TABLE_NAME) = 'OBSERVATION_PERIOD'
AND UPPER(COLUMN_NAME) = 'OBSERVATION_PERIOD_ID' </v>
      </c>
      <c r="AE236" s="164" t="s">
        <v>1971</v>
      </c>
      <c r="AF236" s="166"/>
      <c r="AG236" s="164" t="s">
        <v>1971</v>
      </c>
      <c r="AH236" s="66"/>
    </row>
    <row r="237" spans="1:34" ht="16.5" hidden="1" customHeight="1">
      <c r="A237" s="141">
        <v>5.4</v>
      </c>
      <c r="B237" s="141" t="s">
        <v>2240</v>
      </c>
      <c r="C237" s="141" t="s">
        <v>2484</v>
      </c>
      <c r="D237" s="141">
        <v>2</v>
      </c>
      <c r="E237" s="174" t="s">
        <v>2243</v>
      </c>
      <c r="F237" s="176" t="s">
        <v>2266</v>
      </c>
      <c r="G237" s="176" t="s">
        <v>2245</v>
      </c>
      <c r="H237" s="176">
        <v>2</v>
      </c>
      <c r="I237" s="182" t="s">
        <v>2487</v>
      </c>
      <c r="J237" s="176" t="s">
        <v>2272</v>
      </c>
      <c r="K237" s="176" t="s">
        <v>2435</v>
      </c>
      <c r="L237" s="174"/>
      <c r="M237" s="142"/>
      <c r="N237" s="182" t="s">
        <v>2487</v>
      </c>
      <c r="O237" s="183"/>
      <c r="P237" s="146"/>
      <c r="Q237" s="174" t="s">
        <v>116</v>
      </c>
      <c r="R237" s="174" t="s">
        <v>2448</v>
      </c>
      <c r="S237" s="205" t="s">
        <v>2838</v>
      </c>
      <c r="T237" s="174"/>
      <c r="U237" s="166" t="str">
        <f t="shared" si="3"/>
        <v xml:space="preserve"> OBSERVATION_PERIOD 테이블의 PERSON_ID 컬럼은 'INTEGER', 'INT', 'NUMBER', 'BIGINT' 타입을 가져야한다 </v>
      </c>
      <c r="V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W237" s="164" t="s">
        <v>1971</v>
      </c>
      <c r="X237" s="166" t="str">
        <f>"SELECT 
	CASE WHEN UPPER(DATA_TYPE_NAME) IN ("&amp;$S237&amp;") THEN 'O' ELSE 'X' END AS PASS_CHK,
    'ID"&amp; 'Ⅲ.품질진단 컬럼_규칙_결과'!$U278 &amp;"' AS RULE_ID, 
    UPPER(TABLE_NAME) AS TB_NM,
	UPPER(COLUMN_NAME) AS COL_NM
FROM TABLE_COLUMNS
WHERE 1=1
AND UPPER(SCHEMA_NAME) = '"&amp;$C237&amp;"'
AND UPPER(TABLE_NAME) = '"&amp;$G237&amp;"'
AND UPPER(COLUMN_NAME) = '"&amp;$J237&amp;"' "</f>
        <v xml:space="preserve">SELECT 
	CASE WHEN UPPER(DATA_TYPE_NAME) IN ('INTEGER', 'INT', 'NUMBER', 'BIGINT') THEN 'O' ELSE 'X' END AS PASS_CHK,
    'ID1276' AS RULE_ID, 
    UPPER(TABLE_NAME) AS TB_NM,
	UPPER(COLUMN_NAME) AS COL_NM
FROM TABLE_COLUMNS
WHERE 1=1
AND UPPER(SCHEMA_NAME) = 'CDM'
AND UPPER(TABLE_NAME) = 'OBSERVATION_PERIOD'
AND UPPER(COLUMN_NAME) = 'PERSON_ID' </v>
      </c>
      <c r="Y237" s="164" t="s">
        <v>1971</v>
      </c>
      <c r="Z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A237" s="164" t="s">
        <v>1971</v>
      </c>
      <c r="AB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C237" s="164" t="s">
        <v>1971</v>
      </c>
      <c r="AD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ALL_TAB_COLUMNS
WHERE 1=1
AND UPPER(OWNER)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ALL_TAB_COLUMNS
WHERE 1=1
AND UPPER(OWNER) = 'CDM'
AND UPPER(TABLE_NAME) = 'OBSERVATION_PERIOD'
AND UPPER(COLUMN_NAME) = 'PERSON_ID' </v>
      </c>
      <c r="AE237" s="164" t="s">
        <v>1971</v>
      </c>
      <c r="AF237" s="166"/>
      <c r="AG237" s="164" t="s">
        <v>1971</v>
      </c>
      <c r="AH237" s="66"/>
    </row>
    <row r="238" spans="1:34" ht="16.5" hidden="1" customHeight="1">
      <c r="A238" s="141">
        <v>5.4</v>
      </c>
      <c r="B238" s="141" t="s">
        <v>2240</v>
      </c>
      <c r="C238" s="141" t="s">
        <v>2484</v>
      </c>
      <c r="D238" s="141">
        <v>2</v>
      </c>
      <c r="E238" s="174" t="s">
        <v>2243</v>
      </c>
      <c r="F238" s="176" t="s">
        <v>2266</v>
      </c>
      <c r="G238" s="176" t="s">
        <v>2245</v>
      </c>
      <c r="H238" s="176">
        <v>3</v>
      </c>
      <c r="I238" s="182" t="s">
        <v>2596</v>
      </c>
      <c r="J238" s="176" t="s">
        <v>2291</v>
      </c>
      <c r="K238" s="176" t="s">
        <v>2438</v>
      </c>
      <c r="L238" s="174"/>
      <c r="M238" s="142"/>
      <c r="N238" s="182" t="s">
        <v>2596</v>
      </c>
      <c r="O238" s="183"/>
      <c r="P238" s="146"/>
      <c r="Q238" s="174" t="s">
        <v>116</v>
      </c>
      <c r="R238" s="174" t="s">
        <v>2448</v>
      </c>
      <c r="S238" s="205" t="s">
        <v>2813</v>
      </c>
      <c r="T238" s="174"/>
      <c r="U238" s="166" t="str">
        <f t="shared" si="3"/>
        <v xml:space="preserve"> OBSERVATION_PERIOD 테이블의 OBSERVATION_PERIOD_START_DATE 컬럼은 'DATE' 타입을 가져야한다 </v>
      </c>
      <c r="V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W238" s="164" t="s">
        <v>1971</v>
      </c>
      <c r="X238" s="166" t="str">
        <f>"SELECT 
	CASE WHEN UPPER(DATA_TYPE_NAME) IN ("&amp;$S238&amp;") THEN 'O' ELSE 'X' END AS PASS_CHK,
    'ID"&amp; 'Ⅲ.품질진단 컬럼_규칙_결과'!$U279 &amp;"' AS RULE_ID, 
    UPPER(TABLE_NAME) AS TB_NM,
	UPPER(COLUMN_NAME) AS COL_NM
FROM TABLE_COLUMNS
WHERE 1=1
AND UPPER(SCHEMA_NAME) = '"&amp;$C238&amp;"'
AND UPPER(TABLE_NAME) = '"&amp;$G238&amp;"'
AND UPPER(COLUMN_NAME) = '"&amp;$J238&amp;"' "</f>
        <v xml:space="preserve">SELECT 
	CASE WHEN UPPER(DATA_TYPE_NAME) IN ('DATE') THEN 'O' ELSE 'X' END AS PASS_CHK,
    'ID1277' AS RULE_ID, 
    UPPER(TABLE_NAME) AS TB_NM,
	UPPER(COLUMN_NAME) AS COL_NM
FROM TABLE_COLUMNS
WHERE 1=1
AND UPPER(SCHEMA_NAME) = 'CDM'
AND UPPER(TABLE_NAME) = 'OBSERVATION_PERIOD'
AND UPPER(COLUMN_NAME) = 'OBSERVATION_PERIOD_START_DATE' </v>
      </c>
      <c r="Y238" s="164" t="s">
        <v>1971</v>
      </c>
      <c r="Z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A238" s="164" t="s">
        <v>1971</v>
      </c>
      <c r="AB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C238" s="164" t="s">
        <v>1971</v>
      </c>
      <c r="AD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ALL_TAB_COLUMNS
WHERE 1=1
AND UPPER(OWNER)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ALL_TAB_COLUMNS
WHERE 1=1
AND UPPER(OWNER) = 'CDM'
AND UPPER(TABLE_NAME) = 'OBSERVATION_PERIOD'
AND UPPER(COLUMN_NAME) = 'OBSERVATION_PERIOD_START_DATE' </v>
      </c>
      <c r="AE238" s="164" t="s">
        <v>1971</v>
      </c>
      <c r="AF238" s="166"/>
      <c r="AG238" s="164" t="s">
        <v>1971</v>
      </c>
      <c r="AH238" s="66"/>
    </row>
    <row r="239" spans="1:34" hidden="1">
      <c r="A239" s="141">
        <v>5.4</v>
      </c>
      <c r="B239" s="141" t="s">
        <v>2240</v>
      </c>
      <c r="C239" s="141" t="s">
        <v>2484</v>
      </c>
      <c r="D239" s="141">
        <v>2</v>
      </c>
      <c r="E239" s="174" t="s">
        <v>2243</v>
      </c>
      <c r="F239" s="176" t="s">
        <v>2266</v>
      </c>
      <c r="G239" s="176" t="s">
        <v>2245</v>
      </c>
      <c r="H239" s="176">
        <v>4</v>
      </c>
      <c r="I239" s="182" t="s">
        <v>2597</v>
      </c>
      <c r="J239" s="176" t="s">
        <v>2292</v>
      </c>
      <c r="K239" s="176" t="s">
        <v>2438</v>
      </c>
      <c r="L239" s="174"/>
      <c r="M239" s="165"/>
      <c r="N239" s="182" t="s">
        <v>2597</v>
      </c>
      <c r="O239" s="184"/>
      <c r="P239" s="5"/>
      <c r="Q239" s="174" t="s">
        <v>116</v>
      </c>
      <c r="R239" s="174" t="s">
        <v>2448</v>
      </c>
      <c r="S239" s="205" t="s">
        <v>2813</v>
      </c>
      <c r="T239" s="174"/>
      <c r="U239" s="166" t="str">
        <f t="shared" si="3"/>
        <v xml:space="preserve"> OBSERVATION_PERIOD 테이블의 OBSERVATION_PERIOD_END_DATE 컬럼은 'DATE' 타입을 가져야한다 </v>
      </c>
      <c r="V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W239" s="164" t="s">
        <v>1971</v>
      </c>
      <c r="X239" s="166" t="str">
        <f>"SELECT 
	CASE WHEN UPPER(DATA_TYPE_NAME) IN ("&amp;$S239&amp;") THEN 'O' ELSE 'X' END AS PASS_CHK,
    'ID"&amp; 'Ⅲ.품질진단 컬럼_규칙_결과'!$U280 &amp;"' AS RULE_ID, 
    UPPER(TABLE_NAME) AS TB_NM,
	UPPER(COLUMN_NAME) AS COL_NM
FROM TABLE_COLUMNS
WHERE 1=1
AND UPPER(SCHEMA_NAME) = '"&amp;$C239&amp;"'
AND UPPER(TABLE_NAME) = '"&amp;$G239&amp;"'
AND UPPER(COLUMN_NAME) = '"&amp;$J239&amp;"' "</f>
        <v xml:space="preserve">SELECT 
	CASE WHEN UPPER(DATA_TYPE_NAME) IN ('DATE') THEN 'O' ELSE 'X' END AS PASS_CHK,
    'ID1278' AS RULE_ID, 
    UPPER(TABLE_NAME) AS TB_NM,
	UPPER(COLUMN_NAME) AS COL_NM
FROM TABLE_COLUMNS
WHERE 1=1
AND UPPER(SCHEMA_NAME) = 'CDM'
AND UPPER(TABLE_NAME) = 'OBSERVATION_PERIOD'
AND UPPER(COLUMN_NAME) = 'OBSERVATION_PERIOD_END_DATE' </v>
      </c>
      <c r="Y239" s="164" t="s">
        <v>1971</v>
      </c>
      <c r="Z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A239" s="164" t="s">
        <v>1971</v>
      </c>
      <c r="AB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C239" s="164" t="s">
        <v>1971</v>
      </c>
      <c r="AD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ALL_TAB_COLUMNS
WHERE 1=1
AND UPPER(OWNER)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ALL_TAB_COLUMNS
WHERE 1=1
AND UPPER(OWNER) = 'CDM'
AND UPPER(TABLE_NAME) = 'OBSERVATION_PERIOD'
AND UPPER(COLUMN_NAME) = 'OBSERVATION_PERIOD_END_DATE' </v>
      </c>
      <c r="AE239" s="164" t="s">
        <v>1971</v>
      </c>
      <c r="AF239" s="166"/>
      <c r="AG239" s="164" t="s">
        <v>1971</v>
      </c>
      <c r="AH239" s="66"/>
    </row>
    <row r="240" spans="1:34" hidden="1">
      <c r="A240" s="141">
        <v>5.4</v>
      </c>
      <c r="B240" s="141" t="s">
        <v>2240</v>
      </c>
      <c r="C240" s="141" t="s">
        <v>2484</v>
      </c>
      <c r="D240" s="141">
        <v>2</v>
      </c>
      <c r="E240" s="174" t="s">
        <v>2243</v>
      </c>
      <c r="F240" s="176" t="s">
        <v>2266</v>
      </c>
      <c r="G240" s="176" t="s">
        <v>2245</v>
      </c>
      <c r="H240" s="176">
        <v>5</v>
      </c>
      <c r="I240" s="182" t="s">
        <v>2598</v>
      </c>
      <c r="J240" s="176" t="s">
        <v>2293</v>
      </c>
      <c r="K240" s="176" t="s">
        <v>2435</v>
      </c>
      <c r="L240" s="174"/>
      <c r="M240" s="165"/>
      <c r="N240" s="182" t="s">
        <v>2598</v>
      </c>
      <c r="O240" s="185"/>
      <c r="P240" s="5"/>
      <c r="Q240" s="174" t="s">
        <v>116</v>
      </c>
      <c r="R240" s="174" t="s">
        <v>2448</v>
      </c>
      <c r="S240" s="205" t="s">
        <v>2838</v>
      </c>
      <c r="T240" s="174"/>
      <c r="U240" s="166" t="str">
        <f t="shared" si="3"/>
        <v xml:space="preserve"> OBSERVATION_PERIOD 테이블의 PERIOD_TYPE_CONCEPT_ID 컬럼은 'INTEGER', 'INT', 'NUMBER', 'BIGINT' 타입을 가져야한다 </v>
      </c>
      <c r="V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W240" s="164" t="s">
        <v>1971</v>
      </c>
      <c r="X240" s="166" t="str">
        <f>"SELECT 
	CASE WHEN UPPER(DATA_TYPE_NAME) IN ("&amp;$S240&amp;") THEN 'O' ELSE 'X' END AS PASS_CHK,
    'ID"&amp; 'Ⅲ.품질진단 컬럼_규칙_결과'!$U281 &amp;"' AS RULE_ID, 
    UPPER(TABLE_NAME) AS TB_NM,
	UPPER(COLUMN_NAME) AS COL_NM
FROM TABLE_COLUMNS
WHERE 1=1
AND UPPER(SCHEMA_NAME) = '"&amp;$C240&amp;"'
AND UPPER(TABLE_NAME) = '"&amp;$G240&amp;"'
AND UPPER(COLUMN_NAME) = '"&amp;$J240&amp;"' "</f>
        <v xml:space="preserve">SELECT 
	CASE WHEN UPPER(DATA_TYPE_NAME) IN ('INTEGER', 'INT', 'NUMBER', 'BIGINT') THEN 'O' ELSE 'X' END AS PASS_CHK,
    'ID1279' AS RULE_ID, 
    UPPER(TABLE_NAME) AS TB_NM,
	UPPER(COLUMN_NAME) AS COL_NM
FROM TABLE_COLUMNS
WHERE 1=1
AND UPPER(SCHEMA_NAME) = 'CDM'
AND UPPER(TABLE_NAME) = 'OBSERVATION_PERIOD'
AND UPPER(COLUMN_NAME) = 'PERIOD_TYPE_CONCEPT_ID' </v>
      </c>
      <c r="Y240" s="164" t="s">
        <v>1971</v>
      </c>
      <c r="Z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A240" s="164" t="s">
        <v>1971</v>
      </c>
      <c r="AB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C240" s="164" t="s">
        <v>1971</v>
      </c>
      <c r="AD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ALL_TAB_COLUMNS
WHERE 1=1
AND UPPER(OWNER)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ALL_TAB_COLUMNS
WHERE 1=1
AND UPPER(OWNER) = 'CDM'
AND UPPER(TABLE_NAME) = 'OBSERVATION_PERIOD'
AND UPPER(COLUMN_NAME) = 'PERIOD_TYPE_CONCEPT_ID' </v>
      </c>
      <c r="AE240" s="164" t="s">
        <v>1971</v>
      </c>
      <c r="AF240" s="166"/>
      <c r="AG240" s="164" t="s">
        <v>1971</v>
      </c>
      <c r="AH240" s="66"/>
    </row>
    <row r="241" spans="1:34" ht="16.5" hidden="1" customHeight="1">
      <c r="A241" s="141">
        <v>5.4</v>
      </c>
      <c r="B241" s="141" t="s">
        <v>2240</v>
      </c>
      <c r="C241" s="141" t="s">
        <v>2484</v>
      </c>
      <c r="D241" s="164">
        <v>3</v>
      </c>
      <c r="E241" s="174" t="s">
        <v>2243</v>
      </c>
      <c r="F241" s="176" t="s">
        <v>2267</v>
      </c>
      <c r="G241" s="176" t="s">
        <v>2246</v>
      </c>
      <c r="H241" s="176">
        <v>1</v>
      </c>
      <c r="I241" s="182" t="s">
        <v>2518</v>
      </c>
      <c r="J241" s="176" t="s">
        <v>2294</v>
      </c>
      <c r="K241" s="176" t="s">
        <v>2435</v>
      </c>
      <c r="L241" s="174" t="s">
        <v>9</v>
      </c>
      <c r="M241" s="165"/>
      <c r="N241" s="182" t="s">
        <v>2518</v>
      </c>
      <c r="O241" s="183">
        <v>11833561</v>
      </c>
      <c r="P241" s="5"/>
      <c r="Q241" s="174" t="s">
        <v>116</v>
      </c>
      <c r="R241" s="174" t="s">
        <v>2448</v>
      </c>
      <c r="S241" s="205" t="s">
        <v>2838</v>
      </c>
      <c r="T241" s="174" t="s">
        <v>315</v>
      </c>
      <c r="U241" s="166" t="str">
        <f t="shared" si="3"/>
        <v xml:space="preserve"> VISIT_OCCURRENCE 테이블의 VISIT_OCCURRENCE_ID 컬럼은 'INTEGER', 'INT', 'NUMBER', 'BIGINT' 타입을 가져야한다 </v>
      </c>
      <c r="V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W241" s="164" t="s">
        <v>1971</v>
      </c>
      <c r="X241" s="166" t="str">
        <f>"SELECT 
	CASE WHEN UPPER(DATA_TYPE_NAME) IN ("&amp;$S241&amp;") THEN 'O' ELSE 'X' END AS PASS_CHK,
    'ID"&amp; 'Ⅲ.품질진단 컬럼_규칙_결과'!$U282 &amp;"' AS RULE_ID, 
    UPPER(TABLE_NAME) AS TB_NM,
	UPPER(COLUMN_NAME) AS COL_NM
FROM TABLE_COLUMNS
WHERE 1=1
AND UPPER(SCHEMA_NAME) = '"&amp;$C241&amp;"'
AND UPPER(TABLE_NAME) = '"&amp;$G241&amp;"'
AND UPPER(COLUMN_NAME) = '"&amp;$J241&amp;"' "</f>
        <v xml:space="preserve">SELECT 
	CASE WHEN UPPER(DATA_TYPE_NAME) IN ('INTEGER', 'INT', 'NUMBER', 'BIGINT') THEN 'O' ELSE 'X' END AS PASS_CHK,
    'ID1280' AS RULE_ID, 
    UPPER(TABLE_NAME) AS TB_NM,
	UPPER(COLUMN_NAME) AS COL_NM
FROM TABLE_COLUMNS
WHERE 1=1
AND UPPER(SCHEMA_NAME) = 'CDM'
AND UPPER(TABLE_NAME) = 'VISIT_OCCURRENCE'
AND UPPER(COLUMN_NAME) = 'VISIT_OCCURRENCE_ID' </v>
      </c>
      <c r="Y241" s="164" t="s">
        <v>1971</v>
      </c>
      <c r="Z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A241" s="164" t="s">
        <v>1971</v>
      </c>
      <c r="AB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C241" s="164" t="s">
        <v>1971</v>
      </c>
      <c r="AD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ALL_TAB_COLUMNS
WHERE 1=1
AND UPPER(OWNER)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ALL_TAB_COLUMNS
WHERE 1=1
AND UPPER(OWNER) = 'CDM'
AND UPPER(TABLE_NAME) = 'VISIT_OCCURRENCE'
AND UPPER(COLUMN_NAME) = 'VISIT_OCCURRENCE_ID' </v>
      </c>
      <c r="AE241" s="164" t="s">
        <v>1971</v>
      </c>
      <c r="AF241" s="166"/>
      <c r="AG241" s="164" t="s">
        <v>1971</v>
      </c>
      <c r="AH241" s="66"/>
    </row>
    <row r="242" spans="1:34" ht="16.5" hidden="1" customHeight="1">
      <c r="A242" s="141">
        <v>5.4</v>
      </c>
      <c r="B242" s="141" t="s">
        <v>2240</v>
      </c>
      <c r="C242" s="141" t="s">
        <v>2484</v>
      </c>
      <c r="D242" s="164">
        <v>3</v>
      </c>
      <c r="E242" s="174" t="s">
        <v>2243</v>
      </c>
      <c r="F242" s="176" t="s">
        <v>2267</v>
      </c>
      <c r="G242" s="176" t="s">
        <v>2246</v>
      </c>
      <c r="H242" s="176">
        <v>2</v>
      </c>
      <c r="I242" s="182" t="s">
        <v>2487</v>
      </c>
      <c r="J242" s="176" t="s">
        <v>2272</v>
      </c>
      <c r="K242" s="176" t="s">
        <v>2435</v>
      </c>
      <c r="L242" s="174"/>
      <c r="M242" s="142"/>
      <c r="N242" s="182" t="s">
        <v>2487</v>
      </c>
      <c r="O242" s="183">
        <v>100000001</v>
      </c>
      <c r="P242" s="146"/>
      <c r="Q242" s="174" t="s">
        <v>116</v>
      </c>
      <c r="R242" s="174" t="s">
        <v>2448</v>
      </c>
      <c r="S242" s="205" t="s">
        <v>2838</v>
      </c>
      <c r="T242" s="174"/>
      <c r="U242" s="166" t="str">
        <f t="shared" si="3"/>
        <v xml:space="preserve"> VISIT_OCCURRENCE 테이블의 PERSON_ID 컬럼은 'INTEGER', 'INT', 'NUMBER', 'BIGINT' 타입을 가져야한다 </v>
      </c>
      <c r="V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W242" s="164" t="s">
        <v>1971</v>
      </c>
      <c r="X242" s="166" t="str">
        <f>"SELECT 
	CASE WHEN UPPER(DATA_TYPE_NAME) IN ("&amp;$S242&amp;") THEN 'O' ELSE 'X' END AS PASS_CHK,
    'ID"&amp; 'Ⅲ.품질진단 컬럼_규칙_결과'!$U283 &amp;"' AS RULE_ID, 
    UPPER(TABLE_NAME) AS TB_NM,
	UPPER(COLUMN_NAME) AS COL_NM
FROM TABLE_COLUMNS
WHERE 1=1
AND UPPER(SCHEMA_NAME) = '"&amp;$C242&amp;"'
AND UPPER(TABLE_NAME) = '"&amp;$G242&amp;"'
AND UPPER(COLUMN_NAME) = '"&amp;$J242&amp;"'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'PERSON_ID' </v>
      </c>
      <c r="Y242" s="164" t="s">
        <v>1971</v>
      </c>
      <c r="Z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A242" s="164" t="s">
        <v>1971</v>
      </c>
      <c r="AB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C242" s="164" t="s">
        <v>1971</v>
      </c>
      <c r="AD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ALL_TAB_COLUMNS
WHERE 1=1
AND UPPER(OWNER)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'PERSON_ID' </v>
      </c>
      <c r="AE242" s="164" t="s">
        <v>1971</v>
      </c>
      <c r="AF242" s="166"/>
      <c r="AG242" s="164" t="s">
        <v>1971</v>
      </c>
      <c r="AH242" s="66"/>
    </row>
    <row r="243" spans="1:34" ht="16.5" hidden="1" customHeight="1">
      <c r="A243" s="141">
        <v>5.4</v>
      </c>
      <c r="B243" s="141" t="s">
        <v>2240</v>
      </c>
      <c r="C243" s="141" t="s">
        <v>2484</v>
      </c>
      <c r="D243" s="164">
        <v>3</v>
      </c>
      <c r="E243" s="174" t="s">
        <v>2243</v>
      </c>
      <c r="F243" s="176" t="s">
        <v>2267</v>
      </c>
      <c r="G243" s="176" t="s">
        <v>2246</v>
      </c>
      <c r="H243" s="176">
        <v>3</v>
      </c>
      <c r="I243" s="182" t="s">
        <v>2599</v>
      </c>
      <c r="J243" s="176" t="s">
        <v>2295</v>
      </c>
      <c r="K243" s="176" t="s">
        <v>2435</v>
      </c>
      <c r="L243" s="174"/>
      <c r="M243" s="142"/>
      <c r="N243" s="182" t="s">
        <v>2614</v>
      </c>
      <c r="O243" s="183">
        <v>9202</v>
      </c>
      <c r="P243" s="147"/>
      <c r="Q243" s="174" t="s">
        <v>116</v>
      </c>
      <c r="R243" s="174" t="s">
        <v>2448</v>
      </c>
      <c r="S243" s="205" t="s">
        <v>2838</v>
      </c>
      <c r="T243" s="174"/>
      <c r="U243" s="166" t="str">
        <f t="shared" si="3"/>
        <v xml:space="preserve"> VISIT_OCCURRENCE 테이블의 VISIT_CONCEPT_ID 컬럼은 'INTEGER', 'INT', 'NUMBER', 'BIGINT' 타입을 가져야한다 </v>
      </c>
      <c r="V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W243" s="164" t="s">
        <v>1971</v>
      </c>
      <c r="X243" s="166" t="str">
        <f>"SELECT 
	CASE WHEN UPPER(DATA_TYPE_NAME) IN ("&amp;$S243&amp;") THEN 'O' ELSE 'X' END AS PASS_CHK,
    'ID"&amp; 'Ⅲ.품질진단 컬럼_규칙_결과'!$U284 &amp;"' AS RULE_ID, 
    UPPER(TABLE_NAME) AS TB_NM,
	UPPER(COLUMN_NAME) AS COL_NM
FROM TABLE_COLUMNS
WHERE 1=1
AND UPPER(SCHEMA_NAME) = '"&amp;$C243&amp;"'
AND UPPER(TABLE_NAME) = '"&amp;$G243&amp;"'
AND UPPER(COLUMN_NAME) = '"&amp;$J243&amp;"'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'VISIT_CONCEPT_ID' </v>
      </c>
      <c r="Y243" s="164" t="s">
        <v>1971</v>
      </c>
      <c r="Z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A243" s="164" t="s">
        <v>1971</v>
      </c>
      <c r="AB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C243" s="164" t="s">
        <v>1971</v>
      </c>
      <c r="AD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ALL_TAB_COLUMNS
WHERE 1=1
AND UPPER(OWNER)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'VISIT_CONCEPT_ID' </v>
      </c>
      <c r="AE243" s="164" t="s">
        <v>1971</v>
      </c>
      <c r="AF243" s="166"/>
      <c r="AG243" s="164" t="s">
        <v>1971</v>
      </c>
      <c r="AH243" s="66"/>
    </row>
    <row r="244" spans="1:34" ht="16.5" hidden="1" customHeight="1">
      <c r="A244" s="141">
        <v>5.4</v>
      </c>
      <c r="B244" s="141" t="s">
        <v>2240</v>
      </c>
      <c r="C244" s="141" t="s">
        <v>2484</v>
      </c>
      <c r="D244" s="164">
        <v>3</v>
      </c>
      <c r="E244" s="174" t="s">
        <v>2243</v>
      </c>
      <c r="F244" s="176" t="s">
        <v>2267</v>
      </c>
      <c r="G244" s="176" t="s">
        <v>2246</v>
      </c>
      <c r="H244" s="176">
        <v>4</v>
      </c>
      <c r="I244" s="182" t="s">
        <v>2600</v>
      </c>
      <c r="J244" s="176" t="s">
        <v>2296</v>
      </c>
      <c r="K244" s="176" t="s">
        <v>2438</v>
      </c>
      <c r="L244" s="174"/>
      <c r="M244" s="142"/>
      <c r="N244" s="182" t="s">
        <v>2600</v>
      </c>
      <c r="O244" s="184">
        <v>44406</v>
      </c>
      <c r="P244" s="147"/>
      <c r="Q244" s="174" t="s">
        <v>116</v>
      </c>
      <c r="R244" s="174" t="s">
        <v>2448</v>
      </c>
      <c r="S244" s="205" t="s">
        <v>2813</v>
      </c>
      <c r="T244" s="174"/>
      <c r="U244" s="166" t="str">
        <f t="shared" si="3"/>
        <v xml:space="preserve"> VISIT_OCCURRENCE 테이블의 VISIT_START_DATE 컬럼은 'DATE' 타입을 가져야한다 </v>
      </c>
      <c r="V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W244" s="164" t="s">
        <v>1971</v>
      </c>
      <c r="X244" s="166" t="str">
        <f>"SELECT 
	CASE WHEN UPPER(DATA_TYPE_NAME) IN ("&amp;$S244&amp;") THEN 'O' ELSE 'X' END AS PASS_CHK,
    'ID"&amp; 'Ⅲ.품질진단 컬럼_규칙_결과'!$U285 &amp;"' AS RULE_ID, 
    UPPER(TABLE_NAME) AS TB_NM,
	UPPER(COLUMN_NAME) AS COL_NM
FROM TABLE_COLUMNS
WHERE 1=1
AND UPPER(SCHEMA_NAME) = '"&amp;$C244&amp;"'
AND UPPER(TABLE_NAME) = '"&amp;$G244&amp;"'
AND UPPER(COLUMN_NAME) = '"&amp;$J244&amp;"' "</f>
        <v xml:space="preserve">SELECT 
	CASE WHEN UPPER(DATA_TYPE_NAME) IN ('DATE') THEN 'O' ELSE 'X' END AS PASS_CHK,
    'ID1283' AS RULE_ID, 
    UPPER(TABLE_NAME) AS TB_NM,
	UPPER(COLUMN_NAME) AS COL_NM
FROM TABLE_COLUMNS
WHERE 1=1
AND UPPER(SCHEMA_NAME) = 'CDM'
AND UPPER(TABLE_NAME) = 'VISIT_OCCURRENCE'
AND UPPER(COLUMN_NAME) = 'VISIT_START_DATE' </v>
      </c>
      <c r="Y244" s="164" t="s">
        <v>1971</v>
      </c>
      <c r="Z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A244" s="164" t="s">
        <v>1971</v>
      </c>
      <c r="AB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C244" s="164" t="s">
        <v>1971</v>
      </c>
      <c r="AD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ALL_TAB_COLUMNS
WHERE 1=1
AND UPPER(OWNER)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ALL_TAB_COLUMNS
WHERE 1=1
AND UPPER(OWNER) = 'CDM'
AND UPPER(TABLE_NAME) = 'VISIT_OCCURRENCE'
AND UPPER(COLUMN_NAME) = 'VISIT_START_DATE' </v>
      </c>
      <c r="AE244" s="164" t="s">
        <v>1971</v>
      </c>
      <c r="AF244" s="166"/>
      <c r="AG244" s="164" t="s">
        <v>1971</v>
      </c>
      <c r="AH244" s="66"/>
    </row>
    <row r="245" spans="1:34" ht="16.5" hidden="1" customHeight="1">
      <c r="A245" s="141">
        <v>5.4</v>
      </c>
      <c r="B245" s="141" t="s">
        <v>2240</v>
      </c>
      <c r="C245" s="141" t="s">
        <v>2484</v>
      </c>
      <c r="D245" s="164">
        <v>3</v>
      </c>
      <c r="E245" s="174" t="s">
        <v>2243</v>
      </c>
      <c r="F245" s="176" t="s">
        <v>2267</v>
      </c>
      <c r="G245" s="176" t="s">
        <v>2246</v>
      </c>
      <c r="H245" s="176">
        <v>5</v>
      </c>
      <c r="I245" s="182" t="s">
        <v>2601</v>
      </c>
      <c r="J245" s="176" t="s">
        <v>2297</v>
      </c>
      <c r="K245" s="176" t="s">
        <v>2436</v>
      </c>
      <c r="L245" s="174"/>
      <c r="M245" s="142"/>
      <c r="N245" s="182" t="s">
        <v>2601</v>
      </c>
      <c r="O245" s="185">
        <v>44406.375</v>
      </c>
      <c r="P245" s="146"/>
      <c r="Q245" s="174" t="s">
        <v>2449</v>
      </c>
      <c r="R245" s="174"/>
      <c r="S245" s="205" t="s">
        <v>2819</v>
      </c>
      <c r="T245" s="174"/>
      <c r="U245" s="166" t="str">
        <f t="shared" si="3"/>
        <v xml:space="preserve"> VISIT_OCCURRENCE 테이블의 VISIT_START_DATETIME 컬럼은 'DATETIME', 'TIMESTAMP', 'TIMESTAMP(6)', 'TIMESTAMP WITHOUT TIME ZONE' 타입을 가져야한다 </v>
      </c>
      <c r="V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W245" s="164" t="s">
        <v>1971</v>
      </c>
      <c r="X245" s="166" t="str">
        <f>"SELECT 
	CASE WHEN UPPER(DATA_TYPE_NAME) IN ("&amp;$S245&amp;") THEN 'O' ELSE 'X' END AS PASS_CHK,
    'ID"&amp; 'Ⅲ.품질진단 컬럼_규칙_결과'!$U286 &amp;"' AS RULE_ID, 
    UPPER(TABLE_NAME) AS TB_NM,
	UPPER(COLUMN_NAME) AS COL_NM
FROM TABLE_COLUMNS
WHERE 1=1
AND UPPER(SCHEMA_NAME) = '"&amp;$C245&amp;"'
AND UPPER(TABLE_NAME) = '"&amp;$G245&amp;"'
AND UPPER(COLUMN_NAME) = '"&amp;$J245&amp;"' "</f>
        <v xml:space="preserve">SELECT 
	CASE WHEN UPPER(DATA_TYPE_NAME) IN ('DATETIME', 'TIMESTAMP', 'TIMESTAMP(6)', 'TIMESTAMP WITHOUT TIME ZONE') THEN 'O' ELSE 'X' END AS PASS_CHK,
    'ID1284' AS RULE_ID, 
    UPPER(TABLE_NAME) AS TB_NM,
	UPPER(COLUMN_NAME) AS COL_NM
FROM TABLE_COLUMNS
WHERE 1=1
AND UPPER(SCHEMA_NAME) = 'CDM'
AND UPPER(TABLE_NAME) = 'VISIT_OCCURRENCE'
AND UPPER(COLUMN_NAME) = 'VISIT_START_DATETIME' </v>
      </c>
      <c r="Y245" s="164" t="s">
        <v>1971</v>
      </c>
      <c r="Z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A245" s="164" t="s">
        <v>1971</v>
      </c>
      <c r="AB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C245" s="164" t="s">
        <v>1971</v>
      </c>
      <c r="AD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ALL_TAB_COLUMNS
WHERE 1=1
AND UPPER(OWNER)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ALL_TAB_COLUMNS
WHERE 1=1
AND UPPER(OWNER) = 'CDM'
AND UPPER(TABLE_NAME) = 'VISIT_OCCURRENCE'
AND UPPER(COLUMN_NAME) = 'VISIT_START_DATETIME' </v>
      </c>
      <c r="AE245" s="164" t="s">
        <v>1971</v>
      </c>
      <c r="AF245" s="166"/>
      <c r="AG245" s="164" t="s">
        <v>1971</v>
      </c>
      <c r="AH245" s="66"/>
    </row>
    <row r="246" spans="1:34" ht="16.5" hidden="1" customHeight="1">
      <c r="A246" s="141">
        <v>5.4</v>
      </c>
      <c r="B246" s="141" t="s">
        <v>2240</v>
      </c>
      <c r="C246" s="141" t="s">
        <v>2484</v>
      </c>
      <c r="D246" s="164">
        <v>3</v>
      </c>
      <c r="E246" s="174" t="s">
        <v>2243</v>
      </c>
      <c r="F246" s="176" t="s">
        <v>2267</v>
      </c>
      <c r="G246" s="176" t="s">
        <v>2246</v>
      </c>
      <c r="H246" s="176">
        <v>6</v>
      </c>
      <c r="I246" s="182" t="s">
        <v>2602</v>
      </c>
      <c r="J246" s="176" t="s">
        <v>2298</v>
      </c>
      <c r="K246" s="176" t="s">
        <v>2438</v>
      </c>
      <c r="L246" s="174"/>
      <c r="M246" s="142"/>
      <c r="N246" s="182" t="s">
        <v>2602</v>
      </c>
      <c r="O246" s="184">
        <v>44406</v>
      </c>
      <c r="P246" s="146"/>
      <c r="Q246" s="174" t="s">
        <v>116</v>
      </c>
      <c r="R246" s="174" t="s">
        <v>2448</v>
      </c>
      <c r="S246" s="205" t="s">
        <v>2813</v>
      </c>
      <c r="T246" s="174"/>
      <c r="U246" s="166" t="str">
        <f t="shared" si="3"/>
        <v xml:space="preserve"> VISIT_OCCURRENCE 테이블의 VISIT_END_DATE 컬럼은 'DATE' 타입을 가져야한다 </v>
      </c>
      <c r="V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W246" s="164" t="s">
        <v>1971</v>
      </c>
      <c r="X246" s="166" t="str">
        <f>"SELECT 
	CASE WHEN UPPER(DATA_TYPE_NAME) IN ("&amp;$S246&amp;") THEN 'O' ELSE 'X' END AS PASS_CHK,
    'ID"&amp; 'Ⅲ.품질진단 컬럼_규칙_결과'!$U287 &amp;"' AS RULE_ID, 
    UPPER(TABLE_NAME) AS TB_NM,
	UPPER(COLUMN_NAME) AS COL_NM
FROM TABLE_COLUMNS
WHERE 1=1
AND UPPER(SCHEMA_NAME) = '"&amp;$C246&amp;"'
AND UPPER(TABLE_NAME) = '"&amp;$G246&amp;"'
AND UPPER(COLUMN_NAME) = '"&amp;$J246&amp;"' "</f>
        <v xml:space="preserve">SELECT 
	CASE WHEN UPPER(DATA_TYPE_NAME) IN ('DATE') THEN 'O' ELSE 'X' END AS PASS_CHK,
    'ID1285' AS RULE_ID, 
    UPPER(TABLE_NAME) AS TB_NM,
	UPPER(COLUMN_NAME) AS COL_NM
FROM TABLE_COLUMNS
WHERE 1=1
AND UPPER(SCHEMA_NAME) = 'CDM'
AND UPPER(TABLE_NAME) = 'VISIT_OCCURRENCE'
AND UPPER(COLUMN_NAME) = 'VISIT_END_DATE' </v>
      </c>
      <c r="Y246" s="164" t="s">
        <v>1971</v>
      </c>
      <c r="Z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A246" s="164" t="s">
        <v>1971</v>
      </c>
      <c r="AB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C246" s="164" t="s">
        <v>1971</v>
      </c>
      <c r="AD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ALL_TAB_COLUMNS
WHERE 1=1
AND UPPER(OWNER)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ALL_TAB_COLUMNS
WHERE 1=1
AND UPPER(OWNER) = 'CDM'
AND UPPER(TABLE_NAME) = 'VISIT_OCCURRENCE'
AND UPPER(COLUMN_NAME) = 'VISIT_END_DATE' </v>
      </c>
      <c r="AE246" s="164" t="s">
        <v>1971</v>
      </c>
      <c r="AF246" s="166"/>
      <c r="AG246" s="164" t="s">
        <v>1971</v>
      </c>
      <c r="AH246" s="66"/>
    </row>
    <row r="247" spans="1:34" ht="16.5" hidden="1" customHeight="1">
      <c r="A247" s="141">
        <v>5.4</v>
      </c>
      <c r="B247" s="141" t="s">
        <v>2240</v>
      </c>
      <c r="C247" s="141" t="s">
        <v>2484</v>
      </c>
      <c r="D247" s="164">
        <v>3</v>
      </c>
      <c r="E247" s="174" t="s">
        <v>2243</v>
      </c>
      <c r="F247" s="176" t="s">
        <v>2267</v>
      </c>
      <c r="G247" s="176" t="s">
        <v>2246</v>
      </c>
      <c r="H247" s="176">
        <v>7</v>
      </c>
      <c r="I247" s="182" t="s">
        <v>2603</v>
      </c>
      <c r="J247" s="176" t="s">
        <v>2299</v>
      </c>
      <c r="K247" s="176" t="s">
        <v>2436</v>
      </c>
      <c r="L247" s="174"/>
      <c r="M247" s="142"/>
      <c r="N247" s="182" t="s">
        <v>2603</v>
      </c>
      <c r="O247" s="185">
        <v>44406.428738425922</v>
      </c>
      <c r="P247" s="146"/>
      <c r="Q247" s="174" t="s">
        <v>2449</v>
      </c>
      <c r="R247" s="174"/>
      <c r="S247" s="205" t="s">
        <v>2819</v>
      </c>
      <c r="T247" s="174"/>
      <c r="U247" s="166" t="str">
        <f t="shared" si="3"/>
        <v xml:space="preserve"> VISIT_OCCURRENCE 테이블의 VISIT_END_DATETIME 컬럼은 'DATETIME', 'TIMESTAMP', 'TIMESTAMP(6)', 'TIMESTAMP WITHOUT TIME ZONE' 타입을 가져야한다 </v>
      </c>
      <c r="V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W247" s="164" t="s">
        <v>1971</v>
      </c>
      <c r="X247" s="166" t="str">
        <f>"SELECT 
	CASE WHEN UPPER(DATA_TYPE_NAME) IN ("&amp;$S247&amp;") THEN 'O' ELSE 'X' END AS PASS_CHK,
    'ID"&amp; 'Ⅲ.품질진단 컬럼_규칙_결과'!$U288 &amp;"' AS RULE_ID, 
    UPPER(TABLE_NAME) AS TB_NM,
	UPPER(COLUMN_NAME) AS COL_NM
FROM TABLE_COLUMNS
WHERE 1=1
AND UPPER(SCHEMA_NAME) = '"&amp;$C247&amp;"'
AND UPPER(TABLE_NAME) = '"&amp;$G247&amp;"'
AND UPPER(COLUMN_NAME) = '"&amp;$J247&amp;"' "</f>
        <v xml:space="preserve">SELECT 
	CASE WHEN UPPER(DATA_TYPE_NAME) IN ('DATETIME', 'TIMESTAMP', 'TIMESTAMP(6)', 'TIMESTAMP WITHOUT TIME ZONE') THEN 'O' ELSE 'X' END AS PASS_CHK,
    'ID1286' AS RULE_ID, 
    UPPER(TABLE_NAME) AS TB_NM,
	UPPER(COLUMN_NAME) AS COL_NM
FROM TABLE_COLUMNS
WHERE 1=1
AND UPPER(SCHEMA_NAME) = 'CDM'
AND UPPER(TABLE_NAME) = 'VISIT_OCCURRENCE'
AND UPPER(COLUMN_NAME) = 'VISIT_END_DATETIME' </v>
      </c>
      <c r="Y247" s="164" t="s">
        <v>1971</v>
      </c>
      <c r="Z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A247" s="164" t="s">
        <v>1971</v>
      </c>
      <c r="AB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C247" s="164" t="s">
        <v>1971</v>
      </c>
      <c r="AD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ALL_TAB_COLUMNS
WHERE 1=1
AND UPPER(OWNER)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ALL_TAB_COLUMNS
WHERE 1=1
AND UPPER(OWNER) = 'CDM'
AND UPPER(TABLE_NAME) = 'VISIT_OCCURRENCE'
AND UPPER(COLUMN_NAME) = 'VISIT_END_DATETIME' </v>
      </c>
      <c r="AE247" s="164" t="s">
        <v>1971</v>
      </c>
      <c r="AF247" s="166"/>
      <c r="AG247" s="164" t="s">
        <v>1971</v>
      </c>
      <c r="AH247" s="66"/>
    </row>
    <row r="248" spans="1:34" ht="16.5" hidden="1" customHeight="1">
      <c r="A248" s="141">
        <v>5.4</v>
      </c>
      <c r="B248" s="141" t="s">
        <v>2240</v>
      </c>
      <c r="C248" s="141" t="s">
        <v>2484</v>
      </c>
      <c r="D248" s="164">
        <v>3</v>
      </c>
      <c r="E248" s="174" t="s">
        <v>2243</v>
      </c>
      <c r="F248" s="176" t="s">
        <v>2267</v>
      </c>
      <c r="G248" s="176" t="s">
        <v>2246</v>
      </c>
      <c r="H248" s="176">
        <v>8</v>
      </c>
      <c r="I248" s="182" t="s">
        <v>2604</v>
      </c>
      <c r="J248" s="176" t="s">
        <v>2300</v>
      </c>
      <c r="K248" s="176" t="s">
        <v>2435</v>
      </c>
      <c r="L248" s="174"/>
      <c r="M248" s="142"/>
      <c r="N248" s="182" t="s">
        <v>2604</v>
      </c>
      <c r="O248" s="183">
        <v>44818518</v>
      </c>
      <c r="P248" s="146"/>
      <c r="Q248" s="174" t="s">
        <v>116</v>
      </c>
      <c r="R248" s="174" t="s">
        <v>2448</v>
      </c>
      <c r="S248" s="205" t="s">
        <v>2838</v>
      </c>
      <c r="T248" s="174"/>
      <c r="U248" s="166" t="str">
        <f t="shared" si="3"/>
        <v xml:space="preserve"> VISIT_OCCURRENCE 테이블의 VISIT_TYPE_CONCEPT_ID 컬럼은 'INTEGER', 'INT', 'NUMBER', 'BIGINT' 타입을 가져야한다 </v>
      </c>
      <c r="V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W248" s="164" t="s">
        <v>1971</v>
      </c>
      <c r="X248" s="166" t="str">
        <f>"SELECT 
	CASE WHEN UPPER(DATA_TYPE_NAME) IN ("&amp;$S248&amp;") THEN 'O' ELSE 'X' END AS PASS_CHK,
    'ID"&amp; 'Ⅲ.품질진단 컬럼_규칙_결과'!$U289 &amp;"' AS RULE_ID, 
    UPPER(TABLE_NAME) AS TB_NM,
	UPPER(COLUMN_NAME) AS COL_NM
FROM TABLE_COLUMNS
WHERE 1=1
AND UPPER(SCHEMA_NAME) = '"&amp;$C248&amp;"'
AND UPPER(TABLE_NAME) = '"&amp;$G248&amp;"'
AND UPPER(COLUMN_NAME) = '"&amp;$J248&amp;"' "</f>
        <v xml:space="preserve">SELECT 
	CASE WHEN UPPER(DATA_TYPE_NAME) IN ('INTEGER', 'INT', 'NUMBER', 'BIGINT') THEN 'O' ELSE 'X' END AS PASS_CHK,
    'ID1287' AS RULE_ID, 
    UPPER(TABLE_NAME) AS TB_NM,
	UPPER(COLUMN_NAME) AS COL_NM
FROM TABLE_COLUMNS
WHERE 1=1
AND UPPER(SCHEMA_NAME) = 'CDM'
AND UPPER(TABLE_NAME) = 'VISIT_OCCURRENCE'
AND UPPER(COLUMN_NAME) = 'VISIT_TYPE_CONCEPT_ID' </v>
      </c>
      <c r="Y248" s="164" t="s">
        <v>1971</v>
      </c>
      <c r="Z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A248" s="164" t="s">
        <v>1971</v>
      </c>
      <c r="AB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C248" s="164" t="s">
        <v>1971</v>
      </c>
      <c r="AD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ALL_TAB_COLUMNS
WHERE 1=1
AND UPPER(OWNER)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ALL_TAB_COLUMNS
WHERE 1=1
AND UPPER(OWNER) = 'CDM'
AND UPPER(TABLE_NAME) = 'VISIT_OCCURRENCE'
AND UPPER(COLUMN_NAME) = 'VISIT_TYPE_CONCEPT_ID' </v>
      </c>
      <c r="AE248" s="164" t="s">
        <v>1971</v>
      </c>
      <c r="AF248" s="166"/>
      <c r="AG248" s="164" t="s">
        <v>1971</v>
      </c>
      <c r="AH248" s="66"/>
    </row>
    <row r="249" spans="1:34" ht="16.5" hidden="1" customHeight="1">
      <c r="A249" s="141">
        <v>5.4</v>
      </c>
      <c r="B249" s="141" t="s">
        <v>2240</v>
      </c>
      <c r="C249" s="141" t="s">
        <v>2484</v>
      </c>
      <c r="D249" s="164">
        <v>3</v>
      </c>
      <c r="E249" s="174" t="s">
        <v>2243</v>
      </c>
      <c r="F249" s="176" t="s">
        <v>2267</v>
      </c>
      <c r="G249" s="176" t="s">
        <v>2246</v>
      </c>
      <c r="H249" s="176">
        <v>9</v>
      </c>
      <c r="I249" s="182" t="s">
        <v>2605</v>
      </c>
      <c r="J249" s="176" t="s">
        <v>2281</v>
      </c>
      <c r="K249" s="176" t="s">
        <v>2435</v>
      </c>
      <c r="L249" s="174"/>
      <c r="M249" s="142"/>
      <c r="N249" s="182" t="s">
        <v>2605</v>
      </c>
      <c r="O249" s="183">
        <v>11111</v>
      </c>
      <c r="P249" s="147"/>
      <c r="Q249" s="174" t="s">
        <v>2449</v>
      </c>
      <c r="R249" s="174"/>
      <c r="S249" s="205" t="s">
        <v>2838</v>
      </c>
      <c r="T249" s="174"/>
      <c r="U249" s="166" t="str">
        <f t="shared" si="3"/>
        <v xml:space="preserve"> VISIT_OCCURRENCE 테이블의 PROVIDER_ID 컬럼은 'INTEGER', 'INT', 'NUMBER', 'BIGINT' 타입을 가져야한다 </v>
      </c>
      <c r="V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W249" s="164" t="s">
        <v>1971</v>
      </c>
      <c r="X249" s="166" t="str">
        <f>"SELECT 
	CASE WHEN UPPER(DATA_TYPE_NAME) IN ("&amp;$S249&amp;") THEN 'O' ELSE 'X' END AS PASS_CHK,
    'ID"&amp; 'Ⅲ.품질진단 컬럼_규칙_결과'!$U290 &amp;"' AS RULE_ID, 
    UPPER(TABLE_NAME) AS TB_NM,
	UPPER(COLUMN_NAME) AS COL_NM
FROM TABLE_COLUMNS
WHERE 1=1
AND UPPER(SCHEMA_NAME) = '"&amp;$C249&amp;"'
AND UPPER(TABLE_NAME) = '"&amp;$G249&amp;"'
AND UPPER(COLUMN_NAME) = '"&amp;$J249&amp;"'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'PROVIDER_ID' </v>
      </c>
      <c r="Y249" s="164" t="s">
        <v>1971</v>
      </c>
      <c r="Z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A249" s="164" t="s">
        <v>1971</v>
      </c>
      <c r="AB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C249" s="164" t="s">
        <v>1971</v>
      </c>
      <c r="AD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ALL_TAB_COLUMNS
WHERE 1=1
AND UPPER(OWNER)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'PROVIDER_ID' </v>
      </c>
      <c r="AE249" s="164" t="s">
        <v>1971</v>
      </c>
      <c r="AF249" s="166"/>
      <c r="AG249" s="164" t="s">
        <v>1971</v>
      </c>
      <c r="AH249" s="66"/>
    </row>
    <row r="250" spans="1:34" ht="16.5" hidden="1" customHeight="1">
      <c r="A250" s="141">
        <v>5.4</v>
      </c>
      <c r="B250" s="141" t="s">
        <v>2240</v>
      </c>
      <c r="C250" s="141" t="s">
        <v>2484</v>
      </c>
      <c r="D250" s="164">
        <v>3</v>
      </c>
      <c r="E250" s="174" t="s">
        <v>2243</v>
      </c>
      <c r="F250" s="176" t="s">
        <v>2267</v>
      </c>
      <c r="G250" s="176" t="s">
        <v>2246</v>
      </c>
      <c r="H250" s="176">
        <v>10</v>
      </c>
      <c r="I250" s="182" t="s">
        <v>2606</v>
      </c>
      <c r="J250" s="176" t="s">
        <v>2282</v>
      </c>
      <c r="K250" s="176" t="s">
        <v>2435</v>
      </c>
      <c r="L250" s="174"/>
      <c r="M250" s="142"/>
      <c r="N250" s="182" t="s">
        <v>2606</v>
      </c>
      <c r="O250" s="183">
        <v>12345646</v>
      </c>
      <c r="P250" s="147"/>
      <c r="Q250" s="174" t="s">
        <v>2449</v>
      </c>
      <c r="R250" s="174"/>
      <c r="S250" s="205" t="s">
        <v>2838</v>
      </c>
      <c r="T250" s="174"/>
      <c r="U250" s="166" t="str">
        <f t="shared" si="3"/>
        <v xml:space="preserve"> VISIT_OCCURRENCE 테이블의 CARE_SITE_ID 컬럼은 'INTEGER', 'INT', 'NUMBER', 'BIGINT' 타입을 가져야한다 </v>
      </c>
      <c r="V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W250" s="164" t="s">
        <v>1971</v>
      </c>
      <c r="X250" s="166" t="str">
        <f>"SELECT 
	CASE WHEN UPPER(DATA_TYPE_NAME) IN ("&amp;$S250&amp;") THEN 'O' ELSE 'X' END AS PASS_CHK,
    'ID"&amp; 'Ⅲ.품질진단 컬럼_규칙_결과'!$U291 &amp;"' AS RULE_ID, 
    UPPER(TABLE_NAME) AS TB_NM,
	UPPER(COLUMN_NAME) AS COL_NM
FROM TABLE_COLUMNS
WHERE 1=1
AND UPPER(SCHEMA_NAME) = '"&amp;$C250&amp;"'
AND UPPER(TABLE_NAME) = '"&amp;$G250&amp;"'
AND UPPER(COLUMN_NAME) = '"&amp;$J250&amp;"' "</f>
        <v xml:space="preserve">SELECT 
	CASE WHEN UPPER(DATA_TYPE_NAME) IN ('INTEGER', 'INT', 'NUMBER', 'BIGINT') THEN 'O' ELSE 'X' END AS PASS_CHK,
    'ID1289' AS RULE_ID, 
    UPPER(TABLE_NAME) AS TB_NM,
	UPPER(COLUMN_NAME) AS COL_NM
FROM TABLE_COLUMNS
WHERE 1=1
AND UPPER(SCHEMA_NAME) = 'CDM'
AND UPPER(TABLE_NAME) = 'VISIT_OCCURRENCE'
AND UPPER(COLUMN_NAME) = 'CARE_SITE_ID' </v>
      </c>
      <c r="Y250" s="164" t="s">
        <v>1971</v>
      </c>
      <c r="Z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A250" s="164" t="s">
        <v>1971</v>
      </c>
      <c r="AB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C250" s="164" t="s">
        <v>1971</v>
      </c>
      <c r="AD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ALL_TAB_COLUMNS
WHERE 1=1
AND UPPER(OWNER)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ALL_TAB_COLUMNS
WHERE 1=1
AND UPPER(OWNER) = 'CDM'
AND UPPER(TABLE_NAME) = 'VISIT_OCCURRENCE'
AND UPPER(COLUMN_NAME) = 'CARE_SITE_ID' </v>
      </c>
      <c r="AE250" s="164" t="s">
        <v>1971</v>
      </c>
      <c r="AF250" s="166"/>
      <c r="AG250" s="164" t="s">
        <v>1971</v>
      </c>
      <c r="AH250" s="66"/>
    </row>
    <row r="251" spans="1:34" ht="16.5" hidden="1" customHeight="1">
      <c r="A251" s="141">
        <v>5.4</v>
      </c>
      <c r="B251" s="141" t="s">
        <v>2240</v>
      </c>
      <c r="C251" s="141" t="s">
        <v>2484</v>
      </c>
      <c r="D251" s="164">
        <v>3</v>
      </c>
      <c r="E251" s="174" t="s">
        <v>2243</v>
      </c>
      <c r="F251" s="176" t="s">
        <v>2267</v>
      </c>
      <c r="G251" s="176" t="s">
        <v>2246</v>
      </c>
      <c r="H251" s="176">
        <v>11</v>
      </c>
      <c r="I251" s="182" t="s">
        <v>2607</v>
      </c>
      <c r="J251" s="176" t="s">
        <v>2301</v>
      </c>
      <c r="K251" s="176" t="s">
        <v>2437</v>
      </c>
      <c r="L251" s="174"/>
      <c r="M251" s="142"/>
      <c r="N251" s="182" t="s">
        <v>2615</v>
      </c>
      <c r="O251" s="183" t="s">
        <v>2532</v>
      </c>
      <c r="P251" s="146"/>
      <c r="Q251" s="174" t="s">
        <v>2449</v>
      </c>
      <c r="R251" s="174"/>
      <c r="S251" s="205" t="s">
        <v>2820</v>
      </c>
      <c r="T251" s="174"/>
      <c r="U251" s="166" t="str">
        <f t="shared" si="3"/>
        <v xml:space="preserve"> VISIT_OCCURRENCE 테이블의 VISIT_SOURCE_VALUE 컬럼은 'CHARACTER VARYING', 'VARCHAR', 'VARCHAR2' 타입을 가져야한다 </v>
      </c>
      <c r="V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W251" s="164" t="s">
        <v>1971</v>
      </c>
      <c r="X251" s="166" t="str">
        <f>"SELECT 
	CASE WHEN UPPER(DATA_TYPE_NAME) IN ("&amp;$S251&amp;") THEN 'O' ELSE 'X' END AS PASS_CHK,
    'ID"&amp; 'Ⅲ.품질진단 컬럼_규칙_결과'!$U292 &amp;"' AS RULE_ID, 
    UPPER(TABLE_NAME) AS TB_NM,
	UPPER(COLUMN_NAME) AS COL_NM
FROM TABLE_COLUMNS
WHERE 1=1
AND UPPER(SCHEMA_NAME) = '"&amp;$C251&amp;"'
AND UPPER(TABLE_NAME) = '"&amp;$G251&amp;"'
AND UPPER(COLUMN_NAME) = '"&amp;$J251&amp;"'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'VISIT_OCCURRENCE'
AND UPPER(COLUMN_NAME) = 'VISIT_SOURCE_VALUE' </v>
      </c>
      <c r="Y251" s="164" t="s">
        <v>1971</v>
      </c>
      <c r="Z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A251" s="164" t="s">
        <v>1971</v>
      </c>
      <c r="AB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C251" s="164" t="s">
        <v>1971</v>
      </c>
      <c r="AD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ALL_TAB_COLUMNS
WHERE 1=1
AND UPPER(OWNER)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'VISIT_OCCURRENCE'
AND UPPER(COLUMN_NAME) = 'VISIT_SOURCE_VALUE' </v>
      </c>
      <c r="AE251" s="164" t="s">
        <v>1971</v>
      </c>
      <c r="AF251" s="166"/>
      <c r="AG251" s="164" t="s">
        <v>1971</v>
      </c>
      <c r="AH251" s="66"/>
    </row>
    <row r="252" spans="1:34" ht="16.5" hidden="1" customHeight="1">
      <c r="A252" s="141">
        <v>5.4</v>
      </c>
      <c r="B252" s="141" t="s">
        <v>2240</v>
      </c>
      <c r="C252" s="141" t="s">
        <v>2484</v>
      </c>
      <c r="D252" s="164">
        <v>3</v>
      </c>
      <c r="E252" s="174" t="s">
        <v>2243</v>
      </c>
      <c r="F252" s="176" t="s">
        <v>2267</v>
      </c>
      <c r="G252" s="176" t="s">
        <v>2246</v>
      </c>
      <c r="H252" s="176">
        <v>12</v>
      </c>
      <c r="I252" s="182" t="s">
        <v>2608</v>
      </c>
      <c r="J252" s="176" t="s">
        <v>2302</v>
      </c>
      <c r="K252" s="176" t="s">
        <v>2435</v>
      </c>
      <c r="L252" s="174"/>
      <c r="M252" s="142"/>
      <c r="N252" s="182" t="s">
        <v>2616</v>
      </c>
      <c r="O252" s="183">
        <v>9202</v>
      </c>
      <c r="P252" s="146"/>
      <c r="Q252" s="174" t="s">
        <v>2449</v>
      </c>
      <c r="R252" s="174"/>
      <c r="S252" s="205" t="s">
        <v>2838</v>
      </c>
      <c r="T252" s="174"/>
      <c r="U252" s="166" t="str">
        <f t="shared" si="3"/>
        <v xml:space="preserve"> VISIT_OCCURRENCE 테이블의 VISIT_SOURCE_CONCEPT_ID 컬럼은 'INTEGER', 'INT', 'NUMBER', 'BIGINT' 타입을 가져야한다 </v>
      </c>
      <c r="V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W252" s="164" t="s">
        <v>1971</v>
      </c>
      <c r="X252" s="166" t="str">
        <f>"SELECT 
	CASE WHEN UPPER(DATA_TYPE_NAME) IN ("&amp;$S252&amp;") THEN 'O' ELSE 'X' END AS PASS_CHK,
    'ID"&amp; 'Ⅲ.품질진단 컬럼_규칙_결과'!$U293 &amp;"' AS RULE_ID, 
    UPPER(TABLE_NAME) AS TB_NM,
	UPPER(COLUMN_NAME) AS COL_NM
FROM TABLE_COLUMNS
WHERE 1=1
AND UPPER(SCHEMA_NAME) = '"&amp;$C252&amp;"'
AND UPPER(TABLE_NAME) = '"&amp;$G252&amp;"'
AND UPPER(COLUMN_NAME) = '"&amp;$J252&amp;"'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'VISIT_SOURCE_CONCEPT_ID' </v>
      </c>
      <c r="Y252" s="164" t="s">
        <v>1971</v>
      </c>
      <c r="Z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A252" s="164" t="s">
        <v>1971</v>
      </c>
      <c r="AB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C252" s="164" t="s">
        <v>1971</v>
      </c>
      <c r="AD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ALL_TAB_COLUMNS
WHERE 1=1
AND UPPER(OWNER)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'VISIT_SOURCE_CONCEPT_ID' </v>
      </c>
      <c r="AE252" s="164" t="s">
        <v>1971</v>
      </c>
      <c r="AF252" s="166"/>
      <c r="AG252" s="164" t="s">
        <v>1971</v>
      </c>
      <c r="AH252" s="66"/>
    </row>
    <row r="253" spans="1:34" ht="16.5" hidden="1" customHeight="1">
      <c r="A253" s="141">
        <v>5.4</v>
      </c>
      <c r="B253" s="141" t="s">
        <v>2240</v>
      </c>
      <c r="C253" s="141" t="s">
        <v>2484</v>
      </c>
      <c r="D253" s="164">
        <v>3</v>
      </c>
      <c r="E253" s="174" t="s">
        <v>2243</v>
      </c>
      <c r="F253" s="176" t="s">
        <v>2267</v>
      </c>
      <c r="G253" s="176" t="s">
        <v>2246</v>
      </c>
      <c r="H253" s="176">
        <v>13</v>
      </c>
      <c r="I253" s="182" t="s">
        <v>2609</v>
      </c>
      <c r="J253" s="176" t="s">
        <v>2794</v>
      </c>
      <c r="K253" s="176" t="s">
        <v>2435</v>
      </c>
      <c r="L253" s="174"/>
      <c r="M253" s="142"/>
      <c r="N253" s="182" t="s">
        <v>2609</v>
      </c>
      <c r="O253" s="183" t="s">
        <v>2617</v>
      </c>
      <c r="P253" s="146"/>
      <c r="Q253" s="174" t="s">
        <v>2449</v>
      </c>
      <c r="R253" s="174"/>
      <c r="S253" s="205" t="s">
        <v>2838</v>
      </c>
      <c r="T253" s="174"/>
      <c r="U253" s="166" t="str">
        <f t="shared" si="3"/>
        <v xml:space="preserve"> VISIT_OCCURRENCE 테이블의 ADMITTED_FROM_CONCEPT_ID 컬럼은 'INTEGER', 'INT', 'NUMBER', 'BIGINT' 타입을 가져야한다 </v>
      </c>
      <c r="V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W253" s="164" t="s">
        <v>1971</v>
      </c>
      <c r="X253" s="166" t="str">
        <f>"SELECT 
	CASE WHEN UPPER(DATA_TYPE_NAME) IN ("&amp;$S253&amp;") THEN 'O' ELSE 'X' END AS PASS_CHK,
    'ID"&amp; 'Ⅲ.품질진단 컬럼_규칙_결과'!$U294 &amp;"' AS RULE_ID, 
    UPPER(TABLE_NAME) AS TB_NM,
	UPPER(COLUMN_NAME) AS COL_NM
FROM TABLE_COLUMNS
WHERE 1=1
AND UPPER(SCHEMA_NAME) = '"&amp;$C253&amp;"'
AND UPPER(TABLE_NAME) = '"&amp;$G253&amp;"'
AND UPPER(COLUMN_NAME) = '"&amp;$J253&amp;"'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'ADMITTED_FROM_CONCEPT_ID' </v>
      </c>
      <c r="Y253" s="164" t="s">
        <v>1971</v>
      </c>
      <c r="Z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A253" s="164" t="s">
        <v>1971</v>
      </c>
      <c r="AB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C253" s="164" t="s">
        <v>1971</v>
      </c>
      <c r="AD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ALL_TAB_COLUMNS
WHERE 1=1
AND UPPER(OWNER)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'ADMITTED_FROM_CONCEPT_ID' </v>
      </c>
      <c r="AE253" s="164" t="s">
        <v>1971</v>
      </c>
      <c r="AF253" s="166"/>
      <c r="AG253" s="164" t="s">
        <v>1971</v>
      </c>
      <c r="AH253" s="66"/>
    </row>
    <row r="254" spans="1:34" ht="16.5" hidden="1" customHeight="1">
      <c r="A254" s="141">
        <v>5.4</v>
      </c>
      <c r="B254" s="141" t="s">
        <v>2240</v>
      </c>
      <c r="C254" s="141" t="s">
        <v>2484</v>
      </c>
      <c r="D254" s="164">
        <v>3</v>
      </c>
      <c r="E254" s="174" t="s">
        <v>2243</v>
      </c>
      <c r="F254" s="176" t="s">
        <v>2267</v>
      </c>
      <c r="G254" s="176" t="s">
        <v>2246</v>
      </c>
      <c r="H254" s="176">
        <v>14</v>
      </c>
      <c r="I254" s="182" t="s">
        <v>2610</v>
      </c>
      <c r="J254" s="176" t="s">
        <v>2795</v>
      </c>
      <c r="K254" s="176" t="s">
        <v>2437</v>
      </c>
      <c r="L254" s="174"/>
      <c r="M254" s="142"/>
      <c r="N254" s="182" t="s">
        <v>2610</v>
      </c>
      <c r="O254" s="183" t="s">
        <v>2617</v>
      </c>
      <c r="P254" s="146"/>
      <c r="Q254" s="174" t="s">
        <v>2449</v>
      </c>
      <c r="R254" s="174"/>
      <c r="S254" s="205" t="s">
        <v>2820</v>
      </c>
      <c r="T254" s="174"/>
      <c r="U254" s="166" t="str">
        <f t="shared" si="3"/>
        <v xml:space="preserve"> VISIT_OCCURRENCE 테이블의 ADMITTED_FROM_SOURCE_VALUE 컬럼은 'CHARACTER VARYING', 'VARCHAR', 'VARCHAR2' 타입을 가져야한다 </v>
      </c>
      <c r="V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W254" s="164" t="s">
        <v>1971</v>
      </c>
      <c r="X254" s="166" t="str">
        <f>"SELECT 
	CASE WHEN UPPER(DATA_TYPE_NAME) IN ("&amp;$S254&amp;") THEN 'O' ELSE 'X' END AS PASS_CHK,
    'ID"&amp; 'Ⅲ.품질진단 컬럼_규칙_결과'!$U295 &amp;"' AS RULE_ID, 
    UPPER(TABLE_NAME) AS TB_NM,
	UPPER(COLUMN_NAME) AS COL_NM
FROM TABLE_COLUMNS
WHERE 1=1
AND UPPER(SCHEMA_NAME) = '"&amp;$C254&amp;"'
AND UPPER(TABLE_NAME) = '"&amp;$G254&amp;"'
AND UPPER(COLUMN_NAME) = '"&amp;$J254&amp;"' "</f>
        <v xml:space="preserve">SELECT 
	CASE WHEN UPPER(DATA_TYPE_NAME) IN ('CHARACTER VARYING', 'VARCHAR', 'VARCHAR2') THEN 'O' ELSE 'X' END AS PASS_CHK,
    'ID1293' AS RULE_ID, 
    UPPER(TABLE_NAME) AS TB_NM,
	UPPER(COLUMN_NAME) AS COL_NM
FROM TABLE_COLUMNS
WHERE 1=1
AND UPPER(SCHEMA_NAME) = 'CDM'
AND UPPER(TABLE_NAME) = 'VISIT_OCCURRENCE'
AND UPPER(COLUMN_NAME) = 'ADMITTED_FROM_SOURCE_VALUE' </v>
      </c>
      <c r="Y254" s="164" t="s">
        <v>1971</v>
      </c>
      <c r="Z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A254" s="164" t="s">
        <v>1971</v>
      </c>
      <c r="AB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C254" s="164" t="s">
        <v>1971</v>
      </c>
      <c r="AD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ALL_TAB_COLUMNS
WHERE 1=1
AND UPPER(OWNER)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ALL_TAB_COLUMNS
WHERE 1=1
AND UPPER(OWNER) = 'CDM'
AND UPPER(TABLE_NAME) = 'VISIT_OCCURRENCE'
AND UPPER(COLUMN_NAME) = 'ADMITTED_FROM_SOURCE_VALUE' </v>
      </c>
      <c r="AE254" s="164" t="s">
        <v>1971</v>
      </c>
      <c r="AF254" s="166"/>
      <c r="AG254" s="164" t="s">
        <v>1971</v>
      </c>
      <c r="AH254" s="66"/>
    </row>
    <row r="255" spans="1:34" ht="16.5" hidden="1" customHeight="1">
      <c r="A255" s="141">
        <v>5.4</v>
      </c>
      <c r="B255" s="141" t="s">
        <v>2240</v>
      </c>
      <c r="C255" s="141" t="s">
        <v>2484</v>
      </c>
      <c r="D255" s="164">
        <v>3</v>
      </c>
      <c r="E255" s="174" t="s">
        <v>2243</v>
      </c>
      <c r="F255" s="176" t="s">
        <v>2267</v>
      </c>
      <c r="G255" s="176" t="s">
        <v>2246</v>
      </c>
      <c r="H255" s="176">
        <v>15</v>
      </c>
      <c r="I255" s="182" t="s">
        <v>2611</v>
      </c>
      <c r="J255" s="176" t="s">
        <v>2796</v>
      </c>
      <c r="K255" s="176" t="s">
        <v>2435</v>
      </c>
      <c r="L255" s="174"/>
      <c r="M255" s="142"/>
      <c r="N255" s="182" t="s">
        <v>2611</v>
      </c>
      <c r="O255" s="183">
        <v>8536</v>
      </c>
      <c r="P255" s="146"/>
      <c r="Q255" s="174" t="s">
        <v>2449</v>
      </c>
      <c r="R255" s="174"/>
      <c r="S255" s="205" t="s">
        <v>2838</v>
      </c>
      <c r="T255" s="174"/>
      <c r="U255" s="166" t="str">
        <f t="shared" si="3"/>
        <v xml:space="preserve"> VISIT_OCCURRENCE 테이블의 DISCHARGED_TO_CONCEPT_ID 컬럼은 'INTEGER', 'INT', 'NUMBER', 'BIGINT' 타입을 가져야한다 </v>
      </c>
      <c r="V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W255" s="164" t="s">
        <v>1971</v>
      </c>
      <c r="X255" s="166" t="str">
        <f>"SELECT 
	CASE WHEN UPPER(DATA_TYPE_NAME) IN ("&amp;$S255&amp;") THEN 'O' ELSE 'X' END AS PASS_CHK,
    'ID"&amp; 'Ⅲ.품질진단 컬럼_규칙_결과'!$U296 &amp;"' AS RULE_ID, 
    UPPER(TABLE_NAME) AS TB_NM,
	UPPER(COLUMN_NAME) AS COL_NM
FROM TABLE_COLUMNS
WHERE 1=1
AND UPPER(SCHEMA_NAME) = '"&amp;$C255&amp;"'
AND UPPER(TABLE_NAME) = '"&amp;$G255&amp;"'
AND UPPER(COLUMN_NAME) = '"&amp;$J255&amp;"' "</f>
        <v xml:space="preserve">SELECT 
	CASE WHEN UPPER(DATA_TYPE_NAME) IN ('INTEGER', 'INT', 'NUMBER', 'BIGINT') THEN 'O' ELSE 'X' END AS PASS_CHK,
    'ID1294' AS RULE_ID, 
    UPPER(TABLE_NAME) AS TB_NM,
	UPPER(COLUMN_NAME) AS COL_NM
FROM TABLE_COLUMNS
WHERE 1=1
AND UPPER(SCHEMA_NAME) = 'CDM'
AND UPPER(TABLE_NAME) = 'VISIT_OCCURRENCE'
AND UPPER(COLUMN_NAME) = 'DISCHARGED_TO_CONCEPT_ID' </v>
      </c>
      <c r="Y255" s="164" t="s">
        <v>1971</v>
      </c>
      <c r="Z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A255" s="164" t="s">
        <v>1971</v>
      </c>
      <c r="AB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C255" s="164" t="s">
        <v>1971</v>
      </c>
      <c r="AD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ALL_TAB_COLUMNS
WHERE 1=1
AND UPPER(OWNER)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ALL_TAB_COLUMNS
WHERE 1=1
AND UPPER(OWNER) = 'CDM'
AND UPPER(TABLE_NAME) = 'VISIT_OCCURRENCE'
AND UPPER(COLUMN_NAME) = 'DISCHARGED_TO_CONCEPT_ID' </v>
      </c>
      <c r="AE255" s="164" t="s">
        <v>1971</v>
      </c>
      <c r="AF255" s="166"/>
      <c r="AG255" s="164" t="s">
        <v>1971</v>
      </c>
      <c r="AH255" s="66"/>
    </row>
    <row r="256" spans="1:34" ht="16.5" hidden="1" customHeight="1">
      <c r="A256" s="141">
        <v>5.4</v>
      </c>
      <c r="B256" s="141" t="s">
        <v>2240</v>
      </c>
      <c r="C256" s="141" t="s">
        <v>2484</v>
      </c>
      <c r="D256" s="164">
        <v>3</v>
      </c>
      <c r="E256" s="174" t="s">
        <v>2243</v>
      </c>
      <c r="F256" s="176" t="s">
        <v>2267</v>
      </c>
      <c r="G256" s="176" t="s">
        <v>2246</v>
      </c>
      <c r="H256" s="176">
        <v>16</v>
      </c>
      <c r="I256" s="182" t="s">
        <v>2612</v>
      </c>
      <c r="J256" s="176" t="s">
        <v>2797</v>
      </c>
      <c r="K256" s="176" t="s">
        <v>2437</v>
      </c>
      <c r="L256" s="174"/>
      <c r="M256" s="142"/>
      <c r="N256" s="182" t="s">
        <v>2612</v>
      </c>
      <c r="O256" s="191" t="s">
        <v>2618</v>
      </c>
      <c r="P256" s="146"/>
      <c r="Q256" s="174" t="s">
        <v>2449</v>
      </c>
      <c r="R256" s="174"/>
      <c r="S256" s="205" t="s">
        <v>2820</v>
      </c>
      <c r="T256" s="174"/>
      <c r="U256" s="166" t="str">
        <f t="shared" si="3"/>
        <v xml:space="preserve"> VISIT_OCCURRENCE 테이블의 DISCHARGED_TO_SOURCE_VALUE 컬럼은 'CHARACTER VARYING', 'VARCHAR', 'VARCHAR2' 타입을 가져야한다 </v>
      </c>
      <c r="V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W256" s="164" t="s">
        <v>1971</v>
      </c>
      <c r="X256" s="166" t="str">
        <f>"SELECT 
	CASE WHEN UPPER(DATA_TYPE_NAME) IN ("&amp;$S256&amp;") THEN 'O' ELSE 'X' END AS PASS_CHK,
    'ID"&amp; 'Ⅲ.품질진단 컬럼_규칙_결과'!$U297 &amp;"' AS RULE_ID, 
    UPPER(TABLE_NAME) AS TB_NM,
	UPPER(COLUMN_NAME) AS COL_NM
FROM TABLE_COLUMNS
WHERE 1=1
AND UPPER(SCHEMA_NAME) = '"&amp;$C256&amp;"'
AND UPPER(TABLE_NAME) = '"&amp;$G256&amp;"'
AND UPPER(COLUMN_NAME) = '"&amp;$J256&amp;"' "</f>
        <v xml:space="preserve">SELECT 
	CASE WHEN UPPER(DATA_TYPE_NAME) IN ('CHARACTER VARYING', 'VARCHAR', 'VARCHAR2') THEN 'O' ELSE 'X' END AS PASS_CHK,
    'ID1295' AS RULE_ID, 
    UPPER(TABLE_NAME) AS TB_NM,
	UPPER(COLUMN_NAME) AS COL_NM
FROM TABLE_COLUMNS
WHERE 1=1
AND UPPER(SCHEMA_NAME) = 'CDM'
AND UPPER(TABLE_NAME) = 'VISIT_OCCURRENCE'
AND UPPER(COLUMN_NAME) = 'DISCHARGED_TO_SOURCE_VALUE' </v>
      </c>
      <c r="Y256" s="164" t="s">
        <v>1971</v>
      </c>
      <c r="Z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A256" s="164" t="s">
        <v>1971</v>
      </c>
      <c r="AB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C256" s="164" t="s">
        <v>1971</v>
      </c>
      <c r="AD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ALL_TAB_COLUMNS
WHERE 1=1
AND UPPER(OWNER)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ALL_TAB_COLUMNS
WHERE 1=1
AND UPPER(OWNER) = 'CDM'
AND UPPER(TABLE_NAME) = 'VISIT_OCCURRENCE'
AND UPPER(COLUMN_NAME) = 'DISCHARGED_TO_SOURCE_VALUE' </v>
      </c>
      <c r="AE256" s="164" t="s">
        <v>1971</v>
      </c>
      <c r="AF256" s="166"/>
      <c r="AG256" s="164" t="s">
        <v>1971</v>
      </c>
      <c r="AH256" s="66"/>
    </row>
    <row r="257" spans="1:34" ht="16.5" hidden="1" customHeight="1">
      <c r="A257" s="141">
        <v>5.4</v>
      </c>
      <c r="B257" s="141" t="s">
        <v>2240</v>
      </c>
      <c r="C257" s="141" t="s">
        <v>2484</v>
      </c>
      <c r="D257" s="164">
        <v>3</v>
      </c>
      <c r="E257" s="174" t="s">
        <v>2243</v>
      </c>
      <c r="F257" s="176" t="s">
        <v>2267</v>
      </c>
      <c r="G257" s="176" t="s">
        <v>2246</v>
      </c>
      <c r="H257" s="176">
        <v>17</v>
      </c>
      <c r="I257" s="182" t="s">
        <v>2613</v>
      </c>
      <c r="J257" s="176" t="s">
        <v>2306</v>
      </c>
      <c r="K257" s="176" t="s">
        <v>2435</v>
      </c>
      <c r="L257" s="174"/>
      <c r="M257" s="142"/>
      <c r="N257" s="182" t="s">
        <v>2613</v>
      </c>
      <c r="O257" s="183" t="s">
        <v>2508</v>
      </c>
      <c r="P257" s="146"/>
      <c r="Q257" s="174" t="s">
        <v>2449</v>
      </c>
      <c r="R257" s="174"/>
      <c r="S257" s="205" t="s">
        <v>2838</v>
      </c>
      <c r="T257" s="174"/>
      <c r="U257" s="166" t="str">
        <f t="shared" si="3"/>
        <v xml:space="preserve"> VISIT_OCCURRENCE 테이블의 PRECEDING_VISIT_OCCURRENCE_ID 컬럼은 'INTEGER', 'INT', 'NUMBER', 'BIGINT' 타입을 가져야한다 </v>
      </c>
      <c r="V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W257" s="164" t="s">
        <v>1971</v>
      </c>
      <c r="X257" s="166" t="str">
        <f>"SELECT 
	CASE WHEN UPPER(DATA_TYPE_NAME) IN ("&amp;$S257&amp;") THEN 'O' ELSE 'X' END AS PASS_CHK,
    'ID"&amp; 'Ⅲ.품질진단 컬럼_규칙_결과'!$U298 &amp;"' AS RULE_ID, 
    UPPER(TABLE_NAME) AS TB_NM,
	UPPER(COLUMN_NAME) AS COL_NM
FROM TABLE_COLUMNS
WHERE 1=1
AND UPPER(SCHEMA_NAME) = '"&amp;$C257&amp;"'
AND UPPER(TABLE_NAME) = '"&amp;$G257&amp;"'
AND UPPER(COLUMN_NAME) = '"&amp;$J257&amp;"' "</f>
        <v xml:space="preserve">SELECT 
	CASE WHEN UPPER(DATA_TYPE_NAME) IN ('INTEGER', 'INT', 'NUMBER', 'BIGINT') THEN 'O' ELSE 'X' END AS PASS_CHK,
    'ID1296' AS RULE_ID, 
    UPPER(TABLE_NAME) AS TB_NM,
	UPPER(COLUMN_NAME) AS COL_NM
FROM TABLE_COLUMNS
WHERE 1=1
AND UPPER(SCHEMA_NAME) = 'CDM'
AND UPPER(TABLE_NAME) = 'VISIT_OCCURRENCE'
AND UPPER(COLUMN_NAME) = 'PRECEDING_VISIT_OCCURRENCE_ID' </v>
      </c>
      <c r="Y257" s="164" t="s">
        <v>1971</v>
      </c>
      <c r="Z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A257" s="164" t="s">
        <v>1971</v>
      </c>
      <c r="AB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C257" s="164" t="s">
        <v>1971</v>
      </c>
      <c r="AD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ALL_TAB_COLUMNS
WHERE 1=1
AND UPPER(OWNER)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ALL_TAB_COLUMNS
WHERE 1=1
AND UPPER(OWNER) = 'CDM'
AND UPPER(TABLE_NAME) = 'VISIT_OCCURRENCE'
AND UPPER(COLUMN_NAME) = 'PRECEDING_VISIT_OCCURRENCE_ID' </v>
      </c>
      <c r="AE257" s="164" t="s">
        <v>1971</v>
      </c>
      <c r="AF257" s="166"/>
      <c r="AG257" s="164" t="s">
        <v>1971</v>
      </c>
      <c r="AH257" s="66"/>
    </row>
    <row r="258" spans="1:34" ht="16.5" hidden="1" customHeight="1">
      <c r="A258" s="141">
        <v>5.4</v>
      </c>
      <c r="B258" s="141" t="s">
        <v>2240</v>
      </c>
      <c r="C258" s="141" t="s">
        <v>2484</v>
      </c>
      <c r="D258" s="141">
        <v>4</v>
      </c>
      <c r="E258" s="174" t="s">
        <v>2243</v>
      </c>
      <c r="F258" s="176" t="s">
        <v>2268</v>
      </c>
      <c r="G258" s="176" t="s">
        <v>2247</v>
      </c>
      <c r="H258" s="176">
        <v>1</v>
      </c>
      <c r="I258" s="182" t="s">
        <v>2619</v>
      </c>
      <c r="J258" s="176" t="s">
        <v>2307</v>
      </c>
      <c r="K258" s="176" t="s">
        <v>2435</v>
      </c>
      <c r="L258" s="174" t="s">
        <v>9</v>
      </c>
      <c r="M258" s="142"/>
      <c r="N258" s="182" t="s">
        <v>2619</v>
      </c>
      <c r="O258" s="145"/>
      <c r="P258" s="146"/>
      <c r="Q258" s="174" t="s">
        <v>116</v>
      </c>
      <c r="R258" s="174" t="s">
        <v>2448</v>
      </c>
      <c r="S258" s="205" t="s">
        <v>2838</v>
      </c>
      <c r="T258" s="174" t="s">
        <v>315</v>
      </c>
      <c r="U258" s="166" t="str">
        <f t="shared" si="3"/>
        <v xml:space="preserve"> VISIT_DETAIL 테이블의 VISIT_DETAIL_ID 컬럼은 'INTEGER', 'INT', 'NUMBER', 'BIGINT' 타입을 가져야한다 </v>
      </c>
      <c r="V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W258" s="164" t="s">
        <v>1971</v>
      </c>
      <c r="X258" s="166" t="str">
        <f>"SELECT 
	CASE WHEN UPPER(DATA_TYPE_NAME) IN ("&amp;$S258&amp;") THEN 'O' ELSE 'X' END AS PASS_CHK,
    'ID"&amp; 'Ⅲ.품질진단 컬럼_규칙_결과'!$U299 &amp;"' AS RULE_ID, 
    UPPER(TABLE_NAME) AS TB_NM,
	UPPER(COLUMN_NAME) AS COL_NM
FROM TABLE_COLUMNS
WHERE 1=1
AND UPPER(SCHEMA_NAME) = '"&amp;$C258&amp;"'
AND UPPER(TABLE_NAME) = '"&amp;$G258&amp;"'
AND UPPER(COLUMN_NAME) = '"&amp;$J258&amp;"'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'VISIT_DETAIL_ID' </v>
      </c>
      <c r="Y258" s="164" t="s">
        <v>1971</v>
      </c>
      <c r="Z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A258" s="164" t="s">
        <v>1971</v>
      </c>
      <c r="AB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C258" s="164" t="s">
        <v>1971</v>
      </c>
      <c r="AD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ALL_TAB_COLUMNS
WHERE 1=1
AND UPPER(OWNER)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'VISIT_DETAIL_ID' </v>
      </c>
      <c r="AE258" s="164" t="s">
        <v>1971</v>
      </c>
      <c r="AF258" s="166"/>
      <c r="AG258" s="164" t="s">
        <v>1971</v>
      </c>
      <c r="AH258" s="66"/>
    </row>
    <row r="259" spans="1:34" ht="16.5" hidden="1" customHeight="1">
      <c r="A259" s="141">
        <v>5.4</v>
      </c>
      <c r="B259" s="141" t="s">
        <v>2240</v>
      </c>
      <c r="C259" s="141" t="s">
        <v>2484</v>
      </c>
      <c r="D259" s="141">
        <v>4</v>
      </c>
      <c r="E259" s="174" t="s">
        <v>2243</v>
      </c>
      <c r="F259" s="176" t="s">
        <v>2268</v>
      </c>
      <c r="G259" s="176" t="s">
        <v>2247</v>
      </c>
      <c r="H259" s="176">
        <v>2</v>
      </c>
      <c r="I259" s="182" t="s">
        <v>2620</v>
      </c>
      <c r="J259" s="176" t="s">
        <v>2272</v>
      </c>
      <c r="K259" s="176" t="s">
        <v>2435</v>
      </c>
      <c r="L259" s="174"/>
      <c r="M259" s="142"/>
      <c r="N259" s="182" t="s">
        <v>2620</v>
      </c>
      <c r="O259" s="145"/>
      <c r="P259" s="146"/>
      <c r="Q259" s="174" t="s">
        <v>116</v>
      </c>
      <c r="R259" s="174" t="s">
        <v>2448</v>
      </c>
      <c r="S259" s="205" t="s">
        <v>2838</v>
      </c>
      <c r="T259" s="174"/>
      <c r="U259" s="166" t="str">
        <f t="shared" si="3"/>
        <v xml:space="preserve"> VISIT_DETAIL 테이블의 PERSON_ID 컬럼은 'INTEGER', 'INT', 'NUMBER', 'BIGINT' 타입을 가져야한다 </v>
      </c>
      <c r="V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W259" s="164" t="s">
        <v>1971</v>
      </c>
      <c r="X259" s="166" t="str">
        <f>"SELECT 
	CASE WHEN UPPER(DATA_TYPE_NAME) IN ("&amp;$S259&amp;") THEN 'O' ELSE 'X' END AS PASS_CHK,
    'ID"&amp; 'Ⅲ.품질진단 컬럼_규칙_결과'!$U300 &amp;"' AS RULE_ID, 
    UPPER(TABLE_NAME) AS TB_NM,
	UPPER(COLUMN_NAME) AS COL_NM
FROM TABLE_COLUMNS
WHERE 1=1
AND UPPER(SCHEMA_NAME) = '"&amp;$C259&amp;"'
AND UPPER(TABLE_NAME) = '"&amp;$G259&amp;"'
AND UPPER(COLUMN_NAME) = '"&amp;$J259&amp;"'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'PERSON_ID' </v>
      </c>
      <c r="Y259" s="164" t="s">
        <v>1971</v>
      </c>
      <c r="Z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A259" s="164" t="s">
        <v>1971</v>
      </c>
      <c r="AB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C259" s="164" t="s">
        <v>1971</v>
      </c>
      <c r="AD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ALL_TAB_COLUMNS
WHERE 1=1
AND UPPER(OWNER)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'PERSON_ID' </v>
      </c>
      <c r="AE259" s="164" t="s">
        <v>1971</v>
      </c>
      <c r="AF259" s="166"/>
      <c r="AG259" s="164" t="s">
        <v>1971</v>
      </c>
      <c r="AH259" s="66"/>
    </row>
    <row r="260" spans="1:34" ht="16.5" hidden="1" customHeight="1">
      <c r="A260" s="141">
        <v>5.4</v>
      </c>
      <c r="B260" s="141" t="s">
        <v>2240</v>
      </c>
      <c r="C260" s="141" t="s">
        <v>2484</v>
      </c>
      <c r="D260" s="141">
        <v>4</v>
      </c>
      <c r="E260" s="174" t="s">
        <v>2243</v>
      </c>
      <c r="F260" s="176" t="s">
        <v>2268</v>
      </c>
      <c r="G260" s="176" t="s">
        <v>2247</v>
      </c>
      <c r="H260" s="176">
        <v>3</v>
      </c>
      <c r="I260" s="182" t="s">
        <v>2621</v>
      </c>
      <c r="J260" s="176" t="s">
        <v>2308</v>
      </c>
      <c r="K260" s="176" t="s">
        <v>2435</v>
      </c>
      <c r="L260" s="174"/>
      <c r="M260" s="142"/>
      <c r="N260" s="182" t="s">
        <v>2621</v>
      </c>
      <c r="O260" s="145"/>
      <c r="P260" s="146"/>
      <c r="Q260" s="174" t="s">
        <v>116</v>
      </c>
      <c r="R260" s="174" t="s">
        <v>2448</v>
      </c>
      <c r="S260" s="205" t="s">
        <v>2838</v>
      </c>
      <c r="T260" s="174"/>
      <c r="U260" s="166" t="str">
        <f t="shared" ref="U260:U323" si="4">" "&amp;$G260&amp;" 테이블의 "&amp;$J260&amp;" 컬럼은 "&amp;S260&amp;" 타입을 가져야한다 "</f>
        <v xml:space="preserve"> VISIT_DETAIL 테이블의 VISIT_DETAIL_CONCEPT_ID 컬럼은 'INTEGER', 'INT', 'NUMBER', 'BIGINT' 타입을 가져야한다 </v>
      </c>
      <c r="V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W260" s="164" t="s">
        <v>1971</v>
      </c>
      <c r="X260" s="166" t="str">
        <f>"SELECT 
	CASE WHEN UPPER(DATA_TYPE_NAME) IN ("&amp;$S260&amp;") THEN 'O' ELSE 'X' END AS PASS_CHK,
    'ID"&amp; 'Ⅲ.품질진단 컬럼_규칙_결과'!$U301 &amp;"' AS RULE_ID, 
    UPPER(TABLE_NAME) AS TB_NM,
	UPPER(COLUMN_NAME) AS COL_NM
FROM TABLE_COLUMNS
WHERE 1=1
AND UPPER(SCHEMA_NAME) = '"&amp;$C260&amp;"'
AND UPPER(TABLE_NAME) = '"&amp;$G260&amp;"'
AND UPPER(COLUMN_NAME) = '"&amp;$J260&amp;"'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'VISIT_DETAIL_CONCEPT_ID' </v>
      </c>
      <c r="Y260" s="164" t="s">
        <v>1971</v>
      </c>
      <c r="Z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A260" s="164" t="s">
        <v>1971</v>
      </c>
      <c r="AB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C260" s="164" t="s">
        <v>1971</v>
      </c>
      <c r="AD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ALL_TAB_COLUMNS
WHERE 1=1
AND UPPER(OWNER)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'VISIT_DETAIL_CONCEPT_ID' </v>
      </c>
      <c r="AE260" s="164" t="s">
        <v>1971</v>
      </c>
      <c r="AF260" s="166"/>
      <c r="AG260" s="164" t="s">
        <v>1971</v>
      </c>
      <c r="AH260" s="66"/>
    </row>
    <row r="261" spans="1:34" ht="16.5" hidden="1" customHeight="1">
      <c r="A261" s="141">
        <v>5.4</v>
      </c>
      <c r="B261" s="141" t="s">
        <v>2240</v>
      </c>
      <c r="C261" s="141" t="s">
        <v>2484</v>
      </c>
      <c r="D261" s="141">
        <v>4</v>
      </c>
      <c r="E261" s="174" t="s">
        <v>2243</v>
      </c>
      <c r="F261" s="176" t="s">
        <v>2268</v>
      </c>
      <c r="G261" s="176" t="s">
        <v>2247</v>
      </c>
      <c r="H261" s="176">
        <v>4</v>
      </c>
      <c r="I261" s="182" t="s">
        <v>2622</v>
      </c>
      <c r="J261" s="176" t="s">
        <v>2309</v>
      </c>
      <c r="K261" s="176" t="s">
        <v>2438</v>
      </c>
      <c r="L261" s="174"/>
      <c r="M261" s="142"/>
      <c r="N261" s="182" t="s">
        <v>2622</v>
      </c>
      <c r="O261" s="142"/>
      <c r="P261" s="146"/>
      <c r="Q261" s="174" t="s">
        <v>116</v>
      </c>
      <c r="R261" s="174" t="s">
        <v>2448</v>
      </c>
      <c r="S261" s="205" t="s">
        <v>2813</v>
      </c>
      <c r="T261" s="174"/>
      <c r="U261" s="166" t="str">
        <f t="shared" si="4"/>
        <v xml:space="preserve"> VISIT_DETAIL 테이블의 VISIT_DETAIL_START_DATE 컬럼은 'DATE' 타입을 가져야한다 </v>
      </c>
      <c r="V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W261" s="164" t="s">
        <v>1971</v>
      </c>
      <c r="X261" s="166" t="str">
        <f>"SELECT 
	CASE WHEN UPPER(DATA_TYPE_NAME) IN ("&amp;$S261&amp;") THEN 'O' ELSE 'X' END AS PASS_CHK,
    'ID"&amp; 'Ⅲ.품질진단 컬럼_규칙_결과'!$U302 &amp;"' AS RULE_ID, 
    UPPER(TABLE_NAME) AS TB_NM,
	UPPER(COLUMN_NAME) AS COL_NM
FROM TABLE_COLUMNS
WHERE 1=1
AND UPPER(SCHEMA_NAME) = '"&amp;$C261&amp;"'
AND UPPER(TABLE_NAME) = '"&amp;$G261&amp;"'
AND UPPER(COLUMN_NAME) = '"&amp;$J261&amp;"' "</f>
        <v xml:space="preserve">SELECT 
	CASE WHEN UPPER(DATA_TYPE_NAME) IN ('DATE') THEN 'O' ELSE 'X' END AS PASS_CHK,
    'ID1300' AS RULE_ID, 
    UPPER(TABLE_NAME) AS TB_NM,
	UPPER(COLUMN_NAME) AS COL_NM
FROM TABLE_COLUMNS
WHERE 1=1
AND UPPER(SCHEMA_NAME) = 'CDM'
AND UPPER(TABLE_NAME) = 'VISIT_DETAIL'
AND UPPER(COLUMN_NAME) = 'VISIT_DETAIL_START_DATE' </v>
      </c>
      <c r="Y261" s="164" t="s">
        <v>1971</v>
      </c>
      <c r="Z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A261" s="164" t="s">
        <v>1971</v>
      </c>
      <c r="AB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C261" s="164" t="s">
        <v>1971</v>
      </c>
      <c r="AD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ALL_TAB_COLUMNS
WHERE 1=1
AND UPPER(OWNER)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ALL_TAB_COLUMNS
WHERE 1=1
AND UPPER(OWNER) = 'CDM'
AND UPPER(TABLE_NAME) = 'VISIT_DETAIL'
AND UPPER(COLUMN_NAME) = 'VISIT_DETAIL_START_DATE' </v>
      </c>
      <c r="AE261" s="164" t="s">
        <v>1971</v>
      </c>
      <c r="AF261" s="166"/>
      <c r="AG261" s="164" t="s">
        <v>1971</v>
      </c>
      <c r="AH261" s="66"/>
    </row>
    <row r="262" spans="1:34" ht="16.5" hidden="1" customHeight="1">
      <c r="A262" s="141">
        <v>5.4</v>
      </c>
      <c r="B262" s="141" t="s">
        <v>2240</v>
      </c>
      <c r="C262" s="141" t="s">
        <v>2484</v>
      </c>
      <c r="D262" s="141">
        <v>4</v>
      </c>
      <c r="E262" s="174" t="s">
        <v>2243</v>
      </c>
      <c r="F262" s="176" t="s">
        <v>2268</v>
      </c>
      <c r="G262" s="176" t="s">
        <v>2247</v>
      </c>
      <c r="H262" s="176">
        <v>5</v>
      </c>
      <c r="I262" s="182" t="s">
        <v>2623</v>
      </c>
      <c r="J262" s="176" t="s">
        <v>2310</v>
      </c>
      <c r="K262" s="176" t="s">
        <v>2436</v>
      </c>
      <c r="L262" s="174"/>
      <c r="M262" s="142"/>
      <c r="N262" s="182" t="s">
        <v>2623</v>
      </c>
      <c r="O262" s="142"/>
      <c r="P262" s="143"/>
      <c r="Q262" s="174" t="s">
        <v>2449</v>
      </c>
      <c r="R262" s="174"/>
      <c r="S262" s="205" t="s">
        <v>2819</v>
      </c>
      <c r="T262" s="174"/>
      <c r="U262" s="166" t="str">
        <f t="shared" si="4"/>
        <v xml:space="preserve"> VISIT_DETAIL 테이블의 VISIT_DETAIL_START_DATETIME 컬럼은 'DATETIME', 'TIMESTAMP', 'TIMESTAMP(6)', 'TIMESTAMP WITHOUT TIME ZONE' 타입을 가져야한다 </v>
      </c>
      <c r="V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W262" s="164" t="s">
        <v>1971</v>
      </c>
      <c r="X262" s="166" t="str">
        <f>"SELECT 
	CASE WHEN UPPER(DATA_TYPE_NAME) IN ("&amp;$S262&amp;") THEN 'O' ELSE 'X' END AS PASS_CHK,
    'ID"&amp; 'Ⅲ.품질진단 컬럼_규칙_결과'!$U303 &amp;"' AS RULE_ID, 
    UPPER(TABLE_NAME) AS TB_NM,
	UPPER(COLUMN_NAME) AS COL_NM
FROM TABLE_COLUMNS
WHERE 1=1
AND UPPER(SCHEMA_NAME) = '"&amp;$C262&amp;"'
AND UPPER(TABLE_NAME) = '"&amp;$G262&amp;"'
AND UPPER(COLUMN_NAME) = '"&amp;$J262&amp;"' "</f>
        <v xml:space="preserve">SELECT 
	CASE WHEN UPPER(DATA_TYPE_NAME) IN ('DATETIME', 'TIMESTAMP', 'TIMESTAMP(6)', 'TIMESTAMP WITHOUT TIME ZONE') THEN 'O' ELSE 'X' END AS PASS_CHK,
    'ID1301' AS RULE_ID, 
    UPPER(TABLE_NAME) AS TB_NM,
	UPPER(COLUMN_NAME) AS COL_NM
FROM TABLE_COLUMNS
WHERE 1=1
AND UPPER(SCHEMA_NAME) = 'CDM'
AND UPPER(TABLE_NAME) = 'VISIT_DETAIL'
AND UPPER(COLUMN_NAME) = 'VISIT_DETAIL_START_DATETIME' </v>
      </c>
      <c r="Y262" s="164" t="s">
        <v>1971</v>
      </c>
      <c r="Z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A262" s="164" t="s">
        <v>1971</v>
      </c>
      <c r="AB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C262" s="164" t="s">
        <v>1971</v>
      </c>
      <c r="AD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ALL_TAB_COLUMNS
WHERE 1=1
AND UPPER(OWNER)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ALL_TAB_COLUMNS
WHERE 1=1
AND UPPER(OWNER) = 'CDM'
AND UPPER(TABLE_NAME) = 'VISIT_DETAIL'
AND UPPER(COLUMN_NAME) = 'VISIT_DETAIL_START_DATETIME' </v>
      </c>
      <c r="AE262" s="164" t="s">
        <v>1971</v>
      </c>
      <c r="AF262" s="166"/>
      <c r="AG262" s="164" t="s">
        <v>1971</v>
      </c>
      <c r="AH262" s="66"/>
    </row>
    <row r="263" spans="1:34" ht="16.5" hidden="1" customHeight="1">
      <c r="A263" s="141">
        <v>5.4</v>
      </c>
      <c r="B263" s="141" t="s">
        <v>2240</v>
      </c>
      <c r="C263" s="141" t="s">
        <v>2484</v>
      </c>
      <c r="D263" s="141">
        <v>4</v>
      </c>
      <c r="E263" s="174" t="s">
        <v>2243</v>
      </c>
      <c r="F263" s="176" t="s">
        <v>2268</v>
      </c>
      <c r="G263" s="176" t="s">
        <v>2247</v>
      </c>
      <c r="H263" s="176">
        <v>6</v>
      </c>
      <c r="I263" s="182" t="s">
        <v>2624</v>
      </c>
      <c r="J263" s="176" t="s">
        <v>2311</v>
      </c>
      <c r="K263" s="176" t="s">
        <v>2438</v>
      </c>
      <c r="L263" s="174"/>
      <c r="M263" s="142"/>
      <c r="N263" s="182" t="s">
        <v>2624</v>
      </c>
      <c r="O263" s="145"/>
      <c r="P263" s="146"/>
      <c r="Q263" s="174" t="s">
        <v>116</v>
      </c>
      <c r="R263" s="174" t="s">
        <v>2448</v>
      </c>
      <c r="S263" s="205" t="s">
        <v>2813</v>
      </c>
      <c r="T263" s="174"/>
      <c r="U263" s="166" t="str">
        <f t="shared" si="4"/>
        <v xml:space="preserve"> VISIT_DETAIL 테이블의 VISIT_DETAIL_END_DATE 컬럼은 'DATE' 타입을 가져야한다 </v>
      </c>
      <c r="V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W263" s="164" t="s">
        <v>1971</v>
      </c>
      <c r="X263" s="166" t="str">
        <f>"SELECT 
	CASE WHEN UPPER(DATA_TYPE_NAME) IN ("&amp;$S263&amp;") THEN 'O' ELSE 'X' END AS PASS_CHK,
    'ID"&amp; 'Ⅲ.품질진단 컬럼_규칙_결과'!$U304 &amp;"' AS RULE_ID, 
    UPPER(TABLE_NAME) AS TB_NM,
	UPPER(COLUMN_NAME) AS COL_NM
FROM TABLE_COLUMNS
WHERE 1=1
AND UPPER(SCHEMA_NAME) = '"&amp;$C263&amp;"'
AND UPPER(TABLE_NAME) = '"&amp;$G263&amp;"'
AND UPPER(COLUMN_NAME) = '"&amp;$J263&amp;"' "</f>
        <v xml:space="preserve">SELECT 
	CASE WHEN UPPER(DATA_TYPE_NAME) IN ('DATE') THEN 'O' ELSE 'X' END AS PASS_CHK,
    'ID1302' AS RULE_ID, 
    UPPER(TABLE_NAME) AS TB_NM,
	UPPER(COLUMN_NAME) AS COL_NM
FROM TABLE_COLUMNS
WHERE 1=1
AND UPPER(SCHEMA_NAME) = 'CDM'
AND UPPER(TABLE_NAME) = 'VISIT_DETAIL'
AND UPPER(COLUMN_NAME) = 'VISIT_DETAIL_END_DATE' </v>
      </c>
      <c r="Y263" s="164" t="s">
        <v>1971</v>
      </c>
      <c r="Z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A263" s="164" t="s">
        <v>1971</v>
      </c>
      <c r="AB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C263" s="164" t="s">
        <v>1971</v>
      </c>
      <c r="AD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ALL_TAB_COLUMNS
WHERE 1=1
AND UPPER(OWNER)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ALL_TAB_COLUMNS
WHERE 1=1
AND UPPER(OWNER) = 'CDM'
AND UPPER(TABLE_NAME) = 'VISIT_DETAIL'
AND UPPER(COLUMN_NAME) = 'VISIT_DETAIL_END_DATE' </v>
      </c>
      <c r="AE263" s="164" t="s">
        <v>1971</v>
      </c>
      <c r="AF263" s="166"/>
      <c r="AG263" s="164" t="s">
        <v>1971</v>
      </c>
      <c r="AH263" s="66"/>
    </row>
    <row r="264" spans="1:34" ht="16.5" hidden="1" customHeight="1">
      <c r="A264" s="141">
        <v>5.4</v>
      </c>
      <c r="B264" s="141" t="s">
        <v>2240</v>
      </c>
      <c r="C264" s="141" t="s">
        <v>2484</v>
      </c>
      <c r="D264" s="141">
        <v>4</v>
      </c>
      <c r="E264" s="174" t="s">
        <v>2243</v>
      </c>
      <c r="F264" s="176" t="s">
        <v>2268</v>
      </c>
      <c r="G264" s="176" t="s">
        <v>2247</v>
      </c>
      <c r="H264" s="176">
        <v>7</v>
      </c>
      <c r="I264" s="182" t="s">
        <v>2625</v>
      </c>
      <c r="J264" s="176" t="s">
        <v>2312</v>
      </c>
      <c r="K264" s="176" t="s">
        <v>2436</v>
      </c>
      <c r="L264" s="174"/>
      <c r="M264" s="142"/>
      <c r="N264" s="182" t="s">
        <v>2625</v>
      </c>
      <c r="O264" s="145"/>
      <c r="P264" s="146"/>
      <c r="Q264" s="174" t="s">
        <v>2449</v>
      </c>
      <c r="R264" s="174"/>
      <c r="S264" s="205" t="s">
        <v>2819</v>
      </c>
      <c r="T264" s="174"/>
      <c r="U264" s="166" t="str">
        <f t="shared" si="4"/>
        <v xml:space="preserve"> VISIT_DETAIL 테이블의 VISIT_DETAIL_END_DATETIME 컬럼은 'DATETIME', 'TIMESTAMP', 'TIMESTAMP(6)', 'TIMESTAMP WITHOUT TIME ZONE' 타입을 가져야한다 </v>
      </c>
      <c r="V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W264" s="164" t="s">
        <v>1971</v>
      </c>
      <c r="X264" s="166" t="str">
        <f>"SELECT 
	CASE WHEN UPPER(DATA_TYPE_NAME) IN ("&amp;$S264&amp;") THEN 'O' ELSE 'X' END AS PASS_CHK,
    'ID"&amp; 'Ⅲ.품질진단 컬럼_규칙_결과'!$U305 &amp;"' AS RULE_ID, 
    UPPER(TABLE_NAME) AS TB_NM,
	UPPER(COLUMN_NAME) AS COL_NM
FROM TABLE_COLUMNS
WHERE 1=1
AND UPPER(SCHEMA_NAME) = '"&amp;$C264&amp;"'
AND UPPER(TABLE_NAME) = '"&amp;$G264&amp;"'
AND UPPER(COLUMN_NAME) = '"&amp;$J264&amp;"'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'VISIT_DETAIL'
AND UPPER(COLUMN_NAME) = 'VISIT_DETAIL_END_DATETIME' </v>
      </c>
      <c r="Y264" s="164" t="s">
        <v>1971</v>
      </c>
      <c r="Z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A264" s="164" t="s">
        <v>1971</v>
      </c>
      <c r="AB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C264" s="164" t="s">
        <v>1971</v>
      </c>
      <c r="AD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ALL_TAB_COLUMNS
WHERE 1=1
AND UPPER(OWNER)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'VISIT_DETAIL'
AND UPPER(COLUMN_NAME) = 'VISIT_DETAIL_END_DATETIME' </v>
      </c>
      <c r="AE264" s="164" t="s">
        <v>1971</v>
      </c>
      <c r="AF264" s="166"/>
      <c r="AG264" s="164" t="s">
        <v>1971</v>
      </c>
      <c r="AH264" s="66"/>
    </row>
    <row r="265" spans="1:34" ht="16.5" hidden="1" customHeight="1">
      <c r="A265" s="141">
        <v>5.4</v>
      </c>
      <c r="B265" s="141" t="s">
        <v>2240</v>
      </c>
      <c r="C265" s="141" t="s">
        <v>2484</v>
      </c>
      <c r="D265" s="141">
        <v>4</v>
      </c>
      <c r="E265" s="174" t="s">
        <v>2243</v>
      </c>
      <c r="F265" s="176" t="s">
        <v>2268</v>
      </c>
      <c r="G265" s="176" t="s">
        <v>2247</v>
      </c>
      <c r="H265" s="176">
        <v>8</v>
      </c>
      <c r="I265" s="182" t="s">
        <v>2626</v>
      </c>
      <c r="J265" s="176" t="s">
        <v>2313</v>
      </c>
      <c r="K265" s="176" t="s">
        <v>2435</v>
      </c>
      <c r="L265" s="174"/>
      <c r="M265" s="142"/>
      <c r="N265" s="182" t="s">
        <v>2626</v>
      </c>
      <c r="O265" s="145"/>
      <c r="P265" s="146"/>
      <c r="Q265" s="174" t="s">
        <v>116</v>
      </c>
      <c r="R265" s="174" t="s">
        <v>2448</v>
      </c>
      <c r="S265" s="205" t="s">
        <v>2838</v>
      </c>
      <c r="T265" s="174"/>
      <c r="U265" s="166" t="str">
        <f t="shared" si="4"/>
        <v xml:space="preserve"> VISIT_DETAIL 테이블의 VISIT_DETAIL_TYPE_CONCEPT_ID 컬럼은 'INTEGER', 'INT', 'NUMBER', 'BIGINT' 타입을 가져야한다 </v>
      </c>
      <c r="V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W265" s="164" t="s">
        <v>1971</v>
      </c>
      <c r="X265" s="166" t="str">
        <f>"SELECT 
	CASE WHEN UPPER(DATA_TYPE_NAME) IN ("&amp;$S265&amp;") THEN 'O' ELSE 'X' END AS PASS_CHK,
    'ID"&amp; 'Ⅲ.품질진단 컬럼_규칙_결과'!$U306 &amp;"' AS RULE_ID, 
    UPPER(TABLE_NAME) AS TB_NM,
	UPPER(COLUMN_NAME) AS COL_NM
FROM TABLE_COLUMNS
WHERE 1=1
AND UPPER(SCHEMA_NAME) = '"&amp;$C265&amp;"'
AND UPPER(TABLE_NAME) = '"&amp;$G265&amp;"'
AND UPPER(COLUMN_NAME) = '"&amp;$J265&amp;"' "</f>
        <v xml:space="preserve">SELECT 
	CASE WHEN UPPER(DATA_TYPE_NAME) IN ('INTEGER', 'INT', 'NUMBER', 'BIGINT') THEN 'O' ELSE 'X' END AS PASS_CHK,
    'ID1304' AS RULE_ID, 
    UPPER(TABLE_NAME) AS TB_NM,
	UPPER(COLUMN_NAME) AS COL_NM
FROM TABLE_COLUMNS
WHERE 1=1
AND UPPER(SCHEMA_NAME) = 'CDM'
AND UPPER(TABLE_NAME) = 'VISIT_DETAIL'
AND UPPER(COLUMN_NAME) = 'VISIT_DETAIL_TYPE_CONCEPT_ID' </v>
      </c>
      <c r="Y265" s="164" t="s">
        <v>1971</v>
      </c>
      <c r="Z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A265" s="164" t="s">
        <v>1971</v>
      </c>
      <c r="AB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C265" s="164" t="s">
        <v>1971</v>
      </c>
      <c r="AD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ALL_TAB_COLUMNS
WHERE 1=1
AND UPPER(OWNER)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ALL_TAB_COLUMNS
WHERE 1=1
AND UPPER(OWNER) = 'CDM'
AND UPPER(TABLE_NAME) = 'VISIT_DETAIL'
AND UPPER(COLUMN_NAME) = 'VISIT_DETAIL_TYPE_CONCEPT_ID' </v>
      </c>
      <c r="AE265" s="164" t="s">
        <v>1971</v>
      </c>
      <c r="AF265" s="166"/>
      <c r="AG265" s="164" t="s">
        <v>1971</v>
      </c>
      <c r="AH265" s="66"/>
    </row>
    <row r="266" spans="1:34" ht="16.5" hidden="1" customHeight="1">
      <c r="A266" s="141">
        <v>5.4</v>
      </c>
      <c r="B266" s="141" t="s">
        <v>2240</v>
      </c>
      <c r="C266" s="141" t="s">
        <v>2484</v>
      </c>
      <c r="D266" s="141">
        <v>4</v>
      </c>
      <c r="E266" s="174" t="s">
        <v>2243</v>
      </c>
      <c r="F266" s="176" t="s">
        <v>2268</v>
      </c>
      <c r="G266" s="176" t="s">
        <v>2247</v>
      </c>
      <c r="H266" s="176">
        <v>9</v>
      </c>
      <c r="I266" s="182" t="s">
        <v>2498</v>
      </c>
      <c r="J266" s="176" t="s">
        <v>2281</v>
      </c>
      <c r="K266" s="176" t="s">
        <v>2435</v>
      </c>
      <c r="L266" s="174"/>
      <c r="M266" s="142"/>
      <c r="N266" s="182" t="s">
        <v>2498</v>
      </c>
      <c r="O266" s="145"/>
      <c r="P266" s="146"/>
      <c r="Q266" s="174" t="s">
        <v>2449</v>
      </c>
      <c r="R266" s="174"/>
      <c r="S266" s="205" t="s">
        <v>2838</v>
      </c>
      <c r="T266" s="174"/>
      <c r="U266" s="166" t="str">
        <f t="shared" si="4"/>
        <v xml:space="preserve"> VISIT_DETAIL 테이블의 PROVIDER_ID 컬럼은 'INTEGER', 'INT', 'NUMBER', 'BIGINT' 타입을 가져야한다 </v>
      </c>
      <c r="V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W266" s="164" t="s">
        <v>1971</v>
      </c>
      <c r="X266" s="166" t="str">
        <f>"SELECT 
	CASE WHEN UPPER(DATA_TYPE_NAME) IN ("&amp;$S266&amp;") THEN 'O' ELSE 'X' END AS PASS_CHK,
    'ID"&amp; 'Ⅲ.품질진단 컬럼_규칙_결과'!$U307 &amp;"' AS RULE_ID, 
    UPPER(TABLE_NAME) AS TB_NM,
	UPPER(COLUMN_NAME) AS COL_NM
FROM TABLE_COLUMNS
WHERE 1=1
AND UPPER(SCHEMA_NAME) = '"&amp;$C266&amp;"'
AND UPPER(TABLE_NAME) = '"&amp;$G266&amp;"'
AND UPPER(COLUMN_NAME) = '"&amp;$J266&amp;"' "</f>
        <v xml:space="preserve">SELECT 
	CASE WHEN UPPER(DATA_TYPE_NAME) IN ('INTEGER', 'INT', 'NUMBER', 'BIGINT') THEN 'O' ELSE 'X' END AS PASS_CHK,
    'ID1305' AS RULE_ID, 
    UPPER(TABLE_NAME) AS TB_NM,
	UPPER(COLUMN_NAME) AS COL_NM
FROM TABLE_COLUMNS
WHERE 1=1
AND UPPER(SCHEMA_NAME) = 'CDM'
AND UPPER(TABLE_NAME) = 'VISIT_DETAIL'
AND UPPER(COLUMN_NAME) = 'PROVIDER_ID' </v>
      </c>
      <c r="Y266" s="164" t="s">
        <v>1971</v>
      </c>
      <c r="Z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A266" s="164" t="s">
        <v>1971</v>
      </c>
      <c r="AB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C266" s="164" t="s">
        <v>1971</v>
      </c>
      <c r="AD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ALL_TAB_COLUMNS
WHERE 1=1
AND UPPER(OWNER)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ALL_TAB_COLUMNS
WHERE 1=1
AND UPPER(OWNER) = 'CDM'
AND UPPER(TABLE_NAME) = 'VISIT_DETAIL'
AND UPPER(COLUMN_NAME) = 'PROVIDER_ID' </v>
      </c>
      <c r="AE266" s="164" t="s">
        <v>1971</v>
      </c>
      <c r="AF266" s="166"/>
      <c r="AG266" s="164" t="s">
        <v>1971</v>
      </c>
      <c r="AH266" s="66"/>
    </row>
    <row r="267" spans="1:34" ht="16.5" hidden="1" customHeight="1">
      <c r="A267" s="141">
        <v>5.4</v>
      </c>
      <c r="B267" s="141" t="s">
        <v>2240</v>
      </c>
      <c r="C267" s="141" t="s">
        <v>2484</v>
      </c>
      <c r="D267" s="141">
        <v>4</v>
      </c>
      <c r="E267" s="174" t="s">
        <v>2243</v>
      </c>
      <c r="F267" s="176" t="s">
        <v>2268</v>
      </c>
      <c r="G267" s="176" t="s">
        <v>2247</v>
      </c>
      <c r="H267" s="176">
        <v>10</v>
      </c>
      <c r="I267" s="182" t="s">
        <v>2606</v>
      </c>
      <c r="J267" s="176" t="s">
        <v>2282</v>
      </c>
      <c r="K267" s="176" t="s">
        <v>2435</v>
      </c>
      <c r="L267" s="174"/>
      <c r="M267" s="142"/>
      <c r="N267" s="182" t="s">
        <v>2606</v>
      </c>
      <c r="O267" s="145"/>
      <c r="P267" s="146"/>
      <c r="Q267" s="174" t="s">
        <v>2449</v>
      </c>
      <c r="R267" s="174"/>
      <c r="S267" s="205" t="s">
        <v>2838</v>
      </c>
      <c r="T267" s="174"/>
      <c r="U267" s="166" t="str">
        <f t="shared" si="4"/>
        <v xml:space="preserve"> VISIT_DETAIL 테이블의 CARE_SITE_ID 컬럼은 'INTEGER', 'INT', 'NUMBER', 'BIGINT' 타입을 가져야한다 </v>
      </c>
      <c r="V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W267" s="164" t="s">
        <v>1971</v>
      </c>
      <c r="X267" s="166" t="str">
        <f>"SELECT 
	CASE WHEN UPPER(DATA_TYPE_NAME) IN ("&amp;$S267&amp;") THEN 'O' ELSE 'X' END AS PASS_CHK,
    'ID"&amp; 'Ⅲ.품질진단 컬럼_규칙_결과'!$U308 &amp;"' AS RULE_ID, 
    UPPER(TABLE_NAME) AS TB_NM,
	UPPER(COLUMN_NAME) AS COL_NM
FROM TABLE_COLUMNS
WHERE 1=1
AND UPPER(SCHEMA_NAME) = '"&amp;$C267&amp;"'
AND UPPER(TABLE_NAME) = '"&amp;$G267&amp;"'
AND UPPER(COLUMN_NAME) = '"&amp;$J267&amp;"' "</f>
        <v xml:space="preserve">SELECT 
	CASE WHEN UPPER(DATA_TYPE_NAME) IN ('INTEGER', 'INT', 'NUMBER', 'BIGINT') THEN 'O' ELSE 'X' END AS PASS_CHK,
    'ID1306' AS RULE_ID, 
    UPPER(TABLE_NAME) AS TB_NM,
	UPPER(COLUMN_NAME) AS COL_NM
FROM TABLE_COLUMNS
WHERE 1=1
AND UPPER(SCHEMA_NAME) = 'CDM'
AND UPPER(TABLE_NAME) = 'VISIT_DETAIL'
AND UPPER(COLUMN_NAME) = 'CARE_SITE_ID' </v>
      </c>
      <c r="Y267" s="164" t="s">
        <v>1971</v>
      </c>
      <c r="Z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A267" s="164" t="s">
        <v>1971</v>
      </c>
      <c r="AB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C267" s="164" t="s">
        <v>1971</v>
      </c>
      <c r="AD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ALL_TAB_COLUMNS
WHERE 1=1
AND UPPER(OWNER)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ALL_TAB_COLUMNS
WHERE 1=1
AND UPPER(OWNER) = 'CDM'
AND UPPER(TABLE_NAME) = 'VISIT_DETAIL'
AND UPPER(COLUMN_NAME) = 'CARE_SITE_ID' </v>
      </c>
      <c r="AE267" s="164" t="s">
        <v>1971</v>
      </c>
      <c r="AF267" s="166"/>
      <c r="AG267" s="164" t="s">
        <v>1971</v>
      </c>
      <c r="AH267" s="66"/>
    </row>
    <row r="268" spans="1:34" ht="16.5" hidden="1" customHeight="1">
      <c r="A268" s="141">
        <v>5.4</v>
      </c>
      <c r="B268" s="141" t="s">
        <v>2240</v>
      </c>
      <c r="C268" s="141" t="s">
        <v>2484</v>
      </c>
      <c r="D268" s="141">
        <v>4</v>
      </c>
      <c r="E268" s="174" t="s">
        <v>2243</v>
      </c>
      <c r="F268" s="176" t="s">
        <v>2268</v>
      </c>
      <c r="G268" s="176" t="s">
        <v>2247</v>
      </c>
      <c r="H268" s="176">
        <v>11</v>
      </c>
      <c r="I268" s="182" t="s">
        <v>2627</v>
      </c>
      <c r="J268" s="176" t="s">
        <v>2314</v>
      </c>
      <c r="K268" s="176" t="s">
        <v>2437</v>
      </c>
      <c r="L268" s="174"/>
      <c r="M268" s="142"/>
      <c r="N268" s="182" t="s">
        <v>2627</v>
      </c>
      <c r="O268" s="145"/>
      <c r="P268" s="146"/>
      <c r="Q268" s="174" t="s">
        <v>2449</v>
      </c>
      <c r="R268" s="174"/>
      <c r="S268" s="205" t="s">
        <v>2820</v>
      </c>
      <c r="T268" s="174"/>
      <c r="U268" s="166" t="str">
        <f t="shared" si="4"/>
        <v xml:space="preserve"> VISIT_DETAIL 테이블의 VISIT_DETAIL_SOURCE_VALUE 컬럼은 'CHARACTER VARYING', 'VARCHAR', 'VARCHAR2' 타입을 가져야한다 </v>
      </c>
      <c r="V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W268" s="164" t="s">
        <v>1971</v>
      </c>
      <c r="X268" s="166" t="str">
        <f>"SELECT 
	CASE WHEN UPPER(DATA_TYPE_NAME) IN ("&amp;$S268&amp;") THEN 'O' ELSE 'X' END AS PASS_CHK,
    'ID"&amp; 'Ⅲ.품질진단 컬럼_규칙_결과'!$U309 &amp;"' AS RULE_ID, 
    UPPER(TABLE_NAME) AS TB_NM,
	UPPER(COLUMN_NAME) AS COL_NM
FROM TABLE_COLUMNS
WHERE 1=1
AND UPPER(SCHEMA_NAME) = '"&amp;$C268&amp;"'
AND UPPER(TABLE_NAME) = '"&amp;$G268&amp;"'
AND UPPER(COLUMN_NAME) = '"&amp;$J268&amp;"'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'VISIT_DETAIL_SOURCE_VALUE' </v>
      </c>
      <c r="Y268" s="164" t="s">
        <v>1971</v>
      </c>
      <c r="Z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A268" s="164" t="s">
        <v>1971</v>
      </c>
      <c r="AB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C268" s="164" t="s">
        <v>1971</v>
      </c>
      <c r="AD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ALL_TAB_COLUMNS
WHERE 1=1
AND UPPER(OWNER)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'VISIT_DETAIL_SOURCE_VALUE' </v>
      </c>
      <c r="AE268" s="164" t="s">
        <v>1971</v>
      </c>
      <c r="AF268" s="166"/>
      <c r="AG268" s="164" t="s">
        <v>1971</v>
      </c>
      <c r="AH268" s="66"/>
    </row>
    <row r="269" spans="1:34" ht="16.5" hidden="1" customHeight="1">
      <c r="A269" s="141">
        <v>5.4</v>
      </c>
      <c r="B269" s="141" t="s">
        <v>2240</v>
      </c>
      <c r="C269" s="141" t="s">
        <v>2484</v>
      </c>
      <c r="D269" s="141">
        <v>4</v>
      </c>
      <c r="E269" s="174" t="s">
        <v>2243</v>
      </c>
      <c r="F269" s="176" t="s">
        <v>2268</v>
      </c>
      <c r="G269" s="176" t="s">
        <v>2247</v>
      </c>
      <c r="H269" s="176">
        <v>12</v>
      </c>
      <c r="I269" s="182" t="s">
        <v>2628</v>
      </c>
      <c r="J269" s="176" t="s">
        <v>2315</v>
      </c>
      <c r="K269" s="176" t="s">
        <v>2435</v>
      </c>
      <c r="L269" s="174"/>
      <c r="M269" s="142"/>
      <c r="N269" s="182" t="s">
        <v>2628</v>
      </c>
      <c r="O269" s="145"/>
      <c r="P269" s="146"/>
      <c r="Q269" s="174" t="s">
        <v>2449</v>
      </c>
      <c r="R269" s="174"/>
      <c r="S269" s="205" t="s">
        <v>2838</v>
      </c>
      <c r="T269" s="174"/>
      <c r="U269" s="166" t="str">
        <f t="shared" si="4"/>
        <v xml:space="preserve"> VISIT_DETAIL 테이블의 VISIT_DETAIL_SOURCE_CONCEPT_ID 컬럼은 'INTEGER', 'INT', 'NUMBER', 'BIGINT' 타입을 가져야한다 </v>
      </c>
      <c r="V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W269" s="164" t="s">
        <v>1971</v>
      </c>
      <c r="X269" s="166" t="str">
        <f>"SELECT 
	CASE WHEN UPPER(DATA_TYPE_NAME) IN ("&amp;$S269&amp;") THEN 'O' ELSE 'X' END AS PASS_CHK,
    'ID"&amp; 'Ⅲ.품질진단 컬럼_규칙_결과'!$U310 &amp;"' AS RULE_ID, 
    UPPER(TABLE_NAME) AS TB_NM,
	UPPER(COLUMN_NAME) AS COL_NM
FROM TABLE_COLUMNS
WHERE 1=1
AND UPPER(SCHEMA_NAME) = '"&amp;$C269&amp;"'
AND UPPER(TABLE_NAME) = '"&amp;$G269&amp;"'
AND UPPER(COLUMN_NAME) = '"&amp;$J269&amp;"'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'VISIT_DETAIL_SOURCE_CONCEPT_ID' </v>
      </c>
      <c r="Y269" s="164" t="s">
        <v>1971</v>
      </c>
      <c r="Z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A269" s="164" t="s">
        <v>1971</v>
      </c>
      <c r="AB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C269" s="164" t="s">
        <v>1971</v>
      </c>
      <c r="AD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ALL_TAB_COLUMNS
WHERE 1=1
AND UPPER(OWNER)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'VISIT_DETAIL_SOURCE_CONCEPT_ID' </v>
      </c>
      <c r="AE269" s="164" t="s">
        <v>1971</v>
      </c>
      <c r="AF269" s="166"/>
      <c r="AG269" s="164" t="s">
        <v>1971</v>
      </c>
      <c r="AH269" s="66"/>
    </row>
    <row r="270" spans="1:34" ht="16.5" hidden="1" customHeight="1">
      <c r="A270" s="141">
        <v>5.4</v>
      </c>
      <c r="B270" s="141" t="s">
        <v>2240</v>
      </c>
      <c r="C270" s="141" t="s">
        <v>2484</v>
      </c>
      <c r="D270" s="141">
        <v>4</v>
      </c>
      <c r="E270" s="174" t="s">
        <v>2243</v>
      </c>
      <c r="F270" s="176" t="s">
        <v>2268</v>
      </c>
      <c r="G270" s="176" t="s">
        <v>2247</v>
      </c>
      <c r="H270" s="176">
        <v>13</v>
      </c>
      <c r="I270" s="182" t="s">
        <v>2629</v>
      </c>
      <c r="J270" s="176" t="s">
        <v>2795</v>
      </c>
      <c r="K270" s="176" t="s">
        <v>2437</v>
      </c>
      <c r="L270" s="174"/>
      <c r="M270" s="142"/>
      <c r="N270" s="182" t="s">
        <v>2629</v>
      </c>
      <c r="O270" s="145"/>
      <c r="P270" s="146"/>
      <c r="Q270" s="174" t="s">
        <v>2449</v>
      </c>
      <c r="R270" s="174"/>
      <c r="S270" s="205" t="s">
        <v>2820</v>
      </c>
      <c r="T270" s="174"/>
      <c r="U270" s="166" t="str">
        <f t="shared" si="4"/>
        <v xml:space="preserve"> VISIT_DETAIL 테이블의 ADMITTED_FROM_SOURCE_VALUE 컬럼은 'CHARACTER VARYING', 'VARCHAR', 'VARCHAR2' 타입을 가져야한다 </v>
      </c>
      <c r="V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W270" s="164" t="s">
        <v>1971</v>
      </c>
      <c r="X270" s="166" t="str">
        <f>"SELECT 
	CASE WHEN UPPER(DATA_TYPE_NAME) IN ("&amp;$S270&amp;") THEN 'O' ELSE 'X' END AS PASS_CHK,
    'ID"&amp; 'Ⅲ.품질진단 컬럼_규칙_결과'!$U311 &amp;"' AS RULE_ID, 
    UPPER(TABLE_NAME) AS TB_NM,
	UPPER(COLUMN_NAME) AS COL_NM
FROM TABLE_COLUMNS
WHERE 1=1
AND UPPER(SCHEMA_NAME) = '"&amp;$C270&amp;"'
AND UPPER(TABLE_NAME) = '"&amp;$G270&amp;"'
AND UPPER(COLUMN_NAME) = '"&amp;$J270&amp;"'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'ADMITTED_FROM_SOURCE_VALUE' </v>
      </c>
      <c r="Y270" s="164" t="s">
        <v>1971</v>
      </c>
      <c r="Z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A270" s="164" t="s">
        <v>1971</v>
      </c>
      <c r="AB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C270" s="164" t="s">
        <v>1971</v>
      </c>
      <c r="AD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ALL_TAB_COLUMNS
WHERE 1=1
AND UPPER(OWNER)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'ADMITTED_FROM_SOURCE_VALUE' </v>
      </c>
      <c r="AE270" s="164" t="s">
        <v>1971</v>
      </c>
      <c r="AF270" s="166"/>
      <c r="AG270" s="164" t="s">
        <v>1971</v>
      </c>
      <c r="AH270" s="66"/>
    </row>
    <row r="271" spans="1:34" ht="16.5" hidden="1" customHeight="1">
      <c r="A271" s="141">
        <v>5.4</v>
      </c>
      <c r="B271" s="141" t="s">
        <v>2240</v>
      </c>
      <c r="C271" s="141" t="s">
        <v>2484</v>
      </c>
      <c r="D271" s="141">
        <v>4</v>
      </c>
      <c r="E271" s="174" t="s">
        <v>2243</v>
      </c>
      <c r="F271" s="176" t="s">
        <v>2268</v>
      </c>
      <c r="G271" s="176" t="s">
        <v>2247</v>
      </c>
      <c r="H271" s="176">
        <v>14</v>
      </c>
      <c r="I271" s="182" t="s">
        <v>2630</v>
      </c>
      <c r="J271" s="176" t="s">
        <v>2794</v>
      </c>
      <c r="K271" s="176" t="s">
        <v>2435</v>
      </c>
      <c r="L271" s="174"/>
      <c r="M271" s="142"/>
      <c r="N271" s="182" t="s">
        <v>2630</v>
      </c>
      <c r="O271" s="145"/>
      <c r="P271" s="147"/>
      <c r="Q271" s="174" t="s">
        <v>2449</v>
      </c>
      <c r="R271" s="174"/>
      <c r="S271" s="205" t="s">
        <v>2838</v>
      </c>
      <c r="T271" s="174"/>
      <c r="U271" s="166" t="str">
        <f t="shared" si="4"/>
        <v xml:space="preserve"> VISIT_DETAIL 테이블의 ADMITTED_FROM_CONCEPT_ID 컬럼은 'INTEGER', 'INT', 'NUMBER', 'BIGINT' 타입을 가져야한다 </v>
      </c>
      <c r="V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W271" s="164" t="s">
        <v>1971</v>
      </c>
      <c r="X271" s="166" t="str">
        <f>"SELECT 
	CASE WHEN UPPER(DATA_TYPE_NAME) IN ("&amp;$S271&amp;") THEN 'O' ELSE 'X' END AS PASS_CHK,
    'ID"&amp; 'Ⅲ.품질진단 컬럼_규칙_결과'!$U312 &amp;"' AS RULE_ID, 
    UPPER(TABLE_NAME) AS TB_NM,
	UPPER(COLUMN_NAME) AS COL_NM
FROM TABLE_COLUMNS
WHERE 1=1
AND UPPER(SCHEMA_NAME) = '"&amp;$C271&amp;"'
AND UPPER(TABLE_NAME) = '"&amp;$G271&amp;"'
AND UPPER(COLUMN_NAME) = '"&amp;$J271&amp;"'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'ADMITTED_FROM_CONCEPT_ID' </v>
      </c>
      <c r="Y271" s="164" t="s">
        <v>1971</v>
      </c>
      <c r="Z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A271" s="164" t="s">
        <v>1971</v>
      </c>
      <c r="AB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C271" s="164" t="s">
        <v>1971</v>
      </c>
      <c r="AD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ALL_TAB_COLUMNS
WHERE 1=1
AND UPPER(OWNER)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'ADMITTED_FROM_CONCEPT_ID' </v>
      </c>
      <c r="AE271" s="164" t="s">
        <v>1971</v>
      </c>
      <c r="AF271" s="166"/>
      <c r="AG271" s="164" t="s">
        <v>1971</v>
      </c>
      <c r="AH271" s="66"/>
    </row>
    <row r="272" spans="1:34" ht="16.5" hidden="1" customHeight="1">
      <c r="A272" s="141">
        <v>5.4</v>
      </c>
      <c r="B272" s="141" t="s">
        <v>2240</v>
      </c>
      <c r="C272" s="141" t="s">
        <v>2484</v>
      </c>
      <c r="D272" s="141">
        <v>4</v>
      </c>
      <c r="E272" s="174" t="s">
        <v>2243</v>
      </c>
      <c r="F272" s="176" t="s">
        <v>2268</v>
      </c>
      <c r="G272" s="176" t="s">
        <v>2247</v>
      </c>
      <c r="H272" s="176">
        <v>15</v>
      </c>
      <c r="I272" s="182" t="s">
        <v>2631</v>
      </c>
      <c r="J272" s="176" t="s">
        <v>2797</v>
      </c>
      <c r="K272" s="176" t="s">
        <v>2437</v>
      </c>
      <c r="L272" s="174"/>
      <c r="M272" s="142"/>
      <c r="N272" s="182" t="s">
        <v>2631</v>
      </c>
      <c r="O272" s="145"/>
      <c r="P272" s="146"/>
      <c r="Q272" s="174" t="s">
        <v>2449</v>
      </c>
      <c r="R272" s="174"/>
      <c r="S272" s="205" t="s">
        <v>2820</v>
      </c>
      <c r="T272" s="174"/>
      <c r="U272" s="166" t="str">
        <f t="shared" si="4"/>
        <v xml:space="preserve"> VISIT_DETAIL 테이블의 DISCHARGED_TO_SOURCE_VALUE 컬럼은 'CHARACTER VARYING', 'VARCHAR', 'VARCHAR2' 타입을 가져야한다 </v>
      </c>
      <c r="V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W272" s="164" t="s">
        <v>1971</v>
      </c>
      <c r="X272" s="166" t="str">
        <f>"SELECT 
	CASE WHEN UPPER(DATA_TYPE_NAME) IN ("&amp;$S272&amp;") THEN 'O' ELSE 'X' END AS PASS_CHK,
    'ID"&amp; 'Ⅲ.품질진단 컬럼_규칙_결과'!$U313 &amp;"' AS RULE_ID, 
    UPPER(TABLE_NAME) AS TB_NM,
	UPPER(COLUMN_NAME) AS COL_NM
FROM TABLE_COLUMNS
WHERE 1=1
AND UPPER(SCHEMA_NAME) = '"&amp;$C272&amp;"'
AND UPPER(TABLE_NAME) = '"&amp;$G272&amp;"'
AND UPPER(COLUMN_NAME) = '"&amp;$J272&amp;"' "</f>
        <v xml:space="preserve">SELECT 
	CASE WHEN UPPER(DATA_TYPE_NAME) IN ('CHARACTER VARYING', 'VARCHAR', 'VARCHAR2') THEN 'O' ELSE 'X' END AS PASS_CHK,
    'ID1311' AS RULE_ID, 
    UPPER(TABLE_NAME) AS TB_NM,
	UPPER(COLUMN_NAME) AS COL_NM
FROM TABLE_COLUMNS
WHERE 1=1
AND UPPER(SCHEMA_NAME) = 'CDM'
AND UPPER(TABLE_NAME) = 'VISIT_DETAIL'
AND UPPER(COLUMN_NAME) = 'DISCHARGED_TO_SOURCE_VALUE' </v>
      </c>
      <c r="Y272" s="164" t="s">
        <v>1971</v>
      </c>
      <c r="Z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A272" s="164" t="s">
        <v>1971</v>
      </c>
      <c r="AB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C272" s="164" t="s">
        <v>1971</v>
      </c>
      <c r="AD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ALL_TAB_COLUMNS
WHERE 1=1
AND UPPER(OWNER)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ALL_TAB_COLUMNS
WHERE 1=1
AND UPPER(OWNER) = 'CDM'
AND UPPER(TABLE_NAME) = 'VISIT_DETAIL'
AND UPPER(COLUMN_NAME) = 'DISCHARGED_TO_SOURCE_VALUE' </v>
      </c>
      <c r="AE272" s="164" t="s">
        <v>1971</v>
      </c>
      <c r="AF272" s="166"/>
      <c r="AG272" s="164" t="s">
        <v>1971</v>
      </c>
      <c r="AH272" s="66"/>
    </row>
    <row r="273" spans="1:34" ht="16.5" hidden="1" customHeight="1">
      <c r="A273" s="141">
        <v>5.4</v>
      </c>
      <c r="B273" s="141" t="s">
        <v>2240</v>
      </c>
      <c r="C273" s="141" t="s">
        <v>2484</v>
      </c>
      <c r="D273" s="141">
        <v>4</v>
      </c>
      <c r="E273" s="174" t="s">
        <v>2243</v>
      </c>
      <c r="F273" s="176" t="s">
        <v>2268</v>
      </c>
      <c r="G273" s="176" t="s">
        <v>2247</v>
      </c>
      <c r="H273" s="176">
        <v>16</v>
      </c>
      <c r="I273" s="182" t="s">
        <v>2632</v>
      </c>
      <c r="J273" s="176" t="s">
        <v>2796</v>
      </c>
      <c r="K273" s="176" t="s">
        <v>2435</v>
      </c>
      <c r="L273" s="174"/>
      <c r="M273" s="142"/>
      <c r="N273" s="182" t="s">
        <v>2632</v>
      </c>
      <c r="O273" s="145"/>
      <c r="P273" s="146"/>
      <c r="Q273" s="174" t="s">
        <v>2449</v>
      </c>
      <c r="R273" s="174"/>
      <c r="S273" s="205" t="s">
        <v>2838</v>
      </c>
      <c r="T273" s="174"/>
      <c r="U273" s="166" t="str">
        <f t="shared" si="4"/>
        <v xml:space="preserve"> VISIT_DETAIL 테이블의 DISCHARGED_TO_CONCEPT_ID 컬럼은 'INTEGER', 'INT', 'NUMBER', 'BIGINT' 타입을 가져야한다 </v>
      </c>
      <c r="V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W273" s="164" t="s">
        <v>1971</v>
      </c>
      <c r="X273" s="166" t="str">
        <f>"SELECT 
	CASE WHEN UPPER(DATA_TYPE_NAME) IN ("&amp;$S273&amp;") THEN 'O' ELSE 'X' END AS PASS_CHK,
    'ID"&amp; 'Ⅲ.품질진단 컬럼_규칙_결과'!$U314 &amp;"' AS RULE_ID, 
    UPPER(TABLE_NAME) AS TB_NM,
	UPPER(COLUMN_NAME) AS COL_NM
FROM TABLE_COLUMNS
WHERE 1=1
AND UPPER(SCHEMA_NAME) = '"&amp;$C273&amp;"'
AND UPPER(TABLE_NAME) = '"&amp;$G273&amp;"'
AND UPPER(COLUMN_NAME) = '"&amp;$J273&amp;"' "</f>
        <v xml:space="preserve">SELECT 
	CASE WHEN UPPER(DATA_TYPE_NAME) IN ('INTEGER', 'INT', 'NUMBER', 'BIGINT') THEN 'O' ELSE 'X' END AS PASS_CHK,
    'ID1312' AS RULE_ID, 
    UPPER(TABLE_NAME) AS TB_NM,
	UPPER(COLUMN_NAME) AS COL_NM
FROM TABLE_COLUMNS
WHERE 1=1
AND UPPER(SCHEMA_NAME) = 'CDM'
AND UPPER(TABLE_NAME) = 'VISIT_DETAIL'
AND UPPER(COLUMN_NAME) = 'DISCHARGED_TO_CONCEPT_ID' </v>
      </c>
      <c r="Y273" s="164" t="s">
        <v>1971</v>
      </c>
      <c r="Z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A273" s="164" t="s">
        <v>1971</v>
      </c>
      <c r="AB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C273" s="164" t="s">
        <v>1971</v>
      </c>
      <c r="AD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ALL_TAB_COLUMNS
WHERE 1=1
AND UPPER(OWNER)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ALL_TAB_COLUMNS
WHERE 1=1
AND UPPER(OWNER) = 'CDM'
AND UPPER(TABLE_NAME) = 'VISIT_DETAIL'
AND UPPER(COLUMN_NAME) = 'DISCHARGED_TO_CONCEPT_ID' </v>
      </c>
      <c r="AE273" s="164" t="s">
        <v>1971</v>
      </c>
      <c r="AF273" s="166"/>
      <c r="AG273" s="164" t="s">
        <v>1971</v>
      </c>
      <c r="AH273" s="66"/>
    </row>
    <row r="274" spans="1:34" ht="16.5" hidden="1" customHeight="1">
      <c r="A274" s="141">
        <v>5.4</v>
      </c>
      <c r="B274" s="141" t="s">
        <v>2240</v>
      </c>
      <c r="C274" s="141" t="s">
        <v>2484</v>
      </c>
      <c r="D274" s="141">
        <v>4</v>
      </c>
      <c r="E274" s="174" t="s">
        <v>2243</v>
      </c>
      <c r="F274" s="176" t="s">
        <v>2268</v>
      </c>
      <c r="G274" s="176" t="s">
        <v>2247</v>
      </c>
      <c r="H274" s="176">
        <v>17</v>
      </c>
      <c r="I274" s="182" t="s">
        <v>2633</v>
      </c>
      <c r="J274" s="176" t="s">
        <v>2803</v>
      </c>
      <c r="K274" s="176" t="s">
        <v>2435</v>
      </c>
      <c r="L274" s="174"/>
      <c r="M274" s="142"/>
      <c r="N274" s="182" t="s">
        <v>2633</v>
      </c>
      <c r="O274" s="145"/>
      <c r="P274" s="146"/>
      <c r="Q274" s="174" t="s">
        <v>2449</v>
      </c>
      <c r="R274" s="174"/>
      <c r="S274" s="205" t="s">
        <v>2838</v>
      </c>
      <c r="T274" s="174"/>
      <c r="U274" s="166" t="str">
        <f t="shared" si="4"/>
        <v xml:space="preserve"> VISIT_DETAIL 테이블의 PRECEDING_VISIT_DETAIL_ID 컬럼은 'INTEGER', 'INT', 'NUMBER', 'BIGINT' 타입을 가져야한다 </v>
      </c>
      <c r="V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W274" s="164" t="s">
        <v>1971</v>
      </c>
      <c r="X274" s="166" t="str">
        <f>"SELECT 
	CASE WHEN UPPER(DATA_TYPE_NAME) IN ("&amp;$S274&amp;") THEN 'O' ELSE 'X' END AS PASS_CHK,
    'ID"&amp; 'Ⅲ.품질진단 컬럼_규칙_결과'!$U315 &amp;"' AS RULE_ID, 
    UPPER(TABLE_NAME) AS TB_NM,
	UPPER(COLUMN_NAME) AS COL_NM
FROM TABLE_COLUMNS
WHERE 1=1
AND UPPER(SCHEMA_NAME) = '"&amp;$C274&amp;"'
AND UPPER(TABLE_NAME) = '"&amp;$G274&amp;"'
AND UPPER(COLUMN_NAME) = '"&amp;$J274&amp;"' "</f>
        <v xml:space="preserve">SELECT 
	CASE WHEN UPPER(DATA_TYPE_NAME) IN ('INTEGER', 'INT', 'NUMBER', 'BIGINT') THEN 'O' ELSE 'X' END AS PASS_CHK,
    'ID1313' AS RULE_ID, 
    UPPER(TABLE_NAME) AS TB_NM,
	UPPER(COLUMN_NAME) AS COL_NM
FROM TABLE_COLUMNS
WHERE 1=1
AND UPPER(SCHEMA_NAME) = 'CDM'
AND UPPER(TABLE_NAME) = 'VISIT_DETAIL'
AND UPPER(COLUMN_NAME) = 'PRECEDING_VISIT_DETAIL_ID' </v>
      </c>
      <c r="Y274" s="164" t="s">
        <v>1971</v>
      </c>
      <c r="Z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A274" s="164" t="s">
        <v>1971</v>
      </c>
      <c r="AB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C274" s="164" t="s">
        <v>1971</v>
      </c>
      <c r="AD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ALL_TAB_COLUMNS
WHERE 1=1
AND UPPER(OWNER)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ALL_TAB_COLUMNS
WHERE 1=1
AND UPPER(OWNER) = 'CDM'
AND UPPER(TABLE_NAME) = 'VISIT_DETAIL'
AND UPPER(COLUMN_NAME) = 'PRECEDING_VISIT_DETAIL_ID' </v>
      </c>
      <c r="AE274" s="164" t="s">
        <v>1971</v>
      </c>
      <c r="AF274" s="166"/>
      <c r="AG274" s="164" t="s">
        <v>1971</v>
      </c>
      <c r="AH274" s="66"/>
    </row>
    <row r="275" spans="1:34" ht="16.5" hidden="1" customHeight="1">
      <c r="A275" s="141">
        <v>5.4</v>
      </c>
      <c r="B275" s="141" t="s">
        <v>2240</v>
      </c>
      <c r="C275" s="141" t="s">
        <v>2484</v>
      </c>
      <c r="D275" s="141">
        <v>4</v>
      </c>
      <c r="E275" s="174" t="s">
        <v>2243</v>
      </c>
      <c r="F275" s="176" t="s">
        <v>2268</v>
      </c>
      <c r="G275" s="176" t="s">
        <v>2247</v>
      </c>
      <c r="H275" s="176">
        <v>18</v>
      </c>
      <c r="I275" s="182" t="s">
        <v>2634</v>
      </c>
      <c r="J275" s="176" t="s">
        <v>2798</v>
      </c>
      <c r="K275" s="176" t="s">
        <v>2435</v>
      </c>
      <c r="L275" s="174"/>
      <c r="M275" s="142"/>
      <c r="N275" s="182" t="s">
        <v>2634</v>
      </c>
      <c r="O275" s="145"/>
      <c r="P275" s="146"/>
      <c r="Q275" s="174" t="s">
        <v>2449</v>
      </c>
      <c r="R275" s="174"/>
      <c r="S275" s="205" t="s">
        <v>2838</v>
      </c>
      <c r="T275" s="174"/>
      <c r="U275" s="166" t="str">
        <f t="shared" si="4"/>
        <v xml:space="preserve"> VISIT_DETAIL 테이블의 PARENT_VISIT_DETAIL_ID 컬럼은 'INTEGER', 'INT', 'NUMBER', 'BIGINT' 타입을 가져야한다 </v>
      </c>
      <c r="V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W275" s="164" t="s">
        <v>1971</v>
      </c>
      <c r="X275" s="166" t="str">
        <f>"SELECT 
	CASE WHEN UPPER(DATA_TYPE_NAME) IN ("&amp;$S275&amp;") THEN 'O' ELSE 'X' END AS PASS_CHK,
    'ID"&amp; 'Ⅲ.품질진단 컬럼_규칙_결과'!$U316 &amp;"' AS RULE_ID, 
    UPPER(TABLE_NAME) AS TB_NM,
	UPPER(COLUMN_NAME) AS COL_NM
FROM TABLE_COLUMNS
WHERE 1=1
AND UPPER(SCHEMA_NAME) = '"&amp;$C275&amp;"'
AND UPPER(TABLE_NAME) = '"&amp;$G275&amp;"'
AND UPPER(COLUMN_NAME) = '"&amp;$J275&amp;"' "</f>
        <v xml:space="preserve">SELECT 
	CASE WHEN UPPER(DATA_TYPE_NAME) IN ('INTEGER', 'INT', 'NUMBER', 'BIGINT') THEN 'O' ELSE 'X' END AS PASS_CHK,
    'ID1314' AS RULE_ID, 
    UPPER(TABLE_NAME) AS TB_NM,
	UPPER(COLUMN_NAME) AS COL_NM
FROM TABLE_COLUMNS
WHERE 1=1
AND UPPER(SCHEMA_NAME) = 'CDM'
AND UPPER(TABLE_NAME) = 'VISIT_DETAIL'
AND UPPER(COLUMN_NAME) = 'PARENT_VISIT_DETAIL_ID' </v>
      </c>
      <c r="Y275" s="164" t="s">
        <v>1971</v>
      </c>
      <c r="Z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A275" s="164" t="s">
        <v>1971</v>
      </c>
      <c r="AB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C275" s="164" t="s">
        <v>1971</v>
      </c>
      <c r="AD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ALL_TAB_COLUMNS
WHERE 1=1
AND UPPER(OWNER)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ALL_TAB_COLUMNS
WHERE 1=1
AND UPPER(OWNER) = 'CDM'
AND UPPER(TABLE_NAME) = 'VISIT_DETAIL'
AND UPPER(COLUMN_NAME) = 'PARENT_VISIT_DETAIL_ID' </v>
      </c>
      <c r="AE275" s="164" t="s">
        <v>1971</v>
      </c>
      <c r="AF275" s="166"/>
      <c r="AG275" s="164" t="s">
        <v>1971</v>
      </c>
      <c r="AH275" s="66"/>
    </row>
    <row r="276" spans="1:34" ht="16.5" hidden="1" customHeight="1">
      <c r="A276" s="141">
        <v>5.4</v>
      </c>
      <c r="B276" s="141" t="s">
        <v>2240</v>
      </c>
      <c r="C276" s="141" t="s">
        <v>2484</v>
      </c>
      <c r="D276" s="141">
        <v>4</v>
      </c>
      <c r="E276" s="174" t="s">
        <v>2243</v>
      </c>
      <c r="F276" s="176" t="s">
        <v>2268</v>
      </c>
      <c r="G276" s="176" t="s">
        <v>2247</v>
      </c>
      <c r="H276" s="176">
        <v>19</v>
      </c>
      <c r="I276" s="182" t="s">
        <v>2635</v>
      </c>
      <c r="J276" s="176" t="s">
        <v>2294</v>
      </c>
      <c r="K276" s="176" t="s">
        <v>2435</v>
      </c>
      <c r="L276" s="174"/>
      <c r="M276" s="142"/>
      <c r="N276" s="182" t="s">
        <v>2635</v>
      </c>
      <c r="O276" s="145"/>
      <c r="P276" s="146"/>
      <c r="Q276" s="174" t="s">
        <v>116</v>
      </c>
      <c r="R276" s="174" t="s">
        <v>2448</v>
      </c>
      <c r="S276" s="205" t="s">
        <v>2838</v>
      </c>
      <c r="T276" s="174"/>
      <c r="U276" s="166" t="str">
        <f t="shared" si="4"/>
        <v xml:space="preserve"> VISIT_DETAIL 테이블의 VISIT_OCCURRENCE_ID 컬럼은 'INTEGER', 'INT', 'NUMBER', 'BIGINT' 타입을 가져야한다 </v>
      </c>
      <c r="V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W276" s="164" t="s">
        <v>1971</v>
      </c>
      <c r="X276" s="166" t="str">
        <f>"SELECT 
	CASE WHEN UPPER(DATA_TYPE_NAME) IN ("&amp;$S276&amp;") THEN 'O' ELSE 'X' END AS PASS_CHK,
    'ID"&amp; 'Ⅲ.품질진단 컬럼_규칙_결과'!$U317 &amp;"' AS RULE_ID, 
    UPPER(TABLE_NAME) AS TB_NM,
	UPPER(COLUMN_NAME) AS COL_NM
FROM TABLE_COLUMNS
WHERE 1=1
AND UPPER(SCHEMA_NAME) = '"&amp;$C276&amp;"'
AND UPPER(TABLE_NAME) = '"&amp;$G276&amp;"'
AND UPPER(COLUMN_NAME) = '"&amp;$J276&amp;"' "</f>
        <v xml:space="preserve">SELECT 
	CASE WHEN UPPER(DATA_TYPE_NAME) IN ('INTEGER', 'INT', 'NUMBER', 'BIGINT') THEN 'O' ELSE 'X' END AS PASS_CHK,
    'ID1315' AS RULE_ID, 
    UPPER(TABLE_NAME) AS TB_NM,
	UPPER(COLUMN_NAME) AS COL_NM
FROM TABLE_COLUMNS
WHERE 1=1
AND UPPER(SCHEMA_NAME) = 'CDM'
AND UPPER(TABLE_NAME) = 'VISIT_DETAIL'
AND UPPER(COLUMN_NAME) = 'VISIT_OCCURRENCE_ID' </v>
      </c>
      <c r="Y276" s="164" t="s">
        <v>1971</v>
      </c>
      <c r="Z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A276" s="164" t="s">
        <v>1971</v>
      </c>
      <c r="AB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C276" s="164" t="s">
        <v>1971</v>
      </c>
      <c r="AD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ALL_TAB_COLUMNS
WHERE 1=1
AND UPPER(OWNER)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ALL_TAB_COLUMNS
WHERE 1=1
AND UPPER(OWNER) = 'CDM'
AND UPPER(TABLE_NAME) = 'VISIT_DETAIL'
AND UPPER(COLUMN_NAME) = 'VISIT_OCCURRENCE_ID' </v>
      </c>
      <c r="AE276" s="164" t="s">
        <v>1971</v>
      </c>
      <c r="AF276" s="166"/>
      <c r="AG276" s="164" t="s">
        <v>1971</v>
      </c>
      <c r="AH276" s="66"/>
    </row>
    <row r="277" spans="1:34" ht="16.5" hidden="1" customHeight="1">
      <c r="A277" s="141">
        <v>5.4</v>
      </c>
      <c r="B277" s="141" t="s">
        <v>2240</v>
      </c>
      <c r="C277" s="141" t="s">
        <v>2484</v>
      </c>
      <c r="D277" s="141">
        <v>5</v>
      </c>
      <c r="E277" s="174" t="s">
        <v>2243</v>
      </c>
      <c r="F277" s="176" t="s">
        <v>2269</v>
      </c>
      <c r="G277" s="176" t="s">
        <v>2248</v>
      </c>
      <c r="H277" s="176">
        <v>1</v>
      </c>
      <c r="I277" s="182" t="s">
        <v>2636</v>
      </c>
      <c r="J277" s="176" t="s">
        <v>2319</v>
      </c>
      <c r="K277" s="176" t="s">
        <v>2435</v>
      </c>
      <c r="L277" s="174" t="s">
        <v>9</v>
      </c>
      <c r="M277" s="142"/>
      <c r="N277" s="182" t="s">
        <v>2636</v>
      </c>
      <c r="O277" s="183"/>
      <c r="P277" s="146"/>
      <c r="Q277" s="174" t="s">
        <v>116</v>
      </c>
      <c r="R277" s="174" t="s">
        <v>2448</v>
      </c>
      <c r="S277" s="205" t="s">
        <v>2838</v>
      </c>
      <c r="T277" s="174" t="s">
        <v>315</v>
      </c>
      <c r="U277" s="166" t="str">
        <f t="shared" si="4"/>
        <v xml:space="preserve"> CONDITION_OCCURRENCE 테이블의 CONDITION_OCCURRENCE_ID 컬럼은 'INTEGER', 'INT', 'NUMBER', 'BIGINT' 타입을 가져야한다 </v>
      </c>
      <c r="V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W277" s="164" t="s">
        <v>1971</v>
      </c>
      <c r="X277" s="166" t="str">
        <f>"SELECT 
	CASE WHEN UPPER(DATA_TYPE_NAME) IN ("&amp;$S277&amp;") THEN 'O' ELSE 'X' END AS PASS_CHK,
    'ID"&amp; 'Ⅲ.품질진단 컬럼_규칙_결과'!$U318 &amp;"' AS RULE_ID, 
    UPPER(TABLE_NAME) AS TB_NM,
	UPPER(COLUMN_NAME) AS COL_NM
FROM TABLE_COLUMNS
WHERE 1=1
AND UPPER(SCHEMA_NAME) = '"&amp;$C277&amp;"'
AND UPPER(TABLE_NAME) = '"&amp;$G277&amp;"'
AND UPPER(COLUMN_NAME) = '"&amp;$J277&amp;"' "</f>
        <v xml:space="preserve">SELECT 
	CASE WHEN UPPER(DATA_TYPE_NAME) IN ('INTEGER', 'INT', 'NUMBER', 'BIGINT') THEN 'O' ELSE 'X' END AS PASS_CHK,
    'ID1316' AS RULE_ID, 
    UPPER(TABLE_NAME) AS TB_NM,
	UPPER(COLUMN_NAME) AS COL_NM
FROM TABLE_COLUMNS
WHERE 1=1
AND UPPER(SCHEMA_NAME) = 'CDM'
AND UPPER(TABLE_NAME) = 'CONDITION_OCCURRENCE'
AND UPPER(COLUMN_NAME) = 'CONDITION_OCCURRENCE_ID' </v>
      </c>
      <c r="Y277" s="164" t="s">
        <v>1971</v>
      </c>
      <c r="Z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A277" s="164" t="s">
        <v>1971</v>
      </c>
      <c r="AB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C277" s="164" t="s">
        <v>1971</v>
      </c>
      <c r="AD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ALL_TAB_COLUMNS
WHERE 1=1
AND UPPER(OWNER)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ALL_TAB_COLUMNS
WHERE 1=1
AND UPPER(OWNER) = 'CDM'
AND UPPER(TABLE_NAME) = 'CONDITION_OCCURRENCE'
AND UPPER(COLUMN_NAME) = 'CONDITION_OCCURRENCE_ID' </v>
      </c>
      <c r="AE277" s="164" t="s">
        <v>1971</v>
      </c>
      <c r="AF277" s="166"/>
      <c r="AG277" s="164" t="s">
        <v>1971</v>
      </c>
      <c r="AH277" s="66"/>
    </row>
    <row r="278" spans="1:34" ht="16.5" hidden="1" customHeight="1">
      <c r="A278" s="141">
        <v>5.4</v>
      </c>
      <c r="B278" s="141" t="s">
        <v>2240</v>
      </c>
      <c r="C278" s="141" t="s">
        <v>2484</v>
      </c>
      <c r="D278" s="141">
        <v>5</v>
      </c>
      <c r="E278" s="174" t="s">
        <v>2243</v>
      </c>
      <c r="F278" s="176" t="s">
        <v>2269</v>
      </c>
      <c r="G278" s="176" t="s">
        <v>2248</v>
      </c>
      <c r="H278" s="176">
        <v>2</v>
      </c>
      <c r="I278" s="182" t="s">
        <v>2487</v>
      </c>
      <c r="J278" s="176" t="s">
        <v>2272</v>
      </c>
      <c r="K278" s="176" t="s">
        <v>2435</v>
      </c>
      <c r="L278" s="174"/>
      <c r="M278" s="142"/>
      <c r="N278" s="182" t="s">
        <v>2487</v>
      </c>
      <c r="O278" s="183">
        <v>100000001</v>
      </c>
      <c r="P278" s="146"/>
      <c r="Q278" s="174" t="s">
        <v>116</v>
      </c>
      <c r="R278" s="174" t="s">
        <v>2448</v>
      </c>
      <c r="S278" s="205" t="s">
        <v>2838</v>
      </c>
      <c r="T278" s="174"/>
      <c r="U278" s="166" t="str">
        <f t="shared" si="4"/>
        <v xml:space="preserve"> CONDITION_OCCURRENCE 테이블의 PERSON_ID 컬럼은 'INTEGER', 'INT', 'NUMBER', 'BIGINT' 타입을 가져야한다 </v>
      </c>
      <c r="V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W278" s="164" t="s">
        <v>1971</v>
      </c>
      <c r="X278" s="166" t="str">
        <f>"SELECT 
	CASE WHEN UPPER(DATA_TYPE_NAME) IN ("&amp;$S278&amp;") THEN 'O' ELSE 'X' END AS PASS_CHK,
    'ID"&amp; 'Ⅲ.품질진단 컬럼_규칙_결과'!$U319 &amp;"' AS RULE_ID, 
    UPPER(TABLE_NAME) AS TB_NM,
	UPPER(COLUMN_NAME) AS COL_NM
FROM TABLE_COLUMNS
WHERE 1=1
AND UPPER(SCHEMA_NAME) = '"&amp;$C278&amp;"'
AND UPPER(TABLE_NAME) = '"&amp;$G278&amp;"'
AND UPPER(COLUMN_NAME) = '"&amp;$J278&amp;"' "</f>
        <v xml:space="preserve">SELECT 
	CASE WHEN UPPER(DATA_TYPE_NAME) IN ('INTEGER', 'INT', 'NUMBER', 'BIGINT') THEN 'O' ELSE 'X' END AS PASS_CHK,
    'ID1317' AS RULE_ID, 
    UPPER(TABLE_NAME) AS TB_NM,
	UPPER(COLUMN_NAME) AS COL_NM
FROM TABLE_COLUMNS
WHERE 1=1
AND UPPER(SCHEMA_NAME) = 'CDM'
AND UPPER(TABLE_NAME) = 'CONDITION_OCCURRENCE'
AND UPPER(COLUMN_NAME) = 'PERSON_ID' </v>
      </c>
      <c r="Y278" s="164" t="s">
        <v>1971</v>
      </c>
      <c r="Z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A278" s="164" t="s">
        <v>1971</v>
      </c>
      <c r="AB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C278" s="164" t="s">
        <v>1971</v>
      </c>
      <c r="AD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ALL_TAB_COLUMNS
WHERE 1=1
AND UPPER(OWNER)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ALL_TAB_COLUMNS
WHERE 1=1
AND UPPER(OWNER) = 'CDM'
AND UPPER(TABLE_NAME) = 'CONDITION_OCCURRENCE'
AND UPPER(COLUMN_NAME) = 'PERSON_ID' </v>
      </c>
      <c r="AE278" s="164" t="s">
        <v>1971</v>
      </c>
      <c r="AF278" s="166"/>
      <c r="AG278" s="164" t="s">
        <v>1971</v>
      </c>
      <c r="AH278" s="66"/>
    </row>
    <row r="279" spans="1:34" ht="16.5" hidden="1" customHeight="1">
      <c r="A279" s="141">
        <v>5.4</v>
      </c>
      <c r="B279" s="141" t="s">
        <v>2240</v>
      </c>
      <c r="C279" s="141" t="s">
        <v>2484</v>
      </c>
      <c r="D279" s="141">
        <v>5</v>
      </c>
      <c r="E279" s="174" t="s">
        <v>2243</v>
      </c>
      <c r="F279" s="176" t="s">
        <v>2269</v>
      </c>
      <c r="G279" s="176" t="s">
        <v>2248</v>
      </c>
      <c r="H279" s="176">
        <v>3</v>
      </c>
      <c r="I279" s="182" t="s">
        <v>2637</v>
      </c>
      <c r="J279" s="176" t="s">
        <v>2320</v>
      </c>
      <c r="K279" s="176" t="s">
        <v>2435</v>
      </c>
      <c r="L279" s="174"/>
      <c r="M279" s="142"/>
      <c r="N279" s="182" t="s">
        <v>2649</v>
      </c>
      <c r="O279" s="183"/>
      <c r="P279" s="143"/>
      <c r="Q279" s="174" t="s">
        <v>116</v>
      </c>
      <c r="R279" s="174" t="s">
        <v>2448</v>
      </c>
      <c r="S279" s="205" t="s">
        <v>2838</v>
      </c>
      <c r="T279" s="174"/>
      <c r="U279" s="166" t="str">
        <f t="shared" si="4"/>
        <v xml:space="preserve"> CONDITION_OCCURRENCE 테이블의 CONDITION_CONCEPT_ID 컬럼은 'INTEGER', 'INT', 'NUMBER', 'BIGINT' 타입을 가져야한다 </v>
      </c>
      <c r="V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W279" s="164" t="s">
        <v>1971</v>
      </c>
      <c r="X279" s="166" t="str">
        <f>"SELECT 
	CASE WHEN UPPER(DATA_TYPE_NAME) IN ("&amp;$S279&amp;") THEN 'O' ELSE 'X' END AS PASS_CHK,
    'ID"&amp; 'Ⅲ.품질진단 컬럼_규칙_결과'!$U320 &amp;"' AS RULE_ID, 
    UPPER(TABLE_NAME) AS TB_NM,
	UPPER(COLUMN_NAME) AS COL_NM
FROM TABLE_COLUMNS
WHERE 1=1
AND UPPER(SCHEMA_NAME) = '"&amp;$C279&amp;"'
AND UPPER(TABLE_NAME) = '"&amp;$G279&amp;"'
AND UPPER(COLUMN_NAME) = '"&amp;$J279&amp;"' "</f>
        <v xml:space="preserve">SELECT 
	CASE WHEN UPPER(DATA_TYPE_NAME) IN ('INTEGER', 'INT', 'NUMBER', 'BIGINT') THEN 'O' ELSE 'X' END AS PASS_CHK,
    'ID1318' AS RULE_ID, 
    UPPER(TABLE_NAME) AS TB_NM,
	UPPER(COLUMN_NAME) AS COL_NM
FROM TABLE_COLUMNS
WHERE 1=1
AND UPPER(SCHEMA_NAME) = 'CDM'
AND UPPER(TABLE_NAME) = 'CONDITION_OCCURRENCE'
AND UPPER(COLUMN_NAME) = 'CONDITION_CONCEPT_ID' </v>
      </c>
      <c r="Y279" s="164" t="s">
        <v>1971</v>
      </c>
      <c r="Z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A279" s="164" t="s">
        <v>1971</v>
      </c>
      <c r="AB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C279" s="164" t="s">
        <v>1971</v>
      </c>
      <c r="AD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ALL_TAB_COLUMNS
WHERE 1=1
AND UPPER(OWNER)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ALL_TAB_COLUMNS
WHERE 1=1
AND UPPER(OWNER) = 'CDM'
AND UPPER(TABLE_NAME) = 'CONDITION_OCCURRENCE'
AND UPPER(COLUMN_NAME) = 'CONDITION_CONCEPT_ID' </v>
      </c>
      <c r="AE279" s="164" t="s">
        <v>1971</v>
      </c>
      <c r="AF279" s="166"/>
      <c r="AG279" s="164" t="s">
        <v>1971</v>
      </c>
      <c r="AH279" s="66"/>
    </row>
    <row r="280" spans="1:34" ht="16.5" hidden="1" customHeight="1">
      <c r="A280" s="141">
        <v>5.4</v>
      </c>
      <c r="B280" s="141" t="s">
        <v>2240</v>
      </c>
      <c r="C280" s="141" t="s">
        <v>2484</v>
      </c>
      <c r="D280" s="141">
        <v>5</v>
      </c>
      <c r="E280" s="174" t="s">
        <v>2243</v>
      </c>
      <c r="F280" s="176" t="s">
        <v>2269</v>
      </c>
      <c r="G280" s="176" t="s">
        <v>2248</v>
      </c>
      <c r="H280" s="176">
        <v>4</v>
      </c>
      <c r="I280" s="182" t="s">
        <v>2638</v>
      </c>
      <c r="J280" s="176" t="s">
        <v>2321</v>
      </c>
      <c r="K280" s="176" t="s">
        <v>2438</v>
      </c>
      <c r="L280" s="174"/>
      <c r="M280" s="142"/>
      <c r="N280" s="182" t="s">
        <v>2638</v>
      </c>
      <c r="O280" s="184">
        <v>44406</v>
      </c>
      <c r="P280" s="143"/>
      <c r="Q280" s="174" t="s">
        <v>116</v>
      </c>
      <c r="R280" s="174" t="s">
        <v>2448</v>
      </c>
      <c r="S280" s="205" t="s">
        <v>2813</v>
      </c>
      <c r="T280" s="174"/>
      <c r="U280" s="166" t="str">
        <f t="shared" si="4"/>
        <v xml:space="preserve"> CONDITION_OCCURRENCE 테이블의 CONDITION_START_DATE 컬럼은 'DATE' 타입을 가져야한다 </v>
      </c>
      <c r="V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W280" s="164" t="s">
        <v>1971</v>
      </c>
      <c r="X280" s="166" t="str">
        <f>"SELECT 
	CASE WHEN UPPER(DATA_TYPE_NAME) IN ("&amp;$S280&amp;") THEN 'O' ELSE 'X' END AS PASS_CHK,
    'ID"&amp; 'Ⅲ.품질진단 컬럼_규칙_결과'!$U321 &amp;"' AS RULE_ID, 
    UPPER(TABLE_NAME) AS TB_NM,
	UPPER(COLUMN_NAME) AS COL_NM
FROM TABLE_COLUMNS
WHERE 1=1
AND UPPER(SCHEMA_NAME) = '"&amp;$C280&amp;"'
AND UPPER(TABLE_NAME) = '"&amp;$G280&amp;"'
AND UPPER(COLUMN_NAME) = '"&amp;$J280&amp;"' "</f>
        <v xml:space="preserve">SELECT 
	CASE WHEN UPPER(DATA_TYPE_NAME) IN ('DATE') THEN 'O' ELSE 'X' END AS PASS_CHK,
    'ID1319' AS RULE_ID, 
    UPPER(TABLE_NAME) AS TB_NM,
	UPPER(COLUMN_NAME) AS COL_NM
FROM TABLE_COLUMNS
WHERE 1=1
AND UPPER(SCHEMA_NAME) = 'CDM'
AND UPPER(TABLE_NAME) = 'CONDITION_OCCURRENCE'
AND UPPER(COLUMN_NAME) = 'CONDITION_START_DATE' </v>
      </c>
      <c r="Y280" s="164" t="s">
        <v>1971</v>
      </c>
      <c r="Z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A280" s="164" t="s">
        <v>1971</v>
      </c>
      <c r="AB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C280" s="164" t="s">
        <v>1971</v>
      </c>
      <c r="AD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ALL_TAB_COLUMNS
WHERE 1=1
AND UPPER(OWNER)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ALL_TAB_COLUMNS
WHERE 1=1
AND UPPER(OWNER) = 'CDM'
AND UPPER(TABLE_NAME) = 'CONDITION_OCCURRENCE'
AND UPPER(COLUMN_NAME) = 'CONDITION_START_DATE' </v>
      </c>
      <c r="AE280" s="164" t="s">
        <v>1971</v>
      </c>
      <c r="AF280" s="166"/>
      <c r="AG280" s="164" t="s">
        <v>1971</v>
      </c>
      <c r="AH280" s="66"/>
    </row>
    <row r="281" spans="1:34" ht="16.5" hidden="1" customHeight="1">
      <c r="A281" s="141">
        <v>5.4</v>
      </c>
      <c r="B281" s="141" t="s">
        <v>2240</v>
      </c>
      <c r="C281" s="141" t="s">
        <v>2484</v>
      </c>
      <c r="D281" s="141">
        <v>5</v>
      </c>
      <c r="E281" s="174" t="s">
        <v>2243</v>
      </c>
      <c r="F281" s="176" t="s">
        <v>2269</v>
      </c>
      <c r="G281" s="176" t="s">
        <v>2248</v>
      </c>
      <c r="H281" s="176">
        <v>5</v>
      </c>
      <c r="I281" s="182" t="s">
        <v>2639</v>
      </c>
      <c r="J281" s="176" t="s">
        <v>2322</v>
      </c>
      <c r="K281" s="176" t="s">
        <v>2436</v>
      </c>
      <c r="L281" s="174"/>
      <c r="M281" s="142"/>
      <c r="N281" s="182" t="s">
        <v>2639</v>
      </c>
      <c r="O281" s="185">
        <v>44406</v>
      </c>
      <c r="P281" s="143"/>
      <c r="Q281" s="174" t="s">
        <v>2449</v>
      </c>
      <c r="R281" s="174"/>
      <c r="S281" s="205" t="s">
        <v>2819</v>
      </c>
      <c r="T281" s="174"/>
      <c r="U281" s="166" t="str">
        <f t="shared" si="4"/>
        <v xml:space="preserve"> CONDITION_OCCURRENCE 테이블의 CONDITION_START_DATETIME 컬럼은 'DATETIME', 'TIMESTAMP', 'TIMESTAMP(6)', 'TIMESTAMP WITHOUT TIME ZONE' 타입을 가져야한다 </v>
      </c>
      <c r="V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W281" s="164" t="s">
        <v>1971</v>
      </c>
      <c r="X281" s="166" t="str">
        <f>"SELECT 
	CASE WHEN UPPER(DATA_TYPE_NAME) IN ("&amp;$S281&amp;") THEN 'O' ELSE 'X' END AS PASS_CHK,
    'ID"&amp; 'Ⅲ.품질진단 컬럼_규칙_결과'!$U323 &amp;"' AS RULE_ID, 
    UPPER(TABLE_NAME) AS TB_NM,
	UPPER(COLUMN_NAME) AS COL_NM
FROM TABLE_COLUMNS
WHERE 1=1
AND UPPER(SCHEMA_NAME) = '"&amp;$C281&amp;"'
AND UPPER(TABLE_NAME) = '"&amp;$G281&amp;"'
AND UPPER(COLUMN_NAME) = '"&amp;$J281&amp;"' "</f>
        <v xml:space="preserve">SELECT 
	CASE WHEN UPPER(DATA_TYPE_NAME) IN ('DATETIME', 'TIMESTAMP', 'TIMESTAMP(6)', 'TIMESTAMP WITHOUT TIME ZONE') THEN 'O' ELSE 'X' END AS PASS_CHK,
    'ID1321' AS RULE_ID, 
    UPPER(TABLE_NAME) AS TB_NM,
	UPPER(COLUMN_NAME) AS COL_NM
FROM TABLE_COLUMNS
WHERE 1=1
AND UPPER(SCHEMA_NAME) = 'CDM'
AND UPPER(TABLE_NAME) = 'CONDITION_OCCURRENCE'
AND UPPER(COLUMN_NAME) = 'CONDITION_START_DATETIME' </v>
      </c>
      <c r="Y281" s="164" t="s">
        <v>1971</v>
      </c>
      <c r="Z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A281" s="164" t="s">
        <v>1971</v>
      </c>
      <c r="AB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C281" s="164" t="s">
        <v>1971</v>
      </c>
      <c r="AD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ALL_TAB_COLUMNS
WHERE 1=1
AND UPPER(OWNER)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ALL_TAB_COLUMNS
WHERE 1=1
AND UPPER(OWNER) = 'CDM'
AND UPPER(TABLE_NAME) = 'CONDITION_OCCURRENCE'
AND UPPER(COLUMN_NAME) = 'CONDITION_START_DATETIME' </v>
      </c>
      <c r="AE281" s="164" t="s">
        <v>1971</v>
      </c>
      <c r="AF281" s="166"/>
      <c r="AG281" s="164" t="s">
        <v>1971</v>
      </c>
      <c r="AH281" s="66"/>
    </row>
    <row r="282" spans="1:34" ht="16.5" hidden="1" customHeight="1">
      <c r="A282" s="141">
        <v>5.4</v>
      </c>
      <c r="B282" s="141" t="s">
        <v>2240</v>
      </c>
      <c r="C282" s="141" t="s">
        <v>2484</v>
      </c>
      <c r="D282" s="141">
        <v>5</v>
      </c>
      <c r="E282" s="174" t="s">
        <v>2243</v>
      </c>
      <c r="F282" s="176" t="s">
        <v>2269</v>
      </c>
      <c r="G282" s="176" t="s">
        <v>2248</v>
      </c>
      <c r="H282" s="176">
        <v>6</v>
      </c>
      <c r="I282" s="182" t="s">
        <v>2640</v>
      </c>
      <c r="J282" s="176" t="s">
        <v>2323</v>
      </c>
      <c r="K282" s="176" t="s">
        <v>2438</v>
      </c>
      <c r="L282" s="174"/>
      <c r="M282" s="142"/>
      <c r="N282" s="182" t="s">
        <v>2640</v>
      </c>
      <c r="O282" s="183" t="s">
        <v>2508</v>
      </c>
      <c r="P282" s="146"/>
      <c r="Q282" s="174" t="s">
        <v>2449</v>
      </c>
      <c r="R282" s="174"/>
      <c r="S282" s="205" t="s">
        <v>2813</v>
      </c>
      <c r="T282" s="174"/>
      <c r="U282" s="166" t="str">
        <f t="shared" si="4"/>
        <v xml:space="preserve"> CONDITION_OCCURRENCE 테이블의 CONDITION_END_DATE 컬럼은 'DATE' 타입을 가져야한다 </v>
      </c>
      <c r="V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W282" s="164" t="s">
        <v>1971</v>
      </c>
      <c r="X282" s="166" t="str">
        <f>"SELECT 
	CASE WHEN UPPER(DATA_TYPE_NAME) IN ("&amp;$S282&amp;") THEN 'O' ELSE 'X' END AS PASS_CHK,
    'ID"&amp; 'Ⅲ.품질진단 컬럼_규칙_결과'!$U324 &amp;"' AS RULE_ID, 
    UPPER(TABLE_NAME) AS TB_NM,
	UPPER(COLUMN_NAME) AS COL_NM
FROM TABLE_COLUMNS
WHERE 1=1
AND UPPER(SCHEMA_NAME) = '"&amp;$C282&amp;"'
AND UPPER(TABLE_NAME) = '"&amp;$G282&amp;"'
AND UPPER(COLUMN_NAME) = '"&amp;$J282&amp;"' "</f>
        <v xml:space="preserve">SELECT 
	CASE WHEN UPPER(DATA_TYPE_NAME) IN ('DATE') THEN 'O' ELSE 'X' END AS PASS_CHK,
    'ID1322' AS RULE_ID, 
    UPPER(TABLE_NAME) AS TB_NM,
	UPPER(COLUMN_NAME) AS COL_NM
FROM TABLE_COLUMNS
WHERE 1=1
AND UPPER(SCHEMA_NAME) = 'CDM'
AND UPPER(TABLE_NAME) = 'CONDITION_OCCURRENCE'
AND UPPER(COLUMN_NAME) = 'CONDITION_END_DATE' </v>
      </c>
      <c r="Y282" s="164" t="s">
        <v>1971</v>
      </c>
      <c r="Z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A282" s="164" t="s">
        <v>1971</v>
      </c>
      <c r="AB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C282" s="164" t="s">
        <v>1971</v>
      </c>
      <c r="AD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ALL_TAB_COLUMNS
WHERE 1=1
AND UPPER(OWNER)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ALL_TAB_COLUMNS
WHERE 1=1
AND UPPER(OWNER) = 'CDM'
AND UPPER(TABLE_NAME) = 'CONDITION_OCCURRENCE'
AND UPPER(COLUMN_NAME) = 'CONDITION_END_DATE' </v>
      </c>
      <c r="AE282" s="164" t="s">
        <v>1971</v>
      </c>
      <c r="AF282" s="166"/>
      <c r="AG282" s="164" t="s">
        <v>1971</v>
      </c>
      <c r="AH282" s="66"/>
    </row>
    <row r="283" spans="1:34" ht="16.5" hidden="1" customHeight="1">
      <c r="A283" s="141">
        <v>5.4</v>
      </c>
      <c r="B283" s="141" t="s">
        <v>2240</v>
      </c>
      <c r="C283" s="141" t="s">
        <v>2484</v>
      </c>
      <c r="D283" s="141">
        <v>5</v>
      </c>
      <c r="E283" s="174" t="s">
        <v>2243</v>
      </c>
      <c r="F283" s="176" t="s">
        <v>2269</v>
      </c>
      <c r="G283" s="176" t="s">
        <v>2248</v>
      </c>
      <c r="H283" s="176">
        <v>7</v>
      </c>
      <c r="I283" s="182" t="s">
        <v>2641</v>
      </c>
      <c r="J283" s="176" t="s">
        <v>2324</v>
      </c>
      <c r="K283" s="176" t="s">
        <v>2436</v>
      </c>
      <c r="L283" s="174"/>
      <c r="M283" s="142"/>
      <c r="N283" s="182" t="s">
        <v>2641</v>
      </c>
      <c r="O283" s="183" t="s">
        <v>2508</v>
      </c>
      <c r="P283" s="143"/>
      <c r="Q283" s="174" t="s">
        <v>2449</v>
      </c>
      <c r="R283" s="174"/>
      <c r="S283" s="205" t="s">
        <v>2819</v>
      </c>
      <c r="T283" s="174"/>
      <c r="U283" s="166" t="str">
        <f t="shared" si="4"/>
        <v xml:space="preserve"> CONDITION_OCCURRENCE 테이블의 CONDITION_END_DATETIME 컬럼은 'DATETIME', 'TIMESTAMP', 'TIMESTAMP(6)', 'TIMESTAMP WITHOUT TIME ZONE' 타입을 가져야한다 </v>
      </c>
      <c r="V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W283" s="164" t="s">
        <v>1971</v>
      </c>
      <c r="X283" s="166" t="str">
        <f>"SELECT 
	CASE WHEN UPPER(DATA_TYPE_NAME) IN ("&amp;$S283&amp;") THEN 'O' ELSE 'X' END AS PASS_CHK,
    'ID"&amp; 'Ⅲ.품질진단 컬럼_규칙_결과'!$U325 &amp;"' AS RULE_ID, 
    UPPER(TABLE_NAME) AS TB_NM,
	UPPER(COLUMN_NAME) AS COL_NM
FROM TABLE_COLUMNS
WHERE 1=1
AND UPPER(SCHEMA_NAME) = '"&amp;$C283&amp;"'
AND UPPER(TABLE_NAME) = '"&amp;$G283&amp;"'
AND UPPER(COLUMN_NAME) = '"&amp;$J283&amp;"' "</f>
        <v xml:space="preserve">SELECT 
	CASE WHEN UPPER(DATA_TYPE_NAME) IN ('DATETIME', 'TIMESTAMP', 'TIMESTAMP(6)', 'TIMESTAMP WITHOUT TIME ZONE') THEN 'O' ELSE 'X' END AS PASS_CHK,
    'ID1323' AS RULE_ID, 
    UPPER(TABLE_NAME) AS TB_NM,
	UPPER(COLUMN_NAME) AS COL_NM
FROM TABLE_COLUMNS
WHERE 1=1
AND UPPER(SCHEMA_NAME) = 'CDM'
AND UPPER(TABLE_NAME) = 'CONDITION_OCCURRENCE'
AND UPPER(COLUMN_NAME) = 'CONDITION_END_DATETIME' </v>
      </c>
      <c r="Y283" s="164" t="s">
        <v>1971</v>
      </c>
      <c r="Z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A283" s="164" t="s">
        <v>1971</v>
      </c>
      <c r="AB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C283" s="164" t="s">
        <v>1971</v>
      </c>
      <c r="AD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ALL_TAB_COLUMNS
WHERE 1=1
AND UPPER(OWNER)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ALL_TAB_COLUMNS
WHERE 1=1
AND UPPER(OWNER) = 'CDM'
AND UPPER(TABLE_NAME) = 'CONDITION_OCCURRENCE'
AND UPPER(COLUMN_NAME) = 'CONDITION_END_DATETIME' </v>
      </c>
      <c r="AE283" s="164" t="s">
        <v>1971</v>
      </c>
      <c r="AF283" s="166"/>
      <c r="AG283" s="164" t="s">
        <v>1971</v>
      </c>
      <c r="AH283" s="66"/>
    </row>
    <row r="284" spans="1:34" ht="16.5" hidden="1" customHeight="1">
      <c r="A284" s="141">
        <v>5.4</v>
      </c>
      <c r="B284" s="141" t="s">
        <v>2240</v>
      </c>
      <c r="C284" s="141" t="s">
        <v>2484</v>
      </c>
      <c r="D284" s="141">
        <v>5</v>
      </c>
      <c r="E284" s="174" t="s">
        <v>2243</v>
      </c>
      <c r="F284" s="176" t="s">
        <v>2269</v>
      </c>
      <c r="G284" s="176" t="s">
        <v>2248</v>
      </c>
      <c r="H284" s="176">
        <v>8</v>
      </c>
      <c r="I284" s="182" t="s">
        <v>2642</v>
      </c>
      <c r="J284" s="176" t="s">
        <v>2325</v>
      </c>
      <c r="K284" s="176" t="s">
        <v>2435</v>
      </c>
      <c r="L284" s="174"/>
      <c r="M284" s="142"/>
      <c r="N284" s="182" t="s">
        <v>2650</v>
      </c>
      <c r="O284" s="183">
        <v>44786627</v>
      </c>
      <c r="P284" s="146"/>
      <c r="Q284" s="174" t="s">
        <v>116</v>
      </c>
      <c r="R284" s="174" t="s">
        <v>2448</v>
      </c>
      <c r="S284" s="205" t="s">
        <v>2838</v>
      </c>
      <c r="T284" s="174"/>
      <c r="U284" s="166" t="str">
        <f t="shared" si="4"/>
        <v xml:space="preserve"> CONDITION_OCCURRENCE 테이블의 CONDITION_TYPE_CONCEPT_ID 컬럼은 'INTEGER', 'INT', 'NUMBER', 'BIGINT' 타입을 가져야한다 </v>
      </c>
      <c r="V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W284" s="164" t="s">
        <v>1971</v>
      </c>
      <c r="X284" s="166" t="str">
        <f>"SELECT 
	CASE WHEN UPPER(DATA_TYPE_NAME) IN ("&amp;$S284&amp;") THEN 'O' ELSE 'X' END AS PASS_CHK,
    'ID"&amp; 'Ⅲ.품질진단 컬럼_규칙_결과'!$U326 &amp;"' AS RULE_ID, 
    UPPER(TABLE_NAME) AS TB_NM,
	UPPER(COLUMN_NAME) AS COL_NM
FROM TABLE_COLUMNS
WHERE 1=1
AND UPPER(SCHEMA_NAME) = '"&amp;$C284&amp;"'
AND UPPER(TABLE_NAME) = '"&amp;$G284&amp;"'
AND UPPER(COLUMN_NAME) = '"&amp;$J284&amp;"' "</f>
        <v xml:space="preserve">SELECT 
	CASE WHEN UPPER(DATA_TYPE_NAME) IN ('INTEGER', 'INT', 'NUMBER', 'BIGINT') THEN 'O' ELSE 'X' END AS PASS_CHK,
    'ID1324' AS RULE_ID, 
    UPPER(TABLE_NAME) AS TB_NM,
	UPPER(COLUMN_NAME) AS COL_NM
FROM TABLE_COLUMNS
WHERE 1=1
AND UPPER(SCHEMA_NAME) = 'CDM'
AND UPPER(TABLE_NAME) = 'CONDITION_OCCURRENCE'
AND UPPER(COLUMN_NAME) = 'CONDITION_TYPE_CONCEPT_ID' </v>
      </c>
      <c r="Y284" s="164" t="s">
        <v>1971</v>
      </c>
      <c r="Z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A284" s="164" t="s">
        <v>1971</v>
      </c>
      <c r="AB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C284" s="164" t="s">
        <v>1971</v>
      </c>
      <c r="AD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ALL_TAB_COLUMNS
WHERE 1=1
AND UPPER(OWNER)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ALL_TAB_COLUMNS
WHERE 1=1
AND UPPER(OWNER) = 'CDM'
AND UPPER(TABLE_NAME) = 'CONDITION_OCCURRENCE'
AND UPPER(COLUMN_NAME) = 'CONDITION_TYPE_CONCEPT_ID' </v>
      </c>
      <c r="AE284" s="164" t="s">
        <v>1971</v>
      </c>
      <c r="AF284" s="166"/>
      <c r="AG284" s="164" t="s">
        <v>1971</v>
      </c>
      <c r="AH284" s="66"/>
    </row>
    <row r="285" spans="1:34" ht="16.5" hidden="1" customHeight="1">
      <c r="A285" s="141">
        <v>5.4</v>
      </c>
      <c r="B285" s="141" t="s">
        <v>2240</v>
      </c>
      <c r="C285" s="141" t="s">
        <v>2484</v>
      </c>
      <c r="D285" s="141">
        <v>5</v>
      </c>
      <c r="E285" s="174" t="s">
        <v>2243</v>
      </c>
      <c r="F285" s="176" t="s">
        <v>2269</v>
      </c>
      <c r="G285" s="176" t="s">
        <v>2248</v>
      </c>
      <c r="H285" s="176">
        <v>9</v>
      </c>
      <c r="I285" s="182" t="s">
        <v>2643</v>
      </c>
      <c r="J285" s="176" t="s">
        <v>2326</v>
      </c>
      <c r="K285" s="176" t="s">
        <v>2435</v>
      </c>
      <c r="L285" s="174"/>
      <c r="M285" s="142"/>
      <c r="N285" s="182" t="s">
        <v>2643</v>
      </c>
      <c r="O285" s="183">
        <v>4230359</v>
      </c>
      <c r="P285" s="146"/>
      <c r="Q285" s="174" t="s">
        <v>2449</v>
      </c>
      <c r="R285" s="174"/>
      <c r="S285" s="205" t="s">
        <v>2838</v>
      </c>
      <c r="T285" s="174"/>
      <c r="U285" s="166" t="str">
        <f t="shared" si="4"/>
        <v xml:space="preserve"> CONDITION_OCCURRENCE 테이블의 CONDITION_STATUS_CONCEPT_ID 컬럼은 'INTEGER', 'INT', 'NUMBER', 'BIGINT' 타입을 가져야한다 </v>
      </c>
      <c r="V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W285" s="164" t="s">
        <v>1971</v>
      </c>
      <c r="X285" s="166" t="str">
        <f>"SELECT 
	CASE WHEN UPPER(DATA_TYPE_NAME) IN ("&amp;$S285&amp;") THEN 'O' ELSE 'X' END AS PASS_CHK,
    'ID"&amp; 'Ⅲ.품질진단 컬럼_규칙_결과'!$U327 &amp;"' AS RULE_ID, 
    UPPER(TABLE_NAME) AS TB_NM,
	UPPER(COLUMN_NAME) AS COL_NM
FROM TABLE_COLUMNS
WHERE 1=1
AND UPPER(SCHEMA_NAME) = '"&amp;$C285&amp;"'
AND UPPER(TABLE_NAME) = '"&amp;$G285&amp;"'
AND UPPER(COLUMN_NAME) = '"&amp;$J285&amp;"' "</f>
        <v xml:space="preserve">SELECT 
	CASE WHEN UPPER(DATA_TYPE_NAME) IN ('INTEGER', 'INT', 'NUMBER', 'BIGINT') THEN 'O' ELSE 'X' END AS PASS_CHK,
    'ID1325' AS RULE_ID, 
    UPPER(TABLE_NAME) AS TB_NM,
	UPPER(COLUMN_NAME) AS COL_NM
FROM TABLE_COLUMNS
WHERE 1=1
AND UPPER(SCHEMA_NAME) = 'CDM'
AND UPPER(TABLE_NAME) = 'CONDITION_OCCURRENCE'
AND UPPER(COLUMN_NAME) = 'CONDITION_STATUS_CONCEPT_ID' </v>
      </c>
      <c r="Y285" s="164" t="s">
        <v>1971</v>
      </c>
      <c r="Z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A285" s="164" t="s">
        <v>1971</v>
      </c>
      <c r="AB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C285" s="164" t="s">
        <v>1971</v>
      </c>
      <c r="AD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ALL_TAB_COLUMNS
WHERE 1=1
AND UPPER(OWNER)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ALL_TAB_COLUMNS
WHERE 1=1
AND UPPER(OWNER) = 'CDM'
AND UPPER(TABLE_NAME) = 'CONDITION_OCCURRENCE'
AND UPPER(COLUMN_NAME) = 'CONDITION_STATUS_CONCEPT_ID' </v>
      </c>
      <c r="AE285" s="164" t="s">
        <v>1971</v>
      </c>
      <c r="AF285" s="166"/>
      <c r="AG285" s="164" t="s">
        <v>1971</v>
      </c>
      <c r="AH285" s="66"/>
    </row>
    <row r="286" spans="1:34" ht="16.5" hidden="1" customHeight="1">
      <c r="A286" s="141">
        <v>5.4</v>
      </c>
      <c r="B286" s="141" t="s">
        <v>2240</v>
      </c>
      <c r="C286" s="141" t="s">
        <v>2484</v>
      </c>
      <c r="D286" s="141">
        <v>5</v>
      </c>
      <c r="E286" s="174" t="s">
        <v>2243</v>
      </c>
      <c r="F286" s="176" t="s">
        <v>2269</v>
      </c>
      <c r="G286" s="176" t="s">
        <v>2248</v>
      </c>
      <c r="H286" s="176">
        <v>10</v>
      </c>
      <c r="I286" s="182" t="s">
        <v>2644</v>
      </c>
      <c r="J286" s="176" t="s">
        <v>2327</v>
      </c>
      <c r="K286" s="176" t="s">
        <v>20</v>
      </c>
      <c r="L286" s="174"/>
      <c r="M286" s="142"/>
      <c r="N286" s="182" t="s">
        <v>2644</v>
      </c>
      <c r="O286" s="183" t="s">
        <v>2508</v>
      </c>
      <c r="P286" s="148"/>
      <c r="Q286" s="174" t="s">
        <v>2449</v>
      </c>
      <c r="R286" s="174"/>
      <c r="S286" s="205" t="s">
        <v>2820</v>
      </c>
      <c r="T286" s="174"/>
      <c r="U286" s="166" t="str">
        <f t="shared" si="4"/>
        <v xml:space="preserve"> CONDITION_OCCURRENCE 테이블의 STOP_REASON 컬럼은 'CHARACTER VARYING', 'VARCHAR', 'VARCHAR2' 타입을 가져야한다 </v>
      </c>
      <c r="V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W286" s="164" t="s">
        <v>1971</v>
      </c>
      <c r="X286" s="166" t="str">
        <f>"SELECT 
	CASE WHEN UPPER(DATA_TYPE_NAME) IN ("&amp;$S286&amp;") THEN 'O' ELSE 'X' END AS PASS_CHK,
    'ID"&amp; 'Ⅲ.품질진단 컬럼_규칙_결과'!$U328 &amp;"' AS RULE_ID, 
    UPPER(TABLE_NAME) AS TB_NM,
	UPPER(COLUMN_NAME) AS COL_NM
FROM TABLE_COLUMNS
WHERE 1=1
AND UPPER(SCHEMA_NAME) = '"&amp;$C286&amp;"'
AND UPPER(TABLE_NAME) = '"&amp;$G286&amp;"'
AND UPPER(COLUMN_NAME) = '"&amp;$J286&amp;"'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'STOP_REASON' </v>
      </c>
      <c r="Y286" s="164" t="s">
        <v>1971</v>
      </c>
      <c r="Z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A286" s="164" t="s">
        <v>1971</v>
      </c>
      <c r="AB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C286" s="164" t="s">
        <v>1971</v>
      </c>
      <c r="AD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ALL_TAB_COLUMNS
WHERE 1=1
AND UPPER(OWNER)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'STOP_REASON' </v>
      </c>
      <c r="AE286" s="164" t="s">
        <v>1971</v>
      </c>
      <c r="AF286" s="166"/>
      <c r="AG286" s="164" t="s">
        <v>1971</v>
      </c>
      <c r="AH286" s="66"/>
    </row>
    <row r="287" spans="1:34" ht="16.5" hidden="1" customHeight="1">
      <c r="A287" s="141">
        <v>5.4</v>
      </c>
      <c r="B287" s="141" t="s">
        <v>2240</v>
      </c>
      <c r="C287" s="141" t="s">
        <v>2484</v>
      </c>
      <c r="D287" s="141">
        <v>5</v>
      </c>
      <c r="E287" s="174" t="s">
        <v>2243</v>
      </c>
      <c r="F287" s="176" t="s">
        <v>2269</v>
      </c>
      <c r="G287" s="176" t="s">
        <v>2248</v>
      </c>
      <c r="H287" s="176">
        <v>11</v>
      </c>
      <c r="I287" s="182" t="s">
        <v>2498</v>
      </c>
      <c r="J287" s="176" t="s">
        <v>2281</v>
      </c>
      <c r="K287" s="176" t="s">
        <v>2435</v>
      </c>
      <c r="L287" s="174"/>
      <c r="M287" s="142"/>
      <c r="N287" s="182" t="s">
        <v>2498</v>
      </c>
      <c r="O287" s="183">
        <v>11111</v>
      </c>
      <c r="P287" s="148"/>
      <c r="Q287" s="174" t="s">
        <v>2449</v>
      </c>
      <c r="R287" s="174"/>
      <c r="S287" s="205" t="s">
        <v>2838</v>
      </c>
      <c r="T287" s="174"/>
      <c r="U287" s="166" t="str">
        <f t="shared" si="4"/>
        <v xml:space="preserve"> CONDITION_OCCURRENCE 테이블의 PROVIDER_ID 컬럼은 'INTEGER', 'INT', 'NUMBER', 'BIGINT' 타입을 가져야한다 </v>
      </c>
      <c r="V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W287" s="164" t="s">
        <v>1971</v>
      </c>
      <c r="X287" s="166" t="str">
        <f>"SELECT 
	CASE WHEN UPPER(DATA_TYPE_NAME) IN ("&amp;$S287&amp;") THEN 'O' ELSE 'X' END AS PASS_CHK,
    'ID"&amp; 'Ⅲ.품질진단 컬럼_규칙_결과'!$U329 &amp;"' AS RULE_ID, 
    UPPER(TABLE_NAME) AS TB_NM,
	UPPER(COLUMN_NAME) AS COL_NM
FROM TABLE_COLUMNS
WHERE 1=1
AND UPPER(SCHEMA_NAME) = '"&amp;$C287&amp;"'
AND UPPER(TABLE_NAME) = '"&amp;$G287&amp;"'
AND UPPER(COLUMN_NAME) = '"&amp;$J287&amp;"'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'PROVIDER_ID' </v>
      </c>
      <c r="Y287" s="164" t="s">
        <v>1971</v>
      </c>
      <c r="Z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A287" s="164" t="s">
        <v>1971</v>
      </c>
      <c r="AB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C287" s="164" t="s">
        <v>1971</v>
      </c>
      <c r="AD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ALL_TAB_COLUMNS
WHERE 1=1
AND UPPER(OWNER)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'PROVIDER_ID' </v>
      </c>
      <c r="AE287" s="164" t="s">
        <v>1971</v>
      </c>
      <c r="AF287" s="166"/>
      <c r="AG287" s="164" t="s">
        <v>1971</v>
      </c>
      <c r="AH287" s="66"/>
    </row>
    <row r="288" spans="1:34" ht="16.5" hidden="1" customHeight="1">
      <c r="A288" s="141">
        <v>5.4</v>
      </c>
      <c r="B288" s="141" t="s">
        <v>2240</v>
      </c>
      <c r="C288" s="141" t="s">
        <v>2484</v>
      </c>
      <c r="D288" s="141">
        <v>5</v>
      </c>
      <c r="E288" s="174" t="s">
        <v>2243</v>
      </c>
      <c r="F288" s="176" t="s">
        <v>2269</v>
      </c>
      <c r="G288" s="176" t="s">
        <v>2248</v>
      </c>
      <c r="H288" s="176">
        <v>12</v>
      </c>
      <c r="I288" s="182" t="s">
        <v>2645</v>
      </c>
      <c r="J288" s="176" t="s">
        <v>2294</v>
      </c>
      <c r="K288" s="176" t="s">
        <v>2435</v>
      </c>
      <c r="L288" s="174"/>
      <c r="M288" s="142"/>
      <c r="N288" s="182" t="s">
        <v>2651</v>
      </c>
      <c r="O288" s="183">
        <v>11833561</v>
      </c>
      <c r="P288" s="146"/>
      <c r="Q288" s="174" t="s">
        <v>2449</v>
      </c>
      <c r="R288" s="174"/>
      <c r="S288" s="205" t="s">
        <v>2838</v>
      </c>
      <c r="T288" s="174"/>
      <c r="U288" s="166" t="str">
        <f t="shared" si="4"/>
        <v xml:space="preserve"> CONDITION_OCCURRENCE 테이블의 VISIT_OCCURRENCE_ID 컬럼은 'INTEGER', 'INT', 'NUMBER', 'BIGINT' 타입을 가져야한다 </v>
      </c>
      <c r="V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W288" s="164" t="s">
        <v>1971</v>
      </c>
      <c r="X288" s="166" t="str">
        <f>"SELECT 
	CASE WHEN UPPER(DATA_TYPE_NAME) IN ("&amp;$S288&amp;") THEN 'O' ELSE 'X' END AS PASS_CHK,
    'ID"&amp; 'Ⅲ.품질진단 컬럼_규칙_결과'!$U330 &amp;"' AS RULE_ID, 
    UPPER(TABLE_NAME) AS TB_NM,
	UPPER(COLUMN_NAME) AS COL_NM
FROM TABLE_COLUMNS
WHERE 1=1
AND UPPER(SCHEMA_NAME) = '"&amp;$C288&amp;"'
AND UPPER(TABLE_NAME) = '"&amp;$G288&amp;"'
AND UPPER(COLUMN_NAME) = '"&amp;$J288&amp;"'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'VISIT_OCCURRENCE_ID' </v>
      </c>
      <c r="Y288" s="164" t="s">
        <v>1971</v>
      </c>
      <c r="Z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A288" s="164" t="s">
        <v>1971</v>
      </c>
      <c r="AB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C288" s="164" t="s">
        <v>1971</v>
      </c>
      <c r="AD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ALL_TAB_COLUMNS
WHERE 1=1
AND UPPER(OWNER)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'VISIT_OCCURRENCE_ID' </v>
      </c>
      <c r="AE288" s="164" t="s">
        <v>1971</v>
      </c>
      <c r="AF288" s="166"/>
      <c r="AG288" s="164" t="s">
        <v>1971</v>
      </c>
      <c r="AH288" s="66"/>
    </row>
    <row r="289" spans="1:34" ht="16.5" hidden="1" customHeight="1">
      <c r="A289" s="141">
        <v>5.4</v>
      </c>
      <c r="B289" s="141" t="s">
        <v>2240</v>
      </c>
      <c r="C289" s="141" t="s">
        <v>2484</v>
      </c>
      <c r="D289" s="141">
        <v>5</v>
      </c>
      <c r="E289" s="174" t="s">
        <v>2243</v>
      </c>
      <c r="F289" s="176" t="s">
        <v>2269</v>
      </c>
      <c r="G289" s="176" t="s">
        <v>2248</v>
      </c>
      <c r="H289" s="176">
        <v>13</v>
      </c>
      <c r="I289" s="182" t="s">
        <v>2500</v>
      </c>
      <c r="J289" s="176" t="s">
        <v>2307</v>
      </c>
      <c r="K289" s="176" t="s">
        <v>2435</v>
      </c>
      <c r="L289" s="174"/>
      <c r="M289" s="142"/>
      <c r="N289" s="182" t="s">
        <v>2500</v>
      </c>
      <c r="O289" s="183">
        <v>11833562</v>
      </c>
      <c r="P289" s="146"/>
      <c r="Q289" s="174" t="s">
        <v>2449</v>
      </c>
      <c r="R289" s="174"/>
      <c r="S289" s="205" t="s">
        <v>2838</v>
      </c>
      <c r="T289" s="174"/>
      <c r="U289" s="166" t="str">
        <f t="shared" si="4"/>
        <v xml:space="preserve"> CONDITION_OCCURRENCE 테이블의 VISIT_DETAIL_ID 컬럼은 'INTEGER', 'INT', 'NUMBER', 'BIGINT' 타입을 가져야한다 </v>
      </c>
      <c r="V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W289" s="164" t="s">
        <v>1971</v>
      </c>
      <c r="X289" s="166" t="str">
        <f>"SELECT 
	CASE WHEN UPPER(DATA_TYPE_NAME) IN ("&amp;$S289&amp;") THEN 'O' ELSE 'X' END AS PASS_CHK,
    'ID"&amp; 'Ⅲ.품질진단 컬럼_규칙_결과'!$U331 &amp;"' AS RULE_ID, 
    UPPER(TABLE_NAME) AS TB_NM,
	UPPER(COLUMN_NAME) AS COL_NM
FROM TABLE_COLUMNS
WHERE 1=1
AND UPPER(SCHEMA_NAME) = '"&amp;$C289&amp;"'
AND UPPER(TABLE_NAME) = '"&amp;$G289&amp;"'
AND UPPER(COLUMN_NAME) = '"&amp;$J289&amp;"'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'VISIT_DETAIL_ID' </v>
      </c>
      <c r="Y289" s="164" t="s">
        <v>1971</v>
      </c>
      <c r="Z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A289" s="164" t="s">
        <v>1971</v>
      </c>
      <c r="AB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C289" s="164" t="s">
        <v>1971</v>
      </c>
      <c r="AD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ALL_TAB_COLUMNS
WHERE 1=1
AND UPPER(OWNER)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'VISIT_DETAIL_ID' </v>
      </c>
      <c r="AE289" s="164" t="s">
        <v>1971</v>
      </c>
      <c r="AF289" s="166"/>
      <c r="AG289" s="164" t="s">
        <v>1971</v>
      </c>
      <c r="AH289" s="66"/>
    </row>
    <row r="290" spans="1:34" ht="16.5" hidden="1" customHeight="1">
      <c r="A290" s="141">
        <v>5.4</v>
      </c>
      <c r="B290" s="141" t="s">
        <v>2240</v>
      </c>
      <c r="C290" s="141" t="s">
        <v>2484</v>
      </c>
      <c r="D290" s="141">
        <v>5</v>
      </c>
      <c r="E290" s="174" t="s">
        <v>2243</v>
      </c>
      <c r="F290" s="176" t="s">
        <v>2269</v>
      </c>
      <c r="G290" s="176" t="s">
        <v>2248</v>
      </c>
      <c r="H290" s="176">
        <v>14</v>
      </c>
      <c r="I290" s="182" t="s">
        <v>2646</v>
      </c>
      <c r="J290" s="176" t="s">
        <v>2328</v>
      </c>
      <c r="K290" s="176" t="s">
        <v>2437</v>
      </c>
      <c r="L290" s="174"/>
      <c r="M290" s="142"/>
      <c r="N290" s="182" t="s">
        <v>2652</v>
      </c>
      <c r="O290" s="183" t="s">
        <v>2655</v>
      </c>
      <c r="P290" s="146"/>
      <c r="Q290" s="174" t="s">
        <v>2449</v>
      </c>
      <c r="R290" s="174"/>
      <c r="S290" s="205" t="s">
        <v>2820</v>
      </c>
      <c r="T290" s="174"/>
      <c r="U290" s="166" t="str">
        <f t="shared" si="4"/>
        <v xml:space="preserve"> CONDITION_OCCURRENCE 테이블의 CONDITION_SOURCE_VALUE 컬럼은 'CHARACTER VARYING', 'VARCHAR', 'VARCHAR2' 타입을 가져야한다 </v>
      </c>
      <c r="V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W290" s="164" t="s">
        <v>1971</v>
      </c>
      <c r="X290" s="166" t="str">
        <f>"SELECT 
	CASE WHEN UPPER(DATA_TYPE_NAME) IN ("&amp;$S290&amp;") THEN 'O' ELSE 'X' END AS PASS_CHK,
    'ID"&amp; 'Ⅲ.품질진단 컬럼_규칙_결과'!$U332 &amp;"' AS RULE_ID, 
    UPPER(TABLE_NAME) AS TB_NM,
	UPPER(COLUMN_NAME) AS COL_NM
FROM TABLE_COLUMNS
WHERE 1=1
AND UPPER(SCHEMA_NAME) = '"&amp;$C290&amp;"'
AND UPPER(TABLE_NAME) = '"&amp;$G290&amp;"'
AND UPPER(COLUMN_NAME) = '"&amp;$J290&amp;"'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'CONDITION_SOURCE_VALUE' </v>
      </c>
      <c r="Y290" s="164" t="s">
        <v>1971</v>
      </c>
      <c r="Z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A290" s="164" t="s">
        <v>1971</v>
      </c>
      <c r="AB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C290" s="164" t="s">
        <v>1971</v>
      </c>
      <c r="AD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ALL_TAB_COLUMNS
WHERE 1=1
AND UPPER(OWNER)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'CONDITION_SOURCE_VALUE' </v>
      </c>
      <c r="AE290" s="164" t="s">
        <v>1971</v>
      </c>
      <c r="AF290" s="166"/>
      <c r="AG290" s="164" t="s">
        <v>1971</v>
      </c>
      <c r="AH290" s="66"/>
    </row>
    <row r="291" spans="1:34" ht="16.5" hidden="1" customHeight="1">
      <c r="A291" s="141">
        <v>5.4</v>
      </c>
      <c r="B291" s="141" t="s">
        <v>2240</v>
      </c>
      <c r="C291" s="141" t="s">
        <v>2484</v>
      </c>
      <c r="D291" s="141">
        <v>5</v>
      </c>
      <c r="E291" s="174" t="s">
        <v>2243</v>
      </c>
      <c r="F291" s="176" t="s">
        <v>2269</v>
      </c>
      <c r="G291" s="176" t="s">
        <v>2248</v>
      </c>
      <c r="H291" s="176">
        <v>15</v>
      </c>
      <c r="I291" s="182" t="s">
        <v>2647</v>
      </c>
      <c r="J291" s="176" t="s">
        <v>2329</v>
      </c>
      <c r="K291" s="176" t="s">
        <v>2435</v>
      </c>
      <c r="L291" s="174"/>
      <c r="M291" s="142"/>
      <c r="N291" s="182" t="s">
        <v>2653</v>
      </c>
      <c r="O291" s="183" t="s">
        <v>2656</v>
      </c>
      <c r="P291" s="147"/>
      <c r="Q291" s="174" t="s">
        <v>2449</v>
      </c>
      <c r="R291" s="174"/>
      <c r="S291" s="205" t="s">
        <v>2838</v>
      </c>
      <c r="T291" s="174"/>
      <c r="U291" s="166" t="str">
        <f t="shared" si="4"/>
        <v xml:space="preserve"> CONDITION_OCCURRENCE 테이블의 CONDITION_SOURCE_CONCEPT_ID 컬럼은 'INTEGER', 'INT', 'NUMBER', 'BIGINT' 타입을 가져야한다 </v>
      </c>
      <c r="V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W291" s="164" t="s">
        <v>1971</v>
      </c>
      <c r="X291" s="166" t="str">
        <f>"SELECT 
	CASE WHEN UPPER(DATA_TYPE_NAME) IN ("&amp;$S291&amp;") THEN 'O' ELSE 'X' END AS PASS_CHK,
    'ID"&amp; 'Ⅲ.품질진단 컬럼_규칙_결과'!$U333 &amp;"' AS RULE_ID, 
    UPPER(TABLE_NAME) AS TB_NM,
	UPPER(COLUMN_NAME) AS COL_NM
FROM TABLE_COLUMNS
WHERE 1=1
AND UPPER(SCHEMA_NAME) = '"&amp;$C291&amp;"'
AND UPPER(TABLE_NAME) = '"&amp;$G291&amp;"'
AND UPPER(COLUMN_NAME) = '"&amp;$J291&amp;"'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'CONDITION_SOURCE_CONCEPT_ID' </v>
      </c>
      <c r="Y291" s="164" t="s">
        <v>1971</v>
      </c>
      <c r="Z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A291" s="164" t="s">
        <v>1971</v>
      </c>
      <c r="AB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C291" s="164" t="s">
        <v>1971</v>
      </c>
      <c r="AD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ALL_TAB_COLUMNS
WHERE 1=1
AND UPPER(OWNER)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'CONDITION_SOURCE_CONCEPT_ID' </v>
      </c>
      <c r="AE291" s="164" t="s">
        <v>1971</v>
      </c>
      <c r="AF291" s="166"/>
      <c r="AG291" s="164" t="s">
        <v>1971</v>
      </c>
      <c r="AH291" s="66"/>
    </row>
    <row r="292" spans="1:34" ht="16.5" hidden="1" customHeight="1">
      <c r="A292" s="141">
        <v>5.4</v>
      </c>
      <c r="B292" s="141" t="s">
        <v>2240</v>
      </c>
      <c r="C292" s="141" t="s">
        <v>2484</v>
      </c>
      <c r="D292" s="141">
        <v>5</v>
      </c>
      <c r="E292" s="174" t="s">
        <v>2243</v>
      </c>
      <c r="F292" s="176" t="s">
        <v>2269</v>
      </c>
      <c r="G292" s="176" t="s">
        <v>2248</v>
      </c>
      <c r="H292" s="176">
        <v>16</v>
      </c>
      <c r="I292" s="182" t="s">
        <v>2648</v>
      </c>
      <c r="J292" s="176" t="s">
        <v>2330</v>
      </c>
      <c r="K292" s="176" t="s">
        <v>2437</v>
      </c>
      <c r="L292" s="174"/>
      <c r="M292" s="142"/>
      <c r="N292" s="182" t="s">
        <v>2654</v>
      </c>
      <c r="O292" s="183">
        <v>1</v>
      </c>
      <c r="P292" s="147"/>
      <c r="Q292" s="174" t="s">
        <v>2449</v>
      </c>
      <c r="R292" s="174"/>
      <c r="S292" s="205" t="s">
        <v>2820</v>
      </c>
      <c r="T292" s="174"/>
      <c r="U292" s="166" t="str">
        <f t="shared" si="4"/>
        <v xml:space="preserve"> CONDITION_OCCURRENCE 테이블의 CONDITION_STATUS_SOURCE_VALUE 컬럼은 'CHARACTER VARYING', 'VARCHAR', 'VARCHAR2' 타입을 가져야한다 </v>
      </c>
      <c r="V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W292" s="164" t="s">
        <v>1971</v>
      </c>
      <c r="X292" s="166" t="str">
        <f>"SELECT 
	CASE WHEN UPPER(DATA_TYPE_NAME) IN ("&amp;$S292&amp;") THEN 'O' ELSE 'X' END AS PASS_CHK,
    'ID"&amp; 'Ⅲ.품질진단 컬럼_규칙_결과'!$U334 &amp;"' AS RULE_ID, 
    UPPER(TABLE_NAME) AS TB_NM,
	UPPER(COLUMN_NAME) AS COL_NM
FROM TABLE_COLUMNS
WHERE 1=1
AND UPPER(SCHEMA_NAME) = '"&amp;$C292&amp;"'
AND UPPER(TABLE_NAME) = '"&amp;$G292&amp;"'
AND UPPER(COLUMN_NAME) = '"&amp;$J292&amp;"' "</f>
        <v xml:space="preserve">SELECT 
	CASE WHEN UPPER(DATA_TYPE_NAME) IN ('CHARACTER VARYING', 'VARCHAR', 'VARCHAR2') THEN 'O' ELSE 'X' END AS PASS_CHK,
    'ID3001' AS RULE_ID, 
    UPPER(TABLE_NAME) AS TB_NM,
	UPPER(COLUMN_NAME) AS COL_NM
FROM TABLE_COLUMNS
WHERE 1=1
AND UPPER(SCHEMA_NAME) = 'CDM'
AND UPPER(TABLE_NAME) = 'CONDITION_OCCURRENCE'
AND UPPER(COLUMN_NAME) = 'CONDITION_STATUS_SOURCE_VALUE' </v>
      </c>
      <c r="Y292" s="164" t="s">
        <v>1971</v>
      </c>
      <c r="Z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A292" s="164" t="s">
        <v>1971</v>
      </c>
      <c r="AB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C292" s="164" t="s">
        <v>1971</v>
      </c>
      <c r="AD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ALL_TAB_COLUMNS
WHERE 1=1
AND UPPER(OWNER)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ALL_TAB_COLUMNS
WHERE 1=1
AND UPPER(OWNER) = 'CDM'
AND UPPER(TABLE_NAME) = 'CONDITION_OCCURRENCE'
AND UPPER(COLUMN_NAME) = 'CONDITION_STATUS_SOURCE_VALUE' </v>
      </c>
      <c r="AE292" s="164" t="s">
        <v>1971</v>
      </c>
      <c r="AF292" s="166"/>
      <c r="AG292" s="164" t="s">
        <v>1971</v>
      </c>
      <c r="AH292" s="66"/>
    </row>
    <row r="293" spans="1:34" ht="16.5" hidden="1" customHeight="1">
      <c r="A293" s="141">
        <v>5.4</v>
      </c>
      <c r="B293" s="141" t="s">
        <v>2240</v>
      </c>
      <c r="C293" s="141" t="s">
        <v>2484</v>
      </c>
      <c r="D293" s="141">
        <v>6</v>
      </c>
      <c r="E293" s="174" t="s">
        <v>2243</v>
      </c>
      <c r="F293" s="176" t="s">
        <v>2270</v>
      </c>
      <c r="G293" s="176" t="s">
        <v>2249</v>
      </c>
      <c r="H293" s="176">
        <v>1</v>
      </c>
      <c r="I293" s="182" t="s">
        <v>2556</v>
      </c>
      <c r="J293" s="176" t="s">
        <v>2331</v>
      </c>
      <c r="K293" s="176" t="s">
        <v>2435</v>
      </c>
      <c r="L293" s="174" t="s">
        <v>9</v>
      </c>
      <c r="M293" s="142"/>
      <c r="N293" s="182" t="s">
        <v>2534</v>
      </c>
      <c r="O293" s="183">
        <v>11833563</v>
      </c>
      <c r="P293" s="146"/>
      <c r="Q293" s="174" t="s">
        <v>116</v>
      </c>
      <c r="R293" s="174" t="s">
        <v>2448</v>
      </c>
      <c r="S293" s="205" t="s">
        <v>2838</v>
      </c>
      <c r="T293" s="174" t="s">
        <v>315</v>
      </c>
      <c r="U293" s="166" t="str">
        <f t="shared" si="4"/>
        <v xml:space="preserve"> DRUG_EXPOSURE 테이블의 DRUG_EXPOSURE_ID 컬럼은 'INTEGER', 'INT', 'NUMBER', 'BIGINT' 타입을 가져야한다 </v>
      </c>
      <c r="V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W293" s="164" t="s">
        <v>1971</v>
      </c>
      <c r="X293" s="166" t="str">
        <f>"SELECT 
	CASE WHEN UPPER(DATA_TYPE_NAME) IN ("&amp;$S293&amp;") THEN 'O' ELSE 'X' END AS PASS_CHK,
    'ID"&amp; 'Ⅲ.품질진단 컬럼_규칙_결과'!$U338 &amp;"' AS RULE_ID, 
    UPPER(TABLE_NAME) AS TB_NM,
	UPPER(COLUMN_NAME) AS COL_NM
FROM TABLE_COLUMNS
WHERE 1=1
AND UPPER(SCHEMA_NAME) = '"&amp;$C293&amp;"'
AND UPPER(TABLE_NAME) = '"&amp;$G293&amp;"'
AND UPPER(COLUMN_NAME) = '"&amp;$J293&amp;"' "</f>
        <v xml:space="preserve">SELECT 
	CASE WHEN UPPER(DATA_TYPE_NAME) IN ('INTEGER', 'INT', 'NUMBER', 'BIGINT') THEN 'O' ELSE 'X' END AS PASS_CHK,
    'ID3005' AS RULE_ID, 
    UPPER(TABLE_NAME) AS TB_NM,
	UPPER(COLUMN_NAME) AS COL_NM
FROM TABLE_COLUMNS
WHERE 1=1
AND UPPER(SCHEMA_NAME) = 'CDM'
AND UPPER(TABLE_NAME) = 'DRUG_EXPOSURE'
AND UPPER(COLUMN_NAME) = 'DRUG_EXPOSURE_ID' </v>
      </c>
      <c r="Y293" s="164" t="s">
        <v>1971</v>
      </c>
      <c r="Z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A293" s="164" t="s">
        <v>1971</v>
      </c>
      <c r="AB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C293" s="164" t="s">
        <v>1971</v>
      </c>
      <c r="AD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ALL_TAB_COLUMNS
WHERE 1=1
AND UPPER(OWNER)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ALL_TAB_COLUMNS
WHERE 1=1
AND UPPER(OWNER) = 'CDM'
AND UPPER(TABLE_NAME) = 'DRUG_EXPOSURE'
AND UPPER(COLUMN_NAME) = 'DRUG_EXPOSURE_ID' </v>
      </c>
      <c r="AE293" s="164" t="s">
        <v>1971</v>
      </c>
      <c r="AF293" s="166"/>
      <c r="AG293" s="164" t="s">
        <v>1971</v>
      </c>
      <c r="AH293" s="66"/>
    </row>
    <row r="294" spans="1:34" ht="16.5" hidden="1" customHeight="1">
      <c r="A294" s="141">
        <v>5.4</v>
      </c>
      <c r="B294" s="141" t="s">
        <v>2240</v>
      </c>
      <c r="C294" s="141" t="s">
        <v>2484</v>
      </c>
      <c r="D294" s="141">
        <v>6</v>
      </c>
      <c r="E294" s="174" t="s">
        <v>2243</v>
      </c>
      <c r="F294" s="176" t="s">
        <v>2270</v>
      </c>
      <c r="G294" s="176" t="s">
        <v>2249</v>
      </c>
      <c r="H294" s="176">
        <v>2</v>
      </c>
      <c r="I294" s="182" t="s">
        <v>2487</v>
      </c>
      <c r="J294" s="176" t="s">
        <v>2272</v>
      </c>
      <c r="K294" s="176" t="s">
        <v>2435</v>
      </c>
      <c r="L294" s="174"/>
      <c r="M294" s="142"/>
      <c r="N294" s="182" t="s">
        <v>2487</v>
      </c>
      <c r="O294" s="183">
        <v>100000001</v>
      </c>
      <c r="P294" s="146"/>
      <c r="Q294" s="174" t="s">
        <v>116</v>
      </c>
      <c r="R294" s="174" t="s">
        <v>2448</v>
      </c>
      <c r="S294" s="205" t="s">
        <v>2838</v>
      </c>
      <c r="T294" s="174"/>
      <c r="U294" s="166" t="str">
        <f t="shared" si="4"/>
        <v xml:space="preserve"> DRUG_EXPOSURE 테이블의 PERSON_ID 컬럼은 'INTEGER', 'INT', 'NUMBER', 'BIGINT' 타입을 가져야한다 </v>
      </c>
      <c r="V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W294" s="164" t="s">
        <v>1971</v>
      </c>
      <c r="X294" s="166" t="str">
        <f>"SELECT 
	CASE WHEN UPPER(DATA_TYPE_NAME) IN ("&amp;$S294&amp;") THEN 'O' ELSE 'X' END AS PASS_CHK,
    'ID"&amp; 'Ⅲ.품질진단 컬럼_규칙_결과'!$U339 &amp;"' AS RULE_ID, 
    UPPER(TABLE_NAME) AS TB_NM,
	UPPER(COLUMN_NAME) AS COL_NM
FROM TABLE_COLUMNS
WHERE 1=1
AND UPPER(SCHEMA_NAME) = '"&amp;$C294&amp;"'
AND UPPER(TABLE_NAME) = '"&amp;$G294&amp;"'
AND UPPER(COLUMN_NAME) = '"&amp;$J294&amp;"' "</f>
        <v xml:space="preserve">SELECT 
	CASE WHEN UPPER(DATA_TYPE_NAME) IN ('INTEGER', 'INT', 'NUMBER', 'BIGINT') THEN 'O' ELSE 'X' END AS PASS_CHK,
    'ID3006' AS RULE_ID, 
    UPPER(TABLE_NAME) AS TB_NM,
	UPPER(COLUMN_NAME) AS COL_NM
FROM TABLE_COLUMNS
WHERE 1=1
AND UPPER(SCHEMA_NAME) = 'CDM'
AND UPPER(TABLE_NAME) = 'DRUG_EXPOSURE'
AND UPPER(COLUMN_NAME) = 'PERSON_ID' </v>
      </c>
      <c r="Y294" s="164" t="s">
        <v>1971</v>
      </c>
      <c r="Z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A294" s="164" t="s">
        <v>1971</v>
      </c>
      <c r="AB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C294" s="164" t="s">
        <v>1971</v>
      </c>
      <c r="AD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ALL_TAB_COLUMNS
WHERE 1=1
AND UPPER(OWNER)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ALL_TAB_COLUMNS
WHERE 1=1
AND UPPER(OWNER) = 'CDM'
AND UPPER(TABLE_NAME) = 'DRUG_EXPOSURE'
AND UPPER(COLUMN_NAME) = 'PERSON_ID' </v>
      </c>
      <c r="AE294" s="164" t="s">
        <v>1971</v>
      </c>
      <c r="AF294" s="166"/>
      <c r="AG294" s="164" t="s">
        <v>1971</v>
      </c>
      <c r="AH294" s="66"/>
    </row>
    <row r="295" spans="1:34" ht="16.5" hidden="1" customHeight="1">
      <c r="A295" s="141">
        <v>5.4</v>
      </c>
      <c r="B295" s="141" t="s">
        <v>2240</v>
      </c>
      <c r="C295" s="141" t="s">
        <v>2484</v>
      </c>
      <c r="D295" s="141">
        <v>6</v>
      </c>
      <c r="E295" s="174" t="s">
        <v>2243</v>
      </c>
      <c r="F295" s="176" t="s">
        <v>2270</v>
      </c>
      <c r="G295" s="176" t="s">
        <v>2249</v>
      </c>
      <c r="H295" s="176">
        <v>3</v>
      </c>
      <c r="I295" s="182" t="s">
        <v>2557</v>
      </c>
      <c r="J295" s="176" t="s">
        <v>2332</v>
      </c>
      <c r="K295" s="176" t="s">
        <v>2435</v>
      </c>
      <c r="L295" s="174"/>
      <c r="M295" s="142"/>
      <c r="N295" s="182" t="s">
        <v>2535</v>
      </c>
      <c r="O295" s="183">
        <v>12345347</v>
      </c>
      <c r="P295" s="147"/>
      <c r="Q295" s="174" t="s">
        <v>116</v>
      </c>
      <c r="R295" s="174" t="s">
        <v>2448</v>
      </c>
      <c r="S295" s="205" t="s">
        <v>2838</v>
      </c>
      <c r="T295" s="174"/>
      <c r="U295" s="166" t="str">
        <f t="shared" si="4"/>
        <v xml:space="preserve"> DRUG_EXPOSURE 테이블의 DRUG_CONCEPT_ID 컬럼은 'INTEGER', 'INT', 'NUMBER', 'BIGINT' 타입을 가져야한다 </v>
      </c>
      <c r="V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W295" s="164" t="s">
        <v>1971</v>
      </c>
      <c r="X295" s="166" t="str">
        <f>"SELECT 
	CASE WHEN UPPER(DATA_TYPE_NAME) IN ("&amp;$S295&amp;") THEN 'O' ELSE 'X' END AS PASS_CHK,
    'ID"&amp; 'Ⅲ.품질진단 컬럼_규칙_결과'!$U340 &amp;"' AS RULE_ID, 
    UPPER(TABLE_NAME) AS TB_NM,
	UPPER(COLUMN_NAME) AS COL_NM
FROM TABLE_COLUMNS
WHERE 1=1
AND UPPER(SCHEMA_NAME) = '"&amp;$C295&amp;"'
AND UPPER(TABLE_NAME) = '"&amp;$G295&amp;"'
AND UPPER(COLUMN_NAME) = '"&amp;$J295&amp;"' "</f>
        <v xml:space="preserve">SELECT 
	CASE WHEN UPPER(DATA_TYPE_NAME) IN ('INTEGER', 'INT', 'NUMBER', 'BIGINT') THEN 'O' ELSE 'X' END AS PASS_CHK,
    'ID3007' AS RULE_ID, 
    UPPER(TABLE_NAME) AS TB_NM,
	UPPER(COLUMN_NAME) AS COL_NM
FROM TABLE_COLUMNS
WHERE 1=1
AND UPPER(SCHEMA_NAME) = 'CDM'
AND UPPER(TABLE_NAME) = 'DRUG_EXPOSURE'
AND UPPER(COLUMN_NAME) = 'DRUG_CONCEPT_ID' </v>
      </c>
      <c r="Y295" s="164" t="s">
        <v>1971</v>
      </c>
      <c r="Z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A295" s="164" t="s">
        <v>1971</v>
      </c>
      <c r="AB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C295" s="164" t="s">
        <v>1971</v>
      </c>
      <c r="AD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ALL_TAB_COLUMNS
WHERE 1=1
AND UPPER(OWNER)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ALL_TAB_COLUMNS
WHERE 1=1
AND UPPER(OWNER) = 'CDM'
AND UPPER(TABLE_NAME) = 'DRUG_EXPOSURE'
AND UPPER(COLUMN_NAME) = 'DRUG_CONCEPT_ID' </v>
      </c>
      <c r="AE295" s="164" t="s">
        <v>1971</v>
      </c>
      <c r="AF295" s="166"/>
      <c r="AG295" s="164" t="s">
        <v>1971</v>
      </c>
      <c r="AH295" s="66"/>
    </row>
    <row r="296" spans="1:34" ht="16.5" hidden="1" customHeight="1">
      <c r="A296" s="141">
        <v>5.4</v>
      </c>
      <c r="B296" s="141" t="s">
        <v>2240</v>
      </c>
      <c r="C296" s="141" t="s">
        <v>2484</v>
      </c>
      <c r="D296" s="141">
        <v>6</v>
      </c>
      <c r="E296" s="174" t="s">
        <v>2243</v>
      </c>
      <c r="F296" s="176" t="s">
        <v>2270</v>
      </c>
      <c r="G296" s="176" t="s">
        <v>2249</v>
      </c>
      <c r="H296" s="176">
        <v>4</v>
      </c>
      <c r="I296" s="182" t="s">
        <v>2536</v>
      </c>
      <c r="J296" s="176" t="s">
        <v>2333</v>
      </c>
      <c r="K296" s="176" t="s">
        <v>2438</v>
      </c>
      <c r="L296" s="174"/>
      <c r="M296" s="142"/>
      <c r="N296" s="182" t="s">
        <v>2536</v>
      </c>
      <c r="O296" s="184">
        <v>44743</v>
      </c>
      <c r="P296" s="147"/>
      <c r="Q296" s="174" t="s">
        <v>116</v>
      </c>
      <c r="R296" s="174" t="s">
        <v>2448</v>
      </c>
      <c r="S296" s="205" t="s">
        <v>2813</v>
      </c>
      <c r="T296" s="174"/>
      <c r="U296" s="166" t="str">
        <f t="shared" si="4"/>
        <v xml:space="preserve"> DRUG_EXPOSURE 테이블의 DRUG_EXPOSURE_START_DATE 컬럼은 'DATE' 타입을 가져야한다 </v>
      </c>
      <c r="V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W296" s="164" t="s">
        <v>1971</v>
      </c>
      <c r="X296" s="166" t="str">
        <f>"SELECT 
	CASE WHEN UPPER(DATA_TYPE_NAME) IN ("&amp;$S296&amp;") THEN 'O' ELSE 'X' END AS PASS_CHK,
    'ID"&amp; 'Ⅲ.품질진단 컬럼_규칙_결과'!$U341 &amp;"' AS RULE_ID, 
    UPPER(TABLE_NAME) AS TB_NM,
	UPPER(COLUMN_NAME) AS COL_NM
FROM TABLE_COLUMNS
WHERE 1=1
AND UPPER(SCHEMA_NAME) = '"&amp;$C296&amp;"'
AND UPPER(TABLE_NAME) = '"&amp;$G296&amp;"'
AND UPPER(COLUMN_NAME) = '"&amp;$J296&amp;"' "</f>
        <v xml:space="preserve">SELECT 
	CASE WHEN UPPER(DATA_TYPE_NAME) IN ('DATE') THEN 'O' ELSE 'X' END AS PASS_CHK,
    'ID3008' AS RULE_ID, 
    UPPER(TABLE_NAME) AS TB_NM,
	UPPER(COLUMN_NAME) AS COL_NM
FROM TABLE_COLUMNS
WHERE 1=1
AND UPPER(SCHEMA_NAME) = 'CDM'
AND UPPER(TABLE_NAME) = 'DRUG_EXPOSURE'
AND UPPER(COLUMN_NAME) = 'DRUG_EXPOSURE_START_DATE' </v>
      </c>
      <c r="Y296" s="164" t="s">
        <v>1971</v>
      </c>
      <c r="Z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A296" s="164" t="s">
        <v>1971</v>
      </c>
      <c r="AB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C296" s="164" t="s">
        <v>1971</v>
      </c>
      <c r="AD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ALL_TAB_COLUMNS
WHERE 1=1
AND UPPER(OWNER)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ALL_TAB_COLUMNS
WHERE 1=1
AND UPPER(OWNER) = 'CDM'
AND UPPER(TABLE_NAME) = 'DRUG_EXPOSURE'
AND UPPER(COLUMN_NAME) = 'DRUG_EXPOSURE_START_DATE' </v>
      </c>
      <c r="AE296" s="164" t="s">
        <v>1971</v>
      </c>
      <c r="AF296" s="166"/>
      <c r="AG296" s="164" t="s">
        <v>1971</v>
      </c>
      <c r="AH296" s="66"/>
    </row>
    <row r="297" spans="1:34" ht="16.5" hidden="1" customHeight="1">
      <c r="A297" s="141">
        <v>5.4</v>
      </c>
      <c r="B297" s="141" t="s">
        <v>2240</v>
      </c>
      <c r="C297" s="141" t="s">
        <v>2484</v>
      </c>
      <c r="D297" s="141">
        <v>6</v>
      </c>
      <c r="E297" s="174" t="s">
        <v>2243</v>
      </c>
      <c r="F297" s="176" t="s">
        <v>2270</v>
      </c>
      <c r="G297" s="176" t="s">
        <v>2249</v>
      </c>
      <c r="H297" s="176">
        <v>5</v>
      </c>
      <c r="I297" s="182" t="s">
        <v>2537</v>
      </c>
      <c r="J297" s="176" t="s">
        <v>2334</v>
      </c>
      <c r="K297" s="176" t="s">
        <v>2436</v>
      </c>
      <c r="L297" s="174"/>
      <c r="M297" s="142"/>
      <c r="N297" s="182" t="s">
        <v>2537</v>
      </c>
      <c r="O297" s="185">
        <v>44743.407777777778</v>
      </c>
      <c r="P297" s="146"/>
      <c r="Q297" s="174" t="s">
        <v>2449</v>
      </c>
      <c r="R297" s="174"/>
      <c r="S297" s="205" t="s">
        <v>2819</v>
      </c>
      <c r="T297" s="174"/>
      <c r="U297" s="166" t="str">
        <f t="shared" si="4"/>
        <v xml:space="preserve"> DRUG_EXPOSURE 테이블의 DRUG_EXPOSURE_START_DATETIME 컬럼은 'DATETIME', 'TIMESTAMP', 'TIMESTAMP(6)', 'TIMESTAMP WITHOUT TIME ZONE' 타입을 가져야한다 </v>
      </c>
      <c r="V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W297" s="164" t="s">
        <v>1971</v>
      </c>
      <c r="X297" s="166" t="str">
        <f>"SELECT 
	CASE WHEN UPPER(DATA_TYPE_NAME) IN ("&amp;$S297&amp;") THEN 'O' ELSE 'X' END AS PASS_CHK,
    'ID"&amp; 'Ⅲ.품질진단 컬럼_규칙_결과'!$U343 &amp;"' AS RULE_ID, 
    UPPER(TABLE_NAME) AS TB_NM,
	UPPER(COLUMN_NAME) AS COL_NM
FROM TABLE_COLUMNS
WHERE 1=1
AND UPPER(SCHEMA_NAME) = '"&amp;$C297&amp;"'
AND UPPER(TABLE_NAME) = '"&amp;$G297&amp;"'
AND UPPER(COLUMN_NAME) = '"&amp;$J297&amp;"' "</f>
        <v xml:space="preserve">SELECT 
	CASE WHEN UPPER(DATA_TYPE_NAME) IN ('DATETIME', 'TIMESTAMP', 'TIMESTAMP(6)', 'TIMESTAMP WITHOUT TIME ZONE') THEN 'O' ELSE 'X' END AS PASS_CHK,
    'ID3010' AS RULE_ID, 
    UPPER(TABLE_NAME) AS TB_NM,
	UPPER(COLUMN_NAME) AS COL_NM
FROM TABLE_COLUMNS
WHERE 1=1
AND UPPER(SCHEMA_NAME) = 'CDM'
AND UPPER(TABLE_NAME) = 'DRUG_EXPOSURE'
AND UPPER(COLUMN_NAME) = 'DRUG_EXPOSURE_START_DATETIME' </v>
      </c>
      <c r="Y297" s="164" t="s">
        <v>1971</v>
      </c>
      <c r="Z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A297" s="164" t="s">
        <v>1971</v>
      </c>
      <c r="AB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C297" s="164" t="s">
        <v>1971</v>
      </c>
      <c r="AD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ALL_TAB_COLUMNS
WHERE 1=1
AND UPPER(OWNER)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ALL_TAB_COLUMNS
WHERE 1=1
AND UPPER(OWNER) = 'CDM'
AND UPPER(TABLE_NAME) = 'DRUG_EXPOSURE'
AND UPPER(COLUMN_NAME) = 'DRUG_EXPOSURE_START_DATETIME' </v>
      </c>
      <c r="AE297" s="164" t="s">
        <v>1971</v>
      </c>
      <c r="AF297" s="166"/>
      <c r="AG297" s="164" t="s">
        <v>1971</v>
      </c>
      <c r="AH297" s="66"/>
    </row>
    <row r="298" spans="1:34" ht="16.5" hidden="1" customHeight="1">
      <c r="A298" s="141">
        <v>5.4</v>
      </c>
      <c r="B298" s="141" t="s">
        <v>2240</v>
      </c>
      <c r="C298" s="141" t="s">
        <v>2484</v>
      </c>
      <c r="D298" s="141">
        <v>6</v>
      </c>
      <c r="E298" s="174" t="s">
        <v>2243</v>
      </c>
      <c r="F298" s="176" t="s">
        <v>2270</v>
      </c>
      <c r="G298" s="176" t="s">
        <v>2249</v>
      </c>
      <c r="H298" s="176">
        <v>6</v>
      </c>
      <c r="I298" s="182" t="s">
        <v>2538</v>
      </c>
      <c r="J298" s="176" t="s">
        <v>2335</v>
      </c>
      <c r="K298" s="176" t="s">
        <v>2438</v>
      </c>
      <c r="L298" s="174"/>
      <c r="M298" s="142"/>
      <c r="N298" s="182" t="s">
        <v>2538</v>
      </c>
      <c r="O298" s="184">
        <v>44804</v>
      </c>
      <c r="P298" s="146"/>
      <c r="Q298" s="174" t="s">
        <v>116</v>
      </c>
      <c r="R298" s="174" t="s">
        <v>2448</v>
      </c>
      <c r="S298" s="205" t="s">
        <v>2813</v>
      </c>
      <c r="T298" s="174"/>
      <c r="U298" s="166" t="str">
        <f t="shared" si="4"/>
        <v xml:space="preserve"> DRUG_EXPOSURE 테이블의 DRUG_EXPOSURE_END_DATE 컬럼은 'DATE' 타입을 가져야한다 </v>
      </c>
      <c r="V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W298" s="164" t="s">
        <v>1971</v>
      </c>
      <c r="X298" s="166" t="str">
        <f>"SELECT 
	CASE WHEN UPPER(DATA_TYPE_NAME) IN ("&amp;$S298&amp;") THEN 'O' ELSE 'X' END AS PASS_CHK,
    'ID"&amp; 'Ⅲ.품질진단 컬럼_규칙_결과'!$U344 &amp;"' AS RULE_ID, 
    UPPER(TABLE_NAME) AS TB_NM,
	UPPER(COLUMN_NAME) AS COL_NM
FROM TABLE_COLUMNS
WHERE 1=1
AND UPPER(SCHEMA_NAME) = '"&amp;$C298&amp;"'
AND UPPER(TABLE_NAME) = '"&amp;$G298&amp;"'
AND UPPER(COLUMN_NAME) = '"&amp;$J298&amp;"' "</f>
        <v xml:space="preserve">SELECT 
	CASE WHEN UPPER(DATA_TYPE_NAME) IN ('DATE') THEN 'O' ELSE 'X' END AS PASS_CHK,
    'ID3011' AS RULE_ID, 
    UPPER(TABLE_NAME) AS TB_NM,
	UPPER(COLUMN_NAME) AS COL_NM
FROM TABLE_COLUMNS
WHERE 1=1
AND UPPER(SCHEMA_NAME) = 'CDM'
AND UPPER(TABLE_NAME) = 'DRUG_EXPOSURE'
AND UPPER(COLUMN_NAME) = 'DRUG_EXPOSURE_END_DATE' </v>
      </c>
      <c r="Y298" s="164" t="s">
        <v>1971</v>
      </c>
      <c r="Z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A298" s="164" t="s">
        <v>1971</v>
      </c>
      <c r="AB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C298" s="164" t="s">
        <v>1971</v>
      </c>
      <c r="AD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ALL_TAB_COLUMNS
WHERE 1=1
AND UPPER(OWNER)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ALL_TAB_COLUMNS
WHERE 1=1
AND UPPER(OWNER) = 'CDM'
AND UPPER(TABLE_NAME) = 'DRUG_EXPOSURE'
AND UPPER(COLUMN_NAME) = 'DRUG_EXPOSURE_END_DATE' </v>
      </c>
      <c r="AE298" s="164" t="s">
        <v>1971</v>
      </c>
      <c r="AF298" s="166"/>
      <c r="AG298" s="164" t="s">
        <v>1971</v>
      </c>
      <c r="AH298" s="66"/>
    </row>
    <row r="299" spans="1:34" ht="16.5" hidden="1" customHeight="1">
      <c r="A299" s="141">
        <v>5.4</v>
      </c>
      <c r="B299" s="141" t="s">
        <v>2240</v>
      </c>
      <c r="C299" s="141" t="s">
        <v>2484</v>
      </c>
      <c r="D299" s="141">
        <v>6</v>
      </c>
      <c r="E299" s="174" t="s">
        <v>2243</v>
      </c>
      <c r="F299" s="176" t="s">
        <v>2270</v>
      </c>
      <c r="G299" s="176" t="s">
        <v>2249</v>
      </c>
      <c r="H299" s="176">
        <v>7</v>
      </c>
      <c r="I299" s="182" t="s">
        <v>2539</v>
      </c>
      <c r="J299" s="176" t="s">
        <v>2336</v>
      </c>
      <c r="K299" s="176" t="s">
        <v>2436</v>
      </c>
      <c r="L299" s="174"/>
      <c r="M299" s="142"/>
      <c r="N299" s="182" t="s">
        <v>2539</v>
      </c>
      <c r="O299" s="183" t="s">
        <v>2508</v>
      </c>
      <c r="P299" s="143"/>
      <c r="Q299" s="174" t="s">
        <v>2449</v>
      </c>
      <c r="R299" s="174"/>
      <c r="S299" s="205" t="s">
        <v>2819</v>
      </c>
      <c r="T299" s="174"/>
      <c r="U299" s="166" t="str">
        <f t="shared" si="4"/>
        <v xml:space="preserve"> DRUG_EXPOSURE 테이블의 DRUG_EXPOSURE_END_DATETIME 컬럼은 'DATETIME', 'TIMESTAMP', 'TIMESTAMP(6)', 'TIMESTAMP WITHOUT TIME ZONE' 타입을 가져야한다 </v>
      </c>
      <c r="V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W299" s="164" t="s">
        <v>1971</v>
      </c>
      <c r="X299" s="166" t="str">
        <f>"SELECT 
	CASE WHEN UPPER(DATA_TYPE_NAME) IN ("&amp;$S299&amp;") THEN 'O' ELSE 'X' END AS PASS_CHK,
    'ID"&amp; 'Ⅲ.품질진단 컬럼_규칙_결과'!$U345 &amp;"' AS RULE_ID, 
    UPPER(TABLE_NAME) AS TB_NM,
	UPPER(COLUMN_NAME) AS COL_NM
FROM TABLE_COLUMNS
WHERE 1=1
AND UPPER(SCHEMA_NAME) = '"&amp;$C299&amp;"'
AND UPPER(TABLE_NAME) = '"&amp;$G299&amp;"'
AND UPPER(COLUMN_NAME) = '"&amp;$J299&amp;"'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'DRUG_EXPOSURE'
AND UPPER(COLUMN_NAME) = 'DRUG_EXPOSURE_END_DATETIME' </v>
      </c>
      <c r="Y299" s="164" t="s">
        <v>1971</v>
      </c>
      <c r="Z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A299" s="164" t="s">
        <v>1971</v>
      </c>
      <c r="AB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C299" s="164" t="s">
        <v>1971</v>
      </c>
      <c r="AD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ALL_TAB_COLUMNS
WHERE 1=1
AND UPPER(OWNER)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'DRUG_EXPOSURE'
AND UPPER(COLUMN_NAME) = 'DRUG_EXPOSURE_END_DATETIME' </v>
      </c>
      <c r="AE299" s="164" t="s">
        <v>1971</v>
      </c>
      <c r="AF299" s="166"/>
      <c r="AG299" s="164" t="s">
        <v>1971</v>
      </c>
      <c r="AH299" s="66"/>
    </row>
    <row r="300" spans="1:34" ht="16.5" hidden="1" customHeight="1">
      <c r="A300" s="141">
        <v>5.4</v>
      </c>
      <c r="B300" s="141" t="s">
        <v>2240</v>
      </c>
      <c r="C300" s="141" t="s">
        <v>2484</v>
      </c>
      <c r="D300" s="141">
        <v>6</v>
      </c>
      <c r="E300" s="174" t="s">
        <v>2243</v>
      </c>
      <c r="F300" s="176" t="s">
        <v>2270</v>
      </c>
      <c r="G300" s="176" t="s">
        <v>2249</v>
      </c>
      <c r="H300" s="176">
        <v>8</v>
      </c>
      <c r="I300" s="182" t="s">
        <v>2540</v>
      </c>
      <c r="J300" s="176" t="s">
        <v>2337</v>
      </c>
      <c r="K300" s="176" t="s">
        <v>2438</v>
      </c>
      <c r="L300" s="174"/>
      <c r="M300" s="142"/>
      <c r="N300" s="182" t="s">
        <v>2540</v>
      </c>
      <c r="O300" s="183" t="s">
        <v>2508</v>
      </c>
      <c r="P300" s="146"/>
      <c r="Q300" s="174" t="s">
        <v>2449</v>
      </c>
      <c r="R300" s="174"/>
      <c r="S300" s="205" t="s">
        <v>2813</v>
      </c>
      <c r="T300" s="174"/>
      <c r="U300" s="166" t="str">
        <f t="shared" si="4"/>
        <v xml:space="preserve"> DRUG_EXPOSURE 테이블의 VERBATIM_END_DATE 컬럼은 'DATE' 타입을 가져야한다 </v>
      </c>
      <c r="V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W300" s="164" t="s">
        <v>1971</v>
      </c>
      <c r="X300" s="166" t="str">
        <f>"SELECT 
	CASE WHEN UPPER(DATA_TYPE_NAME) IN ("&amp;$S300&amp;") THEN 'O' ELSE 'X' END AS PASS_CHK,
    'ID"&amp; 'Ⅲ.품질진단 컬럼_규칙_결과'!$U346 &amp;"' AS RULE_ID, 
    UPPER(TABLE_NAME) AS TB_NM,
	UPPER(COLUMN_NAME) AS COL_NM
FROM TABLE_COLUMNS
WHERE 1=1
AND UPPER(SCHEMA_NAME) = '"&amp;$C300&amp;"'
AND UPPER(TABLE_NAME) = '"&amp;$G300&amp;"'
AND UPPER(COLUMN_NAME) = '"&amp;$J300&amp;"' "</f>
        <v xml:space="preserve">SELECT 
	CASE WHEN UPPER(DATA_TYPE_NAME) IN ('DATE') THEN 'O' ELSE 'X' END AS PASS_CHK,
    'ID3013' AS RULE_ID, 
    UPPER(TABLE_NAME) AS TB_NM,
	UPPER(COLUMN_NAME) AS COL_NM
FROM TABLE_COLUMNS
WHERE 1=1
AND UPPER(SCHEMA_NAME) = 'CDM'
AND UPPER(TABLE_NAME) = 'DRUG_EXPOSURE'
AND UPPER(COLUMN_NAME) = 'VERBATIM_END_DATE' </v>
      </c>
      <c r="Y300" s="164" t="s">
        <v>1971</v>
      </c>
      <c r="Z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A300" s="164" t="s">
        <v>1971</v>
      </c>
      <c r="AB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C300" s="164" t="s">
        <v>1971</v>
      </c>
      <c r="AD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ALL_TAB_COLUMNS
WHERE 1=1
AND UPPER(OWNER)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ALL_TAB_COLUMNS
WHERE 1=1
AND UPPER(OWNER) = 'CDM'
AND UPPER(TABLE_NAME) = 'DRUG_EXPOSURE'
AND UPPER(COLUMN_NAME) = 'VERBATIM_END_DATE' </v>
      </c>
      <c r="AE300" s="164" t="s">
        <v>1971</v>
      </c>
      <c r="AF300" s="166"/>
      <c r="AG300" s="164" t="s">
        <v>1971</v>
      </c>
      <c r="AH300" s="66"/>
    </row>
    <row r="301" spans="1:34" ht="16.5" hidden="1" customHeight="1">
      <c r="A301" s="141">
        <v>5.4</v>
      </c>
      <c r="B301" s="141" t="s">
        <v>2240</v>
      </c>
      <c r="C301" s="141" t="s">
        <v>2484</v>
      </c>
      <c r="D301" s="141">
        <v>6</v>
      </c>
      <c r="E301" s="174" t="s">
        <v>2243</v>
      </c>
      <c r="F301" s="176" t="s">
        <v>2270</v>
      </c>
      <c r="G301" s="176" t="s">
        <v>2249</v>
      </c>
      <c r="H301" s="176">
        <v>9</v>
      </c>
      <c r="I301" s="182" t="s">
        <v>2541</v>
      </c>
      <c r="J301" s="176" t="s">
        <v>2338</v>
      </c>
      <c r="K301" s="176" t="s">
        <v>2435</v>
      </c>
      <c r="L301" s="174"/>
      <c r="M301" s="142"/>
      <c r="N301" s="182" t="s">
        <v>2541</v>
      </c>
      <c r="O301" s="183">
        <v>38000177</v>
      </c>
      <c r="P301" s="146"/>
      <c r="Q301" s="174" t="s">
        <v>116</v>
      </c>
      <c r="R301" s="174" t="s">
        <v>2448</v>
      </c>
      <c r="S301" s="205" t="s">
        <v>2838</v>
      </c>
      <c r="T301" s="174"/>
      <c r="U301" s="166" t="str">
        <f t="shared" si="4"/>
        <v xml:space="preserve"> DRUG_EXPOSURE 테이블의 DRUG_TYPE_CONCEPT_ID 컬럼은 'INTEGER', 'INT', 'NUMBER', 'BIGINT' 타입을 가져야한다 </v>
      </c>
      <c r="V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W301" s="164" t="s">
        <v>1971</v>
      </c>
      <c r="X301" s="166" t="str">
        <f>"SELECT 
	CASE WHEN UPPER(DATA_TYPE_NAME) IN ("&amp;$S301&amp;") THEN 'O' ELSE 'X' END AS PASS_CHK,
    'ID"&amp; 'Ⅲ.품질진단 컬럼_규칙_결과'!$U347 &amp;"' AS RULE_ID, 
    UPPER(TABLE_NAME) AS TB_NM,
	UPPER(COLUMN_NAME) AS COL_NM
FROM TABLE_COLUMNS
WHERE 1=1
AND UPPER(SCHEMA_NAME) = '"&amp;$C301&amp;"'
AND UPPER(TABLE_NAME) = '"&amp;$G301&amp;"'
AND UPPER(COLUMN_NAME) = '"&amp;$J301&amp;"' "</f>
        <v xml:space="preserve">SELECT 
	CASE WHEN UPPER(DATA_TYPE_NAME) IN ('INTEGER', 'INT', 'NUMBER', 'BIGINT') THEN 'O' ELSE 'X' END AS PASS_CHK,
    'ID3014' AS RULE_ID, 
    UPPER(TABLE_NAME) AS TB_NM,
	UPPER(COLUMN_NAME) AS COL_NM
FROM TABLE_COLUMNS
WHERE 1=1
AND UPPER(SCHEMA_NAME) = 'CDM'
AND UPPER(TABLE_NAME) = 'DRUG_EXPOSURE'
AND UPPER(COLUMN_NAME) = 'DRUG_TYPE_CONCEPT_ID' </v>
      </c>
      <c r="Y301" s="164" t="s">
        <v>1971</v>
      </c>
      <c r="Z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A301" s="164" t="s">
        <v>1971</v>
      </c>
      <c r="AB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C301" s="164" t="s">
        <v>1971</v>
      </c>
      <c r="AD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ALL_TAB_COLUMNS
WHERE 1=1
AND UPPER(OWNER)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ALL_TAB_COLUMNS
WHERE 1=1
AND UPPER(OWNER) = 'CDM'
AND UPPER(TABLE_NAME) = 'DRUG_EXPOSURE'
AND UPPER(COLUMN_NAME) = 'DRUG_TYPE_CONCEPT_ID' </v>
      </c>
      <c r="AE301" s="164" t="s">
        <v>1971</v>
      </c>
      <c r="AF301" s="166"/>
      <c r="AG301" s="164" t="s">
        <v>1971</v>
      </c>
      <c r="AH301" s="66"/>
    </row>
    <row r="302" spans="1:34" ht="16.5" hidden="1" customHeight="1">
      <c r="A302" s="141">
        <v>5.4</v>
      </c>
      <c r="B302" s="141" t="s">
        <v>2240</v>
      </c>
      <c r="C302" s="141" t="s">
        <v>2484</v>
      </c>
      <c r="D302" s="141">
        <v>6</v>
      </c>
      <c r="E302" s="174" t="s">
        <v>2243</v>
      </c>
      <c r="F302" s="176" t="s">
        <v>2270</v>
      </c>
      <c r="G302" s="176" t="s">
        <v>2249</v>
      </c>
      <c r="H302" s="176">
        <v>10</v>
      </c>
      <c r="I302" s="182" t="s">
        <v>2542</v>
      </c>
      <c r="J302" s="176" t="s">
        <v>2327</v>
      </c>
      <c r="K302" s="176" t="s">
        <v>20</v>
      </c>
      <c r="L302" s="174"/>
      <c r="M302" s="142"/>
      <c r="N302" s="182" t="s">
        <v>2542</v>
      </c>
      <c r="O302" s="183" t="s">
        <v>2508</v>
      </c>
      <c r="P302" s="146"/>
      <c r="Q302" s="174" t="s">
        <v>2449</v>
      </c>
      <c r="R302" s="174"/>
      <c r="S302" s="205" t="s">
        <v>2820</v>
      </c>
      <c r="T302" s="174"/>
      <c r="U302" s="166" t="str">
        <f t="shared" si="4"/>
        <v xml:space="preserve"> DRUG_EXPOSURE 테이블의 STOP_REASON 컬럼은 'CHARACTER VARYING', 'VARCHAR', 'VARCHAR2' 타입을 가져야한다 </v>
      </c>
      <c r="V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W302" s="164" t="s">
        <v>1971</v>
      </c>
      <c r="X302" s="166" t="str">
        <f>"SELECT 
	CASE WHEN UPPER(DATA_TYPE_NAME) IN ("&amp;$S302&amp;") THEN 'O' ELSE 'X' END AS PASS_CHK,
    'ID"&amp; 'Ⅲ.품질진단 컬럼_규칙_결과'!$U348 &amp;"' AS RULE_ID, 
    UPPER(TABLE_NAME) AS TB_NM,
	UPPER(COLUMN_NAME) AS COL_NM
FROM TABLE_COLUMNS
WHERE 1=1
AND UPPER(SCHEMA_NAME) = '"&amp;$C302&amp;"'
AND UPPER(TABLE_NAME) = '"&amp;$G302&amp;"'
AND UPPER(COLUMN_NAME) = '"&amp;$J302&amp;"' "</f>
        <v xml:space="preserve">SELECT 
	CASE WHEN UPPER(DATA_TYPE_NAME) IN ('CHARACTER VARYING', 'VARCHAR', 'VARCHAR2') THEN 'O' ELSE 'X' END AS PASS_CHK,
    'ID3015' AS RULE_ID, 
    UPPER(TABLE_NAME) AS TB_NM,
	UPPER(COLUMN_NAME) AS COL_NM
FROM TABLE_COLUMNS
WHERE 1=1
AND UPPER(SCHEMA_NAME) = 'CDM'
AND UPPER(TABLE_NAME) = 'DRUG_EXPOSURE'
AND UPPER(COLUMN_NAME) = 'STOP_REASON' </v>
      </c>
      <c r="Y302" s="164" t="s">
        <v>1971</v>
      </c>
      <c r="Z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A302" s="164" t="s">
        <v>1971</v>
      </c>
      <c r="AB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C302" s="164" t="s">
        <v>1971</v>
      </c>
      <c r="AD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ALL_TAB_COLUMNS
WHERE 1=1
AND UPPER(OWNER)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ALL_TAB_COLUMNS
WHERE 1=1
AND UPPER(OWNER) = 'CDM'
AND UPPER(TABLE_NAME) = 'DRUG_EXPOSURE'
AND UPPER(COLUMN_NAME) = 'STOP_REASON' </v>
      </c>
      <c r="AE302" s="164" t="s">
        <v>1971</v>
      </c>
      <c r="AF302" s="166"/>
      <c r="AG302" s="164" t="s">
        <v>1971</v>
      </c>
      <c r="AH302" s="66"/>
    </row>
    <row r="303" spans="1:34" ht="16.5" hidden="1" customHeight="1">
      <c r="A303" s="141">
        <v>5.4</v>
      </c>
      <c r="B303" s="141" t="s">
        <v>2240</v>
      </c>
      <c r="C303" s="141" t="s">
        <v>2484</v>
      </c>
      <c r="D303" s="141">
        <v>6</v>
      </c>
      <c r="E303" s="174" t="s">
        <v>2243</v>
      </c>
      <c r="F303" s="176" t="s">
        <v>2270</v>
      </c>
      <c r="G303" s="176" t="s">
        <v>2249</v>
      </c>
      <c r="H303" s="176">
        <v>11</v>
      </c>
      <c r="I303" s="182" t="s">
        <v>2543</v>
      </c>
      <c r="J303" s="176" t="s">
        <v>2339</v>
      </c>
      <c r="K303" s="176" t="s">
        <v>2435</v>
      </c>
      <c r="L303" s="174"/>
      <c r="M303" s="142"/>
      <c r="N303" s="182" t="s">
        <v>2543</v>
      </c>
      <c r="O303" s="183" t="s">
        <v>2508</v>
      </c>
      <c r="P303" s="146"/>
      <c r="Q303" s="174" t="s">
        <v>2449</v>
      </c>
      <c r="R303" s="174"/>
      <c r="S303" s="205" t="s">
        <v>2838</v>
      </c>
      <c r="T303" s="174"/>
      <c r="U303" s="166" t="str">
        <f t="shared" si="4"/>
        <v xml:space="preserve"> DRUG_EXPOSURE 테이블의 REFILLS 컬럼은 'INTEGER', 'INT', 'NUMBER', 'BIGINT' 타입을 가져야한다 </v>
      </c>
      <c r="V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W303" s="164" t="s">
        <v>1971</v>
      </c>
      <c r="X303" s="166" t="str">
        <f>"SELECT 
	CASE WHEN UPPER(DATA_TYPE_NAME) IN ("&amp;$S303&amp;") THEN 'O' ELSE 'X' END AS PASS_CHK,
    'ID"&amp; 'Ⅲ.품질진단 컬럼_규칙_결과'!$U349 &amp;"' AS RULE_ID, 
    UPPER(TABLE_NAME) AS TB_NM,
	UPPER(COLUMN_NAME) AS COL_NM
FROM TABLE_COLUMNS
WHERE 1=1
AND UPPER(SCHEMA_NAME) = '"&amp;$C303&amp;"'
AND UPPER(TABLE_NAME) = '"&amp;$G303&amp;"'
AND UPPER(COLUMN_NAME) = '"&amp;$J303&amp;"' "</f>
        <v xml:space="preserve">SELECT 
	CASE WHEN UPPER(DATA_TYPE_NAME) IN ('INTEGER', 'INT', 'NUMBER', 'BIGINT') THEN 'O' ELSE 'X' END AS PASS_CHK,
    'ID3016' AS RULE_ID, 
    UPPER(TABLE_NAME) AS TB_NM,
	UPPER(COLUMN_NAME) AS COL_NM
FROM TABLE_COLUMNS
WHERE 1=1
AND UPPER(SCHEMA_NAME) = 'CDM'
AND UPPER(TABLE_NAME) = 'DRUG_EXPOSURE'
AND UPPER(COLUMN_NAME) = 'REFILLS' </v>
      </c>
      <c r="Y303" s="164" t="s">
        <v>1971</v>
      </c>
      <c r="Z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A303" s="164" t="s">
        <v>1971</v>
      </c>
      <c r="AB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C303" s="164" t="s">
        <v>1971</v>
      </c>
      <c r="AD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ALL_TAB_COLUMNS
WHERE 1=1
AND UPPER(OWNER)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ALL_TAB_COLUMNS
WHERE 1=1
AND UPPER(OWNER) = 'CDM'
AND UPPER(TABLE_NAME) = 'DRUG_EXPOSURE'
AND UPPER(COLUMN_NAME) = 'REFILLS' </v>
      </c>
      <c r="AE303" s="164" t="s">
        <v>1971</v>
      </c>
      <c r="AF303" s="166"/>
      <c r="AG303" s="164" t="s">
        <v>1971</v>
      </c>
      <c r="AH303" s="66"/>
    </row>
    <row r="304" spans="1:34" ht="16.5" hidden="1" customHeight="1">
      <c r="A304" s="141">
        <v>5.4</v>
      </c>
      <c r="B304" s="141" t="s">
        <v>2240</v>
      </c>
      <c r="C304" s="141" t="s">
        <v>2484</v>
      </c>
      <c r="D304" s="141">
        <v>6</v>
      </c>
      <c r="E304" s="174" t="s">
        <v>2243</v>
      </c>
      <c r="F304" s="176" t="s">
        <v>2270</v>
      </c>
      <c r="G304" s="176" t="s">
        <v>2249</v>
      </c>
      <c r="H304" s="176">
        <v>12</v>
      </c>
      <c r="I304" s="182" t="s">
        <v>2558</v>
      </c>
      <c r="J304" s="176" t="s">
        <v>2340</v>
      </c>
      <c r="K304" s="176" t="s">
        <v>2439</v>
      </c>
      <c r="L304" s="174"/>
      <c r="M304" s="142"/>
      <c r="N304" s="182" t="s">
        <v>2544</v>
      </c>
      <c r="O304" s="183">
        <v>2</v>
      </c>
      <c r="P304" s="146"/>
      <c r="Q304" s="174" t="s">
        <v>2449</v>
      </c>
      <c r="R304" s="174"/>
      <c r="S304" s="205" t="s">
        <v>2818</v>
      </c>
      <c r="T304" s="174"/>
      <c r="U304" s="166" t="str">
        <f t="shared" si="4"/>
        <v xml:space="preserve"> DRUG_EXPOSURE 테이블의 QUANTITY 컬럼은 'NUMERIC', 'DECIMAL', 'FLOAT', 'DOUBLE', 'REAL' 타입을 가져야한다 </v>
      </c>
      <c r="V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W304" s="164" t="s">
        <v>1971</v>
      </c>
      <c r="X304" s="166" t="str">
        <f>"SELECT 
	CASE WHEN UPPER(DATA_TYPE_NAME) IN ("&amp;$S304&amp;") THEN 'O' ELSE 'X' END AS PASS_CHK,
    'ID"&amp; 'Ⅲ.품질진단 컬럼_규칙_결과'!$U350 &amp;"' AS RULE_ID, 
    UPPER(TABLE_NAME) AS TB_NM,
	UPPER(COLUMN_NAME) AS COL_NM
FROM TABLE_COLUMNS
WHERE 1=1
AND UPPER(SCHEMA_NAME) = '"&amp;$C304&amp;"'
AND UPPER(TABLE_NAME) = '"&amp;$G304&amp;"'
AND UPPER(COLUMN_NAME) = '"&amp;$J304&amp;"' "</f>
        <v xml:space="preserve">SELECT 
	CASE WHEN UPPER(DATA_TYPE_NAME) IN ('NUMERIC', 'DECIMAL', 'FLOAT', 'DOUBLE', 'REAL') THEN 'O' ELSE 'X' END AS PASS_CHK,
    'ID3017' AS RULE_ID, 
    UPPER(TABLE_NAME) AS TB_NM,
	UPPER(COLUMN_NAME) AS COL_NM
FROM TABLE_COLUMNS
WHERE 1=1
AND UPPER(SCHEMA_NAME) = 'CDM'
AND UPPER(TABLE_NAME) = 'DRUG_EXPOSURE'
AND UPPER(COLUMN_NAME) = 'QUANTITY' </v>
      </c>
      <c r="Y304" s="164" t="s">
        <v>1971</v>
      </c>
      <c r="Z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A304" s="164" t="s">
        <v>1971</v>
      </c>
      <c r="AB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C304" s="164" t="s">
        <v>1971</v>
      </c>
      <c r="AD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ALL_TAB_COLUMNS
WHERE 1=1
AND UPPER(OWNER)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ALL_TAB_COLUMNS
WHERE 1=1
AND UPPER(OWNER) = 'CDM'
AND UPPER(TABLE_NAME) = 'DRUG_EXPOSURE'
AND UPPER(COLUMN_NAME) = 'QUANTITY' </v>
      </c>
      <c r="AE304" s="164" t="s">
        <v>1971</v>
      </c>
      <c r="AF304" s="166"/>
      <c r="AG304" s="164" t="s">
        <v>1971</v>
      </c>
      <c r="AH304" s="66"/>
    </row>
    <row r="305" spans="1:34" ht="16.5" hidden="1" customHeight="1">
      <c r="A305" s="141">
        <v>5.4</v>
      </c>
      <c r="B305" s="141" t="s">
        <v>2240</v>
      </c>
      <c r="C305" s="141" t="s">
        <v>2484</v>
      </c>
      <c r="D305" s="141">
        <v>6</v>
      </c>
      <c r="E305" s="174" t="s">
        <v>2243</v>
      </c>
      <c r="F305" s="176" t="s">
        <v>2270</v>
      </c>
      <c r="G305" s="176" t="s">
        <v>2249</v>
      </c>
      <c r="H305" s="176">
        <v>13</v>
      </c>
      <c r="I305" s="182" t="s">
        <v>2559</v>
      </c>
      <c r="J305" s="176" t="s">
        <v>2341</v>
      </c>
      <c r="K305" s="176" t="s">
        <v>2435</v>
      </c>
      <c r="L305" s="174"/>
      <c r="M305" s="142"/>
      <c r="N305" s="182" t="s">
        <v>2545</v>
      </c>
      <c r="O305" s="183">
        <v>30</v>
      </c>
      <c r="P305" s="147"/>
      <c r="Q305" s="174" t="s">
        <v>2449</v>
      </c>
      <c r="R305" s="174"/>
      <c r="S305" s="205" t="s">
        <v>2838</v>
      </c>
      <c r="T305" s="174"/>
      <c r="U305" s="166" t="str">
        <f t="shared" si="4"/>
        <v xml:space="preserve"> DRUG_EXPOSURE 테이블의 DAYS_SUPPLY 컬럼은 'INTEGER', 'INT', 'NUMBER', 'BIGINT' 타입을 가져야한다 </v>
      </c>
      <c r="V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W305" s="164" t="s">
        <v>1971</v>
      </c>
      <c r="X305" s="166" t="str">
        <f>"SELECT 
	CASE WHEN UPPER(DATA_TYPE_NAME) IN ("&amp;$S305&amp;") THEN 'O' ELSE 'X' END AS PASS_CHK,
    'ID"&amp; 'Ⅲ.품질진단 컬럼_규칙_결과'!$U351 &amp;"' AS RULE_ID, 
    UPPER(TABLE_NAME) AS TB_NM,
	UPPER(COLUMN_NAME) AS COL_NM
FROM TABLE_COLUMNS
WHERE 1=1
AND UPPER(SCHEMA_NAME) = '"&amp;$C305&amp;"'
AND UPPER(TABLE_NAME) = '"&amp;$G305&amp;"'
AND UPPER(COLUMN_NAME) = '"&amp;$J305&amp;"'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'DAYS_SUPPLY' </v>
      </c>
      <c r="Y305" s="164" t="s">
        <v>1971</v>
      </c>
      <c r="Z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A305" s="164" t="s">
        <v>1971</v>
      </c>
      <c r="AB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C305" s="164" t="s">
        <v>1971</v>
      </c>
      <c r="AD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ALL_TAB_COLUMNS
WHERE 1=1
AND UPPER(OWNER)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'DAYS_SUPPLY' </v>
      </c>
      <c r="AE305" s="164" t="s">
        <v>1971</v>
      </c>
      <c r="AF305" s="166"/>
      <c r="AG305" s="164" t="s">
        <v>1971</v>
      </c>
      <c r="AH305" s="66"/>
    </row>
    <row r="306" spans="1:34" ht="16.5" hidden="1" customHeight="1">
      <c r="A306" s="141">
        <v>5.4</v>
      </c>
      <c r="B306" s="141" t="s">
        <v>2240</v>
      </c>
      <c r="C306" s="141" t="s">
        <v>2484</v>
      </c>
      <c r="D306" s="141">
        <v>6</v>
      </c>
      <c r="E306" s="174" t="s">
        <v>2243</v>
      </c>
      <c r="F306" s="176" t="s">
        <v>2270</v>
      </c>
      <c r="G306" s="176" t="s">
        <v>2249</v>
      </c>
      <c r="H306" s="176">
        <v>14</v>
      </c>
      <c r="I306" s="182" t="s">
        <v>2546</v>
      </c>
      <c r="J306" s="176" t="s">
        <v>2342</v>
      </c>
      <c r="K306" s="176" t="s">
        <v>2440</v>
      </c>
      <c r="L306" s="174"/>
      <c r="M306" s="142"/>
      <c r="N306" s="182" t="s">
        <v>2546</v>
      </c>
      <c r="O306" s="183" t="s">
        <v>2529</v>
      </c>
      <c r="P306" s="147"/>
      <c r="Q306" s="174" t="s">
        <v>2449</v>
      </c>
      <c r="R306" s="174"/>
      <c r="S306" s="205" t="s">
        <v>2821</v>
      </c>
      <c r="T306" s="174"/>
      <c r="U306" s="166" t="str">
        <f t="shared" si="4"/>
        <v xml:space="preserve"> DRUG_EXPOSURE 테이블의 SIG 컬럼은 'CHARACTER VARYING', 'VARCHAR', 'VARCHAR2', 'CLOB', 'TEXT' 타입을 가져야한다 </v>
      </c>
      <c r="V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W306" s="164" t="s">
        <v>1971</v>
      </c>
      <c r="X306" s="166" t="str">
        <f>"SELECT 
	CASE WHEN UPPER(DATA_TYPE_NAME) IN ("&amp;$S306&amp;") THEN 'O' ELSE 'X' END AS PASS_CHK,
    'ID"&amp; 'Ⅲ.품질진단 컬럼_규칙_결과'!$U352 &amp;"' AS RULE_ID, 
    UPPER(TABLE_NAME) AS TB_NM,
	UPPER(COLUMN_NAME) AS COL_NM
FROM TABLE_COLUMNS
WHERE 1=1
AND UPPER(SCHEMA_NAME) = '"&amp;$C306&amp;"'
AND UPPER(TABLE_NAME) = '"&amp;$G306&amp;"'
AND UPPER(COLUMN_NAME) = '"&amp;$J306&amp;"'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'DRUG_EXPOSURE'
AND UPPER(COLUMN_NAME) = 'SIG' </v>
      </c>
      <c r="Y306" s="164" t="s">
        <v>1971</v>
      </c>
      <c r="Z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A306" s="164" t="s">
        <v>1971</v>
      </c>
      <c r="AB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C306" s="164" t="s">
        <v>1971</v>
      </c>
      <c r="AD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ALL_TAB_COLUMNS
WHERE 1=1
AND UPPER(OWNER)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'DRUG_EXPOSURE'
AND UPPER(COLUMN_NAME) = 'SIG' </v>
      </c>
      <c r="AE306" s="164" t="s">
        <v>1971</v>
      </c>
      <c r="AF306" s="166"/>
      <c r="AG306" s="164" t="s">
        <v>1971</v>
      </c>
      <c r="AH306" s="66"/>
    </row>
    <row r="307" spans="1:34" ht="16.5" hidden="1" customHeight="1">
      <c r="A307" s="141">
        <v>5.4</v>
      </c>
      <c r="B307" s="141" t="s">
        <v>2240</v>
      </c>
      <c r="C307" s="141" t="s">
        <v>2484</v>
      </c>
      <c r="D307" s="141">
        <v>6</v>
      </c>
      <c r="E307" s="174" t="s">
        <v>2243</v>
      </c>
      <c r="F307" s="176" t="s">
        <v>2270</v>
      </c>
      <c r="G307" s="176" t="s">
        <v>2249</v>
      </c>
      <c r="H307" s="176">
        <v>15</v>
      </c>
      <c r="I307" s="182" t="s">
        <v>2560</v>
      </c>
      <c r="J307" s="176" t="s">
        <v>2343</v>
      </c>
      <c r="K307" s="176" t="s">
        <v>2435</v>
      </c>
      <c r="L307" s="174"/>
      <c r="M307" s="142"/>
      <c r="N307" s="182" t="s">
        <v>2547</v>
      </c>
      <c r="O307" s="183">
        <v>4128794</v>
      </c>
      <c r="P307" s="147"/>
      <c r="Q307" s="174" t="s">
        <v>2449</v>
      </c>
      <c r="R307" s="174"/>
      <c r="S307" s="205" t="s">
        <v>2838</v>
      </c>
      <c r="T307" s="174"/>
      <c r="U307" s="166" t="str">
        <f t="shared" si="4"/>
        <v xml:space="preserve"> DRUG_EXPOSURE 테이블의 ROUTE_CONCEPT_ID 컬럼은 'INTEGER', 'INT', 'NUMBER', 'BIGINT' 타입을 가져야한다 </v>
      </c>
      <c r="V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W307" s="164" t="s">
        <v>1971</v>
      </c>
      <c r="X307" s="166" t="str">
        <f>"SELECT 
	CASE WHEN UPPER(DATA_TYPE_NAME) IN ("&amp;$S307&amp;") THEN 'O' ELSE 'X' END AS PASS_CHK,
    'ID"&amp; 'Ⅲ.품질진단 컬럼_규칙_결과'!$U353 &amp;"' AS RULE_ID, 
    UPPER(TABLE_NAME) AS TB_NM,
	UPPER(COLUMN_NAME) AS COL_NM
FROM TABLE_COLUMNS
WHERE 1=1
AND UPPER(SCHEMA_NAME) = '"&amp;$C307&amp;"'
AND UPPER(TABLE_NAME) = '"&amp;$G307&amp;"'
AND UPPER(COLUMN_NAME) = '"&amp;$J307&amp;"'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'ROUTE_CONCEPT_ID' </v>
      </c>
      <c r="Y307" s="164" t="s">
        <v>1971</v>
      </c>
      <c r="Z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A307" s="164" t="s">
        <v>1971</v>
      </c>
      <c r="AB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C307" s="164" t="s">
        <v>1971</v>
      </c>
      <c r="AD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ALL_TAB_COLUMNS
WHERE 1=1
AND UPPER(OWNER)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'ROUTE_CONCEPT_ID' </v>
      </c>
      <c r="AE307" s="164" t="s">
        <v>1971</v>
      </c>
      <c r="AF307" s="166"/>
      <c r="AG307" s="164" t="s">
        <v>1971</v>
      </c>
      <c r="AH307" s="66"/>
    </row>
    <row r="308" spans="1:34" ht="16.5" hidden="1" customHeight="1">
      <c r="A308" s="141">
        <v>5.4</v>
      </c>
      <c r="B308" s="141" t="s">
        <v>2240</v>
      </c>
      <c r="C308" s="141" t="s">
        <v>2484</v>
      </c>
      <c r="D308" s="141">
        <v>6</v>
      </c>
      <c r="E308" s="174" t="s">
        <v>2243</v>
      </c>
      <c r="F308" s="176" t="s">
        <v>2270</v>
      </c>
      <c r="G308" s="176" t="s">
        <v>2249</v>
      </c>
      <c r="H308" s="176">
        <v>16</v>
      </c>
      <c r="I308" s="182" t="s">
        <v>2548</v>
      </c>
      <c r="J308" s="176" t="s">
        <v>2344</v>
      </c>
      <c r="K308" s="176" t="s">
        <v>2437</v>
      </c>
      <c r="L308" s="174"/>
      <c r="M308" s="142"/>
      <c r="N308" s="182" t="s">
        <v>2548</v>
      </c>
      <c r="O308" s="183" t="s">
        <v>2530</v>
      </c>
      <c r="P308" s="143"/>
      <c r="Q308" s="174" t="s">
        <v>2449</v>
      </c>
      <c r="R308" s="174"/>
      <c r="S308" s="205" t="s">
        <v>2820</v>
      </c>
      <c r="T308" s="174"/>
      <c r="U308" s="166" t="str">
        <f t="shared" si="4"/>
        <v xml:space="preserve"> DRUG_EXPOSURE 테이블의 LOT_NUMBER 컬럼은 'CHARACTER VARYING', 'VARCHAR', 'VARCHAR2' 타입을 가져야한다 </v>
      </c>
      <c r="V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W308" s="164" t="s">
        <v>1971</v>
      </c>
      <c r="X308" s="166" t="str">
        <f>"SELECT 
	CASE WHEN UPPER(DATA_TYPE_NAME) IN ("&amp;$S308&amp;") THEN 'O' ELSE 'X' END AS PASS_CHK,
    'ID"&amp; 'Ⅲ.품질진단 컬럼_규칙_결과'!$U354 &amp;"' AS RULE_ID, 
    UPPER(TABLE_NAME) AS TB_NM,
	UPPER(COLUMN_NAME) AS COL_NM
FROM TABLE_COLUMNS
WHERE 1=1
AND UPPER(SCHEMA_NAME) = '"&amp;$C308&amp;"'
AND UPPER(TABLE_NAME) = '"&amp;$G308&amp;"'
AND UPPER(COLUMN_NAME) = '"&amp;$J308&amp;"'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'LOT_NUMBER' </v>
      </c>
      <c r="Y308" s="164" t="s">
        <v>1971</v>
      </c>
      <c r="Z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A308" s="164" t="s">
        <v>1971</v>
      </c>
      <c r="AB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C308" s="164" t="s">
        <v>1971</v>
      </c>
      <c r="AD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ALL_TAB_COLUMNS
WHERE 1=1
AND UPPER(OWNER)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'LOT_NUMBER' </v>
      </c>
      <c r="AE308" s="164" t="s">
        <v>1971</v>
      </c>
      <c r="AF308" s="166"/>
      <c r="AG308" s="164" t="s">
        <v>1971</v>
      </c>
      <c r="AH308" s="66"/>
    </row>
    <row r="309" spans="1:34" ht="16.5" hidden="1" customHeight="1">
      <c r="A309" s="141">
        <v>5.4</v>
      </c>
      <c r="B309" s="141" t="s">
        <v>2240</v>
      </c>
      <c r="C309" s="141" t="s">
        <v>2484</v>
      </c>
      <c r="D309" s="141">
        <v>6</v>
      </c>
      <c r="E309" s="174" t="s">
        <v>2243</v>
      </c>
      <c r="F309" s="176" t="s">
        <v>2270</v>
      </c>
      <c r="G309" s="176" t="s">
        <v>2249</v>
      </c>
      <c r="H309" s="176">
        <v>17</v>
      </c>
      <c r="I309" s="182" t="s">
        <v>2549</v>
      </c>
      <c r="J309" s="176" t="s">
        <v>2281</v>
      </c>
      <c r="K309" s="176" t="s">
        <v>2435</v>
      </c>
      <c r="L309" s="174"/>
      <c r="M309" s="142"/>
      <c r="N309" s="182" t="s">
        <v>2549</v>
      </c>
      <c r="O309" s="183">
        <v>11111</v>
      </c>
      <c r="P309" s="143"/>
      <c r="Q309" s="174" t="s">
        <v>2449</v>
      </c>
      <c r="R309" s="174"/>
      <c r="S309" s="205" t="s">
        <v>2838</v>
      </c>
      <c r="T309" s="174"/>
      <c r="U309" s="166" t="str">
        <f t="shared" si="4"/>
        <v xml:space="preserve"> DRUG_EXPOSURE 테이블의 PROVIDER_ID 컬럼은 'INTEGER', 'INT', 'NUMBER', 'BIGINT' 타입을 가져야한다 </v>
      </c>
      <c r="V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W309" s="164" t="s">
        <v>1971</v>
      </c>
      <c r="X309" s="166" t="str">
        <f>"SELECT 
	CASE WHEN UPPER(DATA_TYPE_NAME) IN ("&amp;$S309&amp;") THEN 'O' ELSE 'X' END AS PASS_CHK,
    'ID"&amp; 'Ⅲ.품질진단 컬럼_규칙_결과'!$U355 &amp;"' AS RULE_ID, 
    UPPER(TABLE_NAME) AS TB_NM,
	UPPER(COLUMN_NAME) AS COL_NM
FROM TABLE_COLUMNS
WHERE 1=1
AND UPPER(SCHEMA_NAME) = '"&amp;$C309&amp;"'
AND UPPER(TABLE_NAME) = '"&amp;$G309&amp;"'
AND UPPER(COLUMN_NAME) = '"&amp;$J309&amp;"' "</f>
        <v xml:space="preserve">SELECT 
	CASE WHEN UPPER(DATA_TYPE_NAME) IN ('INTEGER', 'INT', 'NUMBER', 'BIGINT') THEN 'O' ELSE 'X' END AS PASS_CHK,
    'ID3022' AS RULE_ID, 
    UPPER(TABLE_NAME) AS TB_NM,
	UPPER(COLUMN_NAME) AS COL_NM
FROM TABLE_COLUMNS
WHERE 1=1
AND UPPER(SCHEMA_NAME) = 'CDM'
AND UPPER(TABLE_NAME) = 'DRUG_EXPOSURE'
AND UPPER(COLUMN_NAME) = 'PROVIDER_ID' </v>
      </c>
      <c r="Y309" s="164" t="s">
        <v>1971</v>
      </c>
      <c r="Z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A309" s="164" t="s">
        <v>1971</v>
      </c>
      <c r="AB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C309" s="164" t="s">
        <v>1971</v>
      </c>
      <c r="AD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ALL_TAB_COLUMNS
WHERE 1=1
AND UPPER(OWNER)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ALL_TAB_COLUMNS
WHERE 1=1
AND UPPER(OWNER) = 'CDM'
AND UPPER(TABLE_NAME) = 'DRUG_EXPOSURE'
AND UPPER(COLUMN_NAME) = 'PROVIDER_ID' </v>
      </c>
      <c r="AE309" s="164" t="s">
        <v>1971</v>
      </c>
      <c r="AF309" s="166"/>
      <c r="AG309" s="164" t="s">
        <v>1971</v>
      </c>
      <c r="AH309" s="66"/>
    </row>
    <row r="310" spans="1:34" ht="16.5" hidden="1" customHeight="1">
      <c r="A310" s="141">
        <v>5.4</v>
      </c>
      <c r="B310" s="141" t="s">
        <v>2240</v>
      </c>
      <c r="C310" s="141" t="s">
        <v>2484</v>
      </c>
      <c r="D310" s="141">
        <v>6</v>
      </c>
      <c r="E310" s="174" t="s">
        <v>2243</v>
      </c>
      <c r="F310" s="176" t="s">
        <v>2270</v>
      </c>
      <c r="G310" s="176" t="s">
        <v>2249</v>
      </c>
      <c r="H310" s="176">
        <v>18</v>
      </c>
      <c r="I310" s="182" t="s">
        <v>2518</v>
      </c>
      <c r="J310" s="176" t="s">
        <v>2294</v>
      </c>
      <c r="K310" s="176" t="s">
        <v>2435</v>
      </c>
      <c r="L310" s="174"/>
      <c r="M310" s="142"/>
      <c r="N310" s="182" t="s">
        <v>2550</v>
      </c>
      <c r="O310" s="183">
        <v>11833561</v>
      </c>
      <c r="P310" s="143"/>
      <c r="Q310" s="174" t="s">
        <v>2449</v>
      </c>
      <c r="R310" s="174"/>
      <c r="S310" s="205" t="s">
        <v>2838</v>
      </c>
      <c r="T310" s="174"/>
      <c r="U310" s="166" t="str">
        <f t="shared" si="4"/>
        <v xml:space="preserve"> DRUG_EXPOSURE 테이블의 VISIT_OCCURRENCE_ID 컬럼은 'INTEGER', 'INT', 'NUMBER', 'BIGINT' 타입을 가져야한다 </v>
      </c>
      <c r="V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W310" s="164" t="s">
        <v>1971</v>
      </c>
      <c r="X310" s="166" t="str">
        <f>"SELECT 
	CASE WHEN UPPER(DATA_TYPE_NAME) IN ("&amp;$S310&amp;") THEN 'O' ELSE 'X' END AS PASS_CHK,
    'ID"&amp; 'Ⅲ.품질진단 컬럼_규칙_결과'!$U356 &amp;"' AS RULE_ID, 
    UPPER(TABLE_NAME) AS TB_NM,
	UPPER(COLUMN_NAME) AS COL_NM
FROM TABLE_COLUMNS
WHERE 1=1
AND UPPER(SCHEMA_NAME) = '"&amp;$C310&amp;"'
AND UPPER(TABLE_NAME) = '"&amp;$G310&amp;"'
AND UPPER(COLUMN_NAME) = '"&amp;$J310&amp;"'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'VISIT_OCCURRENCE_ID' </v>
      </c>
      <c r="Y310" s="164" t="s">
        <v>1971</v>
      </c>
      <c r="Z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A310" s="164" t="s">
        <v>1971</v>
      </c>
      <c r="AB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C310" s="164" t="s">
        <v>1971</v>
      </c>
      <c r="AD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ALL_TAB_COLUMNS
WHERE 1=1
AND UPPER(OWNER)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'VISIT_OCCURRENCE_ID' </v>
      </c>
      <c r="AE310" s="164" t="s">
        <v>1971</v>
      </c>
      <c r="AF310" s="166"/>
      <c r="AG310" s="164" t="s">
        <v>1971</v>
      </c>
      <c r="AH310" s="66"/>
    </row>
    <row r="311" spans="1:34" ht="16.5" hidden="1" customHeight="1">
      <c r="A311" s="141">
        <v>5.4</v>
      </c>
      <c r="B311" s="141" t="s">
        <v>2240</v>
      </c>
      <c r="C311" s="141" t="s">
        <v>2484</v>
      </c>
      <c r="D311" s="141">
        <v>6</v>
      </c>
      <c r="E311" s="174" t="s">
        <v>2243</v>
      </c>
      <c r="F311" s="176" t="s">
        <v>2270</v>
      </c>
      <c r="G311" s="176" t="s">
        <v>2249</v>
      </c>
      <c r="H311" s="176">
        <v>19</v>
      </c>
      <c r="I311" s="182" t="s">
        <v>2551</v>
      </c>
      <c r="J311" s="176" t="s">
        <v>2307</v>
      </c>
      <c r="K311" s="176" t="s">
        <v>2435</v>
      </c>
      <c r="L311" s="174"/>
      <c r="M311" s="142"/>
      <c r="N311" s="182" t="s">
        <v>2551</v>
      </c>
      <c r="O311" s="183">
        <v>11833562</v>
      </c>
      <c r="P311" s="36"/>
      <c r="Q311" s="174" t="s">
        <v>2449</v>
      </c>
      <c r="R311" s="174"/>
      <c r="S311" s="205" t="s">
        <v>2838</v>
      </c>
      <c r="T311" s="174"/>
      <c r="U311" s="166" t="str">
        <f t="shared" si="4"/>
        <v xml:space="preserve"> DRUG_EXPOSURE 테이블의 VISIT_DETAIL_ID 컬럼은 'INTEGER', 'INT', 'NUMBER', 'BIGINT' 타입을 가져야한다 </v>
      </c>
      <c r="V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W311" s="164" t="s">
        <v>1971</v>
      </c>
      <c r="X311" s="166" t="str">
        <f>"SELECT 
	CASE WHEN UPPER(DATA_TYPE_NAME) IN ("&amp;$S311&amp;") THEN 'O' ELSE 'X' END AS PASS_CHK,
    'ID"&amp; 'Ⅲ.품질진단 컬럼_규칙_결과'!$U357 &amp;"' AS RULE_ID, 
    UPPER(TABLE_NAME) AS TB_NM,
	UPPER(COLUMN_NAME) AS COL_NM
FROM TABLE_COLUMNS
WHERE 1=1
AND UPPER(SCHEMA_NAME) = '"&amp;$C311&amp;"'
AND UPPER(TABLE_NAME) = '"&amp;$G311&amp;"'
AND UPPER(COLUMN_NAME) = '"&amp;$J311&amp;"' "</f>
        <v xml:space="preserve">SELECT 
	CASE WHEN UPPER(DATA_TYPE_NAME) IN ('INTEGER', 'INT', 'NUMBER', 'BIGINT') THEN 'O' ELSE 'X' END AS PASS_CHK,
    'ID3024' AS RULE_ID, 
    UPPER(TABLE_NAME) AS TB_NM,
	UPPER(COLUMN_NAME) AS COL_NM
FROM TABLE_COLUMNS
WHERE 1=1
AND UPPER(SCHEMA_NAME) = 'CDM'
AND UPPER(TABLE_NAME) = 'DRUG_EXPOSURE'
AND UPPER(COLUMN_NAME) = 'VISIT_DETAIL_ID' </v>
      </c>
      <c r="Y311" s="164" t="s">
        <v>1971</v>
      </c>
      <c r="Z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A311" s="164" t="s">
        <v>1971</v>
      </c>
      <c r="AB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C311" s="164" t="s">
        <v>1971</v>
      </c>
      <c r="AD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ALL_TAB_COLUMNS
WHERE 1=1
AND UPPER(OWNER)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ALL_TAB_COLUMNS
WHERE 1=1
AND UPPER(OWNER) = 'CDM'
AND UPPER(TABLE_NAME) = 'DRUG_EXPOSURE'
AND UPPER(COLUMN_NAME) = 'VISIT_DETAIL_ID' </v>
      </c>
      <c r="AE311" s="164" t="s">
        <v>1971</v>
      </c>
      <c r="AF311" s="166"/>
      <c r="AG311" s="164" t="s">
        <v>1971</v>
      </c>
      <c r="AH311" s="66"/>
    </row>
    <row r="312" spans="1:34" ht="16.5" hidden="1" customHeight="1">
      <c r="A312" s="141">
        <v>5.4</v>
      </c>
      <c r="B312" s="141" t="s">
        <v>2240</v>
      </c>
      <c r="C312" s="141" t="s">
        <v>2484</v>
      </c>
      <c r="D312" s="141">
        <v>6</v>
      </c>
      <c r="E312" s="174" t="s">
        <v>2243</v>
      </c>
      <c r="F312" s="176" t="s">
        <v>2270</v>
      </c>
      <c r="G312" s="176" t="s">
        <v>2249</v>
      </c>
      <c r="H312" s="176">
        <v>20</v>
      </c>
      <c r="I312" s="182" t="s">
        <v>2552</v>
      </c>
      <c r="J312" s="176" t="s">
        <v>2345</v>
      </c>
      <c r="K312" s="176" t="s">
        <v>2437</v>
      </c>
      <c r="L312" s="174"/>
      <c r="M312" s="142"/>
      <c r="N312" s="182" t="s">
        <v>2552</v>
      </c>
      <c r="O312" s="183" t="s">
        <v>2531</v>
      </c>
      <c r="P312" s="143"/>
      <c r="Q312" s="174" t="s">
        <v>2449</v>
      </c>
      <c r="R312" s="174"/>
      <c r="S312" s="205" t="s">
        <v>2820</v>
      </c>
      <c r="T312" s="174"/>
      <c r="U312" s="166" t="str">
        <f t="shared" si="4"/>
        <v xml:space="preserve"> DRUG_EXPOSURE 테이블의 DRUG_SOURCE_VALUE 컬럼은 'CHARACTER VARYING', 'VARCHAR', 'VARCHAR2' 타입을 가져야한다 </v>
      </c>
      <c r="V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W312" s="164" t="s">
        <v>1971</v>
      </c>
      <c r="X312" s="166" t="str">
        <f>"SELECT 
	CASE WHEN UPPER(DATA_TYPE_NAME) IN ("&amp;$S312&amp;") THEN 'O' ELSE 'X' END AS PASS_CHK,
    'ID"&amp; 'Ⅲ.품질진단 컬럼_규칙_결과'!$U358 &amp;"' AS RULE_ID, 
    UPPER(TABLE_NAME) AS TB_NM,
	UPPER(COLUMN_NAME) AS COL_NM
FROM TABLE_COLUMNS
WHERE 1=1
AND UPPER(SCHEMA_NAME) = '"&amp;$C312&amp;"'
AND UPPER(TABLE_NAME) = '"&amp;$G312&amp;"'
AND UPPER(COLUMN_NAME) = '"&amp;$J312&amp;"'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'DRUG_SOURCE_VALUE' </v>
      </c>
      <c r="Y312" s="164" t="s">
        <v>1971</v>
      </c>
      <c r="Z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A312" s="164" t="s">
        <v>1971</v>
      </c>
      <c r="AB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C312" s="164" t="s">
        <v>1971</v>
      </c>
      <c r="AD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ALL_TAB_COLUMNS
WHERE 1=1
AND UPPER(OWNER)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'DRUG_SOURCE_VALUE' </v>
      </c>
      <c r="AE312" s="164" t="s">
        <v>1971</v>
      </c>
      <c r="AF312" s="166"/>
      <c r="AG312" s="164" t="s">
        <v>1971</v>
      </c>
      <c r="AH312" s="66"/>
    </row>
    <row r="313" spans="1:34" ht="16.5" hidden="1" customHeight="1">
      <c r="A313" s="141">
        <v>5.4</v>
      </c>
      <c r="B313" s="141" t="s">
        <v>2240</v>
      </c>
      <c r="C313" s="141" t="s">
        <v>2484</v>
      </c>
      <c r="D313" s="141">
        <v>6</v>
      </c>
      <c r="E313" s="174" t="s">
        <v>2243</v>
      </c>
      <c r="F313" s="176" t="s">
        <v>2270</v>
      </c>
      <c r="G313" s="176" t="s">
        <v>2249</v>
      </c>
      <c r="H313" s="176">
        <v>21</v>
      </c>
      <c r="I313" s="182" t="s">
        <v>2561</v>
      </c>
      <c r="J313" s="176" t="s">
        <v>2346</v>
      </c>
      <c r="K313" s="176" t="s">
        <v>2435</v>
      </c>
      <c r="L313" s="174"/>
      <c r="M313" s="142"/>
      <c r="N313" s="182" t="s">
        <v>2553</v>
      </c>
      <c r="O313" s="183" t="s">
        <v>2508</v>
      </c>
      <c r="P313" s="146"/>
      <c r="Q313" s="174" t="s">
        <v>2449</v>
      </c>
      <c r="R313" s="174"/>
      <c r="S313" s="205" t="s">
        <v>2838</v>
      </c>
      <c r="T313" s="174"/>
      <c r="U313" s="166" t="str">
        <f t="shared" si="4"/>
        <v xml:space="preserve"> DRUG_EXPOSURE 테이블의 DRUG_SOURCE_CONCEPT_ID 컬럼은 'INTEGER', 'INT', 'NUMBER', 'BIGINT' 타입을 가져야한다 </v>
      </c>
      <c r="V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W313" s="164" t="s">
        <v>1971</v>
      </c>
      <c r="X313" s="166" t="str">
        <f>"SELECT 
	CASE WHEN UPPER(DATA_TYPE_NAME) IN ("&amp;$S313&amp;") THEN 'O' ELSE 'X' END AS PASS_CHK,
    'ID"&amp; 'Ⅲ.품질진단 컬럼_규칙_결과'!$U359 &amp;"' AS RULE_ID, 
    UPPER(TABLE_NAME) AS TB_NM,
	UPPER(COLUMN_NAME) AS COL_NM
FROM TABLE_COLUMNS
WHERE 1=1
AND UPPER(SCHEMA_NAME) = '"&amp;$C313&amp;"'
AND UPPER(TABLE_NAME) = '"&amp;$G313&amp;"'
AND UPPER(COLUMN_NAME) = '"&amp;$J313&amp;"'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'DRUG_SOURCE_CONCEPT_ID' </v>
      </c>
      <c r="Y313" s="164" t="s">
        <v>1971</v>
      </c>
      <c r="Z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A313" s="164" t="s">
        <v>1971</v>
      </c>
      <c r="AB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C313" s="164" t="s">
        <v>1971</v>
      </c>
      <c r="AD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ALL_TAB_COLUMNS
WHERE 1=1
AND UPPER(OWNER)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'DRUG_SOURCE_CONCEPT_ID' </v>
      </c>
      <c r="AE313" s="164" t="s">
        <v>1971</v>
      </c>
      <c r="AF313" s="166"/>
      <c r="AG313" s="164" t="s">
        <v>1971</v>
      </c>
      <c r="AH313" s="66"/>
    </row>
    <row r="314" spans="1:34" ht="16.5" hidden="1" customHeight="1">
      <c r="A314" s="141">
        <v>5.4</v>
      </c>
      <c r="B314" s="141" t="s">
        <v>2240</v>
      </c>
      <c r="C314" s="141" t="s">
        <v>2484</v>
      </c>
      <c r="D314" s="141">
        <v>6</v>
      </c>
      <c r="E314" s="174" t="s">
        <v>2243</v>
      </c>
      <c r="F314" s="176" t="s">
        <v>2270</v>
      </c>
      <c r="G314" s="176" t="s">
        <v>2249</v>
      </c>
      <c r="H314" s="176">
        <v>22</v>
      </c>
      <c r="I314" s="182" t="s">
        <v>2562</v>
      </c>
      <c r="J314" s="176" t="s">
        <v>2347</v>
      </c>
      <c r="K314" s="176" t="s">
        <v>2437</v>
      </c>
      <c r="L314" s="174"/>
      <c r="M314" s="142"/>
      <c r="N314" s="182" t="s">
        <v>2554</v>
      </c>
      <c r="O314" s="183" t="s">
        <v>2532</v>
      </c>
      <c r="P314" s="146"/>
      <c r="Q314" s="174" t="s">
        <v>2449</v>
      </c>
      <c r="R314" s="174"/>
      <c r="S314" s="205" t="s">
        <v>2820</v>
      </c>
      <c r="T314" s="174"/>
      <c r="U314" s="166" t="str">
        <f t="shared" si="4"/>
        <v xml:space="preserve"> DRUG_EXPOSURE 테이블의 ROUTE_SOURCE_VALUE 컬럼은 'CHARACTER VARYING', 'VARCHAR', 'VARCHAR2' 타입을 가져야한다 </v>
      </c>
      <c r="V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W314" s="164" t="s">
        <v>1971</v>
      </c>
      <c r="X314" s="166" t="str">
        <f>"SELECT 
	CASE WHEN UPPER(DATA_TYPE_NAME) IN ("&amp;$S314&amp;") THEN 'O' ELSE 'X' END AS PASS_CHK,
    'ID"&amp; 'Ⅲ.품질진단 컬럼_규칙_결과'!$U360 &amp;"' AS RULE_ID, 
    UPPER(TABLE_NAME) AS TB_NM,
	UPPER(COLUMN_NAME) AS COL_NM
FROM TABLE_COLUMNS
WHERE 1=1
AND UPPER(SCHEMA_NAME) = '"&amp;$C314&amp;"'
AND UPPER(TABLE_NAME) = '"&amp;$G314&amp;"'
AND UPPER(COLUMN_NAME) = '"&amp;$J314&amp;"'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'ROUTE_SOURCE_VALUE' </v>
      </c>
      <c r="Y314" s="164" t="s">
        <v>1971</v>
      </c>
      <c r="Z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A314" s="164" t="s">
        <v>1971</v>
      </c>
      <c r="AB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C314" s="164" t="s">
        <v>1971</v>
      </c>
      <c r="AD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ALL_TAB_COLUMNS
WHERE 1=1
AND UPPER(OWNER)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'ROUTE_SOURCE_VALUE' </v>
      </c>
      <c r="AE314" s="164" t="s">
        <v>1971</v>
      </c>
      <c r="AF314" s="166"/>
      <c r="AG314" s="164" t="s">
        <v>1971</v>
      </c>
      <c r="AH314" s="66"/>
    </row>
    <row r="315" spans="1:34" ht="16.5" hidden="1" customHeight="1">
      <c r="A315" s="141">
        <v>5.4</v>
      </c>
      <c r="B315" s="141" t="s">
        <v>2240</v>
      </c>
      <c r="C315" s="141" t="s">
        <v>2484</v>
      </c>
      <c r="D315" s="141">
        <v>6</v>
      </c>
      <c r="E315" s="174" t="s">
        <v>2243</v>
      </c>
      <c r="F315" s="176" t="s">
        <v>2270</v>
      </c>
      <c r="G315" s="176" t="s">
        <v>2249</v>
      </c>
      <c r="H315" s="176">
        <v>23</v>
      </c>
      <c r="I315" s="182" t="s">
        <v>2563</v>
      </c>
      <c r="J315" s="176" t="s">
        <v>2348</v>
      </c>
      <c r="K315" s="176" t="s">
        <v>2437</v>
      </c>
      <c r="L315" s="174"/>
      <c r="M315" s="142"/>
      <c r="N315" s="182" t="s">
        <v>2555</v>
      </c>
      <c r="O315" s="183" t="s">
        <v>2533</v>
      </c>
      <c r="P315" s="146"/>
      <c r="Q315" s="174" t="s">
        <v>2449</v>
      </c>
      <c r="R315" s="174"/>
      <c r="S315" s="205" t="s">
        <v>2820</v>
      </c>
      <c r="T315" s="174"/>
      <c r="U315" s="166" t="str">
        <f t="shared" si="4"/>
        <v xml:space="preserve"> DRUG_EXPOSURE 테이블의 DOSE_UNIT_SOURCE_VALUE 컬럼은 'CHARACTER VARYING', 'VARCHAR', 'VARCHAR2' 타입을 가져야한다 </v>
      </c>
      <c r="V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W315" s="164" t="s">
        <v>1971</v>
      </c>
      <c r="X315" s="166" t="str">
        <f>"SELECT 
	CASE WHEN UPPER(DATA_TYPE_NAME) IN ("&amp;$S315&amp;") THEN 'O' ELSE 'X' END AS PASS_CHK,
    'ID"&amp; 'Ⅲ.품질진단 컬럼_규칙_결과'!$U361 &amp;"' AS RULE_ID, 
    UPPER(TABLE_NAME) AS TB_NM,
	UPPER(COLUMN_NAME) AS COL_NM
FROM TABLE_COLUMNS
WHERE 1=1
AND UPPER(SCHEMA_NAME) = '"&amp;$C315&amp;"'
AND UPPER(TABLE_NAME) = '"&amp;$G315&amp;"'
AND UPPER(COLUMN_NAME) = '"&amp;$J315&amp;"' "</f>
        <v xml:space="preserve">SELECT 
	CASE WHEN UPPER(DATA_TYPE_NAME) IN ('CHARACTER VARYING', 'VARCHAR', 'VARCHAR2') THEN 'O' ELSE 'X' END AS PASS_CHK,
    'ID3028' AS RULE_ID, 
    UPPER(TABLE_NAME) AS TB_NM,
	UPPER(COLUMN_NAME) AS COL_NM
FROM TABLE_COLUMNS
WHERE 1=1
AND UPPER(SCHEMA_NAME) = 'CDM'
AND UPPER(TABLE_NAME) = 'DRUG_EXPOSURE'
AND UPPER(COLUMN_NAME) = 'DOSE_UNIT_SOURCE_VALUE' </v>
      </c>
      <c r="Y315" s="164" t="s">
        <v>1971</v>
      </c>
      <c r="Z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A315" s="164" t="s">
        <v>1971</v>
      </c>
      <c r="AB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C315" s="164" t="s">
        <v>1971</v>
      </c>
      <c r="AD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ALL_TAB_COLUMNS
WHERE 1=1
AND UPPER(OWNER)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ALL_TAB_COLUMNS
WHERE 1=1
AND UPPER(OWNER) = 'CDM'
AND UPPER(TABLE_NAME) = 'DRUG_EXPOSURE'
AND UPPER(COLUMN_NAME) = 'DOSE_UNIT_SOURCE_VALUE' </v>
      </c>
      <c r="AE315" s="164" t="s">
        <v>1971</v>
      </c>
      <c r="AF315" s="166"/>
      <c r="AG315" s="164" t="s">
        <v>1971</v>
      </c>
      <c r="AH315" s="66"/>
    </row>
    <row r="316" spans="1:34" hidden="1">
      <c r="A316" s="141">
        <v>5.4</v>
      </c>
      <c r="B316" s="141" t="s">
        <v>2240</v>
      </c>
      <c r="C316" s="141" t="s">
        <v>2484</v>
      </c>
      <c r="D316" s="164">
        <v>7</v>
      </c>
      <c r="E316" s="174" t="s">
        <v>2243</v>
      </c>
      <c r="F316" s="176" t="s">
        <v>2259</v>
      </c>
      <c r="G316" s="176" t="s">
        <v>2250</v>
      </c>
      <c r="H316" s="176">
        <v>1</v>
      </c>
      <c r="I316" s="182" t="s">
        <v>2657</v>
      </c>
      <c r="J316" s="176" t="s">
        <v>2349</v>
      </c>
      <c r="K316" s="176" t="s">
        <v>2435</v>
      </c>
      <c r="L316" s="174" t="s">
        <v>9</v>
      </c>
      <c r="M316" s="165"/>
      <c r="N316" s="182" t="s">
        <v>2657</v>
      </c>
      <c r="O316" s="183">
        <v>11833567</v>
      </c>
      <c r="P316" s="5"/>
      <c r="Q316" s="174" t="s">
        <v>116</v>
      </c>
      <c r="R316" s="174" t="s">
        <v>2448</v>
      </c>
      <c r="S316" s="205" t="s">
        <v>2838</v>
      </c>
      <c r="T316" s="174" t="s">
        <v>315</v>
      </c>
      <c r="U316" s="166" t="str">
        <f t="shared" si="4"/>
        <v xml:space="preserve"> PROCEDURE_OCCURRENCE 테이블의 PROCEDURE_OCCURRENCE_ID 컬럼은 'INTEGER', 'INT', 'NUMBER', 'BIGINT' 타입을 가져야한다 </v>
      </c>
      <c r="V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W316" s="164" t="s">
        <v>1971</v>
      </c>
      <c r="X316" s="166" t="str">
        <f>"SELECT 
	CASE WHEN UPPER(DATA_TYPE_NAME) IN ("&amp;$S316&amp;") THEN 'O' ELSE 'X' END AS PASS_CHK,
    'ID"&amp; 'Ⅲ.품질진단 컬럼_규칙_결과'!$U362 &amp;"' AS RULE_ID, 
    UPPER(TABLE_NAME) AS TB_NM,
	UPPER(COLUMN_NAME) AS COL_NM
FROM TABLE_COLUMNS
WHERE 1=1
AND UPPER(SCHEMA_NAME) = '"&amp;$C316&amp;"'
AND UPPER(TABLE_NAME) = '"&amp;$G316&amp;"'
AND UPPER(COLUMN_NAME) = '"&amp;$J316&amp;"' "</f>
        <v xml:space="preserve">SELECT 
	CASE WHEN UPPER(DATA_TYPE_NAME) IN ('INTEGER', 'INT', 'NUMBER', 'BIGINT') THEN 'O' ELSE 'X' END AS PASS_CHK,
    'ID3029' AS RULE_ID, 
    UPPER(TABLE_NAME) AS TB_NM,
	UPPER(COLUMN_NAME) AS COL_NM
FROM TABLE_COLUMNS
WHERE 1=1
AND UPPER(SCHEMA_NAME) = 'CDM'
AND UPPER(TABLE_NAME) = 'PROCEDURE_OCCURRENCE'
AND UPPER(COLUMN_NAME) = 'PROCEDURE_OCCURRENCE_ID' </v>
      </c>
      <c r="Y316" s="164" t="s">
        <v>1971</v>
      </c>
      <c r="Z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A316" s="164" t="s">
        <v>1971</v>
      </c>
      <c r="AB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C316" s="164" t="s">
        <v>1971</v>
      </c>
      <c r="AD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ALL_TAB_COLUMNS
WHERE 1=1
AND UPPER(OWNER)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ALL_TAB_COLUMNS
WHERE 1=1
AND UPPER(OWNER) = 'CDM'
AND UPPER(TABLE_NAME) = 'PROCEDURE_OCCURRENCE'
AND UPPER(COLUMN_NAME) = 'PROCEDURE_OCCURRENCE_ID' </v>
      </c>
      <c r="AE316" s="164" t="s">
        <v>1971</v>
      </c>
      <c r="AF316" s="166"/>
      <c r="AG316" s="164" t="s">
        <v>1971</v>
      </c>
      <c r="AH316" s="66"/>
    </row>
    <row r="317" spans="1:34" hidden="1">
      <c r="A317" s="141">
        <v>5.4</v>
      </c>
      <c r="B317" s="141" t="s">
        <v>2240</v>
      </c>
      <c r="C317" s="141" t="s">
        <v>2484</v>
      </c>
      <c r="D317" s="164">
        <v>7</v>
      </c>
      <c r="E317" s="174" t="s">
        <v>2243</v>
      </c>
      <c r="F317" s="176" t="s">
        <v>2259</v>
      </c>
      <c r="G317" s="176" t="s">
        <v>2250</v>
      </c>
      <c r="H317" s="176">
        <v>2</v>
      </c>
      <c r="I317" s="182" t="s">
        <v>2487</v>
      </c>
      <c r="J317" s="176" t="s">
        <v>2272</v>
      </c>
      <c r="K317" s="176" t="s">
        <v>2435</v>
      </c>
      <c r="L317" s="174"/>
      <c r="M317" s="165"/>
      <c r="N317" s="182" t="s">
        <v>2487</v>
      </c>
      <c r="O317" s="183">
        <v>100000001</v>
      </c>
      <c r="P317" s="5"/>
      <c r="Q317" s="174" t="s">
        <v>116</v>
      </c>
      <c r="R317" s="174" t="s">
        <v>2448</v>
      </c>
      <c r="S317" s="205" t="s">
        <v>2838</v>
      </c>
      <c r="T317" s="174"/>
      <c r="U317" s="166" t="str">
        <f t="shared" si="4"/>
        <v xml:space="preserve"> PROCEDURE_OCCURRENCE 테이블의 PERSON_ID 컬럼은 'INTEGER', 'INT', 'NUMBER', 'BIGINT' 타입을 가져야한다 </v>
      </c>
      <c r="V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W317" s="164" t="s">
        <v>1971</v>
      </c>
      <c r="X317" s="166" t="str">
        <f>"SELECT 
	CASE WHEN UPPER(DATA_TYPE_NAME) IN ("&amp;$S317&amp;") THEN 'O' ELSE 'X' END AS PASS_CHK,
    'ID"&amp; 'Ⅲ.품질진단 컬럼_규칙_결과'!$U363 &amp;"' AS RULE_ID, 
    UPPER(TABLE_NAME) AS TB_NM,
	UPPER(COLUMN_NAME) AS COL_NM
FROM TABLE_COLUMNS
WHERE 1=1
AND UPPER(SCHEMA_NAME) = '"&amp;$C317&amp;"'
AND UPPER(TABLE_NAME) = '"&amp;$G317&amp;"'
AND UPPER(COLUMN_NAME) = '"&amp;$J317&amp;"' "</f>
        <v xml:space="preserve">SELECT 
	CASE WHEN UPPER(DATA_TYPE_NAME) IN ('INTEGER', 'INT', 'NUMBER', 'BIGINT') THEN 'O' ELSE 'X' END AS PASS_CHK,
    'ID3030' AS RULE_ID, 
    UPPER(TABLE_NAME) AS TB_NM,
	UPPER(COLUMN_NAME) AS COL_NM
FROM TABLE_COLUMNS
WHERE 1=1
AND UPPER(SCHEMA_NAME) = 'CDM'
AND UPPER(TABLE_NAME) = 'PROCEDURE_OCCURRENCE'
AND UPPER(COLUMN_NAME) = 'PERSON_ID' </v>
      </c>
      <c r="Y317" s="164" t="s">
        <v>1971</v>
      </c>
      <c r="Z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A317" s="164" t="s">
        <v>1971</v>
      </c>
      <c r="AB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C317" s="164" t="s">
        <v>1971</v>
      </c>
      <c r="AD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ALL_TAB_COLUMNS
WHERE 1=1
AND UPPER(OWNER)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ALL_TAB_COLUMNS
WHERE 1=1
AND UPPER(OWNER) = 'CDM'
AND UPPER(TABLE_NAME) = 'PROCEDURE_OCCURRENCE'
AND UPPER(COLUMN_NAME) = 'PERSON_ID' </v>
      </c>
      <c r="AE317" s="164" t="s">
        <v>1971</v>
      </c>
      <c r="AF317" s="166"/>
      <c r="AG317" s="164" t="s">
        <v>1971</v>
      </c>
      <c r="AH317" s="66"/>
    </row>
    <row r="318" spans="1:34" ht="16.5" hidden="1" customHeight="1">
      <c r="A318" s="141">
        <v>5.4</v>
      </c>
      <c r="B318" s="141" t="s">
        <v>2240</v>
      </c>
      <c r="C318" s="141" t="s">
        <v>2484</v>
      </c>
      <c r="D318" s="164">
        <v>7</v>
      </c>
      <c r="E318" s="174" t="s">
        <v>2243</v>
      </c>
      <c r="F318" s="176" t="s">
        <v>2259</v>
      </c>
      <c r="G318" s="176" t="s">
        <v>2250</v>
      </c>
      <c r="H318" s="176">
        <v>3</v>
      </c>
      <c r="I318" s="182" t="s">
        <v>2658</v>
      </c>
      <c r="J318" s="176" t="s">
        <v>2350</v>
      </c>
      <c r="K318" s="176" t="s">
        <v>2435</v>
      </c>
      <c r="L318" s="174"/>
      <c r="M318" s="142"/>
      <c r="N318" s="182" t="s">
        <v>2671</v>
      </c>
      <c r="O318" s="183">
        <v>232643001</v>
      </c>
      <c r="P318" s="146"/>
      <c r="Q318" s="174" t="s">
        <v>116</v>
      </c>
      <c r="R318" s="174" t="s">
        <v>2448</v>
      </c>
      <c r="S318" s="205" t="s">
        <v>2838</v>
      </c>
      <c r="T318" s="174"/>
      <c r="U318" s="166" t="str">
        <f t="shared" si="4"/>
        <v xml:space="preserve"> PROCEDURE_OCCURRENCE 테이블의 PROCEDURE_CONCEPT_ID 컬럼은 'INTEGER', 'INT', 'NUMBER', 'BIGINT' 타입을 가져야한다 </v>
      </c>
      <c r="V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W318" s="164" t="s">
        <v>1971</v>
      </c>
      <c r="X318" s="166" t="str">
        <f>"SELECT 
	CASE WHEN UPPER(DATA_TYPE_NAME) IN ("&amp;$S318&amp;") THEN 'O' ELSE 'X' END AS PASS_CHK,
    'ID"&amp; 'Ⅲ.품질진단 컬럼_규칙_결과'!$U364 &amp;"' AS RULE_ID, 
    UPPER(TABLE_NAME) AS TB_NM,
	UPPER(COLUMN_NAME) AS COL_NM
FROM TABLE_COLUMNS
WHERE 1=1
AND UPPER(SCHEMA_NAME) = '"&amp;$C318&amp;"'
AND UPPER(TABLE_NAME) = '"&amp;$G318&amp;"'
AND UPPER(COLUMN_NAME) = '"&amp;$J318&amp;"' "</f>
        <v xml:space="preserve">SELECT 
	CASE WHEN UPPER(DATA_TYPE_NAME) IN ('INTEGER', 'INT', 'NUMBER', 'BIGINT') THEN 'O' ELSE 'X' END AS PASS_CHK,
    'ID3031' AS RULE_ID, 
    UPPER(TABLE_NAME) AS TB_NM,
	UPPER(COLUMN_NAME) AS COL_NM
FROM TABLE_COLUMNS
WHERE 1=1
AND UPPER(SCHEMA_NAME) = 'CDM'
AND UPPER(TABLE_NAME) = 'PROCEDURE_OCCURRENCE'
AND UPPER(COLUMN_NAME) = 'PROCEDURE_CONCEPT_ID' </v>
      </c>
      <c r="Y318" s="164" t="s">
        <v>1971</v>
      </c>
      <c r="Z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A318" s="164" t="s">
        <v>1971</v>
      </c>
      <c r="AB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C318" s="164" t="s">
        <v>1971</v>
      </c>
      <c r="AD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ALL_TAB_COLUMNS
WHERE 1=1
AND UPPER(OWNER)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ALL_TAB_COLUMNS
WHERE 1=1
AND UPPER(OWNER) = 'CDM'
AND UPPER(TABLE_NAME) = 'PROCEDURE_OCCURRENCE'
AND UPPER(COLUMN_NAME) = 'PROCEDURE_CONCEPT_ID' </v>
      </c>
      <c r="AE318" s="164" t="s">
        <v>1971</v>
      </c>
      <c r="AF318" s="166"/>
      <c r="AG318" s="164" t="s">
        <v>1971</v>
      </c>
      <c r="AH318" s="66"/>
    </row>
    <row r="319" spans="1:34" ht="16.5" hidden="1" customHeight="1">
      <c r="A319" s="141">
        <v>5.4</v>
      </c>
      <c r="B319" s="141" t="s">
        <v>2240</v>
      </c>
      <c r="C319" s="141" t="s">
        <v>2484</v>
      </c>
      <c r="D319" s="164">
        <v>7</v>
      </c>
      <c r="E319" s="174" t="s">
        <v>2243</v>
      </c>
      <c r="F319" s="176" t="s">
        <v>2259</v>
      </c>
      <c r="G319" s="176" t="s">
        <v>2250</v>
      </c>
      <c r="H319" s="176">
        <v>4</v>
      </c>
      <c r="I319" s="182" t="s">
        <v>2659</v>
      </c>
      <c r="J319" s="176" t="s">
        <v>2351</v>
      </c>
      <c r="K319" s="176" t="s">
        <v>2438</v>
      </c>
      <c r="L319" s="174"/>
      <c r="M319" s="142"/>
      <c r="N319" s="182" t="s">
        <v>2659</v>
      </c>
      <c r="O319" s="184">
        <v>44743</v>
      </c>
      <c r="P319" s="146"/>
      <c r="Q319" s="174" t="s">
        <v>116</v>
      </c>
      <c r="R319" s="174" t="s">
        <v>2448</v>
      </c>
      <c r="S319" s="205" t="s">
        <v>2813</v>
      </c>
      <c r="T319" s="174"/>
      <c r="U319" s="166" t="str">
        <f t="shared" si="4"/>
        <v xml:space="preserve"> PROCEDURE_OCCURRENCE 테이블의 PROCEDURE_DATE 컬럼은 'DATE' 타입을 가져야한다 </v>
      </c>
      <c r="V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W319" s="164" t="s">
        <v>1971</v>
      </c>
      <c r="X319" s="166" t="str">
        <f>"SELECT 
	CASE WHEN UPPER(DATA_TYPE_NAME) IN ("&amp;$S319&amp;") THEN 'O' ELSE 'X' END AS PASS_CHK,
    'ID"&amp; 'Ⅲ.품질진단 컬럼_규칙_결과'!$U365 &amp;"' AS RULE_ID, 
    UPPER(TABLE_NAME) AS TB_NM,
	UPPER(COLUMN_NAME) AS COL_NM
FROM TABLE_COLUMNS
WHERE 1=1
AND UPPER(SCHEMA_NAME) = '"&amp;$C319&amp;"'
AND UPPER(TABLE_NAME) = '"&amp;$G319&amp;"'
AND UPPER(COLUMN_NAME) = '"&amp;$J319&amp;"' "</f>
        <v xml:space="preserve">SELECT 
	CASE WHEN UPPER(DATA_TYPE_NAME) IN ('DATE') THEN 'O' ELSE 'X' END AS PASS_CHK,
    'ID3032' AS RULE_ID, 
    UPPER(TABLE_NAME) AS TB_NM,
	UPPER(COLUMN_NAME) AS COL_NM
FROM TABLE_COLUMNS
WHERE 1=1
AND UPPER(SCHEMA_NAME) = 'CDM'
AND UPPER(TABLE_NAME) = 'PROCEDURE_OCCURRENCE'
AND UPPER(COLUMN_NAME) = 'PROCEDURE_DATE' </v>
      </c>
      <c r="Y319" s="164" t="s">
        <v>1971</v>
      </c>
      <c r="Z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A319" s="164" t="s">
        <v>1971</v>
      </c>
      <c r="AB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C319" s="164" t="s">
        <v>1971</v>
      </c>
      <c r="AD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ALL_TAB_COLUMNS
WHERE 1=1
AND UPPER(OWNER)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ALL_TAB_COLUMNS
WHERE 1=1
AND UPPER(OWNER) = 'CDM'
AND UPPER(TABLE_NAME) = 'PROCEDURE_OCCURRENCE'
AND UPPER(COLUMN_NAME) = 'PROCEDURE_DATE' </v>
      </c>
      <c r="AE319" s="164" t="s">
        <v>1971</v>
      </c>
      <c r="AF319" s="166"/>
      <c r="AG319" s="164" t="s">
        <v>1971</v>
      </c>
      <c r="AH319" s="66"/>
    </row>
    <row r="320" spans="1:34" ht="16.5" hidden="1" customHeight="1">
      <c r="A320" s="141">
        <v>5.4</v>
      </c>
      <c r="B320" s="141" t="s">
        <v>2240</v>
      </c>
      <c r="C320" s="141" t="s">
        <v>2484</v>
      </c>
      <c r="D320" s="164">
        <v>7</v>
      </c>
      <c r="E320" s="174" t="s">
        <v>2243</v>
      </c>
      <c r="F320" s="176" t="s">
        <v>2259</v>
      </c>
      <c r="G320" s="176" t="s">
        <v>2250</v>
      </c>
      <c r="H320" s="176">
        <v>5</v>
      </c>
      <c r="I320" s="182" t="s">
        <v>2660</v>
      </c>
      <c r="J320" s="176" t="s">
        <v>2352</v>
      </c>
      <c r="K320" s="176" t="s">
        <v>2436</v>
      </c>
      <c r="L320" s="174"/>
      <c r="M320" s="142"/>
      <c r="N320" s="182" t="s">
        <v>2660</v>
      </c>
      <c r="O320" s="185">
        <v>44743.407777777778</v>
      </c>
      <c r="P320" s="143"/>
      <c r="Q320" s="174" t="s">
        <v>2449</v>
      </c>
      <c r="R320" s="174"/>
      <c r="S320" s="205" t="s">
        <v>2819</v>
      </c>
      <c r="T320" s="174"/>
      <c r="U320" s="166" t="str">
        <f t="shared" si="4"/>
        <v xml:space="preserve"> PROCEDURE_OCCURRENCE 테이블의 PROCEDURE_DATETIME 컬럼은 'DATETIME', 'TIMESTAMP', 'TIMESTAMP(6)', 'TIMESTAMP WITHOUT TIME ZONE' 타입을 가져야한다 </v>
      </c>
      <c r="V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W320" s="164" t="s">
        <v>1971</v>
      </c>
      <c r="X320" s="166" t="str">
        <f>"SELECT 
	CASE WHEN UPPER(DATA_TYPE_NAME) IN ("&amp;$S320&amp;") THEN 'O' ELSE 'X' END AS PASS_CHK,
    'ID"&amp; 'Ⅲ.품질진단 컬럼_규칙_결과'!$U368 &amp;"' AS RULE_ID, 
    UPPER(TABLE_NAME) AS TB_NM,
	UPPER(COLUMN_NAME) AS COL_NM
FROM TABLE_COLUMNS
WHERE 1=1
AND UPPER(SCHEMA_NAME) = '"&amp;$C320&amp;"'
AND UPPER(TABLE_NAME) = '"&amp;$G320&amp;"'
AND UPPER(COLUMN_NAME) = '"&amp;$J320&amp;"' "</f>
        <v xml:space="preserve">SELECT 
	CASE WHEN UPPER(DATA_TYPE_NAME) IN ('DATETIME', 'TIMESTAMP', 'TIMESTAMP(6)', 'TIMESTAMP WITHOUT TIME ZONE') THEN 'O' ELSE 'X' END AS PASS_CHK,
    'ID3035' AS RULE_ID, 
    UPPER(TABLE_NAME) AS TB_NM,
	UPPER(COLUMN_NAME) AS COL_NM
FROM TABLE_COLUMNS
WHERE 1=1
AND UPPER(SCHEMA_NAME) = 'CDM'
AND UPPER(TABLE_NAME) = 'PROCEDURE_OCCURRENCE'
AND UPPER(COLUMN_NAME) = 'PROCEDURE_DATETIME' </v>
      </c>
      <c r="Y320" s="164" t="s">
        <v>1971</v>
      </c>
      <c r="Z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A320" s="164" t="s">
        <v>1971</v>
      </c>
      <c r="AB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C320" s="164" t="s">
        <v>1971</v>
      </c>
      <c r="AD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ALL_TAB_COLUMNS
WHERE 1=1
AND UPPER(OWNER)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ALL_TAB_COLUMNS
WHERE 1=1
AND UPPER(OWNER) = 'CDM'
AND UPPER(TABLE_NAME) = 'PROCEDURE_OCCURRENCE'
AND UPPER(COLUMN_NAME) = 'PROCEDURE_DATETIME' </v>
      </c>
      <c r="AE320" s="164" t="s">
        <v>1971</v>
      </c>
      <c r="AF320" s="166"/>
      <c r="AG320" s="164" t="s">
        <v>1971</v>
      </c>
      <c r="AH320" s="66"/>
    </row>
    <row r="321" spans="1:34" ht="16.5" hidden="1" customHeight="1">
      <c r="A321" s="141">
        <v>5.4</v>
      </c>
      <c r="B321" s="141" t="s">
        <v>2240</v>
      </c>
      <c r="C321" s="141" t="s">
        <v>2484</v>
      </c>
      <c r="D321" s="164"/>
      <c r="E321" s="174" t="s">
        <v>2243</v>
      </c>
      <c r="F321" s="176" t="s">
        <v>2259</v>
      </c>
      <c r="G321" s="176" t="s">
        <v>2250</v>
      </c>
      <c r="H321" s="176">
        <v>6</v>
      </c>
      <c r="I321" s="182" t="s">
        <v>2661</v>
      </c>
      <c r="J321" s="176" t="s">
        <v>2669</v>
      </c>
      <c r="K321" s="176" t="s">
        <v>2438</v>
      </c>
      <c r="L321" s="174"/>
      <c r="M321" s="142"/>
      <c r="N321" s="182" t="s">
        <v>2661</v>
      </c>
      <c r="O321" s="184">
        <v>44743</v>
      </c>
      <c r="P321" s="143"/>
      <c r="Q321" s="174"/>
      <c r="R321" s="174"/>
      <c r="S321" s="205" t="s">
        <v>2813</v>
      </c>
      <c r="T321" s="174"/>
      <c r="U321" s="166" t="str">
        <f t="shared" si="4"/>
        <v xml:space="preserve"> PROCEDURE_OCCURRENCE 테이블의 PROCEDURE_END_DATE 컬럼은 'DATE' 타입을 가져야한다 </v>
      </c>
      <c r="V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W321" s="164" t="s">
        <v>1971</v>
      </c>
      <c r="X321" s="166" t="str">
        <f>"SELECT 
	CASE WHEN UPPER(DATA_TYPE_NAME) IN ("&amp;$S321&amp;") THEN 'O' ELSE 'X' END AS PASS_CHK,
    'ID"&amp; 'Ⅲ.품질진단 컬럼_규칙_결과'!$U369 &amp;"' AS RULE_ID, 
    UPPER(TABLE_NAME) AS TB_NM,
	UPPER(COLUMN_NAME) AS COL_NM
FROM TABLE_COLUMNS
WHERE 1=1
AND UPPER(SCHEMA_NAME) = '"&amp;$C321&amp;"'
AND UPPER(TABLE_NAME) = '"&amp;$G321&amp;"'
AND UPPER(COLUMN_NAME) = '"&amp;$J321&amp;"' "</f>
        <v xml:space="preserve">SELECT 
	CASE WHEN UPPER(DATA_TYPE_NAME) IN ('DATE') THEN 'O' ELSE 'X' END AS PASS_CHK,
    'ID3036' AS RULE_ID, 
    UPPER(TABLE_NAME) AS TB_NM,
	UPPER(COLUMN_NAME) AS COL_NM
FROM TABLE_COLUMNS
WHERE 1=1
AND UPPER(SCHEMA_NAME) = 'CDM'
AND UPPER(TABLE_NAME) = 'PROCEDURE_OCCURRENCE'
AND UPPER(COLUMN_NAME) = 'PROCEDURE_END_DATE' </v>
      </c>
      <c r="Y321" s="164" t="s">
        <v>1971</v>
      </c>
      <c r="Z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A321" s="164" t="s">
        <v>1971</v>
      </c>
      <c r="AB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C321" s="164" t="s">
        <v>1971</v>
      </c>
      <c r="AD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ALL_TAB_COLUMNS
WHERE 1=1
AND UPPER(OWNER)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ALL_TAB_COLUMNS
WHERE 1=1
AND UPPER(OWNER) = 'CDM'
AND UPPER(TABLE_NAME) = 'PROCEDURE_OCCURRENCE'
AND UPPER(COLUMN_NAME) = 'PROCEDURE_END_DATE' </v>
      </c>
      <c r="AE321" s="164" t="s">
        <v>1971</v>
      </c>
      <c r="AF321" s="166"/>
      <c r="AG321" s="164" t="s">
        <v>1971</v>
      </c>
      <c r="AH321" s="66"/>
    </row>
    <row r="322" spans="1:34" ht="16.5" hidden="1" customHeight="1">
      <c r="A322" s="141">
        <v>5.4</v>
      </c>
      <c r="B322" s="141" t="s">
        <v>2240</v>
      </c>
      <c r="C322" s="141" t="s">
        <v>2484</v>
      </c>
      <c r="D322" s="164"/>
      <c r="E322" s="174" t="s">
        <v>2243</v>
      </c>
      <c r="F322" s="176" t="s">
        <v>2259</v>
      </c>
      <c r="G322" s="176" t="s">
        <v>2250</v>
      </c>
      <c r="H322" s="176">
        <v>7</v>
      </c>
      <c r="I322" s="182" t="s">
        <v>2662</v>
      </c>
      <c r="J322" s="176" t="s">
        <v>2670</v>
      </c>
      <c r="K322" s="176" t="s">
        <v>2436</v>
      </c>
      <c r="L322" s="174"/>
      <c r="M322" s="142"/>
      <c r="N322" s="182" t="s">
        <v>2662</v>
      </c>
      <c r="O322" s="185">
        <v>44743.592210648145</v>
      </c>
      <c r="P322" s="143"/>
      <c r="Q322" s="174"/>
      <c r="R322" s="174"/>
      <c r="S322" s="205" t="s">
        <v>2819</v>
      </c>
      <c r="T322" s="174"/>
      <c r="U322" s="166" t="str">
        <f t="shared" si="4"/>
        <v xml:space="preserve"> PROCEDURE_OCCURRENCE 테이블의 PROCEDURE_END_DATETIME 컬럼은 'DATETIME', 'TIMESTAMP', 'TIMESTAMP(6)', 'TIMESTAMP WITHOUT TIME ZONE' 타입을 가져야한다 </v>
      </c>
      <c r="V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W322" s="164" t="s">
        <v>1971</v>
      </c>
      <c r="X322" s="166" t="str">
        <f>"SELECT 
	CASE WHEN UPPER(DATA_TYPE_NAME) IN ("&amp;$S322&amp;") THEN 'O' ELSE 'X' END AS PASS_CHK,
    'ID"&amp; 'Ⅲ.품질진단 컬럼_규칙_결과'!$U371 &amp;"' AS RULE_ID, 
    UPPER(TABLE_NAME) AS TB_NM,
	UPPER(COLUMN_NAME) AS COL_NM
FROM TABLE_COLUMNS
WHERE 1=1
AND UPPER(SCHEMA_NAME) = '"&amp;$C322&amp;"'
AND UPPER(TABLE_NAME) = '"&amp;$G322&amp;"'
AND UPPER(COLUMN_NAME) = '"&amp;$J322&amp;"' "</f>
        <v xml:space="preserve">SELECT 
	CASE WHEN UPPER(DATA_TYPE_NAME) IN ('DATETIME', 'TIMESTAMP', 'TIMESTAMP(6)', 'TIMESTAMP WITHOUT TIME ZONE') THEN 'O' ELSE 'X' END AS PASS_CHK,
    'ID3038' AS RULE_ID, 
    UPPER(TABLE_NAME) AS TB_NM,
	UPPER(COLUMN_NAME) AS COL_NM
FROM TABLE_COLUMNS
WHERE 1=1
AND UPPER(SCHEMA_NAME) = 'CDM'
AND UPPER(TABLE_NAME) = 'PROCEDURE_OCCURRENCE'
AND UPPER(COLUMN_NAME) = 'PROCEDURE_END_DATETIME' </v>
      </c>
      <c r="Y322" s="164" t="s">
        <v>1971</v>
      </c>
      <c r="Z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A322" s="164" t="s">
        <v>1971</v>
      </c>
      <c r="AB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C322" s="164" t="s">
        <v>1971</v>
      </c>
      <c r="AD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ALL_TAB_COLUMNS
WHERE 1=1
AND UPPER(OWNER)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ALL_TAB_COLUMNS
WHERE 1=1
AND UPPER(OWNER) = 'CDM'
AND UPPER(TABLE_NAME) = 'PROCEDURE_OCCURRENCE'
AND UPPER(COLUMN_NAME) = 'PROCEDURE_END_DATETIME' </v>
      </c>
      <c r="AE322" s="164" t="s">
        <v>1971</v>
      </c>
      <c r="AF322" s="166"/>
      <c r="AG322" s="164" t="s">
        <v>1971</v>
      </c>
      <c r="AH322" s="66"/>
    </row>
    <row r="323" spans="1:34" ht="16.5" hidden="1" customHeight="1">
      <c r="A323" s="141">
        <v>5.4</v>
      </c>
      <c r="B323" s="141" t="s">
        <v>2240</v>
      </c>
      <c r="C323" s="141" t="s">
        <v>2484</v>
      </c>
      <c r="D323" s="164">
        <v>7</v>
      </c>
      <c r="E323" s="174" t="s">
        <v>2243</v>
      </c>
      <c r="F323" s="176" t="s">
        <v>2259</v>
      </c>
      <c r="G323" s="176" t="s">
        <v>2250</v>
      </c>
      <c r="H323" s="176">
        <v>8</v>
      </c>
      <c r="I323" s="182" t="s">
        <v>2663</v>
      </c>
      <c r="J323" s="176" t="s">
        <v>2353</v>
      </c>
      <c r="K323" s="176" t="s">
        <v>2435</v>
      </c>
      <c r="L323" s="174"/>
      <c r="M323" s="142"/>
      <c r="N323" s="182" t="s">
        <v>2672</v>
      </c>
      <c r="O323" s="183">
        <v>3800275</v>
      </c>
      <c r="P323" s="143"/>
      <c r="Q323" s="174" t="s">
        <v>116</v>
      </c>
      <c r="R323" s="174" t="s">
        <v>2448</v>
      </c>
      <c r="S323" s="205" t="s">
        <v>2838</v>
      </c>
      <c r="T323" s="174"/>
      <c r="U323" s="166" t="str">
        <f t="shared" si="4"/>
        <v xml:space="preserve"> PROCEDURE_OCCURRENCE 테이블의 PROCEDURE_TYPE_CONCEPT_ID 컬럼은 'INTEGER', 'INT', 'NUMBER', 'BIGINT' 타입을 가져야한다 </v>
      </c>
      <c r="V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W323" s="164" t="s">
        <v>1971</v>
      </c>
      <c r="X323" s="166" t="str">
        <f>"SELECT 
	CASE WHEN UPPER(DATA_TYPE_NAME) IN ("&amp;$S323&amp;") THEN 'O' ELSE 'X' END AS PASS_CHK,
    'ID"&amp; 'Ⅲ.품질진단 컬럼_규칙_결과'!$U372 &amp;"' AS RULE_ID, 
    UPPER(TABLE_NAME) AS TB_NM,
	UPPER(COLUMN_NAME) AS COL_NM
FROM TABLE_COLUMNS
WHERE 1=1
AND UPPER(SCHEMA_NAME) = '"&amp;$C323&amp;"'
AND UPPER(TABLE_NAME) = '"&amp;$G323&amp;"'
AND UPPER(COLUMN_NAME) = '"&amp;$J323&amp;"' "</f>
        <v xml:space="preserve">SELECT 
	CASE WHEN UPPER(DATA_TYPE_NAME) IN ('INTEGER', 'INT', 'NUMBER', 'BIGINT') THEN 'O' ELSE 'X' END AS PASS_CHK,
    'ID3039' AS RULE_ID, 
    UPPER(TABLE_NAME) AS TB_NM,
	UPPER(COLUMN_NAME) AS COL_NM
FROM TABLE_COLUMNS
WHERE 1=1
AND UPPER(SCHEMA_NAME) = 'CDM'
AND UPPER(TABLE_NAME) = 'PROCEDURE_OCCURRENCE'
AND UPPER(COLUMN_NAME) = 'PROCEDURE_TYPE_CONCEPT_ID' </v>
      </c>
      <c r="Y323" s="164" t="s">
        <v>1971</v>
      </c>
      <c r="Z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A323" s="164" t="s">
        <v>1971</v>
      </c>
      <c r="AB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C323" s="164" t="s">
        <v>1971</v>
      </c>
      <c r="AD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ALL_TAB_COLUMNS
WHERE 1=1
AND UPPER(OWNER)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ALL_TAB_COLUMNS
WHERE 1=1
AND UPPER(OWNER) = 'CDM'
AND UPPER(TABLE_NAME) = 'PROCEDURE_OCCURRENCE'
AND UPPER(COLUMN_NAME) = 'PROCEDURE_TYPE_CONCEPT_ID' </v>
      </c>
      <c r="AE323" s="164" t="s">
        <v>1971</v>
      </c>
      <c r="AF323" s="166"/>
      <c r="AG323" s="164" t="s">
        <v>1971</v>
      </c>
      <c r="AH323" s="66"/>
    </row>
    <row r="324" spans="1:34" ht="16.5" hidden="1" customHeight="1">
      <c r="A324" s="141">
        <v>5.4</v>
      </c>
      <c r="B324" s="141" t="s">
        <v>2240</v>
      </c>
      <c r="C324" s="141" t="s">
        <v>2484</v>
      </c>
      <c r="D324" s="164">
        <v>7</v>
      </c>
      <c r="E324" s="174" t="s">
        <v>2243</v>
      </c>
      <c r="F324" s="176" t="s">
        <v>2259</v>
      </c>
      <c r="G324" s="176" t="s">
        <v>2250</v>
      </c>
      <c r="H324" s="176">
        <v>9</v>
      </c>
      <c r="I324" s="182" t="s">
        <v>2664</v>
      </c>
      <c r="J324" s="176" t="s">
        <v>2354</v>
      </c>
      <c r="K324" s="176" t="s">
        <v>2435</v>
      </c>
      <c r="L324" s="174"/>
      <c r="M324" s="142"/>
      <c r="N324" s="182" t="s">
        <v>2664</v>
      </c>
      <c r="O324" s="183" t="s">
        <v>2508</v>
      </c>
      <c r="P324" s="143"/>
      <c r="Q324" s="174" t="s">
        <v>2449</v>
      </c>
      <c r="R324" s="174"/>
      <c r="S324" s="205" t="s">
        <v>2838</v>
      </c>
      <c r="T324" s="174"/>
      <c r="U324" s="166" t="str">
        <f t="shared" ref="U324:U387" si="5">" "&amp;$G324&amp;" 테이블의 "&amp;$J324&amp;" 컬럼은 "&amp;S324&amp;" 타입을 가져야한다 "</f>
        <v xml:space="preserve"> PROCEDURE_OCCURRENCE 테이블의 MODIFIER_CONCEPT_ID 컬럼은 'INTEGER', 'INT', 'NUMBER', 'BIGINT' 타입을 가져야한다 </v>
      </c>
      <c r="V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W324" s="164" t="s">
        <v>1971</v>
      </c>
      <c r="X324" s="166" t="str">
        <f>"SELECT 
	CASE WHEN UPPER(DATA_TYPE_NAME) IN ("&amp;$S324&amp;") THEN 'O' ELSE 'X' END AS PASS_CHK,
    'ID"&amp; 'Ⅲ.품질진단 컬럼_규칙_결과'!$U373 &amp;"' AS RULE_ID, 
    UPPER(TABLE_NAME) AS TB_NM,
	UPPER(COLUMN_NAME) AS COL_NM
FROM TABLE_COLUMNS
WHERE 1=1
AND UPPER(SCHEMA_NAME) = '"&amp;$C324&amp;"'
AND UPPER(TABLE_NAME) = '"&amp;$G324&amp;"'
AND UPPER(COLUMN_NAME) = '"&amp;$J324&amp;"'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'PROCEDURE_OCCURRENCE'
AND UPPER(COLUMN_NAME) = 'MODIFIER_CONCEPT_ID' </v>
      </c>
      <c r="Y324" s="164" t="s">
        <v>1971</v>
      </c>
      <c r="Z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A324" s="164" t="s">
        <v>1971</v>
      </c>
      <c r="AB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C324" s="164" t="s">
        <v>1971</v>
      </c>
      <c r="AD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ALL_TAB_COLUMNS
WHERE 1=1
AND UPPER(OWNER)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'PROCEDURE_OCCURRENCE'
AND UPPER(COLUMN_NAME) = 'MODIFIER_CONCEPT_ID' </v>
      </c>
      <c r="AE324" s="164" t="s">
        <v>1971</v>
      </c>
      <c r="AF324" s="166"/>
      <c r="AG324" s="164" t="s">
        <v>1971</v>
      </c>
      <c r="AH324" s="66"/>
    </row>
    <row r="325" spans="1:34" ht="16.5" hidden="1" customHeight="1">
      <c r="A325" s="141">
        <v>5.4</v>
      </c>
      <c r="B325" s="141" t="s">
        <v>2240</v>
      </c>
      <c r="C325" s="141" t="s">
        <v>2484</v>
      </c>
      <c r="D325" s="164">
        <v>7</v>
      </c>
      <c r="E325" s="174" t="s">
        <v>2243</v>
      </c>
      <c r="F325" s="176" t="s">
        <v>2259</v>
      </c>
      <c r="G325" s="176" t="s">
        <v>2250</v>
      </c>
      <c r="H325" s="176">
        <v>10</v>
      </c>
      <c r="I325" s="182" t="s">
        <v>2665</v>
      </c>
      <c r="J325" s="176" t="s">
        <v>2340</v>
      </c>
      <c r="K325" s="176" t="s">
        <v>2435</v>
      </c>
      <c r="L325" s="174"/>
      <c r="M325" s="142"/>
      <c r="N325" s="182" t="s">
        <v>2665</v>
      </c>
      <c r="O325" s="183">
        <v>1</v>
      </c>
      <c r="P325" s="146"/>
      <c r="Q325" s="174" t="s">
        <v>2449</v>
      </c>
      <c r="R325" s="174"/>
      <c r="S325" s="205" t="s">
        <v>2838</v>
      </c>
      <c r="T325" s="174"/>
      <c r="U325" s="166" t="str">
        <f t="shared" si="5"/>
        <v xml:space="preserve"> PROCEDURE_OCCURRENCE 테이블의 QUANTITY 컬럼은 'INTEGER', 'INT', 'NUMBER', 'BIGINT' 타입을 가져야한다 </v>
      </c>
      <c r="V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W325" s="164" t="s">
        <v>1971</v>
      </c>
      <c r="X325" s="166" t="str">
        <f>"SELECT 
	CASE WHEN UPPER(DATA_TYPE_NAME) IN ("&amp;$S325&amp;") THEN 'O' ELSE 'X' END AS PASS_CHK,
    'ID"&amp; 'Ⅲ.품질진단 컬럼_규칙_결과'!$U374 &amp;"' AS RULE_ID, 
    UPPER(TABLE_NAME) AS TB_NM,
	UPPER(COLUMN_NAME) AS COL_NM
FROM TABLE_COLUMNS
WHERE 1=1
AND UPPER(SCHEMA_NAME) = '"&amp;$C325&amp;"'
AND UPPER(TABLE_NAME) = '"&amp;$G325&amp;"'
AND UPPER(COLUMN_NAME) = '"&amp;$J325&amp;"' "</f>
        <v xml:space="preserve">SELECT 
	CASE WHEN UPPER(DATA_TYPE_NAME) IN ('INTEGER', 'INT', 'NUMBER', 'BIGINT') THEN 'O' ELSE 'X' END AS PASS_CHK,
    'ID3041' AS RULE_ID, 
    UPPER(TABLE_NAME) AS TB_NM,
	UPPER(COLUMN_NAME) AS COL_NM
FROM TABLE_COLUMNS
WHERE 1=1
AND UPPER(SCHEMA_NAME) = 'CDM'
AND UPPER(TABLE_NAME) = 'PROCEDURE_OCCURRENCE'
AND UPPER(COLUMN_NAME) = 'QUANTITY' </v>
      </c>
      <c r="Y325" s="164" t="s">
        <v>1971</v>
      </c>
      <c r="Z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A325" s="164" t="s">
        <v>1971</v>
      </c>
      <c r="AB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C325" s="164" t="s">
        <v>1971</v>
      </c>
      <c r="AD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ALL_TAB_COLUMNS
WHERE 1=1
AND UPPER(OWNER)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ALL_TAB_COLUMNS
WHERE 1=1
AND UPPER(OWNER) = 'CDM'
AND UPPER(TABLE_NAME) = 'PROCEDURE_OCCURRENCE'
AND UPPER(COLUMN_NAME) = 'QUANTITY' </v>
      </c>
      <c r="AE325" s="164" t="s">
        <v>1971</v>
      </c>
      <c r="AF325" s="166"/>
      <c r="AG325" s="164" t="s">
        <v>1971</v>
      </c>
      <c r="AH325" s="66"/>
    </row>
    <row r="326" spans="1:34" ht="16.5" hidden="1" customHeight="1">
      <c r="A326" s="141">
        <v>5.4</v>
      </c>
      <c r="B326" s="141" t="s">
        <v>2240</v>
      </c>
      <c r="C326" s="141" t="s">
        <v>2484</v>
      </c>
      <c r="D326" s="164">
        <v>7</v>
      </c>
      <c r="E326" s="174" t="s">
        <v>2243</v>
      </c>
      <c r="F326" s="176" t="s">
        <v>2259</v>
      </c>
      <c r="G326" s="176" t="s">
        <v>2250</v>
      </c>
      <c r="H326" s="176">
        <v>11</v>
      </c>
      <c r="I326" s="182" t="s">
        <v>2549</v>
      </c>
      <c r="J326" s="176" t="s">
        <v>2281</v>
      </c>
      <c r="K326" s="176" t="s">
        <v>2435</v>
      </c>
      <c r="L326" s="174"/>
      <c r="M326" s="142"/>
      <c r="N326" s="182" t="s">
        <v>2549</v>
      </c>
      <c r="O326" s="183">
        <v>11111</v>
      </c>
      <c r="P326" s="143"/>
      <c r="Q326" s="174" t="s">
        <v>2449</v>
      </c>
      <c r="R326" s="174"/>
      <c r="S326" s="205" t="s">
        <v>2838</v>
      </c>
      <c r="T326" s="174"/>
      <c r="U326" s="166" t="str">
        <f t="shared" si="5"/>
        <v xml:space="preserve"> PROCEDURE_OCCURRENCE 테이블의 PROVIDER_ID 컬럼은 'INTEGER', 'INT', 'NUMBER', 'BIGINT' 타입을 가져야한다 </v>
      </c>
      <c r="V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W326" s="164" t="s">
        <v>1971</v>
      </c>
      <c r="X326" s="166" t="str">
        <f>"SELECT 
	CASE WHEN UPPER(DATA_TYPE_NAME) IN ("&amp;$S326&amp;") THEN 'O' ELSE 'X' END AS PASS_CHK,
    'ID"&amp; 'Ⅲ.품질진단 컬럼_규칙_결과'!$U375 &amp;"' AS RULE_ID, 
    UPPER(TABLE_NAME) AS TB_NM,
	UPPER(COLUMN_NAME) AS COL_NM
FROM TABLE_COLUMNS
WHERE 1=1
AND UPPER(SCHEMA_NAME) = '"&amp;$C326&amp;"'
AND UPPER(TABLE_NAME) = '"&amp;$G326&amp;"'
AND UPPER(COLUMN_NAME) = '"&amp;$J326&amp;"' "</f>
        <v xml:space="preserve">SELECT 
	CASE WHEN UPPER(DATA_TYPE_NAME) IN ('INTEGER', 'INT', 'NUMBER', 'BIGINT') THEN 'O' ELSE 'X' END AS PASS_CHK,
    'ID3042' AS RULE_ID, 
    UPPER(TABLE_NAME) AS TB_NM,
	UPPER(COLUMN_NAME) AS COL_NM
FROM TABLE_COLUMNS
WHERE 1=1
AND UPPER(SCHEMA_NAME) = 'CDM'
AND UPPER(TABLE_NAME) = 'PROCEDURE_OCCURRENCE'
AND UPPER(COLUMN_NAME) = 'PROVIDER_ID' </v>
      </c>
      <c r="Y326" s="164" t="s">
        <v>1971</v>
      </c>
      <c r="Z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A326" s="164" t="s">
        <v>1971</v>
      </c>
      <c r="AB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C326" s="164" t="s">
        <v>1971</v>
      </c>
      <c r="AD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ALL_TAB_COLUMNS
WHERE 1=1
AND UPPER(OWNER)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ALL_TAB_COLUMNS
WHERE 1=1
AND UPPER(OWNER) = 'CDM'
AND UPPER(TABLE_NAME) = 'PROCEDURE_OCCURRENCE'
AND UPPER(COLUMN_NAME) = 'PROVIDER_ID' </v>
      </c>
      <c r="AE326" s="164" t="s">
        <v>1971</v>
      </c>
      <c r="AF326" s="166"/>
      <c r="AG326" s="164" t="s">
        <v>1971</v>
      </c>
      <c r="AH326" s="66"/>
    </row>
    <row r="327" spans="1:34" ht="16.5" hidden="1" customHeight="1">
      <c r="A327" s="141">
        <v>5.4</v>
      </c>
      <c r="B327" s="141" t="s">
        <v>2240</v>
      </c>
      <c r="C327" s="141" t="s">
        <v>2484</v>
      </c>
      <c r="D327" s="164">
        <v>7</v>
      </c>
      <c r="E327" s="174" t="s">
        <v>2243</v>
      </c>
      <c r="F327" s="176" t="s">
        <v>2259</v>
      </c>
      <c r="G327" s="176" t="s">
        <v>2250</v>
      </c>
      <c r="H327" s="176">
        <v>12</v>
      </c>
      <c r="I327" s="182" t="s">
        <v>2518</v>
      </c>
      <c r="J327" s="176" t="s">
        <v>2294</v>
      </c>
      <c r="K327" s="176" t="s">
        <v>2435</v>
      </c>
      <c r="L327" s="174"/>
      <c r="M327" s="142"/>
      <c r="N327" s="182" t="s">
        <v>2673</v>
      </c>
      <c r="O327" s="183">
        <v>11833561</v>
      </c>
      <c r="P327" s="146"/>
      <c r="Q327" s="174" t="s">
        <v>2449</v>
      </c>
      <c r="R327" s="174"/>
      <c r="S327" s="205" t="s">
        <v>2838</v>
      </c>
      <c r="T327" s="174"/>
      <c r="U327" s="166" t="str">
        <f t="shared" si="5"/>
        <v xml:space="preserve"> PROCEDURE_OCCURRENCE 테이블의 VISIT_OCCURRENCE_ID 컬럼은 'INTEGER', 'INT', 'NUMBER', 'BIGINT' 타입을 가져야한다 </v>
      </c>
      <c r="V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W327" s="164" t="s">
        <v>1971</v>
      </c>
      <c r="X327" s="166" t="str">
        <f>"SELECT 
	CASE WHEN UPPER(DATA_TYPE_NAME) IN ("&amp;$S327&amp;") THEN 'O' ELSE 'X' END AS PASS_CHK,
    'ID"&amp; 'Ⅲ.품질진단 컬럼_규칙_결과'!$U376 &amp;"' AS RULE_ID, 
    UPPER(TABLE_NAME) AS TB_NM,
	UPPER(COLUMN_NAME) AS COL_NM
FROM TABLE_COLUMNS
WHERE 1=1
AND UPPER(SCHEMA_NAME) = '"&amp;$C327&amp;"'
AND UPPER(TABLE_NAME) = '"&amp;$G327&amp;"'
AND UPPER(COLUMN_NAME) = '"&amp;$J327&amp;"' "</f>
        <v xml:space="preserve">SELECT 
	CASE WHEN UPPER(DATA_TYPE_NAME) IN ('INTEGER', 'INT', 'NUMBER', 'BIGINT') THEN 'O' ELSE 'X' END AS PASS_CHK,
    'ID3043' AS RULE_ID, 
    UPPER(TABLE_NAME) AS TB_NM,
	UPPER(COLUMN_NAME) AS COL_NM
FROM TABLE_COLUMNS
WHERE 1=1
AND UPPER(SCHEMA_NAME) = 'CDM'
AND UPPER(TABLE_NAME) = 'PROCEDURE_OCCURRENCE'
AND UPPER(COLUMN_NAME) = 'VISIT_OCCURRENCE_ID' </v>
      </c>
      <c r="Y327" s="164" t="s">
        <v>1971</v>
      </c>
      <c r="Z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A327" s="164" t="s">
        <v>1971</v>
      </c>
      <c r="AB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C327" s="164" t="s">
        <v>1971</v>
      </c>
      <c r="AD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ALL_TAB_COLUMNS
WHERE 1=1
AND UPPER(OWNER)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ALL_TAB_COLUMNS
WHERE 1=1
AND UPPER(OWNER) = 'CDM'
AND UPPER(TABLE_NAME) = 'PROCEDURE_OCCURRENCE'
AND UPPER(COLUMN_NAME) = 'VISIT_OCCURRENCE_ID' </v>
      </c>
      <c r="AE327" s="164" t="s">
        <v>1971</v>
      </c>
      <c r="AF327" s="166"/>
      <c r="AG327" s="164" t="s">
        <v>1971</v>
      </c>
      <c r="AH327" s="66"/>
    </row>
    <row r="328" spans="1:34" ht="16.5" hidden="1" customHeight="1">
      <c r="A328" s="141">
        <v>5.4</v>
      </c>
      <c r="B328" s="141" t="s">
        <v>2240</v>
      </c>
      <c r="C328" s="141" t="s">
        <v>2484</v>
      </c>
      <c r="D328" s="164">
        <v>7</v>
      </c>
      <c r="E328" s="174" t="s">
        <v>2243</v>
      </c>
      <c r="F328" s="176" t="s">
        <v>2259</v>
      </c>
      <c r="G328" s="176" t="s">
        <v>2250</v>
      </c>
      <c r="H328" s="176">
        <v>13</v>
      </c>
      <c r="I328" s="182" t="s">
        <v>2500</v>
      </c>
      <c r="J328" s="176" t="s">
        <v>2307</v>
      </c>
      <c r="K328" s="176" t="s">
        <v>2435</v>
      </c>
      <c r="L328" s="174"/>
      <c r="M328" s="142"/>
      <c r="N328" s="182" t="s">
        <v>2500</v>
      </c>
      <c r="O328" s="183">
        <v>11833562</v>
      </c>
      <c r="P328" s="146"/>
      <c r="Q328" s="174" t="s">
        <v>2449</v>
      </c>
      <c r="R328" s="174"/>
      <c r="S328" s="205" t="s">
        <v>2838</v>
      </c>
      <c r="T328" s="174"/>
      <c r="U328" s="166" t="str">
        <f t="shared" si="5"/>
        <v xml:space="preserve"> PROCEDURE_OCCURRENCE 테이블의 VISIT_DETAIL_ID 컬럼은 'INTEGER', 'INT', 'NUMBER', 'BIGINT' 타입을 가져야한다 </v>
      </c>
      <c r="V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W328" s="164" t="s">
        <v>1971</v>
      </c>
      <c r="X328" s="166" t="str">
        <f>"SELECT 
	CASE WHEN UPPER(DATA_TYPE_NAME) IN ("&amp;$S328&amp;") THEN 'O' ELSE 'X' END AS PASS_CHK,
    'ID"&amp; 'Ⅲ.품질진단 컬럼_규칙_결과'!$U377 &amp;"' AS RULE_ID, 
    UPPER(TABLE_NAME) AS TB_NM,
	UPPER(COLUMN_NAME) AS COL_NM
FROM TABLE_COLUMNS
WHERE 1=1
AND UPPER(SCHEMA_NAME) = '"&amp;$C328&amp;"'
AND UPPER(TABLE_NAME) = '"&amp;$G328&amp;"'
AND UPPER(COLUMN_NAME) = '"&amp;$J328&amp;"' "</f>
        <v xml:space="preserve">SELECT 
	CASE WHEN UPPER(DATA_TYPE_NAME) IN ('INTEGER', 'INT', 'NUMBER', 'BIGINT') THEN 'O' ELSE 'X' END AS PASS_CHK,
    'ID3044' AS RULE_ID, 
    UPPER(TABLE_NAME) AS TB_NM,
	UPPER(COLUMN_NAME) AS COL_NM
FROM TABLE_COLUMNS
WHERE 1=1
AND UPPER(SCHEMA_NAME) = 'CDM'
AND UPPER(TABLE_NAME) = 'PROCEDURE_OCCURRENCE'
AND UPPER(COLUMN_NAME) = 'VISIT_DETAIL_ID' </v>
      </c>
      <c r="Y328" s="164" t="s">
        <v>1971</v>
      </c>
      <c r="Z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A328" s="164" t="s">
        <v>1971</v>
      </c>
      <c r="AB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C328" s="164" t="s">
        <v>1971</v>
      </c>
      <c r="AD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ALL_TAB_COLUMNS
WHERE 1=1
AND UPPER(OWNER)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ALL_TAB_COLUMNS
WHERE 1=1
AND UPPER(OWNER) = 'CDM'
AND UPPER(TABLE_NAME) = 'PROCEDURE_OCCURRENCE'
AND UPPER(COLUMN_NAME) = 'VISIT_DETAIL_ID' </v>
      </c>
      <c r="AE328" s="164" t="s">
        <v>1971</v>
      </c>
      <c r="AF328" s="166"/>
      <c r="AG328" s="164" t="s">
        <v>1971</v>
      </c>
      <c r="AH328" s="66"/>
    </row>
    <row r="329" spans="1:34" ht="16.5" hidden="1" customHeight="1">
      <c r="A329" s="141">
        <v>5.4</v>
      </c>
      <c r="B329" s="141" t="s">
        <v>2240</v>
      </c>
      <c r="C329" s="141" t="s">
        <v>2484</v>
      </c>
      <c r="D329" s="164">
        <v>7</v>
      </c>
      <c r="E329" s="174" t="s">
        <v>2243</v>
      </c>
      <c r="F329" s="176" t="s">
        <v>2259</v>
      </c>
      <c r="G329" s="176" t="s">
        <v>2250</v>
      </c>
      <c r="H329" s="176">
        <v>14</v>
      </c>
      <c r="I329" s="182" t="s">
        <v>2666</v>
      </c>
      <c r="J329" s="176" t="s">
        <v>2355</v>
      </c>
      <c r="K329" s="176" t="s">
        <v>2437</v>
      </c>
      <c r="L329" s="174"/>
      <c r="M329" s="142"/>
      <c r="N329" s="182" t="s">
        <v>2674</v>
      </c>
      <c r="O329" s="183">
        <v>32.4</v>
      </c>
      <c r="P329" s="146"/>
      <c r="Q329" s="174" t="s">
        <v>2449</v>
      </c>
      <c r="R329" s="174"/>
      <c r="S329" s="205" t="s">
        <v>2820</v>
      </c>
      <c r="T329" s="174"/>
      <c r="U329" s="166" t="str">
        <f t="shared" si="5"/>
        <v xml:space="preserve"> PROCEDURE_OCCURRENCE 테이블의 PROCEDURE_SOURCE_VALUE 컬럼은 'CHARACTER VARYING', 'VARCHAR', 'VARCHAR2' 타입을 가져야한다 </v>
      </c>
      <c r="V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W329" s="164" t="s">
        <v>1971</v>
      </c>
      <c r="X329" s="166" t="str">
        <f>"SELECT 
	CASE WHEN UPPER(DATA_TYPE_NAME) IN ("&amp;$S329&amp;") THEN 'O' ELSE 'X' END AS PASS_CHK,
    'ID"&amp; 'Ⅲ.품질진단 컬럼_규칙_결과'!$U378 &amp;"' AS RULE_ID, 
    UPPER(TABLE_NAME) AS TB_NM,
	UPPER(COLUMN_NAME) AS COL_NM
FROM TABLE_COLUMNS
WHERE 1=1
AND UPPER(SCHEMA_NAME) = '"&amp;$C329&amp;"'
AND UPPER(TABLE_NAME) = '"&amp;$G329&amp;"'
AND UPPER(COLUMN_NAME) = '"&amp;$J329&amp;"' "</f>
        <v xml:space="preserve">SELECT 
	CASE WHEN UPPER(DATA_TYPE_NAME) IN ('CHARACTER VARYING', 'VARCHAR', 'VARCHAR2') THEN 'O' ELSE 'X' END AS PASS_CHK,
    'ID3045' AS RULE_ID, 
    UPPER(TABLE_NAME) AS TB_NM,
	UPPER(COLUMN_NAME) AS COL_NM
FROM TABLE_COLUMNS
WHERE 1=1
AND UPPER(SCHEMA_NAME) = 'CDM'
AND UPPER(TABLE_NAME) = 'PROCEDURE_OCCURRENCE'
AND UPPER(COLUMN_NAME) = 'PROCEDURE_SOURCE_VALUE' </v>
      </c>
      <c r="Y329" s="164" t="s">
        <v>1971</v>
      </c>
      <c r="Z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A329" s="164" t="s">
        <v>1971</v>
      </c>
      <c r="AB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C329" s="164" t="s">
        <v>1971</v>
      </c>
      <c r="AD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ALL_TAB_COLUMNS
WHERE 1=1
AND UPPER(OWNER)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ALL_TAB_COLUMNS
WHERE 1=1
AND UPPER(OWNER) = 'CDM'
AND UPPER(TABLE_NAME) = 'PROCEDURE_OCCURRENCE'
AND UPPER(COLUMN_NAME) = 'PROCEDURE_SOURCE_VALUE' </v>
      </c>
      <c r="AE329" s="164" t="s">
        <v>1971</v>
      </c>
      <c r="AF329" s="166"/>
      <c r="AG329" s="164" t="s">
        <v>1971</v>
      </c>
      <c r="AH329" s="66"/>
    </row>
    <row r="330" spans="1:34" ht="16.5" hidden="1" customHeight="1">
      <c r="A330" s="141">
        <v>5.4</v>
      </c>
      <c r="B330" s="141" t="s">
        <v>2240</v>
      </c>
      <c r="C330" s="141" t="s">
        <v>2484</v>
      </c>
      <c r="D330" s="164">
        <v>7</v>
      </c>
      <c r="E330" s="174" t="s">
        <v>2243</v>
      </c>
      <c r="F330" s="176" t="s">
        <v>2259</v>
      </c>
      <c r="G330" s="176" t="s">
        <v>2250</v>
      </c>
      <c r="H330" s="176">
        <v>15</v>
      </c>
      <c r="I330" s="182" t="s">
        <v>2667</v>
      </c>
      <c r="J330" s="176" t="s">
        <v>2356</v>
      </c>
      <c r="K330" s="176" t="s">
        <v>2435</v>
      </c>
      <c r="L330" s="174"/>
      <c r="M330" s="142"/>
      <c r="N330" s="182" t="s">
        <v>2675</v>
      </c>
      <c r="O330" s="183" t="s">
        <v>2508</v>
      </c>
      <c r="P330" s="143"/>
      <c r="Q330" s="174" t="s">
        <v>2449</v>
      </c>
      <c r="R330" s="174"/>
      <c r="S330" s="205" t="s">
        <v>2838</v>
      </c>
      <c r="T330" s="174"/>
      <c r="U330" s="166" t="str">
        <f t="shared" si="5"/>
        <v xml:space="preserve"> PROCEDURE_OCCURRENCE 테이블의 PROCEDURE_SOURCE_CONCEPT_ID 컬럼은 'INTEGER', 'INT', 'NUMBER', 'BIGINT' 타입을 가져야한다 </v>
      </c>
      <c r="V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W330" s="164" t="s">
        <v>1971</v>
      </c>
      <c r="X330" s="166" t="str">
        <f>"SELECT 
	CASE WHEN UPPER(DATA_TYPE_NAME) IN ("&amp;$S330&amp;") THEN 'O' ELSE 'X' END AS PASS_CHK,
    'ID"&amp; 'Ⅲ.품질진단 컬럼_규칙_결과'!$U379 &amp;"' AS RULE_ID, 
    UPPER(TABLE_NAME) AS TB_NM,
	UPPER(COLUMN_NAME) AS COL_NM
FROM TABLE_COLUMNS
WHERE 1=1
AND UPPER(SCHEMA_NAME) = '"&amp;$C330&amp;"'
AND UPPER(TABLE_NAME) = '"&amp;$G330&amp;"'
AND UPPER(COLUMN_NAME) = '"&amp;$J330&amp;"' "</f>
        <v xml:space="preserve">SELECT 
	CASE WHEN UPPER(DATA_TYPE_NAME) IN ('INTEGER', 'INT', 'NUMBER', 'BIGINT') THEN 'O' ELSE 'X' END AS PASS_CHK,
    'ID3046' AS RULE_ID, 
    UPPER(TABLE_NAME) AS TB_NM,
	UPPER(COLUMN_NAME) AS COL_NM
FROM TABLE_COLUMNS
WHERE 1=1
AND UPPER(SCHEMA_NAME) = 'CDM'
AND UPPER(TABLE_NAME) = 'PROCEDURE_OCCURRENCE'
AND UPPER(COLUMN_NAME) = 'PROCEDURE_SOURCE_CONCEPT_ID' </v>
      </c>
      <c r="Y330" s="164" t="s">
        <v>1971</v>
      </c>
      <c r="Z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A330" s="164" t="s">
        <v>1971</v>
      </c>
      <c r="AB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C330" s="164" t="s">
        <v>1971</v>
      </c>
      <c r="AD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ALL_TAB_COLUMNS
WHERE 1=1
AND UPPER(OWNER)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ALL_TAB_COLUMNS
WHERE 1=1
AND UPPER(OWNER) = 'CDM'
AND UPPER(TABLE_NAME) = 'PROCEDURE_OCCURRENCE'
AND UPPER(COLUMN_NAME) = 'PROCEDURE_SOURCE_CONCEPT_ID' </v>
      </c>
      <c r="AE330" s="164" t="s">
        <v>1971</v>
      </c>
      <c r="AF330" s="166"/>
      <c r="AG330" s="164" t="s">
        <v>1971</v>
      </c>
      <c r="AH330" s="66"/>
    </row>
    <row r="331" spans="1:34" ht="16.5" hidden="1" customHeight="1">
      <c r="A331" s="141">
        <v>5.4</v>
      </c>
      <c r="B331" s="141" t="s">
        <v>2240</v>
      </c>
      <c r="C331" s="141" t="s">
        <v>2484</v>
      </c>
      <c r="D331" s="164">
        <v>7</v>
      </c>
      <c r="E331" s="174" t="s">
        <v>2243</v>
      </c>
      <c r="F331" s="176" t="s">
        <v>2259</v>
      </c>
      <c r="G331" s="176" t="s">
        <v>2250</v>
      </c>
      <c r="H331" s="176">
        <v>16</v>
      </c>
      <c r="I331" s="182" t="s">
        <v>2668</v>
      </c>
      <c r="J331" s="176" t="s">
        <v>2357</v>
      </c>
      <c r="K331" s="176" t="s">
        <v>2437</v>
      </c>
      <c r="L331" s="174"/>
      <c r="M331" s="142"/>
      <c r="N331" s="182" t="s">
        <v>2676</v>
      </c>
      <c r="O331" s="183" t="s">
        <v>2508</v>
      </c>
      <c r="P331" s="143"/>
      <c r="Q331" s="174" t="s">
        <v>2449</v>
      </c>
      <c r="R331" s="174"/>
      <c r="S331" s="205" t="s">
        <v>2820</v>
      </c>
      <c r="T331" s="174"/>
      <c r="U331" s="166" t="str">
        <f t="shared" si="5"/>
        <v xml:space="preserve"> PROCEDURE_OCCURRENCE 테이블의 MODIFIER_SOURCE_VALUE 컬럼은 'CHARACTER VARYING', 'VARCHAR', 'VARCHAR2' 타입을 가져야한다 </v>
      </c>
      <c r="V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W331" s="164" t="s">
        <v>1971</v>
      </c>
      <c r="X331" s="166" t="str">
        <f>"SELECT 
	CASE WHEN UPPER(DATA_TYPE_NAME) IN ("&amp;$S331&amp;") THEN 'O' ELSE 'X' END AS PASS_CHK,
    'ID"&amp; 'Ⅲ.품질진단 컬럼_규칙_결과'!$U380 &amp;"' AS RULE_ID, 
    UPPER(TABLE_NAME) AS TB_NM,
	UPPER(COLUMN_NAME) AS COL_NM
FROM TABLE_COLUMNS
WHERE 1=1
AND UPPER(SCHEMA_NAME) = '"&amp;$C331&amp;"'
AND UPPER(TABLE_NAME) = '"&amp;$G331&amp;"'
AND UPPER(COLUMN_NAME) = '"&amp;$J331&amp;"' "</f>
        <v xml:space="preserve">SELECT 
	CASE WHEN UPPER(DATA_TYPE_NAME) IN ('CHARACTER VARYING', 'VARCHAR', 'VARCHAR2') THEN 'O' ELSE 'X' END AS PASS_CHK,
    'ID3047' AS RULE_ID, 
    UPPER(TABLE_NAME) AS TB_NM,
	UPPER(COLUMN_NAME) AS COL_NM
FROM TABLE_COLUMNS
WHERE 1=1
AND UPPER(SCHEMA_NAME) = 'CDM'
AND UPPER(TABLE_NAME) = 'PROCEDURE_OCCURRENCE'
AND UPPER(COLUMN_NAME) = 'MODIFIER_SOURCE_VALUE' </v>
      </c>
      <c r="Y331" s="164" t="s">
        <v>1971</v>
      </c>
      <c r="Z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A331" s="164" t="s">
        <v>1971</v>
      </c>
      <c r="AB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C331" s="164" t="s">
        <v>1971</v>
      </c>
      <c r="AD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ALL_TAB_COLUMNS
WHERE 1=1
AND UPPER(OWNER)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ALL_TAB_COLUMNS
WHERE 1=1
AND UPPER(OWNER) = 'CDM'
AND UPPER(TABLE_NAME) = 'PROCEDURE_OCCURRENCE'
AND UPPER(COLUMN_NAME) = 'MODIFIER_SOURCE_VALUE' </v>
      </c>
      <c r="AE331" s="164" t="s">
        <v>1971</v>
      </c>
      <c r="AF331" s="166"/>
      <c r="AG331" s="164" t="s">
        <v>1971</v>
      </c>
      <c r="AH331" s="66"/>
    </row>
    <row r="332" spans="1:34" ht="16.5" hidden="1" customHeight="1">
      <c r="A332" s="141">
        <v>5.4</v>
      </c>
      <c r="B332" s="141" t="s">
        <v>2240</v>
      </c>
      <c r="C332" s="141" t="s">
        <v>2484</v>
      </c>
      <c r="D332" s="141">
        <v>8</v>
      </c>
      <c r="E332" s="174" t="s">
        <v>2243</v>
      </c>
      <c r="F332" s="176" t="s">
        <v>2694</v>
      </c>
      <c r="G332" s="176" t="s">
        <v>2451</v>
      </c>
      <c r="H332" s="176">
        <v>1</v>
      </c>
      <c r="I332" s="182" t="s">
        <v>2677</v>
      </c>
      <c r="J332" s="176" t="s">
        <v>2358</v>
      </c>
      <c r="K332" s="176" t="s">
        <v>2435</v>
      </c>
      <c r="L332" s="174" t="s">
        <v>9</v>
      </c>
      <c r="M332" s="142"/>
      <c r="N332" s="182" t="s">
        <v>2677</v>
      </c>
      <c r="O332" s="142"/>
      <c r="P332" s="143"/>
      <c r="Q332" s="174" t="s">
        <v>116</v>
      </c>
      <c r="R332" s="174" t="s">
        <v>2448</v>
      </c>
      <c r="S332" s="205" t="s">
        <v>2838</v>
      </c>
      <c r="T332" s="174" t="s">
        <v>315</v>
      </c>
      <c r="U332" s="166" t="str">
        <f t="shared" si="5"/>
        <v xml:space="preserve"> DEVICE_EXPOSURE 테이블의 DEVICE_EXPOSURE_ID 컬럼은 'INTEGER', 'INT', 'NUMBER', 'BIGINT' 타입을 가져야한다 </v>
      </c>
      <c r="V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W332" s="164" t="s">
        <v>1971</v>
      </c>
      <c r="X332" s="166" t="str">
        <f>"SELECT 
	CASE WHEN UPPER(DATA_TYPE_NAME) IN ("&amp;$S332&amp;") THEN 'O' ELSE 'X' END AS PASS_CHK,
    'ID"&amp; 'Ⅲ.품질진단 컬럼_규칙_결과'!$U383 &amp;"' AS RULE_ID, 
    UPPER(TABLE_NAME) AS TB_NM,
	UPPER(COLUMN_NAME) AS COL_NM
FROM TABLE_COLUMNS
WHERE 1=1
AND UPPER(SCHEMA_NAME) = '"&amp;$C332&amp;"'
AND UPPER(TABLE_NAME) = '"&amp;$G332&amp;"'
AND UPPER(COLUMN_NAME) = '"&amp;$J332&amp;"' "</f>
        <v xml:space="preserve">SELECT 
	CASE WHEN UPPER(DATA_TYPE_NAME) IN ('INTEGER', 'INT', 'NUMBER', 'BIGINT') THEN 'O' ELSE 'X' END AS PASS_CHK,
    'ID3050' AS RULE_ID, 
    UPPER(TABLE_NAME) AS TB_NM,
	UPPER(COLUMN_NAME) AS COL_NM
FROM TABLE_COLUMNS
WHERE 1=1
AND UPPER(SCHEMA_NAME) = 'CDM'
AND UPPER(TABLE_NAME) = 'DEVICE_EXPOSURE'
AND UPPER(COLUMN_NAME) = 'DEVICE_EXPOSURE_ID' </v>
      </c>
      <c r="Y332" s="164" t="s">
        <v>1971</v>
      </c>
      <c r="Z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A332" s="164" t="s">
        <v>1971</v>
      </c>
      <c r="AB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C332" s="164" t="s">
        <v>1971</v>
      </c>
      <c r="AD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ALL_TAB_COLUMNS
WHERE 1=1
AND UPPER(OWNER)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ALL_TAB_COLUMNS
WHERE 1=1
AND UPPER(OWNER) = 'CDM'
AND UPPER(TABLE_NAME) = 'DEVICE_EXPOSURE'
AND UPPER(COLUMN_NAME) = 'DEVICE_EXPOSURE_ID' </v>
      </c>
      <c r="AE332" s="164" t="s">
        <v>1971</v>
      </c>
      <c r="AF332" s="166"/>
      <c r="AG332" s="164" t="s">
        <v>1971</v>
      </c>
      <c r="AH332" s="66"/>
    </row>
    <row r="333" spans="1:34" ht="16.5" hidden="1" customHeight="1">
      <c r="A333" s="141">
        <v>5.4</v>
      </c>
      <c r="B333" s="141" t="s">
        <v>2240</v>
      </c>
      <c r="C333" s="141" t="s">
        <v>2484</v>
      </c>
      <c r="D333" s="141">
        <v>8</v>
      </c>
      <c r="E333" s="174" t="s">
        <v>2243</v>
      </c>
      <c r="F333" s="176" t="s">
        <v>2694</v>
      </c>
      <c r="G333" s="176" t="s">
        <v>2251</v>
      </c>
      <c r="H333" s="176">
        <v>2</v>
      </c>
      <c r="I333" s="182" t="s">
        <v>2487</v>
      </c>
      <c r="J333" s="176" t="s">
        <v>2272</v>
      </c>
      <c r="K333" s="176" t="s">
        <v>2435</v>
      </c>
      <c r="L333" s="174"/>
      <c r="M333" s="142"/>
      <c r="N333" s="182" t="s">
        <v>2487</v>
      </c>
      <c r="O333" s="145"/>
      <c r="P333" s="36"/>
      <c r="Q333" s="174" t="s">
        <v>116</v>
      </c>
      <c r="R333" s="174" t="s">
        <v>2448</v>
      </c>
      <c r="S333" s="205" t="s">
        <v>2838</v>
      </c>
      <c r="T333" s="174"/>
      <c r="U333" s="166" t="str">
        <f t="shared" si="5"/>
        <v xml:space="preserve"> DEVICE_EXPOSURE 테이블의 PERSON_ID 컬럼은 'INTEGER', 'INT', 'NUMBER', 'BIGINT' 타입을 가져야한다 </v>
      </c>
      <c r="V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W333" s="164" t="s">
        <v>1971</v>
      </c>
      <c r="X333" s="166" t="str">
        <f>"SELECT 
	CASE WHEN UPPER(DATA_TYPE_NAME) IN ("&amp;$S333&amp;") THEN 'O' ELSE 'X' END AS PASS_CHK,
    'ID"&amp; 'Ⅲ.품질진단 컬럼_규칙_결과'!$U384 &amp;"' AS RULE_ID, 
    UPPER(TABLE_NAME) AS TB_NM,
	UPPER(COLUMN_NAME) AS COL_NM
FROM TABLE_COLUMNS
WHERE 1=1
AND UPPER(SCHEMA_NAME) = '"&amp;$C333&amp;"'
AND UPPER(TABLE_NAME) = '"&amp;$G333&amp;"'
AND UPPER(COLUMN_NAME) = '"&amp;$J333&amp;"' "</f>
        <v xml:space="preserve">SELECT 
	CASE WHEN UPPER(DATA_TYPE_NAME) IN ('INTEGER', 'INT', 'NUMBER', 'BIGINT') THEN 'O' ELSE 'X' END AS PASS_CHK,
    'ID3051' AS RULE_ID, 
    UPPER(TABLE_NAME) AS TB_NM,
	UPPER(COLUMN_NAME) AS COL_NM
FROM TABLE_COLUMNS
WHERE 1=1
AND UPPER(SCHEMA_NAME) = 'CDM'
AND UPPER(TABLE_NAME) = 'DEVICE_EXPOSURE'
AND UPPER(COLUMN_NAME) = 'PERSON_ID' </v>
      </c>
      <c r="Y333" s="164" t="s">
        <v>1971</v>
      </c>
      <c r="Z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A333" s="164" t="s">
        <v>1971</v>
      </c>
      <c r="AB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C333" s="164" t="s">
        <v>1971</v>
      </c>
      <c r="AD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ALL_TAB_COLUMNS
WHERE 1=1
AND UPPER(OWNER)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ALL_TAB_COLUMNS
WHERE 1=1
AND UPPER(OWNER) = 'CDM'
AND UPPER(TABLE_NAME) = 'DEVICE_EXPOSURE'
AND UPPER(COLUMN_NAME) = 'PERSON_ID' </v>
      </c>
      <c r="AE333" s="164" t="s">
        <v>1971</v>
      </c>
      <c r="AF333" s="166"/>
      <c r="AG333" s="164" t="s">
        <v>1971</v>
      </c>
      <c r="AH333" s="66"/>
    </row>
    <row r="334" spans="1:34" ht="16.5" hidden="1" customHeight="1">
      <c r="A334" s="141">
        <v>5.4</v>
      </c>
      <c r="B334" s="141" t="s">
        <v>2240</v>
      </c>
      <c r="C334" s="141" t="s">
        <v>2484</v>
      </c>
      <c r="D334" s="141">
        <v>8</v>
      </c>
      <c r="E334" s="174" t="s">
        <v>2243</v>
      </c>
      <c r="F334" s="176" t="s">
        <v>2694</v>
      </c>
      <c r="G334" s="176" t="s">
        <v>2251</v>
      </c>
      <c r="H334" s="176">
        <v>3</v>
      </c>
      <c r="I334" s="182" t="s">
        <v>2678</v>
      </c>
      <c r="J334" s="176" t="s">
        <v>2359</v>
      </c>
      <c r="K334" s="176" t="s">
        <v>2435</v>
      </c>
      <c r="L334" s="174"/>
      <c r="M334" s="142"/>
      <c r="N334" s="182" t="s">
        <v>2678</v>
      </c>
      <c r="O334" s="142"/>
      <c r="P334" s="143"/>
      <c r="Q334" s="174" t="s">
        <v>116</v>
      </c>
      <c r="R334" s="174" t="s">
        <v>2448</v>
      </c>
      <c r="S334" s="205" t="s">
        <v>2838</v>
      </c>
      <c r="T334" s="174"/>
      <c r="U334" s="166" t="str">
        <f t="shared" si="5"/>
        <v xml:space="preserve"> DEVICE_EXPOSURE 테이블의 DEVICE_CONCEPT_ID 컬럼은 'INTEGER', 'INT', 'NUMBER', 'BIGINT' 타입을 가져야한다 </v>
      </c>
      <c r="V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W334" s="164" t="s">
        <v>1971</v>
      </c>
      <c r="X334" s="166" t="str">
        <f>"SELECT 
	CASE WHEN UPPER(DATA_TYPE_NAME) IN ("&amp;$S334&amp;") THEN 'O' ELSE 'X' END AS PASS_CHK,
    'ID"&amp; 'Ⅲ.품질진단 컬럼_규칙_결과'!$U385 &amp;"' AS RULE_ID, 
    UPPER(TABLE_NAME) AS TB_NM,
	UPPER(COLUMN_NAME) AS COL_NM
FROM TABLE_COLUMNS
WHERE 1=1
AND UPPER(SCHEMA_NAME) = '"&amp;$C334&amp;"'
AND UPPER(TABLE_NAME) = '"&amp;$G334&amp;"'
AND UPPER(COLUMN_NAME) = '"&amp;$J334&amp;"' "</f>
        <v xml:space="preserve">SELECT 
	CASE WHEN UPPER(DATA_TYPE_NAME) IN ('INTEGER', 'INT', 'NUMBER', 'BIGINT') THEN 'O' ELSE 'X' END AS PASS_CHK,
    'ID3052' AS RULE_ID, 
    UPPER(TABLE_NAME) AS TB_NM,
	UPPER(COLUMN_NAME) AS COL_NM
FROM TABLE_COLUMNS
WHERE 1=1
AND UPPER(SCHEMA_NAME) = 'CDM'
AND UPPER(TABLE_NAME) = 'DEVICE_EXPOSURE'
AND UPPER(COLUMN_NAME) = 'DEVICE_CONCEPT_ID' </v>
      </c>
      <c r="Y334" s="164" t="s">
        <v>1971</v>
      </c>
      <c r="Z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A334" s="164" t="s">
        <v>1971</v>
      </c>
      <c r="AB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C334" s="164" t="s">
        <v>1971</v>
      </c>
      <c r="AD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ALL_TAB_COLUMNS
WHERE 1=1
AND UPPER(OWNER)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ALL_TAB_COLUMNS
WHERE 1=1
AND UPPER(OWNER) = 'CDM'
AND UPPER(TABLE_NAME) = 'DEVICE_EXPOSURE'
AND UPPER(COLUMN_NAME) = 'DEVICE_CONCEPT_ID' </v>
      </c>
      <c r="AE334" s="164" t="s">
        <v>1971</v>
      </c>
      <c r="AF334" s="166"/>
      <c r="AG334" s="164" t="s">
        <v>1971</v>
      </c>
      <c r="AH334" s="66"/>
    </row>
    <row r="335" spans="1:34" ht="15.6" hidden="1" customHeight="1">
      <c r="A335" s="141">
        <v>5.4</v>
      </c>
      <c r="B335" s="141" t="s">
        <v>2240</v>
      </c>
      <c r="C335" s="141" t="s">
        <v>2484</v>
      </c>
      <c r="D335" s="141">
        <v>8</v>
      </c>
      <c r="E335" s="174" t="s">
        <v>2243</v>
      </c>
      <c r="F335" s="176" t="s">
        <v>2694</v>
      </c>
      <c r="G335" s="176" t="s">
        <v>2251</v>
      </c>
      <c r="H335" s="176">
        <v>4</v>
      </c>
      <c r="I335" s="182" t="s">
        <v>2679</v>
      </c>
      <c r="J335" s="176" t="s">
        <v>2360</v>
      </c>
      <c r="K335" s="176" t="s">
        <v>2438</v>
      </c>
      <c r="L335" s="174"/>
      <c r="M335" s="142"/>
      <c r="N335" s="182" t="s">
        <v>2679</v>
      </c>
      <c r="O335" s="142"/>
      <c r="P335" s="150"/>
      <c r="Q335" s="174" t="s">
        <v>116</v>
      </c>
      <c r="R335" s="174" t="s">
        <v>2448</v>
      </c>
      <c r="S335" s="205" t="s">
        <v>2813</v>
      </c>
      <c r="T335" s="174"/>
      <c r="U335" s="166" t="str">
        <f t="shared" si="5"/>
        <v xml:space="preserve"> DEVICE_EXPOSURE 테이블의 DEVICE_EXPOSURE_START_DATE 컬럼은 'DATE' 타입을 가져야한다 </v>
      </c>
      <c r="V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W335" s="164" t="s">
        <v>1971</v>
      </c>
      <c r="X335" s="166" t="str">
        <f>"SELECT 
	CASE WHEN UPPER(DATA_TYPE_NAME) IN ("&amp;$S335&amp;") THEN 'O' ELSE 'X' END AS PASS_CHK,
    'ID"&amp; 'Ⅲ.품질진단 컬럼_규칙_결과'!$U387 &amp;"' AS RULE_ID, 
    UPPER(TABLE_NAME) AS TB_NM,
	UPPER(COLUMN_NAME) AS COL_NM
FROM TABLE_COLUMNS
WHERE 1=1
AND UPPER(SCHEMA_NAME) = '"&amp;$C335&amp;"'
AND UPPER(TABLE_NAME) = '"&amp;$G335&amp;"'
AND UPPER(COLUMN_NAME) = '"&amp;$J335&amp;"' "</f>
        <v xml:space="preserve">SELECT 
	CASE WHEN UPPER(DATA_TYPE_NAME) IN ('DATE') THEN 'O' ELSE 'X' END AS PASS_CHK,
    'ID3054' AS RULE_ID, 
    UPPER(TABLE_NAME) AS TB_NM,
	UPPER(COLUMN_NAME) AS COL_NM
FROM TABLE_COLUMNS
WHERE 1=1
AND UPPER(SCHEMA_NAME) = 'CDM'
AND UPPER(TABLE_NAME) = 'DEVICE_EXPOSURE'
AND UPPER(COLUMN_NAME) = 'DEVICE_EXPOSURE_START_DATE' </v>
      </c>
      <c r="Y335" s="164" t="s">
        <v>1971</v>
      </c>
      <c r="Z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A335" s="164" t="s">
        <v>1971</v>
      </c>
      <c r="AB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C335" s="164" t="s">
        <v>1971</v>
      </c>
      <c r="AD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ALL_TAB_COLUMNS
WHERE 1=1
AND UPPER(OWNER)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ALL_TAB_COLUMNS
WHERE 1=1
AND UPPER(OWNER) = 'CDM'
AND UPPER(TABLE_NAME) = 'DEVICE_EXPOSURE'
AND UPPER(COLUMN_NAME) = 'DEVICE_EXPOSURE_START_DATE' </v>
      </c>
      <c r="AE335" s="164" t="s">
        <v>1971</v>
      </c>
      <c r="AF335" s="166"/>
      <c r="AG335" s="164" t="s">
        <v>1971</v>
      </c>
      <c r="AH335" s="66"/>
    </row>
    <row r="336" spans="1:34" ht="16.5" hidden="1" customHeight="1">
      <c r="A336" s="141">
        <v>5.4</v>
      </c>
      <c r="B336" s="141" t="s">
        <v>2240</v>
      </c>
      <c r="C336" s="141" t="s">
        <v>2484</v>
      </c>
      <c r="D336" s="141">
        <v>8</v>
      </c>
      <c r="E336" s="174" t="s">
        <v>2243</v>
      </c>
      <c r="F336" s="176" t="s">
        <v>2694</v>
      </c>
      <c r="G336" s="176" t="s">
        <v>2251</v>
      </c>
      <c r="H336" s="176">
        <v>5</v>
      </c>
      <c r="I336" s="182" t="s">
        <v>2680</v>
      </c>
      <c r="J336" s="176" t="s">
        <v>2361</v>
      </c>
      <c r="K336" s="176" t="s">
        <v>2436</v>
      </c>
      <c r="L336" s="174"/>
      <c r="M336" s="142"/>
      <c r="N336" s="182" t="s">
        <v>2680</v>
      </c>
      <c r="O336" s="142"/>
      <c r="P336" s="150"/>
      <c r="Q336" s="174" t="s">
        <v>2449</v>
      </c>
      <c r="R336" s="174"/>
      <c r="S336" s="205" t="s">
        <v>2819</v>
      </c>
      <c r="T336" s="174"/>
      <c r="U336" s="166" t="str">
        <f t="shared" si="5"/>
        <v xml:space="preserve"> DEVICE_EXPOSURE 테이블의 DEVICE_EXPOSURE_START_DATETIME 컬럼은 'DATETIME', 'TIMESTAMP', 'TIMESTAMP(6)', 'TIMESTAMP WITHOUT TIME ZONE' 타입을 가져야한다 </v>
      </c>
      <c r="V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W336" s="164" t="s">
        <v>1971</v>
      </c>
      <c r="X336" s="166" t="str">
        <f>"SELECT 
	CASE WHEN UPPER(DATA_TYPE_NAME) IN ("&amp;$S336&amp;") THEN 'O' ELSE 'X' END AS PASS_CHK,
    'ID"&amp; 'Ⅲ.품질진단 컬럼_규칙_결과'!$U388 &amp;"' AS RULE_ID, 
    UPPER(TABLE_NAME) AS TB_NM,
	UPPER(COLUMN_NAME) AS COL_NM
FROM TABLE_COLUMNS
WHERE 1=1
AND UPPER(SCHEMA_NAME) = '"&amp;$C336&amp;"'
AND UPPER(TABLE_NAME) = '"&amp;$G336&amp;"'
AND UPPER(COLUMN_NAME) = '"&amp;$J336&amp;"' "</f>
        <v xml:space="preserve">SELECT 
	CASE WHEN UPPER(DATA_TYPE_NAME) IN ('DATETIME', 'TIMESTAMP', 'TIMESTAMP(6)', 'TIMESTAMP WITHOUT TIME ZONE') THEN 'O' ELSE 'X' END AS PASS_CHK,
    'ID3055' AS RULE_ID, 
    UPPER(TABLE_NAME) AS TB_NM,
	UPPER(COLUMN_NAME) AS COL_NM
FROM TABLE_COLUMNS
WHERE 1=1
AND UPPER(SCHEMA_NAME) = 'CDM'
AND UPPER(TABLE_NAME) = 'DEVICE_EXPOSURE'
AND UPPER(COLUMN_NAME) = 'DEVICE_EXPOSURE_START_DATETIME' </v>
      </c>
      <c r="Y336" s="164" t="s">
        <v>1971</v>
      </c>
      <c r="Z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A336" s="164" t="s">
        <v>1971</v>
      </c>
      <c r="AB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C336" s="164" t="s">
        <v>1971</v>
      </c>
      <c r="AD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ALL_TAB_COLUMNS
WHERE 1=1
AND UPPER(OWNER)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ALL_TAB_COLUMNS
WHERE 1=1
AND UPPER(OWNER) = 'CDM'
AND UPPER(TABLE_NAME) = 'DEVICE_EXPOSURE'
AND UPPER(COLUMN_NAME) = 'DEVICE_EXPOSURE_START_DATETIME' </v>
      </c>
      <c r="AE336" s="164" t="s">
        <v>1971</v>
      </c>
      <c r="AF336" s="166"/>
      <c r="AG336" s="164" t="s">
        <v>1971</v>
      </c>
      <c r="AH336" s="66"/>
    </row>
    <row r="337" spans="1:34" ht="16.5" hidden="1" customHeight="1">
      <c r="A337" s="141">
        <v>5.4</v>
      </c>
      <c r="B337" s="141" t="s">
        <v>2240</v>
      </c>
      <c r="C337" s="141" t="s">
        <v>2484</v>
      </c>
      <c r="D337" s="141">
        <v>8</v>
      </c>
      <c r="E337" s="174" t="s">
        <v>2243</v>
      </c>
      <c r="F337" s="176" t="s">
        <v>2694</v>
      </c>
      <c r="G337" s="176" t="s">
        <v>2251</v>
      </c>
      <c r="H337" s="176">
        <v>6</v>
      </c>
      <c r="I337" s="182" t="s">
        <v>2681</v>
      </c>
      <c r="J337" s="176" t="s">
        <v>2362</v>
      </c>
      <c r="K337" s="176" t="s">
        <v>2438</v>
      </c>
      <c r="L337" s="174"/>
      <c r="M337" s="142"/>
      <c r="N337" s="182" t="s">
        <v>2681</v>
      </c>
      <c r="O337" s="143"/>
      <c r="P337" s="143"/>
      <c r="Q337" s="174" t="s">
        <v>2449</v>
      </c>
      <c r="R337" s="174"/>
      <c r="S337" s="205" t="s">
        <v>2813</v>
      </c>
      <c r="T337" s="174"/>
      <c r="U337" s="166" t="str">
        <f t="shared" si="5"/>
        <v xml:space="preserve"> DEVICE_EXPOSURE 테이블의 DEVICE_EXPOSURE_END_DATE 컬럼은 'DATE' 타입을 가져야한다 </v>
      </c>
      <c r="V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W337" s="164" t="s">
        <v>1971</v>
      </c>
      <c r="X337" s="166" t="str">
        <f>"SELECT 
	CASE WHEN UPPER(DATA_TYPE_NAME) IN ("&amp;$S337&amp;") THEN 'O' ELSE 'X' END AS PASS_CHK,
    'ID"&amp; 'Ⅲ.품질진단 컬럼_규칙_결과'!$U389 &amp;"' AS RULE_ID, 
    UPPER(TABLE_NAME) AS TB_NM,
	UPPER(COLUMN_NAME) AS COL_NM
FROM TABLE_COLUMNS
WHERE 1=1
AND UPPER(SCHEMA_NAME) = '"&amp;$C337&amp;"'
AND UPPER(TABLE_NAME) = '"&amp;$G337&amp;"'
AND UPPER(COLUMN_NAME) = '"&amp;$J337&amp;"' "</f>
        <v xml:space="preserve">SELECT 
	CASE WHEN UPPER(DATA_TYPE_NAME) IN ('DATE') THEN 'O' ELSE 'X' END AS PASS_CHK,
    'ID3056' AS RULE_ID, 
    UPPER(TABLE_NAME) AS TB_NM,
	UPPER(COLUMN_NAME) AS COL_NM
FROM TABLE_COLUMNS
WHERE 1=1
AND UPPER(SCHEMA_NAME) = 'CDM'
AND UPPER(TABLE_NAME) = 'DEVICE_EXPOSURE'
AND UPPER(COLUMN_NAME) = 'DEVICE_EXPOSURE_END_DATE' </v>
      </c>
      <c r="Y337" s="164" t="s">
        <v>1971</v>
      </c>
      <c r="Z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A337" s="164" t="s">
        <v>1971</v>
      </c>
      <c r="AB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C337" s="164" t="s">
        <v>1971</v>
      </c>
      <c r="AD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ALL_TAB_COLUMNS
WHERE 1=1
AND UPPER(OWNER)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ALL_TAB_COLUMNS
WHERE 1=1
AND UPPER(OWNER) = 'CDM'
AND UPPER(TABLE_NAME) = 'DEVICE_EXPOSURE'
AND UPPER(COLUMN_NAME) = 'DEVICE_EXPOSURE_END_DATE' </v>
      </c>
      <c r="AE337" s="164" t="s">
        <v>1971</v>
      </c>
      <c r="AF337" s="166"/>
      <c r="AG337" s="164" t="s">
        <v>1971</v>
      </c>
      <c r="AH337" s="66"/>
    </row>
    <row r="338" spans="1:34" ht="16.5" hidden="1" customHeight="1">
      <c r="A338" s="141">
        <v>5.4</v>
      </c>
      <c r="B338" s="141" t="s">
        <v>2240</v>
      </c>
      <c r="C338" s="141" t="s">
        <v>2484</v>
      </c>
      <c r="D338" s="141">
        <v>8</v>
      </c>
      <c r="E338" s="174" t="s">
        <v>2243</v>
      </c>
      <c r="F338" s="176" t="s">
        <v>2694</v>
      </c>
      <c r="G338" s="176" t="s">
        <v>2251</v>
      </c>
      <c r="H338" s="176">
        <v>7</v>
      </c>
      <c r="I338" s="182" t="s">
        <v>2682</v>
      </c>
      <c r="J338" s="176" t="s">
        <v>2363</v>
      </c>
      <c r="K338" s="176" t="s">
        <v>2436</v>
      </c>
      <c r="L338" s="174"/>
      <c r="M338" s="142"/>
      <c r="N338" s="182" t="s">
        <v>2682</v>
      </c>
      <c r="O338" s="143"/>
      <c r="P338" s="143"/>
      <c r="Q338" s="174" t="s">
        <v>2449</v>
      </c>
      <c r="R338" s="174"/>
      <c r="S338" s="205" t="s">
        <v>2819</v>
      </c>
      <c r="T338" s="174"/>
      <c r="U338" s="166" t="str">
        <f t="shared" si="5"/>
        <v xml:space="preserve"> DEVICE_EXPOSURE 테이블의 DEVICE_EXPOSURE_END_DATETIME 컬럼은 'DATETIME', 'TIMESTAMP', 'TIMESTAMP(6)', 'TIMESTAMP WITHOUT TIME ZONE' 타입을 가져야한다 </v>
      </c>
      <c r="V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W338" s="164" t="s">
        <v>1971</v>
      </c>
      <c r="X338" s="166" t="str">
        <f>"SELECT 
	CASE WHEN UPPER(DATA_TYPE_NAME) IN ("&amp;$S338&amp;") THEN 'O' ELSE 'X' END AS PASS_CHK,
    'ID"&amp; 'Ⅲ.품질진단 컬럼_규칙_결과'!$U390 &amp;"' AS RULE_ID, 
    UPPER(TABLE_NAME) AS TB_NM,
	UPPER(COLUMN_NAME) AS COL_NM
FROM TABLE_COLUMNS
WHERE 1=1
AND UPPER(SCHEMA_NAME) = '"&amp;$C338&amp;"'
AND UPPER(TABLE_NAME) = '"&amp;$G338&amp;"'
AND UPPER(COLUMN_NAME) = '"&amp;$J338&amp;"'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'DEVICE_EXPOSURE'
AND UPPER(COLUMN_NAME) = 'DEVICE_EXPOSURE_END_DATETIME' </v>
      </c>
      <c r="Y338" s="164" t="s">
        <v>1971</v>
      </c>
      <c r="Z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A338" s="164" t="s">
        <v>1971</v>
      </c>
      <c r="AB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C338" s="164" t="s">
        <v>1971</v>
      </c>
      <c r="AD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ALL_TAB_COLUMNS
WHERE 1=1
AND UPPER(OWNER)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'DEVICE_EXPOSURE'
AND UPPER(COLUMN_NAME) = 'DEVICE_EXPOSURE_END_DATETIME' </v>
      </c>
      <c r="AE338" s="164" t="s">
        <v>1971</v>
      </c>
      <c r="AF338" s="166"/>
      <c r="AG338" s="164" t="s">
        <v>1971</v>
      </c>
      <c r="AH338" s="66"/>
    </row>
    <row r="339" spans="1:34" ht="16.5" hidden="1" customHeight="1">
      <c r="A339" s="141">
        <v>5.4</v>
      </c>
      <c r="B339" s="141" t="s">
        <v>2240</v>
      </c>
      <c r="C339" s="141" t="s">
        <v>2484</v>
      </c>
      <c r="D339" s="141">
        <v>8</v>
      </c>
      <c r="E339" s="174" t="s">
        <v>2243</v>
      </c>
      <c r="F339" s="176" t="s">
        <v>2694</v>
      </c>
      <c r="G339" s="176" t="s">
        <v>2451</v>
      </c>
      <c r="H339" s="176">
        <v>8</v>
      </c>
      <c r="I339" s="182" t="s">
        <v>2683</v>
      </c>
      <c r="J339" s="176" t="s">
        <v>2364</v>
      </c>
      <c r="K339" s="176" t="s">
        <v>2435</v>
      </c>
      <c r="L339" s="174"/>
      <c r="M339" s="142"/>
      <c r="N339" s="182" t="s">
        <v>2683</v>
      </c>
      <c r="O339" s="143"/>
      <c r="P339" s="146"/>
      <c r="Q339" s="174" t="s">
        <v>116</v>
      </c>
      <c r="R339" s="174" t="s">
        <v>2448</v>
      </c>
      <c r="S339" s="205" t="s">
        <v>2838</v>
      </c>
      <c r="T339" s="174"/>
      <c r="U339" s="166" t="str">
        <f t="shared" si="5"/>
        <v xml:space="preserve"> DEVICE_EXPOSURE 테이블의 DEVICE_TYPE_CONCEPT_ID 컬럼은 'INTEGER', 'INT', 'NUMBER', 'BIGINT' 타입을 가져야한다 </v>
      </c>
      <c r="V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W339" s="164" t="s">
        <v>1971</v>
      </c>
      <c r="X339" s="166" t="str">
        <f>"SELECT 
	CASE WHEN UPPER(DATA_TYPE_NAME) IN ("&amp;$S339&amp;") THEN 'O' ELSE 'X' END AS PASS_CHK,
    'ID"&amp; 'Ⅲ.품질진단 컬럼_규칙_결과'!$U391 &amp;"' AS RULE_ID, 
    UPPER(TABLE_NAME) AS TB_NM,
	UPPER(COLUMN_NAME) AS COL_NM
FROM TABLE_COLUMNS
WHERE 1=1
AND UPPER(SCHEMA_NAME) = '"&amp;$C339&amp;"'
AND UPPER(TABLE_NAME) = '"&amp;$G339&amp;"'
AND UPPER(COLUMN_NAME) = '"&amp;$J339&amp;"'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'DEVICE_TYPE_CONCEPT_ID' </v>
      </c>
      <c r="Y339" s="164" t="s">
        <v>1971</v>
      </c>
      <c r="Z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A339" s="164" t="s">
        <v>1971</v>
      </c>
      <c r="AB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C339" s="164" t="s">
        <v>1971</v>
      </c>
      <c r="AD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ALL_TAB_COLUMNS
WHERE 1=1
AND UPPER(OWNER)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'DEVICE_TYPE_CONCEPT_ID' </v>
      </c>
      <c r="AE339" s="164" t="s">
        <v>1971</v>
      </c>
      <c r="AF339" s="166"/>
      <c r="AG339" s="164" t="s">
        <v>1971</v>
      </c>
      <c r="AH339" s="66"/>
    </row>
    <row r="340" spans="1:34" ht="16.5" hidden="1" customHeight="1">
      <c r="A340" s="141">
        <v>5.4</v>
      </c>
      <c r="B340" s="141" t="s">
        <v>2240</v>
      </c>
      <c r="C340" s="141" t="s">
        <v>2484</v>
      </c>
      <c r="D340" s="141">
        <v>8</v>
      </c>
      <c r="E340" s="174" t="s">
        <v>2243</v>
      </c>
      <c r="F340" s="176" t="s">
        <v>2694</v>
      </c>
      <c r="G340" s="176" t="s">
        <v>2251</v>
      </c>
      <c r="H340" s="176">
        <v>9</v>
      </c>
      <c r="I340" s="182" t="s">
        <v>2684</v>
      </c>
      <c r="J340" s="176" t="s">
        <v>2365</v>
      </c>
      <c r="K340" s="176" t="s">
        <v>2447</v>
      </c>
      <c r="L340" s="174"/>
      <c r="M340" s="142"/>
      <c r="N340" s="182" t="s">
        <v>2684</v>
      </c>
      <c r="O340" s="142"/>
      <c r="P340" s="146"/>
      <c r="Q340" s="174" t="s">
        <v>2449</v>
      </c>
      <c r="R340" s="174"/>
      <c r="S340" s="205" t="s">
        <v>2820</v>
      </c>
      <c r="T340" s="174"/>
      <c r="U340" s="166" t="str">
        <f t="shared" si="5"/>
        <v xml:space="preserve"> DEVICE_EXPOSURE 테이블의 UNIQUE_DEVICE_ID 컬럼은 'CHARACTER VARYING', 'VARCHAR', 'VARCHAR2' 타입을 가져야한다 </v>
      </c>
      <c r="V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W340" s="164" t="s">
        <v>1971</v>
      </c>
      <c r="X340" s="166" t="str">
        <f>"SELECT 
	CASE WHEN UPPER(DATA_TYPE_NAME) IN ("&amp;$S340&amp;") THEN 'O' ELSE 'X' END AS PASS_CHK,
    'ID"&amp; 'Ⅲ.품질진단 컬럼_규칙_결과'!$U392 &amp;"' AS RULE_ID, 
    UPPER(TABLE_NAME) AS TB_NM,
	UPPER(COLUMN_NAME) AS COL_NM
FROM TABLE_COLUMNS
WHERE 1=1
AND UPPER(SCHEMA_NAME) = '"&amp;$C340&amp;"'
AND UPPER(TABLE_NAME) = '"&amp;$G340&amp;"'
AND UPPER(COLUMN_NAME) = '"&amp;$J340&amp;"'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'UNIQUE_DEVICE_ID' </v>
      </c>
      <c r="Y340" s="164" t="s">
        <v>1971</v>
      </c>
      <c r="Z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A340" s="164" t="s">
        <v>1971</v>
      </c>
      <c r="AB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C340" s="164" t="s">
        <v>1971</v>
      </c>
      <c r="AD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ALL_TAB_COLUMNS
WHERE 1=1
AND UPPER(OWNER)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'UNIQUE_DEVICE_ID' </v>
      </c>
      <c r="AE340" s="164" t="s">
        <v>1971</v>
      </c>
      <c r="AF340" s="166"/>
      <c r="AG340" s="164" t="s">
        <v>1971</v>
      </c>
      <c r="AH340" s="66"/>
    </row>
    <row r="341" spans="1:34" ht="16.5" hidden="1" customHeight="1">
      <c r="A341" s="141">
        <v>5.4</v>
      </c>
      <c r="B341" s="141" t="s">
        <v>2240</v>
      </c>
      <c r="C341" s="141" t="s">
        <v>2484</v>
      </c>
      <c r="D341" s="141">
        <v>8</v>
      </c>
      <c r="E341" s="174" t="s">
        <v>2243</v>
      </c>
      <c r="F341" s="176" t="s">
        <v>2694</v>
      </c>
      <c r="G341" s="176" t="s">
        <v>2251</v>
      </c>
      <c r="H341" s="176">
        <v>10</v>
      </c>
      <c r="I341" s="182" t="s">
        <v>2685</v>
      </c>
      <c r="J341" s="176" t="s">
        <v>2692</v>
      </c>
      <c r="K341" s="176" t="s">
        <v>2447</v>
      </c>
      <c r="L341" s="174"/>
      <c r="M341" s="142"/>
      <c r="N341" s="182" t="s">
        <v>2685</v>
      </c>
      <c r="O341" s="142"/>
      <c r="P341" s="146"/>
      <c r="Q341" s="174"/>
      <c r="R341" s="174"/>
      <c r="S341" s="205" t="s">
        <v>2820</v>
      </c>
      <c r="T341" s="174"/>
      <c r="U341" s="166" t="str">
        <f t="shared" si="5"/>
        <v xml:space="preserve"> DEVICE_EXPOSURE 테이블의 PRODUCTION_ID 컬럼은 'CHARACTER VARYING', 'VARCHAR', 'VARCHAR2' 타입을 가져야한다 </v>
      </c>
      <c r="V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W341" s="164" t="s">
        <v>1971</v>
      </c>
      <c r="X341" s="166" t="str">
        <f>"SELECT 
	CASE WHEN UPPER(DATA_TYPE_NAME) IN ("&amp;$S341&amp;") THEN 'O' ELSE 'X' END AS PASS_CHK,
    'ID"&amp; 'Ⅲ.품질진단 컬럼_규칙_결과'!$U393 &amp;"' AS RULE_ID, 
    UPPER(TABLE_NAME) AS TB_NM,
	UPPER(COLUMN_NAME) AS COL_NM
FROM TABLE_COLUMNS
WHERE 1=1
AND UPPER(SCHEMA_NAME) = '"&amp;$C341&amp;"'
AND UPPER(TABLE_NAME) = '"&amp;$G341&amp;"'
AND UPPER(COLUMN_NAME) = '"&amp;$J341&amp;"' "</f>
        <v xml:space="preserve">SELECT 
	CASE WHEN UPPER(DATA_TYPE_NAME) IN ('CHARACTER VARYING', 'VARCHAR', 'VARCHAR2') THEN 'O' ELSE 'X' END AS PASS_CHK,
    'ID3060' AS RULE_ID, 
    UPPER(TABLE_NAME) AS TB_NM,
	UPPER(COLUMN_NAME) AS COL_NM
FROM TABLE_COLUMNS
WHERE 1=1
AND UPPER(SCHEMA_NAME) = 'CDM'
AND UPPER(TABLE_NAME) = 'DEVICE_EXPOSURE'
AND UPPER(COLUMN_NAME) = 'PRODUCTION_ID' </v>
      </c>
      <c r="Y341" s="164" t="s">
        <v>1971</v>
      </c>
      <c r="Z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A341" s="164" t="s">
        <v>1971</v>
      </c>
      <c r="AB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C341" s="164" t="s">
        <v>1971</v>
      </c>
      <c r="AD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ALL_TAB_COLUMNS
WHERE 1=1
AND UPPER(OWNER)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ALL_TAB_COLUMNS
WHERE 1=1
AND UPPER(OWNER) = 'CDM'
AND UPPER(TABLE_NAME) = 'DEVICE_EXPOSURE'
AND UPPER(COLUMN_NAME) = 'PRODUCTION_ID' </v>
      </c>
      <c r="AE341" s="164" t="s">
        <v>1971</v>
      </c>
      <c r="AF341" s="166"/>
      <c r="AG341" s="164" t="s">
        <v>1971</v>
      </c>
      <c r="AH341" s="66"/>
    </row>
    <row r="342" spans="1:34" ht="16.5" hidden="1" customHeight="1">
      <c r="A342" s="141">
        <v>5.4</v>
      </c>
      <c r="B342" s="141" t="s">
        <v>2240</v>
      </c>
      <c r="C342" s="141" t="s">
        <v>2484</v>
      </c>
      <c r="D342" s="141">
        <v>8</v>
      </c>
      <c r="E342" s="174" t="s">
        <v>2243</v>
      </c>
      <c r="F342" s="176" t="s">
        <v>2694</v>
      </c>
      <c r="G342" s="176" t="s">
        <v>2251</v>
      </c>
      <c r="H342" s="176">
        <v>11</v>
      </c>
      <c r="I342" s="182" t="s">
        <v>2686</v>
      </c>
      <c r="J342" s="176" t="s">
        <v>2340</v>
      </c>
      <c r="K342" s="176" t="s">
        <v>2435</v>
      </c>
      <c r="L342" s="174"/>
      <c r="M342" s="142"/>
      <c r="N342" s="182" t="s">
        <v>2686</v>
      </c>
      <c r="O342" s="143"/>
      <c r="P342" s="143"/>
      <c r="Q342" s="174" t="s">
        <v>2449</v>
      </c>
      <c r="R342" s="174"/>
      <c r="S342" s="205" t="s">
        <v>2838</v>
      </c>
      <c r="T342" s="174"/>
      <c r="U342" s="166" t="str">
        <f t="shared" si="5"/>
        <v xml:space="preserve"> DEVICE_EXPOSURE 테이블의 QUANTITY 컬럼은 'INTEGER', 'INT', 'NUMBER', 'BIGINT' 타입을 가져야한다 </v>
      </c>
      <c r="V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W342" s="164" t="s">
        <v>1971</v>
      </c>
      <c r="X342" s="166" t="str">
        <f>"SELECT 
	CASE WHEN UPPER(DATA_TYPE_NAME) IN ("&amp;$S342&amp;") THEN 'O' ELSE 'X' END AS PASS_CHK,
    'ID"&amp; 'Ⅲ.품질진단 컬럼_규칙_결과'!$U394 &amp;"' AS RULE_ID, 
    UPPER(TABLE_NAME) AS TB_NM,
	UPPER(COLUMN_NAME) AS COL_NM
FROM TABLE_COLUMNS
WHERE 1=1
AND UPPER(SCHEMA_NAME) = '"&amp;$C342&amp;"'
AND UPPER(TABLE_NAME) = '"&amp;$G342&amp;"'
AND UPPER(COLUMN_NAME) = '"&amp;$J342&amp;"' "</f>
        <v xml:space="preserve">SELECT 
	CASE WHEN UPPER(DATA_TYPE_NAME) IN ('INTEGER', 'INT', 'NUMBER', 'BIGINT') THEN 'O' ELSE 'X' END AS PASS_CHK,
    'ID3061' AS RULE_ID, 
    UPPER(TABLE_NAME) AS TB_NM,
	UPPER(COLUMN_NAME) AS COL_NM
FROM TABLE_COLUMNS
WHERE 1=1
AND UPPER(SCHEMA_NAME) = 'CDM'
AND UPPER(TABLE_NAME) = 'DEVICE_EXPOSURE'
AND UPPER(COLUMN_NAME) = 'QUANTITY' </v>
      </c>
      <c r="Y342" s="164" t="s">
        <v>1971</v>
      </c>
      <c r="Z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A342" s="164" t="s">
        <v>1971</v>
      </c>
      <c r="AB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C342" s="164" t="s">
        <v>1971</v>
      </c>
      <c r="AD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ALL_TAB_COLUMNS
WHERE 1=1
AND UPPER(OWNER)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ALL_TAB_COLUMNS
WHERE 1=1
AND UPPER(OWNER) = 'CDM'
AND UPPER(TABLE_NAME) = 'DEVICE_EXPOSURE'
AND UPPER(COLUMN_NAME) = 'QUANTITY' </v>
      </c>
      <c r="AE342" s="164" t="s">
        <v>1971</v>
      </c>
      <c r="AF342" s="166"/>
      <c r="AG342" s="164" t="s">
        <v>1971</v>
      </c>
      <c r="AH342" s="66"/>
    </row>
    <row r="343" spans="1:34" ht="16.5" hidden="1" customHeight="1">
      <c r="A343" s="141">
        <v>5.4</v>
      </c>
      <c r="B343" s="141" t="s">
        <v>2240</v>
      </c>
      <c r="C343" s="141" t="s">
        <v>2484</v>
      </c>
      <c r="D343" s="141">
        <v>8</v>
      </c>
      <c r="E343" s="174" t="s">
        <v>2243</v>
      </c>
      <c r="F343" s="176" t="s">
        <v>2694</v>
      </c>
      <c r="G343" s="176" t="s">
        <v>2251</v>
      </c>
      <c r="H343" s="176">
        <v>12</v>
      </c>
      <c r="I343" s="182" t="s">
        <v>2549</v>
      </c>
      <c r="J343" s="176" t="s">
        <v>2281</v>
      </c>
      <c r="K343" s="176" t="s">
        <v>2435</v>
      </c>
      <c r="L343" s="174"/>
      <c r="M343" s="142"/>
      <c r="N343" s="182" t="s">
        <v>2549</v>
      </c>
      <c r="O343" s="143"/>
      <c r="P343" s="143"/>
      <c r="Q343" s="174" t="s">
        <v>2449</v>
      </c>
      <c r="R343" s="174"/>
      <c r="S343" s="205" t="s">
        <v>2838</v>
      </c>
      <c r="T343" s="174"/>
      <c r="U343" s="166" t="str">
        <f t="shared" si="5"/>
        <v xml:space="preserve"> DEVICE_EXPOSURE 테이블의 PROVIDER_ID 컬럼은 'INTEGER', 'INT', 'NUMBER', 'BIGINT' 타입을 가져야한다 </v>
      </c>
      <c r="V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W343" s="164" t="s">
        <v>1971</v>
      </c>
      <c r="X343" s="166" t="str">
        <f>"SELECT 
	CASE WHEN UPPER(DATA_TYPE_NAME) IN ("&amp;$S343&amp;") THEN 'O' ELSE 'X' END AS PASS_CHK,
    'ID"&amp; 'Ⅲ.품질진단 컬럼_규칙_결과'!$U395 &amp;"' AS RULE_ID, 
    UPPER(TABLE_NAME) AS TB_NM,
	UPPER(COLUMN_NAME) AS COL_NM
FROM TABLE_COLUMNS
WHERE 1=1
AND UPPER(SCHEMA_NAME) = '"&amp;$C343&amp;"'
AND UPPER(TABLE_NAME) = '"&amp;$G343&amp;"'
AND UPPER(COLUMN_NAME) = '"&amp;$J343&amp;"'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'PROVIDER_ID' </v>
      </c>
      <c r="Y343" s="164" t="s">
        <v>1971</v>
      </c>
      <c r="Z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A343" s="164" t="s">
        <v>1971</v>
      </c>
      <c r="AB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C343" s="164" t="s">
        <v>1971</v>
      </c>
      <c r="AD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ALL_TAB_COLUMNS
WHERE 1=1
AND UPPER(OWNER)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'PROVIDER_ID' </v>
      </c>
      <c r="AE343" s="164" t="s">
        <v>1971</v>
      </c>
      <c r="AF343" s="166"/>
      <c r="AG343" s="164" t="s">
        <v>1971</v>
      </c>
      <c r="AH343" s="66"/>
    </row>
    <row r="344" spans="1:34" ht="16.5" hidden="1" customHeight="1">
      <c r="A344" s="141">
        <v>5.4</v>
      </c>
      <c r="B344" s="141" t="s">
        <v>2240</v>
      </c>
      <c r="C344" s="141" t="s">
        <v>2484</v>
      </c>
      <c r="D344" s="141">
        <v>8</v>
      </c>
      <c r="E344" s="174" t="s">
        <v>2243</v>
      </c>
      <c r="F344" s="176" t="s">
        <v>2694</v>
      </c>
      <c r="G344" s="176" t="s">
        <v>2251</v>
      </c>
      <c r="H344" s="176">
        <v>13</v>
      </c>
      <c r="I344" s="182" t="s">
        <v>2635</v>
      </c>
      <c r="J344" s="176" t="s">
        <v>2294</v>
      </c>
      <c r="K344" s="176" t="s">
        <v>2435</v>
      </c>
      <c r="L344" s="174"/>
      <c r="M344" s="142"/>
      <c r="N344" s="182" t="s">
        <v>2635</v>
      </c>
      <c r="O344" s="142"/>
      <c r="P344" s="143"/>
      <c r="Q344" s="174" t="s">
        <v>2449</v>
      </c>
      <c r="R344" s="174"/>
      <c r="S344" s="205" t="s">
        <v>2838</v>
      </c>
      <c r="T344" s="174"/>
      <c r="U344" s="166" t="str">
        <f t="shared" si="5"/>
        <v xml:space="preserve"> DEVICE_EXPOSURE 테이블의 VISIT_OCCURRENCE_ID 컬럼은 'INTEGER', 'INT', 'NUMBER', 'BIGINT' 타입을 가져야한다 </v>
      </c>
      <c r="V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W344" s="164" t="s">
        <v>1971</v>
      </c>
      <c r="X344" s="166" t="str">
        <f>"SELECT 
	CASE WHEN UPPER(DATA_TYPE_NAME) IN ("&amp;$S344&amp;") THEN 'O' ELSE 'X' END AS PASS_CHK,
    'ID"&amp; 'Ⅲ.품질진단 컬럼_규칙_결과'!$U396 &amp;"' AS RULE_ID, 
    UPPER(TABLE_NAME) AS TB_NM,
	UPPER(COLUMN_NAME) AS COL_NM
FROM TABLE_COLUMNS
WHERE 1=1
AND UPPER(SCHEMA_NAME) = '"&amp;$C344&amp;"'
AND UPPER(TABLE_NAME) = '"&amp;$G344&amp;"'
AND UPPER(COLUMN_NAME) = '"&amp;$J344&amp;"' "</f>
        <v xml:space="preserve">SELECT 
	CASE WHEN UPPER(DATA_TYPE_NAME) IN ('INTEGER', 'INT', 'NUMBER', 'BIGINT') THEN 'O' ELSE 'X' END AS PASS_CHK,
    'ID3063' AS RULE_ID, 
    UPPER(TABLE_NAME) AS TB_NM,
	UPPER(COLUMN_NAME) AS COL_NM
FROM TABLE_COLUMNS
WHERE 1=1
AND UPPER(SCHEMA_NAME) = 'CDM'
AND UPPER(TABLE_NAME) = 'DEVICE_EXPOSURE'
AND UPPER(COLUMN_NAME) = 'VISIT_OCCURRENCE_ID' </v>
      </c>
      <c r="Y344" s="164" t="s">
        <v>1971</v>
      </c>
      <c r="Z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A344" s="164" t="s">
        <v>1971</v>
      </c>
      <c r="AB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C344" s="164" t="s">
        <v>1971</v>
      </c>
      <c r="AD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ALL_TAB_COLUMNS
WHERE 1=1
AND UPPER(OWNER)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ALL_TAB_COLUMNS
WHERE 1=1
AND UPPER(OWNER) = 'CDM'
AND UPPER(TABLE_NAME) = 'DEVICE_EXPOSURE'
AND UPPER(COLUMN_NAME) = 'VISIT_OCCURRENCE_ID' </v>
      </c>
      <c r="AE344" s="164" t="s">
        <v>1971</v>
      </c>
      <c r="AF344" s="166"/>
      <c r="AG344" s="164" t="s">
        <v>1971</v>
      </c>
      <c r="AH344" s="66"/>
    </row>
    <row r="345" spans="1:34" ht="16.5" hidden="1" customHeight="1">
      <c r="A345" s="141">
        <v>5.4</v>
      </c>
      <c r="B345" s="141" t="s">
        <v>2240</v>
      </c>
      <c r="C345" s="141" t="s">
        <v>2484</v>
      </c>
      <c r="D345" s="141">
        <v>8</v>
      </c>
      <c r="E345" s="174" t="s">
        <v>2243</v>
      </c>
      <c r="F345" s="176" t="s">
        <v>2694</v>
      </c>
      <c r="G345" s="176" t="s">
        <v>2251</v>
      </c>
      <c r="H345" s="176">
        <v>14</v>
      </c>
      <c r="I345" s="182" t="s">
        <v>2687</v>
      </c>
      <c r="J345" s="176" t="s">
        <v>2307</v>
      </c>
      <c r="K345" s="176" t="s">
        <v>2435</v>
      </c>
      <c r="L345" s="174"/>
      <c r="M345" s="142"/>
      <c r="N345" s="182" t="s">
        <v>2687</v>
      </c>
      <c r="O345" s="142"/>
      <c r="P345" s="143"/>
      <c r="Q345" s="174" t="s">
        <v>2449</v>
      </c>
      <c r="R345" s="174"/>
      <c r="S345" s="205" t="s">
        <v>2838</v>
      </c>
      <c r="T345" s="174"/>
      <c r="U345" s="166" t="str">
        <f t="shared" si="5"/>
        <v xml:space="preserve"> DEVICE_EXPOSURE 테이블의 VISIT_DETAIL_ID 컬럼은 'INTEGER', 'INT', 'NUMBER', 'BIGINT' 타입을 가져야한다 </v>
      </c>
      <c r="V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W345" s="164" t="s">
        <v>1971</v>
      </c>
      <c r="X345" s="166" t="str">
        <f>"SELECT 
	CASE WHEN UPPER(DATA_TYPE_NAME) IN ("&amp;$S345&amp;") THEN 'O' ELSE 'X' END AS PASS_CHK,
    'ID"&amp; 'Ⅲ.품질진단 컬럼_규칙_결과'!$U397 &amp;"' AS RULE_ID, 
    UPPER(TABLE_NAME) AS TB_NM,
	UPPER(COLUMN_NAME) AS COL_NM
FROM TABLE_COLUMNS
WHERE 1=1
AND UPPER(SCHEMA_NAME) = '"&amp;$C345&amp;"'
AND UPPER(TABLE_NAME) = '"&amp;$G345&amp;"'
AND UPPER(COLUMN_NAME) = '"&amp;$J345&amp;"'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'VISIT_DETAIL_ID' </v>
      </c>
      <c r="Y345" s="164" t="s">
        <v>1971</v>
      </c>
      <c r="Z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A345" s="164" t="s">
        <v>1971</v>
      </c>
      <c r="AB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C345" s="164" t="s">
        <v>1971</v>
      </c>
      <c r="AD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ALL_TAB_COLUMNS
WHERE 1=1
AND UPPER(OWNER)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'VISIT_DETAIL_ID' </v>
      </c>
      <c r="AE345" s="164" t="s">
        <v>1971</v>
      </c>
      <c r="AF345" s="166"/>
      <c r="AG345" s="164" t="s">
        <v>1971</v>
      </c>
      <c r="AH345" s="66"/>
    </row>
    <row r="346" spans="1:34" ht="16.5" hidden="1" customHeight="1">
      <c r="A346" s="141">
        <v>5.4</v>
      </c>
      <c r="B346" s="141" t="s">
        <v>2240</v>
      </c>
      <c r="C346" s="141" t="s">
        <v>2484</v>
      </c>
      <c r="D346" s="141">
        <v>8</v>
      </c>
      <c r="E346" s="174" t="s">
        <v>2243</v>
      </c>
      <c r="F346" s="176" t="s">
        <v>2694</v>
      </c>
      <c r="G346" s="176" t="s">
        <v>2251</v>
      </c>
      <c r="H346" s="176">
        <v>15</v>
      </c>
      <c r="I346" s="182" t="s">
        <v>2688</v>
      </c>
      <c r="J346" s="176" t="s">
        <v>2366</v>
      </c>
      <c r="K346" s="176" t="s">
        <v>2437</v>
      </c>
      <c r="L346" s="174"/>
      <c r="M346" s="142"/>
      <c r="N346" s="182" t="s">
        <v>2688</v>
      </c>
      <c r="O346" s="142"/>
      <c r="P346" s="143"/>
      <c r="Q346" s="174" t="s">
        <v>2449</v>
      </c>
      <c r="R346" s="174"/>
      <c r="S346" s="205" t="s">
        <v>2820</v>
      </c>
      <c r="T346" s="174"/>
      <c r="U346" s="166" t="str">
        <f t="shared" si="5"/>
        <v xml:space="preserve"> DEVICE_EXPOSURE 테이블의 DEVICE_SOURCE_VALUE 컬럼은 'CHARACTER VARYING', 'VARCHAR', 'VARCHAR2' 타입을 가져야한다 </v>
      </c>
      <c r="V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W346" s="164" t="s">
        <v>1971</v>
      </c>
      <c r="X346" s="166" t="str">
        <f>"SELECT 
	CASE WHEN UPPER(DATA_TYPE_NAME) IN ("&amp;$S346&amp;") THEN 'O' ELSE 'X' END AS PASS_CHK,
    'ID"&amp; 'Ⅲ.품질진단 컬럼_규칙_결과'!$U398 &amp;"' AS RULE_ID, 
    UPPER(TABLE_NAME) AS TB_NM,
	UPPER(COLUMN_NAME) AS COL_NM
FROM TABLE_COLUMNS
WHERE 1=1
AND UPPER(SCHEMA_NAME) = '"&amp;$C346&amp;"'
AND UPPER(TABLE_NAME) = '"&amp;$G346&amp;"'
AND UPPER(COLUMN_NAME) = '"&amp;$J346&amp;"'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'DEVICE_SOURCE_VALUE' </v>
      </c>
      <c r="Y346" s="164" t="s">
        <v>1971</v>
      </c>
      <c r="Z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A346" s="164" t="s">
        <v>1971</v>
      </c>
      <c r="AB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C346" s="164" t="s">
        <v>1971</v>
      </c>
      <c r="AD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ALL_TAB_COLUMNS
WHERE 1=1
AND UPPER(OWNER)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'DEVICE_SOURCE_VALUE' </v>
      </c>
      <c r="AE346" s="164" t="s">
        <v>1971</v>
      </c>
      <c r="AF346" s="166"/>
      <c r="AG346" s="164" t="s">
        <v>1971</v>
      </c>
      <c r="AH346" s="66"/>
    </row>
    <row r="347" spans="1:34" ht="16.5" hidden="1" customHeight="1">
      <c r="A347" s="141">
        <v>5.4</v>
      </c>
      <c r="B347" s="141" t="s">
        <v>2240</v>
      </c>
      <c r="C347" s="141" t="s">
        <v>2484</v>
      </c>
      <c r="D347" s="141">
        <v>8</v>
      </c>
      <c r="E347" s="174" t="s">
        <v>2243</v>
      </c>
      <c r="F347" s="176" t="s">
        <v>2694</v>
      </c>
      <c r="G347" s="176" t="s">
        <v>2251</v>
      </c>
      <c r="H347" s="176">
        <v>16</v>
      </c>
      <c r="I347" s="182" t="s">
        <v>2689</v>
      </c>
      <c r="J347" s="176" t="s">
        <v>2367</v>
      </c>
      <c r="K347" s="176" t="s">
        <v>2435</v>
      </c>
      <c r="L347" s="174"/>
      <c r="M347" s="142"/>
      <c r="N347" s="182" t="s">
        <v>2689</v>
      </c>
      <c r="O347" s="145"/>
      <c r="P347" s="150"/>
      <c r="Q347" s="174" t="s">
        <v>2449</v>
      </c>
      <c r="R347" s="174"/>
      <c r="S347" s="205" t="s">
        <v>2838</v>
      </c>
      <c r="T347" s="174"/>
      <c r="U347" s="166" t="str">
        <f t="shared" si="5"/>
        <v xml:space="preserve"> DEVICE_EXPOSURE 테이블의 DEVICE_SOURCE_CONCEPT_ID 컬럼은 'INTEGER', 'INT', 'NUMBER', 'BIGINT' 타입을 가져야한다 </v>
      </c>
      <c r="V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W347" s="164" t="s">
        <v>1971</v>
      </c>
      <c r="X347" s="166" t="str">
        <f>"SELECT 
	CASE WHEN UPPER(DATA_TYPE_NAME) IN ("&amp;$S347&amp;") THEN 'O' ELSE 'X' END AS PASS_CHK,
    'ID"&amp; 'Ⅲ.품질진단 컬럼_규칙_결과'!$U399 &amp;"' AS RULE_ID, 
    UPPER(TABLE_NAME) AS TB_NM,
	UPPER(COLUMN_NAME) AS COL_NM
FROM TABLE_COLUMNS
WHERE 1=1
AND UPPER(SCHEMA_NAME) = '"&amp;$C347&amp;"'
AND UPPER(TABLE_NAME) = '"&amp;$G347&amp;"'
AND UPPER(COLUMN_NAME) = '"&amp;$J347&amp;"'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'DEVICE_SOURCE_CONCEPT_ID' </v>
      </c>
      <c r="Y347" s="164" t="s">
        <v>1971</v>
      </c>
      <c r="Z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A347" s="164" t="s">
        <v>1971</v>
      </c>
      <c r="AB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C347" s="164" t="s">
        <v>1971</v>
      </c>
      <c r="AD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ALL_TAB_COLUMNS
WHERE 1=1
AND UPPER(OWNER)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'DEVICE_SOURCE_CONCEPT_ID' </v>
      </c>
      <c r="AE347" s="164" t="s">
        <v>1971</v>
      </c>
      <c r="AF347" s="166"/>
      <c r="AG347" s="164" t="s">
        <v>1971</v>
      </c>
      <c r="AH347" s="66"/>
    </row>
    <row r="348" spans="1:34" ht="16.5" hidden="1" customHeight="1">
      <c r="A348" s="141">
        <v>5.4</v>
      </c>
      <c r="B348" s="141" t="s">
        <v>2240</v>
      </c>
      <c r="C348" s="141" t="s">
        <v>2484</v>
      </c>
      <c r="D348" s="141">
        <v>8</v>
      </c>
      <c r="E348" s="174" t="s">
        <v>2243</v>
      </c>
      <c r="F348" s="176" t="s">
        <v>2694</v>
      </c>
      <c r="G348" s="176" t="s">
        <v>2251</v>
      </c>
      <c r="H348" s="176">
        <v>17</v>
      </c>
      <c r="I348" s="182" t="s">
        <v>2495</v>
      </c>
      <c r="J348" s="176" t="s">
        <v>2377</v>
      </c>
      <c r="K348" s="176" t="s">
        <v>2435</v>
      </c>
      <c r="L348" s="174"/>
      <c r="M348" s="142"/>
      <c r="N348" s="182" t="s">
        <v>2495</v>
      </c>
      <c r="O348" s="145"/>
      <c r="P348" s="150"/>
      <c r="Q348" s="174"/>
      <c r="R348" s="174"/>
      <c r="S348" s="205" t="s">
        <v>2838</v>
      </c>
      <c r="T348" s="174"/>
      <c r="U348" s="166" t="str">
        <f t="shared" si="5"/>
        <v xml:space="preserve"> DEVICE_EXPOSURE 테이블의 UNIT_CONCEPT_ID 컬럼은 'INTEGER', 'INT', 'NUMBER', 'BIGINT' 타입을 가져야한다 </v>
      </c>
      <c r="V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W348" s="164" t="s">
        <v>1971</v>
      </c>
      <c r="X348" s="166" t="str">
        <f>"SELECT 
	CASE WHEN UPPER(DATA_TYPE_NAME) IN ("&amp;$S348&amp;") THEN 'O' ELSE 'X' END AS PASS_CHK,
    'ID"&amp; 'Ⅲ.품질진단 컬럼_규칙_결과'!$U400 &amp;"' AS RULE_ID, 
    UPPER(TABLE_NAME) AS TB_NM,
	UPPER(COLUMN_NAME) AS COL_NM
FROM TABLE_COLUMNS
WHERE 1=1
AND UPPER(SCHEMA_NAME) = '"&amp;$C348&amp;"'
AND UPPER(TABLE_NAME) = '"&amp;$G348&amp;"'
AND UPPER(COLUMN_NAME) = '"&amp;$J348&amp;"' "</f>
        <v xml:space="preserve">SELECT 
	CASE WHEN UPPER(DATA_TYPE_NAME) IN ('INTEGER', 'INT', 'NUMBER', 'BIGINT') THEN 'O' ELSE 'X' END AS PASS_CHK,
    'ID3067' AS RULE_ID, 
    UPPER(TABLE_NAME) AS TB_NM,
	UPPER(COLUMN_NAME) AS COL_NM
FROM TABLE_COLUMNS
WHERE 1=1
AND UPPER(SCHEMA_NAME) = 'CDM'
AND UPPER(TABLE_NAME) = 'DEVICE_EXPOSURE'
AND UPPER(COLUMN_NAME) = 'UNIT_CONCEPT_ID' </v>
      </c>
      <c r="Y348" s="164" t="s">
        <v>1971</v>
      </c>
      <c r="Z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A348" s="164" t="s">
        <v>1971</v>
      </c>
      <c r="AB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C348" s="164" t="s">
        <v>1971</v>
      </c>
      <c r="AD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ALL_TAB_COLUMNS
WHERE 1=1
AND UPPER(OWNER)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ALL_TAB_COLUMNS
WHERE 1=1
AND UPPER(OWNER) = 'CDM'
AND UPPER(TABLE_NAME) = 'DEVICE_EXPOSURE'
AND UPPER(COLUMN_NAME) = 'UNIT_CONCEPT_ID' </v>
      </c>
      <c r="AE348" s="164" t="s">
        <v>1971</v>
      </c>
      <c r="AF348" s="166"/>
      <c r="AG348" s="164" t="s">
        <v>1971</v>
      </c>
      <c r="AH348" s="66"/>
    </row>
    <row r="349" spans="1:34" ht="16.5" hidden="1" customHeight="1">
      <c r="A349" s="141">
        <v>5.4</v>
      </c>
      <c r="B349" s="141" t="s">
        <v>2240</v>
      </c>
      <c r="C349" s="141" t="s">
        <v>2484</v>
      </c>
      <c r="D349" s="141">
        <v>8</v>
      </c>
      <c r="E349" s="174" t="s">
        <v>2243</v>
      </c>
      <c r="F349" s="176" t="s">
        <v>2694</v>
      </c>
      <c r="G349" s="176" t="s">
        <v>2251</v>
      </c>
      <c r="H349" s="176">
        <v>18</v>
      </c>
      <c r="I349" s="182" t="s">
        <v>2690</v>
      </c>
      <c r="J349" s="176" t="s">
        <v>2693</v>
      </c>
      <c r="K349" s="176" t="s">
        <v>2437</v>
      </c>
      <c r="L349" s="174"/>
      <c r="M349" s="142"/>
      <c r="N349" s="182" t="s">
        <v>2690</v>
      </c>
      <c r="O349" s="145"/>
      <c r="P349" s="150"/>
      <c r="Q349" s="174"/>
      <c r="R349" s="174"/>
      <c r="S349" s="205" t="s">
        <v>2820</v>
      </c>
      <c r="T349" s="174"/>
      <c r="U349" s="166" t="str">
        <f t="shared" si="5"/>
        <v xml:space="preserve"> DEVICE_EXPOSURE 테이블의 UNIT__SOURCE_VALUE 컬럼은 'CHARACTER VARYING', 'VARCHAR', 'VARCHAR2' 타입을 가져야한다 </v>
      </c>
      <c r="V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W349" s="164" t="s">
        <v>1971</v>
      </c>
      <c r="X349" s="166" t="str">
        <f>"SELECT 
	CASE WHEN UPPER(DATA_TYPE_NAME) IN ("&amp;$S349&amp;") THEN 'O' ELSE 'X' END AS PASS_CHK,
    'ID"&amp; 'Ⅲ.품질진단 컬럼_규칙_결과'!$U401 &amp;"' AS RULE_ID, 
    UPPER(TABLE_NAME) AS TB_NM,
	UPPER(COLUMN_NAME) AS COL_NM
FROM TABLE_COLUMNS
WHERE 1=1
AND UPPER(SCHEMA_NAME) = '"&amp;$C349&amp;"'
AND UPPER(TABLE_NAME) = '"&amp;$G349&amp;"'
AND UPPER(COLUMN_NAME) = '"&amp;$J349&amp;"' "</f>
        <v xml:space="preserve">SELECT 
	CASE WHEN UPPER(DATA_TYPE_NAME) IN ('CHARACTER VARYING', 'VARCHAR', 'VARCHAR2') THEN 'O' ELSE 'X' END AS PASS_CHK,
    'ID3068' AS RULE_ID, 
    UPPER(TABLE_NAME) AS TB_NM,
	UPPER(COLUMN_NAME) AS COL_NM
FROM TABLE_COLUMNS
WHERE 1=1
AND UPPER(SCHEMA_NAME) = 'CDM'
AND UPPER(TABLE_NAME) = 'DEVICE_EXPOSURE'
AND UPPER(COLUMN_NAME) = 'UNIT__SOURCE_VALUE' </v>
      </c>
      <c r="Y349" s="164" t="s">
        <v>1971</v>
      </c>
      <c r="Z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A349" s="164" t="s">
        <v>1971</v>
      </c>
      <c r="AB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C349" s="164" t="s">
        <v>1971</v>
      </c>
      <c r="AD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ALL_TAB_COLUMNS
WHERE 1=1
AND UPPER(OWNER)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ALL_TAB_COLUMNS
WHERE 1=1
AND UPPER(OWNER) = 'CDM'
AND UPPER(TABLE_NAME) = 'DEVICE_EXPOSURE'
AND UPPER(COLUMN_NAME) = 'UNIT__SOURCE_VALUE' </v>
      </c>
      <c r="AE349" s="164" t="s">
        <v>1971</v>
      </c>
      <c r="AF349" s="166"/>
      <c r="AG349" s="164" t="s">
        <v>1971</v>
      </c>
      <c r="AH349" s="66"/>
    </row>
    <row r="350" spans="1:34" ht="16.5" hidden="1" customHeight="1">
      <c r="A350" s="141">
        <v>5.4</v>
      </c>
      <c r="B350" s="141" t="s">
        <v>2240</v>
      </c>
      <c r="C350" s="141" t="s">
        <v>2484</v>
      </c>
      <c r="D350" s="141">
        <v>8</v>
      </c>
      <c r="E350" s="174" t="s">
        <v>2243</v>
      </c>
      <c r="F350" s="176" t="s">
        <v>2694</v>
      </c>
      <c r="G350" s="176" t="s">
        <v>2251</v>
      </c>
      <c r="H350" s="176">
        <v>19</v>
      </c>
      <c r="I350" s="182" t="s">
        <v>2691</v>
      </c>
      <c r="J350" s="176" t="s">
        <v>2511</v>
      </c>
      <c r="K350" s="176" t="s">
        <v>2435</v>
      </c>
      <c r="L350" s="174"/>
      <c r="M350" s="142"/>
      <c r="N350" s="182" t="s">
        <v>2691</v>
      </c>
      <c r="O350" s="145"/>
      <c r="P350" s="150"/>
      <c r="Q350" s="174"/>
      <c r="R350" s="174"/>
      <c r="S350" s="205" t="s">
        <v>2838</v>
      </c>
      <c r="T350" s="174"/>
      <c r="U350" s="166" t="str">
        <f t="shared" si="5"/>
        <v xml:space="preserve"> DEVICE_EXPOSURE 테이블의 UNIT_SOURCE_CONCEPT_ID 컬럼은 'INTEGER', 'INT', 'NUMBER', 'BIGINT' 타입을 가져야한다 </v>
      </c>
      <c r="V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W350" s="164" t="s">
        <v>1971</v>
      </c>
      <c r="X350" s="166" t="str">
        <f>"SELECT 
	CASE WHEN UPPER(DATA_TYPE_NAME) IN ("&amp;$S350&amp;") THEN 'O' ELSE 'X' END AS PASS_CHK,
    'ID"&amp; 'Ⅲ.품질진단 컬럼_규칙_결과'!$U402 &amp;"' AS RULE_ID, 
    UPPER(TABLE_NAME) AS TB_NM,
	UPPER(COLUMN_NAME) AS COL_NM
FROM TABLE_COLUMNS
WHERE 1=1
AND UPPER(SCHEMA_NAME) = '"&amp;$C350&amp;"'
AND UPPER(TABLE_NAME) = '"&amp;$G350&amp;"'
AND UPPER(COLUMN_NAME) = '"&amp;$J350&amp;"' "</f>
        <v xml:space="preserve">SELECT 
	CASE WHEN UPPER(DATA_TYPE_NAME) IN ('INTEGER', 'INT', 'NUMBER', 'BIGINT') THEN 'O' ELSE 'X' END AS PASS_CHK,
    'ID3069' AS RULE_ID, 
    UPPER(TABLE_NAME) AS TB_NM,
	UPPER(COLUMN_NAME) AS COL_NM
FROM TABLE_COLUMNS
WHERE 1=1
AND UPPER(SCHEMA_NAME) = 'CDM'
AND UPPER(TABLE_NAME) = 'DEVICE_EXPOSURE'
AND UPPER(COLUMN_NAME) = 'UNIT_SOURCE_CONCEPT_ID' </v>
      </c>
      <c r="Y350" s="164" t="s">
        <v>1971</v>
      </c>
      <c r="Z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A350" s="164" t="s">
        <v>1971</v>
      </c>
      <c r="AB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C350" s="164" t="s">
        <v>1971</v>
      </c>
      <c r="AD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ALL_TAB_COLUMNS
WHERE 1=1
AND UPPER(OWNER)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ALL_TAB_COLUMNS
WHERE 1=1
AND UPPER(OWNER) = 'CDM'
AND UPPER(TABLE_NAME) = 'DEVICE_EXPOSURE'
AND UPPER(COLUMN_NAME) = 'UNIT_SOURCE_CONCEPT_ID' </v>
      </c>
      <c r="AE350" s="164" t="s">
        <v>1971</v>
      </c>
      <c r="AF350" s="166"/>
      <c r="AG350" s="164" t="s">
        <v>1971</v>
      </c>
      <c r="AH350" s="66"/>
    </row>
    <row r="351" spans="1:34" hidden="1">
      <c r="A351" s="141">
        <v>5.4</v>
      </c>
      <c r="B351" s="141" t="s">
        <v>2240</v>
      </c>
      <c r="C351" s="141" t="s">
        <v>2484</v>
      </c>
      <c r="D351" s="141">
        <v>9</v>
      </c>
      <c r="E351" s="174" t="s">
        <v>2243</v>
      </c>
      <c r="F351" s="176" t="s">
        <v>2260</v>
      </c>
      <c r="G351" s="176" t="s">
        <v>2252</v>
      </c>
      <c r="H351" s="176">
        <v>1</v>
      </c>
      <c r="I351" s="182" t="s">
        <v>2486</v>
      </c>
      <c r="J351" s="176" t="s">
        <v>2368</v>
      </c>
      <c r="K351" s="176" t="s">
        <v>2435</v>
      </c>
      <c r="L351" s="174" t="s">
        <v>9</v>
      </c>
      <c r="M351" s="142"/>
      <c r="N351" s="182" t="s">
        <v>2486</v>
      </c>
      <c r="O351" s="183">
        <v>11833568</v>
      </c>
      <c r="P351" s="143"/>
      <c r="Q351" s="174" t="s">
        <v>116</v>
      </c>
      <c r="R351" s="174" t="s">
        <v>2448</v>
      </c>
      <c r="S351" s="205" t="s">
        <v>2838</v>
      </c>
      <c r="T351" s="174" t="s">
        <v>315</v>
      </c>
      <c r="U351" s="166" t="str">
        <f t="shared" si="5"/>
        <v xml:space="preserve"> MEASUREMENT 테이블의 MEASUREMENT_ID 컬럼은 'INTEGER', 'INT', 'NUMBER', 'BIGINT' 타입을 가져야한다 </v>
      </c>
      <c r="V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W351" s="164" t="s">
        <v>1971</v>
      </c>
      <c r="X351" s="166" t="str">
        <f>"SELECT 
	CASE WHEN UPPER(DATA_TYPE_NAME) IN ("&amp;$S351&amp;") THEN 'O' ELSE 'X' END AS PASS_CHK,
    'ID"&amp; 'Ⅲ.품질진단 컬럼_규칙_결과'!$U403 &amp;"' AS RULE_ID, 
    UPPER(TABLE_NAME) AS TB_NM,
	UPPER(COLUMN_NAME) AS COL_NM
FROM TABLE_COLUMNS
WHERE 1=1
AND UPPER(SCHEMA_NAME) = '"&amp;$C351&amp;"'
AND UPPER(TABLE_NAME) = '"&amp;$G351&amp;"'
AND UPPER(COLUMN_NAME) = '"&amp;$J351&amp;"' "</f>
        <v xml:space="preserve">SELECT 
	CASE WHEN UPPER(DATA_TYPE_NAME) IN ('INTEGER', 'INT', 'NUMBER', 'BIGINT') THEN 'O' ELSE 'X' END AS PASS_CHK,
    'ID3070' AS RULE_ID, 
    UPPER(TABLE_NAME) AS TB_NM,
	UPPER(COLUMN_NAME) AS COL_NM
FROM TABLE_COLUMNS
WHERE 1=1
AND UPPER(SCHEMA_NAME) = 'CDM'
AND UPPER(TABLE_NAME) = 'MEASUREMENT'
AND UPPER(COLUMN_NAME) = 'MEASUREMENT_ID' </v>
      </c>
      <c r="Y351" s="164" t="s">
        <v>1971</v>
      </c>
      <c r="Z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A351" s="164" t="s">
        <v>1971</v>
      </c>
      <c r="AB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C351" s="164" t="s">
        <v>1971</v>
      </c>
      <c r="AD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ALL_TAB_COLUMNS
WHERE 1=1
AND UPPER(OWNER)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ALL_TAB_COLUMNS
WHERE 1=1
AND UPPER(OWNER) = 'CDM'
AND UPPER(TABLE_NAME) = 'MEASUREMENT'
AND UPPER(COLUMN_NAME) = 'MEASUREMENT_ID' </v>
      </c>
      <c r="AE351" s="164" t="s">
        <v>1971</v>
      </c>
      <c r="AF351" s="166"/>
      <c r="AG351" s="164" t="s">
        <v>1971</v>
      </c>
      <c r="AH351" s="66"/>
    </row>
    <row r="352" spans="1:34" ht="16.5" hidden="1" customHeight="1">
      <c r="A352" s="141">
        <v>5.4</v>
      </c>
      <c r="B352" s="141" t="s">
        <v>2240</v>
      </c>
      <c r="C352" s="141" t="s">
        <v>2484</v>
      </c>
      <c r="D352" s="141">
        <v>9</v>
      </c>
      <c r="E352" s="174" t="s">
        <v>2243</v>
      </c>
      <c r="F352" s="176" t="s">
        <v>2260</v>
      </c>
      <c r="G352" s="176" t="s">
        <v>2252</v>
      </c>
      <c r="H352" s="176">
        <v>2</v>
      </c>
      <c r="I352" s="182" t="s">
        <v>2487</v>
      </c>
      <c r="J352" s="176" t="s">
        <v>2272</v>
      </c>
      <c r="K352" s="176" t="s">
        <v>2435</v>
      </c>
      <c r="L352" s="174"/>
      <c r="M352" s="142"/>
      <c r="N352" s="182" t="s">
        <v>2487</v>
      </c>
      <c r="O352" s="183">
        <v>100000001</v>
      </c>
      <c r="P352" s="146"/>
      <c r="Q352" s="174" t="s">
        <v>116</v>
      </c>
      <c r="R352" s="174" t="s">
        <v>2448</v>
      </c>
      <c r="S352" s="205" t="s">
        <v>2838</v>
      </c>
      <c r="T352" s="174"/>
      <c r="U352" s="166" t="str">
        <f t="shared" si="5"/>
        <v xml:space="preserve"> MEASUREMENT 테이블의 PERSON_ID 컬럼은 'INTEGER', 'INT', 'NUMBER', 'BIGINT' 타입을 가져야한다 </v>
      </c>
      <c r="V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W352" s="164" t="s">
        <v>1971</v>
      </c>
      <c r="X352" s="166" t="str">
        <f>"SELECT 
	CASE WHEN UPPER(DATA_TYPE_NAME) IN ("&amp;$S352&amp;") THEN 'O' ELSE 'X' END AS PASS_CHK,
    'ID"&amp; 'Ⅲ.품질진단 컬럼_규칙_결과'!$U404 &amp;"' AS RULE_ID, 
    UPPER(TABLE_NAME) AS TB_NM,
	UPPER(COLUMN_NAME) AS COL_NM
FROM TABLE_COLUMNS
WHERE 1=1
AND UPPER(SCHEMA_NAME) = '"&amp;$C352&amp;"'
AND UPPER(TABLE_NAME) = '"&amp;$G352&amp;"'
AND UPPER(COLUMN_NAME) = '"&amp;$J352&amp;"' "</f>
        <v xml:space="preserve">SELECT 
	CASE WHEN UPPER(DATA_TYPE_NAME) IN ('INTEGER', 'INT', 'NUMBER', 'BIGINT') THEN 'O' ELSE 'X' END AS PASS_CHK,
    'ID3071' AS RULE_ID, 
    UPPER(TABLE_NAME) AS TB_NM,
	UPPER(COLUMN_NAME) AS COL_NM
FROM TABLE_COLUMNS
WHERE 1=1
AND UPPER(SCHEMA_NAME) = 'CDM'
AND UPPER(TABLE_NAME) = 'MEASUREMENT'
AND UPPER(COLUMN_NAME) = 'PERSON_ID' </v>
      </c>
      <c r="Y352" s="164" t="s">
        <v>1971</v>
      </c>
      <c r="Z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A352" s="164" t="s">
        <v>1971</v>
      </c>
      <c r="AB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C352" s="164" t="s">
        <v>1971</v>
      </c>
      <c r="AD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ALL_TAB_COLUMNS
WHERE 1=1
AND UPPER(OWNER)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ALL_TAB_COLUMNS
WHERE 1=1
AND UPPER(OWNER) = 'CDM'
AND UPPER(TABLE_NAME) = 'MEASUREMENT'
AND UPPER(COLUMN_NAME) = 'PERSON_ID' </v>
      </c>
      <c r="AE352" s="164" t="s">
        <v>1971</v>
      </c>
      <c r="AF352" s="166"/>
      <c r="AG352" s="164" t="s">
        <v>1971</v>
      </c>
      <c r="AH352" s="66"/>
    </row>
    <row r="353" spans="1:34" ht="16.5" hidden="1" customHeight="1">
      <c r="A353" s="141">
        <v>5.4</v>
      </c>
      <c r="B353" s="141" t="s">
        <v>2240</v>
      </c>
      <c r="C353" s="141" t="s">
        <v>2484</v>
      </c>
      <c r="D353" s="141">
        <v>9</v>
      </c>
      <c r="E353" s="174" t="s">
        <v>2243</v>
      </c>
      <c r="F353" s="176" t="s">
        <v>2260</v>
      </c>
      <c r="G353" s="176" t="s">
        <v>2252</v>
      </c>
      <c r="H353" s="176">
        <v>3</v>
      </c>
      <c r="I353" s="182" t="s">
        <v>2514</v>
      </c>
      <c r="J353" s="176" t="s">
        <v>2369</v>
      </c>
      <c r="K353" s="187" t="s">
        <v>2523</v>
      </c>
      <c r="L353" s="174"/>
      <c r="M353" s="142"/>
      <c r="N353" s="182" t="s">
        <v>2488</v>
      </c>
      <c r="O353" s="183"/>
      <c r="P353" s="146"/>
      <c r="Q353" s="174" t="s">
        <v>116</v>
      </c>
      <c r="R353" s="174" t="s">
        <v>2448</v>
      </c>
      <c r="S353" s="208" t="s">
        <v>2816</v>
      </c>
      <c r="T353" s="174"/>
      <c r="U353" s="166" t="str">
        <f t="shared" si="5"/>
        <v xml:space="preserve"> MEASUREMENT 테이블의 MEASUREMENT_CONCEPT_ID 컬럼은 'INT', 'INTEGER' 타입을 가져야한다 </v>
      </c>
      <c r="V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W353" s="164" t="s">
        <v>1971</v>
      </c>
      <c r="X353" s="166" t="str">
        <f>"SELECT 
	CASE WHEN UPPER(DATA_TYPE_NAME) IN ("&amp;$S353&amp;") THEN 'O' ELSE 'X' END AS PASS_CHK,
    'ID"&amp; 'Ⅲ.품질진단 컬럼_규칙_결과'!$U405 &amp;"' AS RULE_ID, 
    UPPER(TABLE_NAME) AS TB_NM,
	UPPER(COLUMN_NAME) AS COL_NM
FROM TABLE_COLUMNS
WHERE 1=1
AND UPPER(SCHEMA_NAME) = '"&amp;$C353&amp;"'
AND UPPER(TABLE_NAME) = '"&amp;$G353&amp;"'
AND UPPER(COLUMN_NAME) = '"&amp;$J353&amp;"' "</f>
        <v xml:space="preserve">SELECT 
	CASE WHEN UPPER(DATA_TYPE_NAME) IN ('INT', 'INTEGER') THEN 'O' ELSE 'X' END AS PASS_CHK,
    'ID3072' AS RULE_ID, 
    UPPER(TABLE_NAME) AS TB_NM,
	UPPER(COLUMN_NAME) AS COL_NM
FROM TABLE_COLUMNS
WHERE 1=1
AND UPPER(SCHEMA_NAME) = 'CDM'
AND UPPER(TABLE_NAME) = 'MEASUREMENT'
AND UPPER(COLUMN_NAME) = 'MEASUREMENT_CONCEPT_ID' </v>
      </c>
      <c r="Y353" s="164" t="s">
        <v>1971</v>
      </c>
      <c r="Z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A353" s="164" t="s">
        <v>1971</v>
      </c>
      <c r="AB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C353" s="164" t="s">
        <v>1971</v>
      </c>
      <c r="AD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ALL_TAB_COLUMNS
WHERE 1=1
AND UPPER(OWNER)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ALL_TAB_COLUMNS
WHERE 1=1
AND UPPER(OWNER) = 'CDM'
AND UPPER(TABLE_NAME) = 'MEASUREMENT'
AND UPPER(COLUMN_NAME) = 'MEASUREMENT_CONCEPT_ID' </v>
      </c>
      <c r="AE353" s="164" t="s">
        <v>1971</v>
      </c>
      <c r="AF353" s="166"/>
      <c r="AG353" s="164" t="s">
        <v>1971</v>
      </c>
      <c r="AH353" s="66"/>
    </row>
    <row r="354" spans="1:34" ht="16.5" hidden="1" customHeight="1">
      <c r="A354" s="141">
        <v>5.4</v>
      </c>
      <c r="B354" s="141" t="s">
        <v>2240</v>
      </c>
      <c r="C354" s="141" t="s">
        <v>2484</v>
      </c>
      <c r="D354" s="141">
        <v>9</v>
      </c>
      <c r="E354" s="174" t="s">
        <v>2243</v>
      </c>
      <c r="F354" s="176" t="s">
        <v>2260</v>
      </c>
      <c r="G354" s="176" t="s">
        <v>2252</v>
      </c>
      <c r="H354" s="176">
        <v>4</v>
      </c>
      <c r="I354" s="182" t="s">
        <v>2489</v>
      </c>
      <c r="J354" s="176" t="s">
        <v>2370</v>
      </c>
      <c r="K354" s="176" t="s">
        <v>2438</v>
      </c>
      <c r="L354" s="174"/>
      <c r="M354" s="142"/>
      <c r="N354" s="182" t="s">
        <v>2489</v>
      </c>
      <c r="O354" s="184">
        <v>44743</v>
      </c>
      <c r="P354" s="146"/>
      <c r="Q354" s="174" t="s">
        <v>116</v>
      </c>
      <c r="R354" s="174" t="s">
        <v>2448</v>
      </c>
      <c r="S354" s="205" t="s">
        <v>2813</v>
      </c>
      <c r="T354" s="174"/>
      <c r="U354" s="166" t="str">
        <f t="shared" si="5"/>
        <v xml:space="preserve"> MEASUREMENT 테이블의 MEASUREMENT_DATE 컬럼은 'DATE' 타입을 가져야한다 </v>
      </c>
      <c r="V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W354" s="164" t="s">
        <v>1971</v>
      </c>
      <c r="X354" s="166" t="str">
        <f>"SELECT 
	CASE WHEN UPPER(DATA_TYPE_NAME) IN ("&amp;$S354&amp;") THEN 'O' ELSE 'X' END AS PASS_CHK,
    'ID"&amp; 'Ⅲ.품질진단 컬럼_규칙_결과'!$U406 &amp;"' AS RULE_ID, 
    UPPER(TABLE_NAME) AS TB_NM,
	UPPER(COLUMN_NAME) AS COL_NM
FROM TABLE_COLUMNS
WHERE 1=1
AND UPPER(SCHEMA_NAME) = '"&amp;$C354&amp;"'
AND UPPER(TABLE_NAME) = '"&amp;$G354&amp;"'
AND UPPER(COLUMN_NAME) = '"&amp;$J354&amp;"' "</f>
        <v xml:space="preserve">SELECT 
	CASE WHEN UPPER(DATA_TYPE_NAME) IN ('DATE') THEN 'O' ELSE 'X' END AS PASS_CHK,
    'ID3073' AS RULE_ID, 
    UPPER(TABLE_NAME) AS TB_NM,
	UPPER(COLUMN_NAME) AS COL_NM
FROM TABLE_COLUMNS
WHERE 1=1
AND UPPER(SCHEMA_NAME) = 'CDM'
AND UPPER(TABLE_NAME) = 'MEASUREMENT'
AND UPPER(COLUMN_NAME) = 'MEASUREMENT_DATE' </v>
      </c>
      <c r="Y354" s="164" t="s">
        <v>1971</v>
      </c>
      <c r="Z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A354" s="164" t="s">
        <v>1971</v>
      </c>
      <c r="AB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C354" s="164" t="s">
        <v>1971</v>
      </c>
      <c r="AD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ALL_TAB_COLUMNS
WHERE 1=1
AND UPPER(OWNER)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ALL_TAB_COLUMNS
WHERE 1=1
AND UPPER(OWNER) = 'CDM'
AND UPPER(TABLE_NAME) = 'MEASUREMENT'
AND UPPER(COLUMN_NAME) = 'MEASUREMENT_DATE' </v>
      </c>
      <c r="AE354" s="164" t="s">
        <v>1971</v>
      </c>
      <c r="AF354" s="166"/>
      <c r="AG354" s="164" t="s">
        <v>1971</v>
      </c>
      <c r="AH354" s="66"/>
    </row>
    <row r="355" spans="1:34" ht="16.5" hidden="1" customHeight="1">
      <c r="A355" s="141">
        <v>5.4</v>
      </c>
      <c r="B355" s="141" t="s">
        <v>2240</v>
      </c>
      <c r="C355" s="141" t="s">
        <v>2484</v>
      </c>
      <c r="D355" s="141">
        <v>9</v>
      </c>
      <c r="E355" s="174" t="s">
        <v>2243</v>
      </c>
      <c r="F355" s="176" t="s">
        <v>2260</v>
      </c>
      <c r="G355" s="176" t="s">
        <v>2252</v>
      </c>
      <c r="H355" s="176">
        <v>5</v>
      </c>
      <c r="I355" s="182" t="s">
        <v>2490</v>
      </c>
      <c r="J355" s="176" t="s">
        <v>2371</v>
      </c>
      <c r="K355" s="176" t="s">
        <v>2436</v>
      </c>
      <c r="L355" s="174"/>
      <c r="M355" s="142"/>
      <c r="N355" s="182" t="s">
        <v>2490</v>
      </c>
      <c r="O355" s="185">
        <v>44743.407777777778</v>
      </c>
      <c r="P355" s="36"/>
      <c r="Q355" s="174" t="s">
        <v>2449</v>
      </c>
      <c r="R355" s="174"/>
      <c r="S355" s="205" t="s">
        <v>2819</v>
      </c>
      <c r="T355" s="174"/>
      <c r="U355" s="166" t="str">
        <f t="shared" si="5"/>
        <v xml:space="preserve"> MEASUREMENT 테이블의 MEASUREMENT_DATETIME 컬럼은 'DATETIME', 'TIMESTAMP', 'TIMESTAMP(6)', 'TIMESTAMP WITHOUT TIME ZONE' 타입을 가져야한다 </v>
      </c>
      <c r="V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W355" s="164" t="s">
        <v>1971</v>
      </c>
      <c r="X355" s="166" t="str">
        <f>"SELECT 
	CASE WHEN UPPER(DATA_TYPE_NAME) IN ("&amp;$S355&amp;") THEN 'O' ELSE 'X' END AS PASS_CHK,
    'ID"&amp; 'Ⅲ.품질진단 컬럼_규칙_결과'!$U409 &amp;"' AS RULE_ID, 
    UPPER(TABLE_NAME) AS TB_NM,
	UPPER(COLUMN_NAME) AS COL_NM
FROM TABLE_COLUMNS
WHERE 1=1
AND UPPER(SCHEMA_NAME) = '"&amp;$C355&amp;"'
AND UPPER(TABLE_NAME) = '"&amp;$G355&amp;"'
AND UPPER(COLUMN_NAME) = '"&amp;$J355&amp;"' "</f>
        <v xml:space="preserve">SELECT 
	CASE WHEN UPPER(DATA_TYPE_NAME) IN ('DATETIME', 'TIMESTAMP', 'TIMESTAMP(6)', 'TIMESTAMP WITHOUT TIME ZONE') THEN 'O' ELSE 'X' END AS PASS_CHK,
    'ID3076' AS RULE_ID, 
    UPPER(TABLE_NAME) AS TB_NM,
	UPPER(COLUMN_NAME) AS COL_NM
FROM TABLE_COLUMNS
WHERE 1=1
AND UPPER(SCHEMA_NAME) = 'CDM'
AND UPPER(TABLE_NAME) = 'MEASUREMENT'
AND UPPER(COLUMN_NAME) = 'MEASUREMENT_DATETIME' </v>
      </c>
      <c r="Y355" s="164" t="s">
        <v>1971</v>
      </c>
      <c r="Z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A355" s="164" t="s">
        <v>1971</v>
      </c>
      <c r="AB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C355" s="164" t="s">
        <v>1971</v>
      </c>
      <c r="AD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ALL_TAB_COLUMNS
WHERE 1=1
AND UPPER(OWNER)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ALL_TAB_COLUMNS
WHERE 1=1
AND UPPER(OWNER) = 'CDM'
AND UPPER(TABLE_NAME) = 'MEASUREMENT'
AND UPPER(COLUMN_NAME) = 'MEASUREMENT_DATETIME' </v>
      </c>
      <c r="AE355" s="164" t="s">
        <v>1971</v>
      </c>
      <c r="AF355" s="166"/>
      <c r="AG355" s="164" t="s">
        <v>1971</v>
      </c>
      <c r="AH355" s="66"/>
    </row>
    <row r="356" spans="1:34" ht="16.5" hidden="1" customHeight="1">
      <c r="A356" s="141">
        <v>5.4</v>
      </c>
      <c r="B356" s="141" t="s">
        <v>2240</v>
      </c>
      <c r="C356" s="141" t="s">
        <v>2484</v>
      </c>
      <c r="D356" s="141">
        <v>9</v>
      </c>
      <c r="E356" s="174" t="s">
        <v>2243</v>
      </c>
      <c r="F356" s="176" t="s">
        <v>2260</v>
      </c>
      <c r="G356" s="176" t="s">
        <v>2252</v>
      </c>
      <c r="H356" s="176">
        <v>6</v>
      </c>
      <c r="I356" s="182" t="s">
        <v>2490</v>
      </c>
      <c r="J356" s="176" t="s">
        <v>2372</v>
      </c>
      <c r="K356" s="188" t="s">
        <v>2524</v>
      </c>
      <c r="L356" s="174"/>
      <c r="M356" s="142"/>
      <c r="N356" s="182" t="s">
        <v>2490</v>
      </c>
      <c r="O356" s="169"/>
      <c r="P356" s="36"/>
      <c r="Q356" s="174" t="s">
        <v>2449</v>
      </c>
      <c r="R356" s="174"/>
      <c r="S356" s="207" t="s">
        <v>2820</v>
      </c>
      <c r="T356" s="174"/>
      <c r="U356" s="166" t="str">
        <f t="shared" si="5"/>
        <v xml:space="preserve"> MEASUREMENT 테이블의 MEASUREMENT_TIME 컬럼은 'CHARACTER VARYING', 'VARCHAR', 'VARCHAR2' 타입을 가져야한다 </v>
      </c>
      <c r="V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W356" s="164" t="s">
        <v>1971</v>
      </c>
      <c r="X356" s="166" t="str">
        <f>"SELECT 
	CASE WHEN UPPER(DATA_TYPE_NAME) IN ("&amp;$S356&amp;") THEN 'O' ELSE 'X' END AS PASS_CHK,
    'ID"&amp; 'Ⅲ.품질진단 컬럼_규칙_결과'!$U410 &amp;"' AS RULE_ID, 
    UPPER(TABLE_NAME) AS TB_NM,
	UPPER(COLUMN_NAME) AS COL_NM
FROM TABLE_COLUMNS
WHERE 1=1
AND UPPER(SCHEMA_NAME) = '"&amp;$C356&amp;"'
AND UPPER(TABLE_NAME) = '"&amp;$G356&amp;"'
AND UPPER(COLUMN_NAME) = '"&amp;$J356&amp;"' "</f>
        <v xml:space="preserve">SELECT 
	CASE WHEN UPPER(DATA_TYPE_NAME) IN ('CHARACTER VARYING', 'VARCHAR', 'VARCHAR2') THEN 'O' ELSE 'X' END AS PASS_CHK,
    'ID3077' AS RULE_ID, 
    UPPER(TABLE_NAME) AS TB_NM,
	UPPER(COLUMN_NAME) AS COL_NM
FROM TABLE_COLUMNS
WHERE 1=1
AND UPPER(SCHEMA_NAME) = 'CDM'
AND UPPER(TABLE_NAME) = 'MEASUREMENT'
AND UPPER(COLUMN_NAME) = 'MEASUREMENT_TIME' </v>
      </c>
      <c r="Y356" s="164" t="s">
        <v>1971</v>
      </c>
      <c r="Z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A356" s="164" t="s">
        <v>1971</v>
      </c>
      <c r="AB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C356" s="164" t="s">
        <v>1971</v>
      </c>
      <c r="AD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ALL_TAB_COLUMNS
WHERE 1=1
AND UPPER(OWNER)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ALL_TAB_COLUMNS
WHERE 1=1
AND UPPER(OWNER) = 'CDM'
AND UPPER(TABLE_NAME) = 'MEASUREMENT'
AND UPPER(COLUMN_NAME) = 'MEASUREMENT_TIME' </v>
      </c>
      <c r="AE356" s="164" t="s">
        <v>1971</v>
      </c>
      <c r="AF356" s="166"/>
      <c r="AG356" s="164" t="s">
        <v>1971</v>
      </c>
      <c r="AH356" s="66"/>
    </row>
    <row r="357" spans="1:34" ht="16.5" hidden="1" customHeight="1">
      <c r="A357" s="141">
        <v>5.4</v>
      </c>
      <c r="B357" s="141" t="s">
        <v>2240</v>
      </c>
      <c r="C357" s="141" t="s">
        <v>2484</v>
      </c>
      <c r="D357" s="141">
        <v>9</v>
      </c>
      <c r="E357" s="174" t="s">
        <v>2243</v>
      </c>
      <c r="F357" s="176" t="s">
        <v>2260</v>
      </c>
      <c r="G357" s="176" t="s">
        <v>2252</v>
      </c>
      <c r="H357" s="176">
        <v>7</v>
      </c>
      <c r="I357" s="182" t="s">
        <v>2515</v>
      </c>
      <c r="J357" s="176" t="s">
        <v>2373</v>
      </c>
      <c r="K357" s="187" t="s">
        <v>2523</v>
      </c>
      <c r="L357" s="174"/>
      <c r="M357" s="142"/>
      <c r="N357" s="182" t="s">
        <v>2491</v>
      </c>
      <c r="O357" s="183">
        <v>44818702</v>
      </c>
      <c r="P357" s="150"/>
      <c r="Q357" s="174" t="s">
        <v>116</v>
      </c>
      <c r="R357" s="174" t="s">
        <v>2448</v>
      </c>
      <c r="S357" s="208" t="s">
        <v>2816</v>
      </c>
      <c r="T357" s="174"/>
      <c r="U357" s="166" t="str">
        <f t="shared" si="5"/>
        <v xml:space="preserve"> MEASUREMENT 테이블의 MEASUREMENT_TYPE_CONCEPT_ID 컬럼은 'INT', 'INTEGER' 타입을 가져야한다 </v>
      </c>
      <c r="V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W357" s="164" t="s">
        <v>1971</v>
      </c>
      <c r="X357" s="166" t="str">
        <f>"SELECT 
	CASE WHEN UPPER(DATA_TYPE_NAME) IN ("&amp;$S357&amp;") THEN 'O' ELSE 'X' END AS PASS_CHK,
    'ID"&amp; 'Ⅲ.품질진단 컬럼_규칙_결과'!$U411 &amp;"' AS RULE_ID, 
    UPPER(TABLE_NAME) AS TB_NM,
	UPPER(COLUMN_NAME) AS COL_NM
FROM TABLE_COLUMNS
WHERE 1=1
AND UPPER(SCHEMA_NAME) = '"&amp;$C357&amp;"'
AND UPPER(TABLE_NAME) = '"&amp;$G357&amp;"'
AND UPPER(COLUMN_NAME) = '"&amp;$J357&amp;"' "</f>
        <v xml:space="preserve">SELECT 
	CASE WHEN UPPER(DATA_TYPE_NAME) IN ('INT', 'INTEGER') THEN 'O' ELSE 'X' END AS PASS_CHK,
    'ID3078' AS RULE_ID, 
    UPPER(TABLE_NAME) AS TB_NM,
	UPPER(COLUMN_NAME) AS COL_NM
FROM TABLE_COLUMNS
WHERE 1=1
AND UPPER(SCHEMA_NAME) = 'CDM'
AND UPPER(TABLE_NAME) = 'MEASUREMENT'
AND UPPER(COLUMN_NAME) = 'MEASUREMENT_TYPE_CONCEPT_ID' </v>
      </c>
      <c r="Y357" s="164" t="s">
        <v>1971</v>
      </c>
      <c r="Z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A357" s="164" t="s">
        <v>1971</v>
      </c>
      <c r="AB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C357" s="164" t="s">
        <v>1971</v>
      </c>
      <c r="AD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ALL_TAB_COLUMNS
WHERE 1=1
AND UPPER(OWNER)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ALL_TAB_COLUMNS
WHERE 1=1
AND UPPER(OWNER) = 'CDM'
AND UPPER(TABLE_NAME) = 'MEASUREMENT'
AND UPPER(COLUMN_NAME) = 'MEASUREMENT_TYPE_CONCEPT_ID' </v>
      </c>
      <c r="AE357" s="164" t="s">
        <v>1971</v>
      </c>
      <c r="AF357" s="166"/>
      <c r="AG357" s="164" t="s">
        <v>1971</v>
      </c>
      <c r="AH357" s="66"/>
    </row>
    <row r="358" spans="1:34" ht="16.5" hidden="1" customHeight="1">
      <c r="A358" s="141">
        <v>5.4</v>
      </c>
      <c r="B358" s="141" t="s">
        <v>2240</v>
      </c>
      <c r="C358" s="141" t="s">
        <v>2484</v>
      </c>
      <c r="D358" s="141">
        <v>9</v>
      </c>
      <c r="E358" s="174" t="s">
        <v>2243</v>
      </c>
      <c r="F358" s="176" t="s">
        <v>2260</v>
      </c>
      <c r="G358" s="176" t="s">
        <v>2252</v>
      </c>
      <c r="H358" s="176">
        <v>8</v>
      </c>
      <c r="I358" s="182" t="s">
        <v>2492</v>
      </c>
      <c r="J358" s="176" t="s">
        <v>2374</v>
      </c>
      <c r="K358" s="187" t="s">
        <v>2523</v>
      </c>
      <c r="L358" s="174"/>
      <c r="M358" s="142"/>
      <c r="N358" s="182" t="s">
        <v>2492</v>
      </c>
      <c r="O358" s="183">
        <v>4172704</v>
      </c>
      <c r="P358" s="150"/>
      <c r="Q358" s="174" t="s">
        <v>2449</v>
      </c>
      <c r="R358" s="174"/>
      <c r="S358" s="208" t="s">
        <v>2816</v>
      </c>
      <c r="T358" s="174"/>
      <c r="U358" s="166" t="str">
        <f t="shared" si="5"/>
        <v xml:space="preserve"> MEASUREMENT 테이블의 OPERATOR_CONCEPT_ID 컬럼은 'INT', 'INTEGER' 타입을 가져야한다 </v>
      </c>
      <c r="V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W358" s="164" t="s">
        <v>1971</v>
      </c>
      <c r="X358" s="166" t="str">
        <f>"SELECT 
	CASE WHEN UPPER(DATA_TYPE_NAME) IN ("&amp;$S358&amp;") THEN 'O' ELSE 'X' END AS PASS_CHK,
    'ID"&amp; 'Ⅲ.품질진단 컬럼_규칙_결과'!$U414 &amp;"' AS RULE_ID, 
    UPPER(TABLE_NAME) AS TB_NM,
	UPPER(COLUMN_NAME) AS COL_NM
FROM TABLE_COLUMNS
WHERE 1=1
AND UPPER(SCHEMA_NAME) = '"&amp;$C358&amp;"'
AND UPPER(TABLE_NAME) = '"&amp;$G358&amp;"'
AND UPPER(COLUMN_NAME) = '"&amp;$J358&amp;"' "</f>
        <v xml:space="preserve">SELECT 
	CASE WHEN UPPER(DATA_TYPE_NAME) IN ('INT', 'INTEGER') THEN 'O' ELSE 'X' END AS PASS_CHK,
    'ID3081' AS RULE_ID, 
    UPPER(TABLE_NAME) AS TB_NM,
	UPPER(COLUMN_NAME) AS COL_NM
FROM TABLE_COLUMNS
WHERE 1=1
AND UPPER(SCHEMA_NAME) = 'CDM'
AND UPPER(TABLE_NAME) = 'MEASUREMENT'
AND UPPER(COLUMN_NAME) = 'OPERATOR_CONCEPT_ID' </v>
      </c>
      <c r="Y358" s="164" t="s">
        <v>1971</v>
      </c>
      <c r="Z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A358" s="164" t="s">
        <v>1971</v>
      </c>
      <c r="AB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C358" s="164" t="s">
        <v>1971</v>
      </c>
      <c r="AD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ALL_TAB_COLUMNS
WHERE 1=1
AND UPPER(OWNER)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ALL_TAB_COLUMNS
WHERE 1=1
AND UPPER(OWNER) = 'CDM'
AND UPPER(TABLE_NAME) = 'MEASUREMENT'
AND UPPER(COLUMN_NAME) = 'OPERATOR_CONCEPT_ID' </v>
      </c>
      <c r="AE358" s="164" t="s">
        <v>1971</v>
      </c>
      <c r="AF358" s="166"/>
      <c r="AG358" s="164" t="s">
        <v>1971</v>
      </c>
      <c r="AH358" s="66"/>
    </row>
    <row r="359" spans="1:34" ht="16.5" hidden="1" customHeight="1">
      <c r="A359" s="141">
        <v>5.4</v>
      </c>
      <c r="B359" s="141" t="s">
        <v>2240</v>
      </c>
      <c r="C359" s="141" t="s">
        <v>2484</v>
      </c>
      <c r="D359" s="141">
        <v>9</v>
      </c>
      <c r="E359" s="174" t="s">
        <v>2243</v>
      </c>
      <c r="F359" s="176" t="s">
        <v>2260</v>
      </c>
      <c r="G359" s="176" t="s">
        <v>2252</v>
      </c>
      <c r="H359" s="176">
        <v>9</v>
      </c>
      <c r="I359" s="182" t="s">
        <v>2493</v>
      </c>
      <c r="J359" s="176" t="s">
        <v>2375</v>
      </c>
      <c r="K359" s="176" t="s">
        <v>2439</v>
      </c>
      <c r="L359" s="174"/>
      <c r="M359" s="142"/>
      <c r="N359" s="182" t="s">
        <v>2493</v>
      </c>
      <c r="O359" s="183">
        <v>57</v>
      </c>
      <c r="P359" s="36"/>
      <c r="Q359" s="174" t="s">
        <v>2449</v>
      </c>
      <c r="R359" s="174"/>
      <c r="S359" s="205" t="s">
        <v>2818</v>
      </c>
      <c r="T359" s="174"/>
      <c r="U359" s="166" t="str">
        <f t="shared" si="5"/>
        <v xml:space="preserve"> MEASUREMENT 테이블의 VALUE_AS_NUMBER 컬럼은 'NUMERIC', 'DECIMAL', 'FLOAT', 'DOUBLE', 'REAL' 타입을 가져야한다 </v>
      </c>
      <c r="V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W359" s="164" t="s">
        <v>1971</v>
      </c>
      <c r="X359" s="166" t="str">
        <f>"SELECT 
	CASE WHEN UPPER(DATA_TYPE_NAME) IN ("&amp;$S359&amp;") THEN 'O' ELSE 'X' END AS PASS_CHK,
    'ID"&amp; 'Ⅲ.품질진단 컬럼_규칙_결과'!$U415 &amp;"' AS RULE_ID, 
    UPPER(TABLE_NAME) AS TB_NM,
	UPPER(COLUMN_NAME) AS COL_NM
FROM TABLE_COLUMNS
WHERE 1=1
AND UPPER(SCHEMA_NAME) = '"&amp;$C359&amp;"'
AND UPPER(TABLE_NAME) = '"&amp;$G359&amp;"'
AND UPPER(COLUMN_NAME) = '"&amp;$J359&amp;"' "</f>
        <v xml:space="preserve">SELECT 
	CASE WHEN UPPER(DATA_TYPE_NAME) IN ('NUMERIC', 'DECIMAL', 'FLOAT', 'DOUBLE', 'REAL') THEN 'O' ELSE 'X' END AS PASS_CHK,
    'ID3082' AS RULE_ID, 
    UPPER(TABLE_NAME) AS TB_NM,
	UPPER(COLUMN_NAME) AS COL_NM
FROM TABLE_COLUMNS
WHERE 1=1
AND UPPER(SCHEMA_NAME) = 'CDM'
AND UPPER(TABLE_NAME) = 'MEASUREMENT'
AND UPPER(COLUMN_NAME) = 'VALUE_AS_NUMBER' </v>
      </c>
      <c r="Y359" s="164" t="s">
        <v>1971</v>
      </c>
      <c r="Z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A359" s="164" t="s">
        <v>1971</v>
      </c>
      <c r="AB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C359" s="164" t="s">
        <v>1971</v>
      </c>
      <c r="AD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ALL_TAB_COLUMNS
WHERE 1=1
AND UPPER(OWNER)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ALL_TAB_COLUMNS
WHERE 1=1
AND UPPER(OWNER) = 'CDM'
AND UPPER(TABLE_NAME) = 'MEASUREMENT'
AND UPPER(COLUMN_NAME) = 'VALUE_AS_NUMBER' </v>
      </c>
      <c r="AE359" s="164" t="s">
        <v>1971</v>
      </c>
      <c r="AF359" s="166"/>
      <c r="AG359" s="164" t="s">
        <v>1971</v>
      </c>
      <c r="AH359" s="66"/>
    </row>
    <row r="360" spans="1:34" ht="16.5" hidden="1" customHeight="1">
      <c r="A360" s="141">
        <v>5.4</v>
      </c>
      <c r="B360" s="141" t="s">
        <v>2240</v>
      </c>
      <c r="C360" s="141" t="s">
        <v>2484</v>
      </c>
      <c r="D360" s="141">
        <v>9</v>
      </c>
      <c r="E360" s="174" t="s">
        <v>2243</v>
      </c>
      <c r="F360" s="176" t="s">
        <v>2260</v>
      </c>
      <c r="G360" s="176" t="s">
        <v>2252</v>
      </c>
      <c r="H360" s="176">
        <v>10</v>
      </c>
      <c r="I360" s="182" t="s">
        <v>2494</v>
      </c>
      <c r="J360" s="176" t="s">
        <v>2376</v>
      </c>
      <c r="K360" s="176" t="s">
        <v>2435</v>
      </c>
      <c r="L360" s="174"/>
      <c r="M360" s="142"/>
      <c r="N360" s="182" t="s">
        <v>2494</v>
      </c>
      <c r="O360" s="165"/>
      <c r="P360" s="143"/>
      <c r="Q360" s="174" t="s">
        <v>2449</v>
      </c>
      <c r="R360" s="174"/>
      <c r="S360" s="205" t="s">
        <v>2838</v>
      </c>
      <c r="T360" s="174"/>
      <c r="U360" s="166" t="str">
        <f t="shared" si="5"/>
        <v xml:space="preserve"> MEASUREMENT 테이블의 VALUE_AS_CONCEPT_ID 컬럼은 'INTEGER', 'INT', 'NUMBER', 'BIGINT' 타입을 가져야한다 </v>
      </c>
      <c r="V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W360" s="164" t="s">
        <v>1971</v>
      </c>
      <c r="X360" s="166" t="str">
        <f>"SELECT 
	CASE WHEN UPPER(DATA_TYPE_NAME) IN ("&amp;$S360&amp;") THEN 'O' ELSE 'X' END AS PASS_CHK,
    'ID"&amp; 'Ⅲ.품질진단 컬럼_규칙_결과'!$U416 &amp;"' AS RULE_ID, 
    UPPER(TABLE_NAME) AS TB_NM,
	UPPER(COLUMN_NAME) AS COL_NM
FROM TABLE_COLUMNS
WHERE 1=1
AND UPPER(SCHEMA_NAME) = '"&amp;$C360&amp;"'
AND UPPER(TABLE_NAME) = '"&amp;$G360&amp;"'
AND UPPER(COLUMN_NAME) = '"&amp;$J360&amp;"' "</f>
        <v xml:space="preserve">SELECT 
	CASE WHEN UPPER(DATA_TYPE_NAME) IN ('INTEGER', 'INT', 'NUMBER', 'BIGINT') THEN 'O' ELSE 'X' END AS PASS_CHK,
    'ID3083' AS RULE_ID, 
    UPPER(TABLE_NAME) AS TB_NM,
	UPPER(COLUMN_NAME) AS COL_NM
FROM TABLE_COLUMNS
WHERE 1=1
AND UPPER(SCHEMA_NAME) = 'CDM'
AND UPPER(TABLE_NAME) = 'MEASUREMENT'
AND UPPER(COLUMN_NAME) = 'VALUE_AS_CONCEPT_ID' </v>
      </c>
      <c r="Y360" s="164" t="s">
        <v>1971</v>
      </c>
      <c r="Z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A360" s="164" t="s">
        <v>1971</v>
      </c>
      <c r="AB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C360" s="164" t="s">
        <v>1971</v>
      </c>
      <c r="AD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ALL_TAB_COLUMNS
WHERE 1=1
AND UPPER(OWNER)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ALL_TAB_COLUMNS
WHERE 1=1
AND UPPER(OWNER) = 'CDM'
AND UPPER(TABLE_NAME) = 'MEASUREMENT'
AND UPPER(COLUMN_NAME) = 'VALUE_AS_CONCEPT_ID' </v>
      </c>
      <c r="AE360" s="164" t="s">
        <v>1971</v>
      </c>
      <c r="AF360" s="166"/>
      <c r="AG360" s="164" t="s">
        <v>1971</v>
      </c>
      <c r="AH360" s="66"/>
    </row>
    <row r="361" spans="1:34" ht="16.5" hidden="1" customHeight="1">
      <c r="A361" s="141">
        <v>5.4</v>
      </c>
      <c r="B361" s="141" t="s">
        <v>2240</v>
      </c>
      <c r="C361" s="141" t="s">
        <v>2484</v>
      </c>
      <c r="D361" s="141">
        <v>9</v>
      </c>
      <c r="E361" s="174" t="s">
        <v>2243</v>
      </c>
      <c r="F361" s="176" t="s">
        <v>2260</v>
      </c>
      <c r="G361" s="176" t="s">
        <v>2252</v>
      </c>
      <c r="H361" s="176">
        <v>11</v>
      </c>
      <c r="I361" s="182" t="s">
        <v>2495</v>
      </c>
      <c r="J361" s="176" t="s">
        <v>2377</v>
      </c>
      <c r="K361" s="187" t="s">
        <v>2523</v>
      </c>
      <c r="L361" s="174"/>
      <c r="M361" s="142"/>
      <c r="N361" s="182" t="s">
        <v>2495</v>
      </c>
      <c r="O361" s="165"/>
      <c r="P361" s="143"/>
      <c r="Q361" s="174" t="s">
        <v>2449</v>
      </c>
      <c r="R361" s="174"/>
      <c r="S361" s="208" t="s">
        <v>2816</v>
      </c>
      <c r="T361" s="174"/>
      <c r="U361" s="166" t="str">
        <f t="shared" si="5"/>
        <v xml:space="preserve"> MEASUREMENT 테이블의 UNIT_CONCEPT_ID 컬럼은 'INT', 'INTEGER' 타입을 가져야한다 </v>
      </c>
      <c r="V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W361" s="164" t="s">
        <v>1971</v>
      </c>
      <c r="X361" s="166" t="str">
        <f>"SELECT 
	CASE WHEN UPPER(DATA_TYPE_NAME) IN ("&amp;$S361&amp;") THEN 'O' ELSE 'X' END AS PASS_CHK,
    'ID"&amp; 'Ⅲ.품질진단 컬럼_규칙_결과'!$U417 &amp;"' AS RULE_ID, 
    UPPER(TABLE_NAME) AS TB_NM,
	UPPER(COLUMN_NAME) AS COL_NM
FROM TABLE_COLUMNS
WHERE 1=1
AND UPPER(SCHEMA_NAME) = '"&amp;$C361&amp;"'
AND UPPER(TABLE_NAME) = '"&amp;$G361&amp;"'
AND UPPER(COLUMN_NAME) = '"&amp;$J361&amp;"'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'UNIT_CONCEPT_ID' </v>
      </c>
      <c r="Y361" s="164" t="s">
        <v>1971</v>
      </c>
      <c r="Z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A361" s="164" t="s">
        <v>1971</v>
      </c>
      <c r="AB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C361" s="164" t="s">
        <v>1971</v>
      </c>
      <c r="AD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ALL_TAB_COLUMNS
WHERE 1=1
AND UPPER(OWNER)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'UNIT_CONCEPT_ID' </v>
      </c>
      <c r="AE361" s="164" t="s">
        <v>1971</v>
      </c>
      <c r="AF361" s="166"/>
      <c r="AG361" s="164" t="s">
        <v>1971</v>
      </c>
      <c r="AH361" s="66"/>
    </row>
    <row r="362" spans="1:34" ht="16.5" hidden="1" customHeight="1">
      <c r="A362" s="141">
        <v>5.4</v>
      </c>
      <c r="B362" s="141" t="s">
        <v>2240</v>
      </c>
      <c r="C362" s="141" t="s">
        <v>2484</v>
      </c>
      <c r="D362" s="141">
        <v>9</v>
      </c>
      <c r="E362" s="174" t="s">
        <v>2243</v>
      </c>
      <c r="F362" s="176" t="s">
        <v>2260</v>
      </c>
      <c r="G362" s="176" t="s">
        <v>2252</v>
      </c>
      <c r="H362" s="176">
        <v>12</v>
      </c>
      <c r="I362" s="182" t="s">
        <v>2516</v>
      </c>
      <c r="J362" s="176" t="s">
        <v>2378</v>
      </c>
      <c r="K362" s="187" t="s">
        <v>2525</v>
      </c>
      <c r="L362" s="174"/>
      <c r="M362" s="142"/>
      <c r="N362" s="182" t="s">
        <v>2496</v>
      </c>
      <c r="O362" s="183">
        <v>80</v>
      </c>
      <c r="P362" s="143"/>
      <c r="Q362" s="174" t="s">
        <v>2449</v>
      </c>
      <c r="R362" s="174"/>
      <c r="S362" s="205" t="s">
        <v>2818</v>
      </c>
      <c r="T362" s="174"/>
      <c r="U362" s="166" t="str">
        <f t="shared" si="5"/>
        <v xml:space="preserve"> MEASUREMENT 테이블의 RANGE_LOW 컬럼은 'NUMERIC', 'DECIMAL', 'FLOAT', 'DOUBLE', 'REAL' 타입을 가져야한다 </v>
      </c>
      <c r="V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W362" s="164" t="s">
        <v>1971</v>
      </c>
      <c r="X362" s="166" t="str">
        <f>"SELECT 
	CASE WHEN UPPER(DATA_TYPE_NAME) IN ("&amp;$S362&amp;") THEN 'O' ELSE 'X' END AS PASS_CHK,
    'ID"&amp; 'Ⅲ.품질진단 컬럼_규칙_결과'!$U418 &amp;"' AS RULE_ID, 
    UPPER(TABLE_NAME) AS TB_NM,
	UPPER(COLUMN_NAME) AS COL_NM
FROM TABLE_COLUMNS
WHERE 1=1
AND UPPER(SCHEMA_NAME) = '"&amp;$C362&amp;"'
AND UPPER(TABLE_NAME) = '"&amp;$G362&amp;"'
AND UPPER(COLUMN_NAME) = '"&amp;$J362&amp;"'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'RANGE_LOW' </v>
      </c>
      <c r="Y362" s="164" t="s">
        <v>1971</v>
      </c>
      <c r="Z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A362" s="164" t="s">
        <v>1971</v>
      </c>
      <c r="AB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C362" s="164" t="s">
        <v>1971</v>
      </c>
      <c r="AD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ALL_TAB_COLUMNS
WHERE 1=1
AND UPPER(OWNER)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'RANGE_LOW' </v>
      </c>
      <c r="AE362" s="164" t="s">
        <v>1971</v>
      </c>
      <c r="AF362" s="166"/>
      <c r="AG362" s="164" t="s">
        <v>1971</v>
      </c>
      <c r="AH362" s="66"/>
    </row>
    <row r="363" spans="1:34" ht="16.5" hidden="1" customHeight="1">
      <c r="A363" s="141">
        <v>5.4</v>
      </c>
      <c r="B363" s="141" t="s">
        <v>2240</v>
      </c>
      <c r="C363" s="141" t="s">
        <v>2484</v>
      </c>
      <c r="D363" s="141">
        <v>9</v>
      </c>
      <c r="E363" s="174" t="s">
        <v>2243</v>
      </c>
      <c r="F363" s="176" t="s">
        <v>2260</v>
      </c>
      <c r="G363" s="176" t="s">
        <v>2252</v>
      </c>
      <c r="H363" s="176">
        <v>13</v>
      </c>
      <c r="I363" s="182" t="s">
        <v>2517</v>
      </c>
      <c r="J363" s="176" t="s">
        <v>2379</v>
      </c>
      <c r="K363" s="187" t="s">
        <v>2525</v>
      </c>
      <c r="L363" s="174"/>
      <c r="M363" s="142"/>
      <c r="N363" s="182" t="s">
        <v>2497</v>
      </c>
      <c r="O363" s="183">
        <v>120</v>
      </c>
      <c r="P363" s="150"/>
      <c r="Q363" s="174" t="s">
        <v>2449</v>
      </c>
      <c r="R363" s="174"/>
      <c r="S363" s="205" t="s">
        <v>2818</v>
      </c>
      <c r="T363" s="174"/>
      <c r="U363" s="166" t="str">
        <f t="shared" si="5"/>
        <v xml:space="preserve"> MEASUREMENT 테이블의 RANGE_HIGH 컬럼은 'NUMERIC', 'DECIMAL', 'FLOAT', 'DOUBLE', 'REAL' 타입을 가져야한다 </v>
      </c>
      <c r="V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W363" s="164" t="s">
        <v>1971</v>
      </c>
      <c r="X363" s="166" t="str">
        <f>"SELECT 
	CASE WHEN UPPER(DATA_TYPE_NAME) IN ("&amp;$S363&amp;") THEN 'O' ELSE 'X' END AS PASS_CHK,
    'ID"&amp; 'Ⅲ.품질진단 컬럼_규칙_결과'!$U419 &amp;"' AS RULE_ID, 
    UPPER(TABLE_NAME) AS TB_NM,
	UPPER(COLUMN_NAME) AS COL_NM
FROM TABLE_COLUMNS
WHERE 1=1
AND UPPER(SCHEMA_NAME) = '"&amp;$C363&amp;"'
AND UPPER(TABLE_NAME) = '"&amp;$G363&amp;"'
AND UPPER(COLUMN_NAME) = '"&amp;$J363&amp;"'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'RANGE_HIGH' </v>
      </c>
      <c r="Y363" s="164" t="s">
        <v>1971</v>
      </c>
      <c r="Z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A363" s="164" t="s">
        <v>1971</v>
      </c>
      <c r="AB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C363" s="164" t="s">
        <v>1971</v>
      </c>
      <c r="AD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ALL_TAB_COLUMNS
WHERE 1=1
AND UPPER(OWNER)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'RANGE_HIGH' </v>
      </c>
      <c r="AE363" s="164" t="s">
        <v>1971</v>
      </c>
      <c r="AF363" s="166"/>
      <c r="AG363" s="164" t="s">
        <v>1971</v>
      </c>
      <c r="AH363" s="66"/>
    </row>
    <row r="364" spans="1:34" ht="16.5" hidden="1" customHeight="1">
      <c r="A364" s="141">
        <v>5.4</v>
      </c>
      <c r="B364" s="141" t="s">
        <v>2240</v>
      </c>
      <c r="C364" s="141" t="s">
        <v>2484</v>
      </c>
      <c r="D364" s="141">
        <v>9</v>
      </c>
      <c r="E364" s="174" t="s">
        <v>2243</v>
      </c>
      <c r="F364" s="176" t="s">
        <v>2260</v>
      </c>
      <c r="G364" s="176" t="s">
        <v>2252</v>
      </c>
      <c r="H364" s="176">
        <v>14</v>
      </c>
      <c r="I364" s="182" t="s">
        <v>2498</v>
      </c>
      <c r="J364" s="176" t="s">
        <v>2281</v>
      </c>
      <c r="K364" s="176" t="s">
        <v>2435</v>
      </c>
      <c r="L364" s="174"/>
      <c r="M364" s="142"/>
      <c r="N364" s="182" t="s">
        <v>2498</v>
      </c>
      <c r="O364" s="183" t="s">
        <v>2508</v>
      </c>
      <c r="P364" s="143"/>
      <c r="Q364" s="174" t="s">
        <v>2449</v>
      </c>
      <c r="R364" s="174"/>
      <c r="S364" s="205" t="s">
        <v>2838</v>
      </c>
      <c r="T364" s="174"/>
      <c r="U364" s="166" t="str">
        <f t="shared" si="5"/>
        <v xml:space="preserve"> MEASUREMENT 테이블의 PROVIDER_ID 컬럼은 'INTEGER', 'INT', 'NUMBER', 'BIGINT' 타입을 가져야한다 </v>
      </c>
      <c r="V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W364" s="164" t="s">
        <v>1971</v>
      </c>
      <c r="X364" s="166" t="str">
        <f>"SELECT 
	CASE WHEN UPPER(DATA_TYPE_NAME) IN ("&amp;$S364&amp;") THEN 'O' ELSE 'X' END AS PASS_CHK,
    'ID"&amp; 'Ⅲ.품질진단 컬럼_규칙_결과'!$U420 &amp;"' AS RULE_ID, 
    UPPER(TABLE_NAME) AS TB_NM,
	UPPER(COLUMN_NAME) AS COL_NM
FROM TABLE_COLUMNS
WHERE 1=1
AND UPPER(SCHEMA_NAME) = '"&amp;$C364&amp;"'
AND UPPER(TABLE_NAME) = '"&amp;$G364&amp;"'
AND UPPER(COLUMN_NAME) = '"&amp;$J364&amp;"' "</f>
        <v xml:space="preserve">SELECT 
	CASE WHEN UPPER(DATA_TYPE_NAME) IN ('INTEGER', 'INT', 'NUMBER', 'BIGINT') THEN 'O' ELSE 'X' END AS PASS_CHK,
    'ID3087' AS RULE_ID, 
    UPPER(TABLE_NAME) AS TB_NM,
	UPPER(COLUMN_NAME) AS COL_NM
FROM TABLE_COLUMNS
WHERE 1=1
AND UPPER(SCHEMA_NAME) = 'CDM'
AND UPPER(TABLE_NAME) = 'MEASUREMENT'
AND UPPER(COLUMN_NAME) = 'PROVIDER_ID' </v>
      </c>
      <c r="Y364" s="164" t="s">
        <v>1971</v>
      </c>
      <c r="Z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A364" s="164" t="s">
        <v>1971</v>
      </c>
      <c r="AB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C364" s="164" t="s">
        <v>1971</v>
      </c>
      <c r="AD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ALL_TAB_COLUMNS
WHERE 1=1
AND UPPER(OWNER)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ALL_TAB_COLUMNS
WHERE 1=1
AND UPPER(OWNER) = 'CDM'
AND UPPER(TABLE_NAME) = 'MEASUREMENT'
AND UPPER(COLUMN_NAME) = 'PROVIDER_ID' </v>
      </c>
      <c r="AE364" s="164" t="s">
        <v>1971</v>
      </c>
      <c r="AF364" s="166"/>
      <c r="AG364" s="164" t="s">
        <v>1971</v>
      </c>
      <c r="AH364" s="66"/>
    </row>
    <row r="365" spans="1:34" ht="16.5" hidden="1" customHeight="1">
      <c r="A365" s="141">
        <v>5.4</v>
      </c>
      <c r="B365" s="141" t="s">
        <v>2240</v>
      </c>
      <c r="C365" s="141" t="s">
        <v>2484</v>
      </c>
      <c r="D365" s="141">
        <v>9</v>
      </c>
      <c r="E365" s="174" t="s">
        <v>2243</v>
      </c>
      <c r="F365" s="176" t="s">
        <v>2260</v>
      </c>
      <c r="G365" s="176" t="s">
        <v>2252</v>
      </c>
      <c r="H365" s="176">
        <v>15</v>
      </c>
      <c r="I365" s="182" t="s">
        <v>2518</v>
      </c>
      <c r="J365" s="176" t="s">
        <v>2294</v>
      </c>
      <c r="K365" s="176" t="s">
        <v>2435</v>
      </c>
      <c r="L365" s="174"/>
      <c r="M365" s="142"/>
      <c r="N365" s="182" t="s">
        <v>2499</v>
      </c>
      <c r="O365" s="183">
        <v>11833561</v>
      </c>
      <c r="P365" s="146"/>
      <c r="Q365" s="174" t="s">
        <v>2449</v>
      </c>
      <c r="R365" s="174"/>
      <c r="S365" s="205" t="s">
        <v>2838</v>
      </c>
      <c r="T365" s="174"/>
      <c r="U365" s="166" t="str">
        <f t="shared" si="5"/>
        <v xml:space="preserve"> MEASUREMENT 테이블의 VISIT_OCCURRENCE_ID 컬럼은 'INTEGER', 'INT', 'NUMBER', 'BIGINT' 타입을 가져야한다 </v>
      </c>
      <c r="V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W365" s="164" t="s">
        <v>1971</v>
      </c>
      <c r="X365" s="166" t="str">
        <f>"SELECT 
	CASE WHEN UPPER(DATA_TYPE_NAME) IN ("&amp;$S365&amp;") THEN 'O' ELSE 'X' END AS PASS_CHK,
    'ID"&amp; 'Ⅲ.품질진단 컬럼_규칙_결과'!$U421 &amp;"' AS RULE_ID, 
    UPPER(TABLE_NAME) AS TB_NM,
	UPPER(COLUMN_NAME) AS COL_NM
FROM TABLE_COLUMNS
WHERE 1=1
AND UPPER(SCHEMA_NAME) = '"&amp;$C365&amp;"'
AND UPPER(TABLE_NAME) = '"&amp;$G365&amp;"'
AND UPPER(COLUMN_NAME) = '"&amp;$J365&amp;"'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'VISIT_OCCURRENCE_ID' </v>
      </c>
      <c r="Y365" s="164" t="s">
        <v>1971</v>
      </c>
      <c r="Z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A365" s="164" t="s">
        <v>1971</v>
      </c>
      <c r="AB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C365" s="164" t="s">
        <v>1971</v>
      </c>
      <c r="AD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ALL_TAB_COLUMNS
WHERE 1=1
AND UPPER(OWNER)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'VISIT_OCCURRENCE_ID' </v>
      </c>
      <c r="AE365" s="164" t="s">
        <v>1971</v>
      </c>
      <c r="AF365" s="166"/>
      <c r="AG365" s="164" t="s">
        <v>1971</v>
      </c>
      <c r="AH365" s="66"/>
    </row>
    <row r="366" spans="1:34" ht="16.5" hidden="1" customHeight="1">
      <c r="A366" s="141">
        <v>5.4</v>
      </c>
      <c r="B366" s="141" t="s">
        <v>2240</v>
      </c>
      <c r="C366" s="141" t="s">
        <v>2484</v>
      </c>
      <c r="D366" s="141">
        <v>9</v>
      </c>
      <c r="E366" s="174" t="s">
        <v>2243</v>
      </c>
      <c r="F366" s="176" t="s">
        <v>2260</v>
      </c>
      <c r="G366" s="176" t="s">
        <v>2252</v>
      </c>
      <c r="H366" s="176">
        <v>16</v>
      </c>
      <c r="I366" s="182" t="s">
        <v>2500</v>
      </c>
      <c r="J366" s="176" t="s">
        <v>2307</v>
      </c>
      <c r="K366" s="176" t="s">
        <v>2435</v>
      </c>
      <c r="L366" s="174"/>
      <c r="M366" s="142"/>
      <c r="N366" s="182" t="s">
        <v>2500</v>
      </c>
      <c r="O366" s="183">
        <v>11833562</v>
      </c>
      <c r="P366" s="146"/>
      <c r="Q366" s="174" t="s">
        <v>2449</v>
      </c>
      <c r="R366" s="174"/>
      <c r="S366" s="205" t="s">
        <v>2838</v>
      </c>
      <c r="T366" s="174"/>
      <c r="U366" s="166" t="str">
        <f t="shared" si="5"/>
        <v xml:space="preserve"> MEASUREMENT 테이블의 VISIT_DETAIL_ID 컬럼은 'INTEGER', 'INT', 'NUMBER', 'BIGINT' 타입을 가져야한다 </v>
      </c>
      <c r="V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W366" s="164" t="s">
        <v>1971</v>
      </c>
      <c r="X366" s="166" t="str">
        <f>"SELECT 
	CASE WHEN UPPER(DATA_TYPE_NAME) IN ("&amp;$S366&amp;") THEN 'O' ELSE 'X' END AS PASS_CHK,
    'ID"&amp; 'Ⅲ.품질진단 컬럼_규칙_결과'!$U422 &amp;"' AS RULE_ID, 
    UPPER(TABLE_NAME) AS TB_NM,
	UPPER(COLUMN_NAME) AS COL_NM
FROM TABLE_COLUMNS
WHERE 1=1
AND UPPER(SCHEMA_NAME) = '"&amp;$C366&amp;"'
AND UPPER(TABLE_NAME) = '"&amp;$G366&amp;"'
AND UPPER(COLUMN_NAME) = '"&amp;$J366&amp;"' "</f>
        <v xml:space="preserve">SELECT 
	CASE WHEN UPPER(DATA_TYPE_NAME) IN ('INTEGER', 'INT', 'NUMBER', 'BIGINT') THEN 'O' ELSE 'X' END AS PASS_CHK,
    'ID3089' AS RULE_ID, 
    UPPER(TABLE_NAME) AS TB_NM,
	UPPER(COLUMN_NAME) AS COL_NM
FROM TABLE_COLUMNS
WHERE 1=1
AND UPPER(SCHEMA_NAME) = 'CDM'
AND UPPER(TABLE_NAME) = 'MEASUREMENT'
AND UPPER(COLUMN_NAME) = 'VISIT_DETAIL_ID' </v>
      </c>
      <c r="Y366" s="164" t="s">
        <v>1971</v>
      </c>
      <c r="Z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A366" s="164" t="s">
        <v>1971</v>
      </c>
      <c r="AB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C366" s="164" t="s">
        <v>1971</v>
      </c>
      <c r="AD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ALL_TAB_COLUMNS
WHERE 1=1
AND UPPER(OWNER)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ALL_TAB_COLUMNS
WHERE 1=1
AND UPPER(OWNER) = 'CDM'
AND UPPER(TABLE_NAME) = 'MEASUREMENT'
AND UPPER(COLUMN_NAME) = 'VISIT_DETAIL_ID' </v>
      </c>
      <c r="AE366" s="164" t="s">
        <v>1971</v>
      </c>
      <c r="AF366" s="166"/>
      <c r="AG366" s="164" t="s">
        <v>1971</v>
      </c>
      <c r="AH366" s="66"/>
    </row>
    <row r="367" spans="1:34" ht="16.5" hidden="1" customHeight="1">
      <c r="A367" s="141">
        <v>5.4</v>
      </c>
      <c r="B367" s="141" t="s">
        <v>2240</v>
      </c>
      <c r="C367" s="141" t="s">
        <v>2484</v>
      </c>
      <c r="D367" s="141">
        <v>9</v>
      </c>
      <c r="E367" s="174" t="s">
        <v>2243</v>
      </c>
      <c r="F367" s="176" t="s">
        <v>2260</v>
      </c>
      <c r="G367" s="176" t="s">
        <v>2252</v>
      </c>
      <c r="H367" s="176">
        <v>17</v>
      </c>
      <c r="I367" s="182" t="s">
        <v>2519</v>
      </c>
      <c r="J367" s="176" t="s">
        <v>2380</v>
      </c>
      <c r="K367" s="187" t="s">
        <v>2526</v>
      </c>
      <c r="L367" s="174"/>
      <c r="M367" s="142"/>
      <c r="N367" s="182" t="s">
        <v>2501</v>
      </c>
      <c r="O367" s="183" t="s">
        <v>2509</v>
      </c>
      <c r="P367" s="146"/>
      <c r="Q367" s="174" t="s">
        <v>2449</v>
      </c>
      <c r="R367" s="174"/>
      <c r="S367" s="208" t="s">
        <v>2820</v>
      </c>
      <c r="T367" s="174"/>
      <c r="U367" s="166" t="str">
        <f t="shared" si="5"/>
        <v xml:space="preserve"> MEASUREMENT 테이블의 MEASUREMENT_SOURCE_VALUE 컬럼은 'CHARACTER VARYING', 'VARCHAR', 'VARCHAR2' 타입을 가져야한다 </v>
      </c>
      <c r="V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W367" s="164" t="s">
        <v>1971</v>
      </c>
      <c r="X367" s="166" t="str">
        <f>"SELECT 
	CASE WHEN UPPER(DATA_TYPE_NAME) IN ("&amp;$S367&amp;") THEN 'O' ELSE 'X' END AS PASS_CHK,
    'ID"&amp; 'Ⅲ.품질진단 컬럼_규칙_결과'!$U423 &amp;"' AS RULE_ID, 
    UPPER(TABLE_NAME) AS TB_NM,
	UPPER(COLUMN_NAME) AS COL_NM
FROM TABLE_COLUMNS
WHERE 1=1
AND UPPER(SCHEMA_NAME) = '"&amp;$C367&amp;"'
AND UPPER(TABLE_NAME) = '"&amp;$G367&amp;"'
AND UPPER(COLUMN_NAME) = '"&amp;$J367&amp;"'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'MEASUREMENT_SOURCE_VALUE' </v>
      </c>
      <c r="Y367" s="164" t="s">
        <v>1971</v>
      </c>
      <c r="Z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A367" s="164" t="s">
        <v>1971</v>
      </c>
      <c r="AB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C367" s="164" t="s">
        <v>1971</v>
      </c>
      <c r="AD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ALL_TAB_COLUMNS
WHERE 1=1
AND UPPER(OWNER)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'MEASUREMENT_SOURCE_VALUE' </v>
      </c>
      <c r="AE367" s="164" t="s">
        <v>1971</v>
      </c>
      <c r="AF367" s="166"/>
      <c r="AG367" s="164" t="s">
        <v>1971</v>
      </c>
      <c r="AH367" s="66"/>
    </row>
    <row r="368" spans="1:34" ht="16.5" hidden="1" customHeight="1">
      <c r="A368" s="141">
        <v>5.4</v>
      </c>
      <c r="B368" s="141" t="s">
        <v>2240</v>
      </c>
      <c r="C368" s="141" t="s">
        <v>2484</v>
      </c>
      <c r="D368" s="141">
        <v>9</v>
      </c>
      <c r="E368" s="174" t="s">
        <v>2243</v>
      </c>
      <c r="F368" s="176" t="s">
        <v>2260</v>
      </c>
      <c r="G368" s="176" t="s">
        <v>2252</v>
      </c>
      <c r="H368" s="176">
        <v>18</v>
      </c>
      <c r="I368" s="182" t="s">
        <v>2520</v>
      </c>
      <c r="J368" s="176" t="s">
        <v>2381</v>
      </c>
      <c r="K368" s="187" t="s">
        <v>2523</v>
      </c>
      <c r="L368" s="174"/>
      <c r="M368" s="142"/>
      <c r="N368" s="182" t="s">
        <v>2502</v>
      </c>
      <c r="O368" s="183" t="s">
        <v>2508</v>
      </c>
      <c r="P368" s="146"/>
      <c r="Q368" s="174" t="s">
        <v>2449</v>
      </c>
      <c r="R368" s="174"/>
      <c r="S368" s="208" t="s">
        <v>2816</v>
      </c>
      <c r="T368" s="174"/>
      <c r="U368" s="166" t="str">
        <f t="shared" si="5"/>
        <v xml:space="preserve"> MEASUREMENT 테이블의 MEASUREMENT_SOURCE_CONCEPT_ID 컬럼은 'INT', 'INTEGER' 타입을 가져야한다 </v>
      </c>
      <c r="V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W368" s="164" t="s">
        <v>1971</v>
      </c>
      <c r="X368" s="166" t="str">
        <f>"SELECT 
	CASE WHEN UPPER(DATA_TYPE_NAME) IN ("&amp;$S368&amp;") THEN 'O' ELSE 'X' END AS PASS_CHK,
    'ID"&amp; 'Ⅲ.품질진단 컬럼_규칙_결과'!$U424 &amp;"' AS RULE_ID, 
    UPPER(TABLE_NAME) AS TB_NM,
	UPPER(COLUMN_NAME) AS COL_NM
FROM TABLE_COLUMNS
WHERE 1=1
AND UPPER(SCHEMA_NAME) = '"&amp;$C368&amp;"'
AND UPPER(TABLE_NAME) = '"&amp;$G368&amp;"'
AND UPPER(COLUMN_NAME) = '"&amp;$J368&amp;"' "</f>
        <v xml:space="preserve">SELECT 
	CASE WHEN UPPER(DATA_TYPE_NAME) IN ('INT', 'INTEGER') THEN 'O' ELSE 'X' END AS PASS_CHK,
    'ID3091' AS RULE_ID, 
    UPPER(TABLE_NAME) AS TB_NM,
	UPPER(COLUMN_NAME) AS COL_NM
FROM TABLE_COLUMNS
WHERE 1=1
AND UPPER(SCHEMA_NAME) = 'CDM'
AND UPPER(TABLE_NAME) = 'MEASUREMENT'
AND UPPER(COLUMN_NAME) = 'MEASUREMENT_SOURCE_CONCEPT_ID' </v>
      </c>
      <c r="Y368" s="164" t="s">
        <v>1971</v>
      </c>
      <c r="Z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A368" s="164" t="s">
        <v>1971</v>
      </c>
      <c r="AB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C368" s="164" t="s">
        <v>1971</v>
      </c>
      <c r="AD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ALL_TAB_COLUMNS
WHERE 1=1
AND UPPER(OWNER)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ALL_TAB_COLUMNS
WHERE 1=1
AND UPPER(OWNER) = 'CDM'
AND UPPER(TABLE_NAME) = 'MEASUREMENT'
AND UPPER(COLUMN_NAME) = 'MEASUREMENT_SOURCE_CONCEPT_ID' </v>
      </c>
      <c r="AE368" s="164" t="s">
        <v>1971</v>
      </c>
      <c r="AF368" s="166"/>
      <c r="AG368" s="164" t="s">
        <v>1971</v>
      </c>
      <c r="AH368" s="66"/>
    </row>
    <row r="369" spans="1:34" ht="16.5" hidden="1" customHeight="1">
      <c r="A369" s="141">
        <v>5.4</v>
      </c>
      <c r="B369" s="141" t="s">
        <v>2240</v>
      </c>
      <c r="C369" s="141" t="s">
        <v>2484</v>
      </c>
      <c r="D369" s="141">
        <v>9</v>
      </c>
      <c r="E369" s="174" t="s">
        <v>2243</v>
      </c>
      <c r="F369" s="176" t="s">
        <v>2260</v>
      </c>
      <c r="G369" s="176" t="s">
        <v>2252</v>
      </c>
      <c r="H369" s="176">
        <v>19</v>
      </c>
      <c r="I369" s="182" t="s">
        <v>2503</v>
      </c>
      <c r="J369" s="176" t="s">
        <v>2382</v>
      </c>
      <c r="K369" s="187" t="s">
        <v>2526</v>
      </c>
      <c r="L369" s="174"/>
      <c r="M369" s="142"/>
      <c r="N369" s="182" t="s">
        <v>2503</v>
      </c>
      <c r="O369" s="183" t="s">
        <v>2510</v>
      </c>
      <c r="P369" s="146"/>
      <c r="Q369" s="174" t="s">
        <v>2449</v>
      </c>
      <c r="R369" s="174"/>
      <c r="S369" s="208" t="s">
        <v>2820</v>
      </c>
      <c r="T369" s="174"/>
      <c r="U369" s="166" t="str">
        <f t="shared" si="5"/>
        <v xml:space="preserve"> MEASUREMENT 테이블의 UNIT_SOURCE_VALUE 컬럼은 'CHARACTER VARYING', 'VARCHAR', 'VARCHAR2' 타입을 가져야한다 </v>
      </c>
      <c r="V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W369" s="164" t="s">
        <v>1971</v>
      </c>
      <c r="X369" s="166" t="str">
        <f>"SELECT 
	CASE WHEN UPPER(DATA_TYPE_NAME) IN ("&amp;$S369&amp;") THEN 'O' ELSE 'X' END AS PASS_CHK,
    'ID"&amp; 'Ⅲ.품질진단 컬럼_규칙_결과'!$U425 &amp;"' AS RULE_ID, 
    UPPER(TABLE_NAME) AS TB_NM,
	UPPER(COLUMN_NAME) AS COL_NM
FROM TABLE_COLUMNS
WHERE 1=1
AND UPPER(SCHEMA_NAME) = '"&amp;$C369&amp;"'
AND UPPER(TABLE_NAME) = '"&amp;$G369&amp;"'
AND UPPER(COLUMN_NAME) = '"&amp;$J369&amp;"'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'UNIT_SOURCE_VALUE' </v>
      </c>
      <c r="Y369" s="164" t="s">
        <v>1971</v>
      </c>
      <c r="Z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A369" s="164" t="s">
        <v>1971</v>
      </c>
      <c r="AB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C369" s="164" t="s">
        <v>1971</v>
      </c>
      <c r="AD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ALL_TAB_COLUMNS
WHERE 1=1
AND UPPER(OWNER)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'UNIT_SOURCE_VALUE' </v>
      </c>
      <c r="AE369" s="164" t="s">
        <v>1971</v>
      </c>
      <c r="AF369" s="166"/>
      <c r="AG369" s="164" t="s">
        <v>1971</v>
      </c>
      <c r="AH369" s="66"/>
    </row>
    <row r="370" spans="1:34" ht="16.5" hidden="1" customHeight="1">
      <c r="A370" s="141">
        <v>5.4</v>
      </c>
      <c r="B370" s="141" t="s">
        <v>2240</v>
      </c>
      <c r="C370" s="141" t="s">
        <v>2484</v>
      </c>
      <c r="D370" s="141">
        <v>9</v>
      </c>
      <c r="E370" s="174" t="s">
        <v>2243</v>
      </c>
      <c r="F370" s="176" t="s">
        <v>2260</v>
      </c>
      <c r="G370" s="176" t="s">
        <v>2252</v>
      </c>
      <c r="H370" s="176">
        <v>20</v>
      </c>
      <c r="I370" s="182" t="s">
        <v>2521</v>
      </c>
      <c r="J370" s="176" t="s">
        <v>2511</v>
      </c>
      <c r="K370" s="176" t="s">
        <v>2435</v>
      </c>
      <c r="L370" s="174"/>
      <c r="M370" s="142"/>
      <c r="N370" s="182" t="s">
        <v>2504</v>
      </c>
      <c r="O370" s="183"/>
      <c r="P370" s="146"/>
      <c r="Q370" s="174" t="s">
        <v>2449</v>
      </c>
      <c r="R370" s="174"/>
      <c r="S370" s="205" t="s">
        <v>2838</v>
      </c>
      <c r="T370" s="174"/>
      <c r="U370" s="166" t="str">
        <f t="shared" si="5"/>
        <v xml:space="preserve"> MEASUREMENT 테이블의 UNIT_SOURCE_CONCEPT_ID 컬럼은 'INTEGER', 'INT', 'NUMBER', 'BIGINT' 타입을 가져야한다 </v>
      </c>
      <c r="V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W370" s="164" t="s">
        <v>1971</v>
      </c>
      <c r="X370" s="166" t="str">
        <f>"SELECT 
	CASE WHEN UPPER(DATA_TYPE_NAME) IN ("&amp;$S370&amp;") THEN 'O' ELSE 'X' END AS PASS_CHK,
    'ID"&amp; 'Ⅲ.품질진단 컬럼_규칙_결과'!$U426 &amp;"' AS RULE_ID, 
    UPPER(TABLE_NAME) AS TB_NM,
	UPPER(COLUMN_NAME) AS COL_NM
FROM TABLE_COLUMNS
WHERE 1=1
AND UPPER(SCHEMA_NAME) = '"&amp;$C370&amp;"'
AND UPPER(TABLE_NAME) = '"&amp;$G370&amp;"'
AND UPPER(COLUMN_NAME) = '"&amp;$J370&amp;"'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'UNIT_SOURCE_CONCEPT_ID' </v>
      </c>
      <c r="Y370" s="164" t="s">
        <v>1971</v>
      </c>
      <c r="Z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A370" s="164" t="s">
        <v>1971</v>
      </c>
      <c r="AB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C370" s="164" t="s">
        <v>1971</v>
      </c>
      <c r="AD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ALL_TAB_COLUMNS
WHERE 1=1
AND UPPER(OWNER)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'UNIT_SOURCE_CONCEPT_ID' </v>
      </c>
      <c r="AE370" s="164" t="s">
        <v>1971</v>
      </c>
      <c r="AF370" s="166"/>
      <c r="AG370" s="164" t="s">
        <v>1971</v>
      </c>
      <c r="AH370" s="66"/>
    </row>
    <row r="371" spans="1:34" hidden="1">
      <c r="A371" s="141">
        <v>5.4</v>
      </c>
      <c r="B371" s="141" t="s">
        <v>2240</v>
      </c>
      <c r="C371" s="141" t="s">
        <v>2484</v>
      </c>
      <c r="D371" s="141">
        <v>9</v>
      </c>
      <c r="E371" s="174" t="s">
        <v>2243</v>
      </c>
      <c r="F371" s="176" t="s">
        <v>2260</v>
      </c>
      <c r="G371" s="176" t="s">
        <v>2252</v>
      </c>
      <c r="H371" s="176">
        <v>21</v>
      </c>
      <c r="I371" s="182" t="s">
        <v>2522</v>
      </c>
      <c r="J371" s="176" t="s">
        <v>2383</v>
      </c>
      <c r="K371" s="187" t="s">
        <v>2526</v>
      </c>
      <c r="L371" s="174"/>
      <c r="M371" s="142"/>
      <c r="N371" s="182" t="s">
        <v>2505</v>
      </c>
      <c r="O371" s="186">
        <v>785131</v>
      </c>
      <c r="P371" s="150"/>
      <c r="Q371" s="174" t="s">
        <v>2449</v>
      </c>
      <c r="R371" s="174"/>
      <c r="S371" s="208" t="s">
        <v>2820</v>
      </c>
      <c r="T371" s="174"/>
      <c r="U371" s="166" t="str">
        <f t="shared" si="5"/>
        <v xml:space="preserve"> MEASUREMENT 테이블의 VALUE_SOURCE_VALUE 컬럼은 'CHARACTER VARYING', 'VARCHAR', 'VARCHAR2' 타입을 가져야한다 </v>
      </c>
      <c r="V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W371" s="164" t="s">
        <v>1971</v>
      </c>
      <c r="X371" s="166" t="str">
        <f>"SELECT 
	CASE WHEN UPPER(DATA_TYPE_NAME) IN ("&amp;$S371&amp;") THEN 'O' ELSE 'X' END AS PASS_CHK,
    'ID"&amp; 'Ⅲ.품질진단 컬럼_규칙_결과'!$U427 &amp;"' AS RULE_ID, 
    UPPER(TABLE_NAME) AS TB_NM,
	UPPER(COLUMN_NAME) AS COL_NM
FROM TABLE_COLUMNS
WHERE 1=1
AND UPPER(SCHEMA_NAME) = '"&amp;$C371&amp;"'
AND UPPER(TABLE_NAME) = '"&amp;$G371&amp;"'
AND UPPER(COLUMN_NAME) = '"&amp;$J371&amp;"' "</f>
        <v xml:space="preserve">SELECT 
	CASE WHEN UPPER(DATA_TYPE_NAME) IN ('CHARACTER VARYING', 'VARCHAR', 'VARCHAR2') THEN 'O' ELSE 'X' END AS PASS_CHK,
    'ID3094' AS RULE_ID, 
    UPPER(TABLE_NAME) AS TB_NM,
	UPPER(COLUMN_NAME) AS COL_NM
FROM TABLE_COLUMNS
WHERE 1=1
AND UPPER(SCHEMA_NAME) = 'CDM'
AND UPPER(TABLE_NAME) = 'MEASUREMENT'
AND UPPER(COLUMN_NAME) = 'VALUE_SOURCE_VALUE' </v>
      </c>
      <c r="Y371" s="164" t="s">
        <v>1971</v>
      </c>
      <c r="Z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A371" s="164" t="s">
        <v>1971</v>
      </c>
      <c r="AB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C371" s="164" t="s">
        <v>1971</v>
      </c>
      <c r="AD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ALL_TAB_COLUMNS
WHERE 1=1
AND UPPER(OWNER)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ALL_TAB_COLUMNS
WHERE 1=1
AND UPPER(OWNER) = 'CDM'
AND UPPER(TABLE_NAME) = 'MEASUREMENT'
AND UPPER(COLUMN_NAME) = 'VALUE_SOURCE_VALUE' </v>
      </c>
      <c r="AE371" s="164" t="s">
        <v>1971</v>
      </c>
      <c r="AF371" s="166"/>
      <c r="AG371" s="164" t="s">
        <v>1971</v>
      </c>
      <c r="AH371" s="66"/>
    </row>
    <row r="372" spans="1:34" hidden="1">
      <c r="A372" s="141">
        <v>5.4</v>
      </c>
      <c r="B372" s="141" t="s">
        <v>2240</v>
      </c>
      <c r="C372" s="141" t="s">
        <v>2484</v>
      </c>
      <c r="D372" s="141">
        <v>9</v>
      </c>
      <c r="E372" s="174" t="s">
        <v>2243</v>
      </c>
      <c r="F372" s="176" t="s">
        <v>2260</v>
      </c>
      <c r="G372" s="176" t="s">
        <v>2252</v>
      </c>
      <c r="H372" s="176">
        <v>22</v>
      </c>
      <c r="I372" s="182" t="s">
        <v>2506</v>
      </c>
      <c r="J372" s="176" t="s">
        <v>2512</v>
      </c>
      <c r="K372" s="187" t="s">
        <v>2523</v>
      </c>
      <c r="L372" s="174"/>
      <c r="M372" s="142"/>
      <c r="N372" s="182" t="s">
        <v>2506</v>
      </c>
      <c r="O372" s="186">
        <v>785131</v>
      </c>
      <c r="P372" s="150"/>
      <c r="Q372" s="174" t="s">
        <v>2449</v>
      </c>
      <c r="R372" s="174"/>
      <c r="S372" s="208" t="s">
        <v>2816</v>
      </c>
      <c r="T372" s="174"/>
      <c r="U372" s="166" t="str">
        <f t="shared" si="5"/>
        <v xml:space="preserve"> MEASUREMENT 테이블의 MEASUREMENT_EVENT_ID 컬럼은 'INT', 'INTEGER' 타입을 가져야한다 </v>
      </c>
      <c r="V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W372" s="164" t="s">
        <v>1971</v>
      </c>
      <c r="X372" s="166" t="str">
        <f>"SELECT 
	CASE WHEN UPPER(DATA_TYPE_NAME) IN ("&amp;$S372&amp;") THEN 'O' ELSE 'X' END AS PASS_CHK,
    'ID"&amp; 'Ⅲ.품질진단 컬럼_규칙_결과'!$U428 &amp;"' AS RULE_ID, 
    UPPER(TABLE_NAME) AS TB_NM,
	UPPER(COLUMN_NAME) AS COL_NM
FROM TABLE_COLUMNS
WHERE 1=1
AND UPPER(SCHEMA_NAME) = '"&amp;$C372&amp;"'
AND UPPER(TABLE_NAME) = '"&amp;$G372&amp;"'
AND UPPER(COLUMN_NAME) = '"&amp;$J372&amp;"' "</f>
        <v xml:space="preserve">SELECT 
	CASE WHEN UPPER(DATA_TYPE_NAME) IN ('INT', 'INTEGER') THEN 'O' ELSE 'X' END AS PASS_CHK,
    'ID3095' AS RULE_ID, 
    UPPER(TABLE_NAME) AS TB_NM,
	UPPER(COLUMN_NAME) AS COL_NM
FROM TABLE_COLUMNS
WHERE 1=1
AND UPPER(SCHEMA_NAME) = 'CDM'
AND UPPER(TABLE_NAME) = 'MEASUREMENT'
AND UPPER(COLUMN_NAME) = 'MEASUREMENT_EVENT_ID' </v>
      </c>
      <c r="Y372" s="164" t="s">
        <v>1971</v>
      </c>
      <c r="Z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A372" s="164" t="s">
        <v>1971</v>
      </c>
      <c r="AB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C372" s="164" t="s">
        <v>1971</v>
      </c>
      <c r="AD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ALL_TAB_COLUMNS
WHERE 1=1
AND UPPER(OWNER)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ALL_TAB_COLUMNS
WHERE 1=1
AND UPPER(OWNER) = 'CDM'
AND UPPER(TABLE_NAME) = 'MEASUREMENT'
AND UPPER(COLUMN_NAME) = 'MEASUREMENT_EVENT_ID' </v>
      </c>
      <c r="AE372" s="164" t="s">
        <v>1971</v>
      </c>
      <c r="AF372" s="166"/>
      <c r="AG372" s="164" t="s">
        <v>1971</v>
      </c>
      <c r="AH372" s="66"/>
    </row>
    <row r="373" spans="1:34" hidden="1">
      <c r="A373" s="141">
        <v>5.4</v>
      </c>
      <c r="B373" s="141" t="s">
        <v>2240</v>
      </c>
      <c r="C373" s="141" t="s">
        <v>2484</v>
      </c>
      <c r="D373" s="141">
        <v>9</v>
      </c>
      <c r="E373" s="174" t="s">
        <v>2243</v>
      </c>
      <c r="F373" s="176" t="s">
        <v>2260</v>
      </c>
      <c r="G373" s="176" t="s">
        <v>2252</v>
      </c>
      <c r="H373" s="176">
        <v>23</v>
      </c>
      <c r="I373" s="182" t="s">
        <v>2507</v>
      </c>
      <c r="J373" s="176" t="s">
        <v>2513</v>
      </c>
      <c r="K373" s="187" t="s">
        <v>2523</v>
      </c>
      <c r="L373" s="174"/>
      <c r="M373" s="142"/>
      <c r="N373" s="182" t="s">
        <v>2507</v>
      </c>
      <c r="O373" s="186">
        <v>785131</v>
      </c>
      <c r="P373" s="150"/>
      <c r="Q373" s="174" t="s">
        <v>2449</v>
      </c>
      <c r="R373" s="174"/>
      <c r="S373" s="208" t="s">
        <v>2816</v>
      </c>
      <c r="T373" s="174"/>
      <c r="U373" s="166" t="str">
        <f t="shared" si="5"/>
        <v xml:space="preserve"> MEASUREMENT 테이블의 MEAS_EVENT_FIELD_CONCEPT_ID 컬럼은 'INT', 'INTEGER' 타입을 가져야한다 </v>
      </c>
      <c r="V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W373" s="164" t="s">
        <v>1971</v>
      </c>
      <c r="X373" s="166" t="str">
        <f>"SELECT 
	CASE WHEN UPPER(DATA_TYPE_NAME) IN ("&amp;$S373&amp;") THEN 'O' ELSE 'X' END AS PASS_CHK,
    'ID"&amp; 'Ⅲ.품질진단 컬럼_규칙_결과'!$U429 &amp;"' AS RULE_ID, 
    UPPER(TABLE_NAME) AS TB_NM,
	UPPER(COLUMN_NAME) AS COL_NM
FROM TABLE_COLUMNS
WHERE 1=1
AND UPPER(SCHEMA_NAME) = '"&amp;$C373&amp;"'
AND UPPER(TABLE_NAME) = '"&amp;$G373&amp;"'
AND UPPER(COLUMN_NAME) = '"&amp;$J373&amp;"'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'MEAS_EVENT_FIELD_CONCEPT_ID' </v>
      </c>
      <c r="Y373" s="164" t="s">
        <v>1971</v>
      </c>
      <c r="Z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A373" s="164" t="s">
        <v>1971</v>
      </c>
      <c r="AB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C373" s="164" t="s">
        <v>1971</v>
      </c>
      <c r="AD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ALL_TAB_COLUMNS
WHERE 1=1
AND UPPER(OWNER)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'MEAS_EVENT_FIELD_CONCEPT_ID' </v>
      </c>
      <c r="AE373" s="164" t="s">
        <v>1971</v>
      </c>
      <c r="AF373" s="166"/>
      <c r="AG373" s="164" t="s">
        <v>1971</v>
      </c>
      <c r="AH373" s="66"/>
    </row>
    <row r="374" spans="1:34" ht="16.5" hidden="1" customHeight="1">
      <c r="A374" s="141">
        <v>5.4</v>
      </c>
      <c r="B374" s="141" t="s">
        <v>2240</v>
      </c>
      <c r="C374" s="141" t="s">
        <v>2484</v>
      </c>
      <c r="D374" s="141">
        <v>10</v>
      </c>
      <c r="E374" s="174" t="s">
        <v>2243</v>
      </c>
      <c r="F374" s="176" t="s">
        <v>2261</v>
      </c>
      <c r="G374" s="176" t="s">
        <v>2253</v>
      </c>
      <c r="H374" s="176">
        <v>1</v>
      </c>
      <c r="I374" s="182" t="s">
        <v>2595</v>
      </c>
      <c r="J374" s="176" t="s">
        <v>2384</v>
      </c>
      <c r="K374" s="209" t="s">
        <v>2814</v>
      </c>
      <c r="L374" s="174" t="s">
        <v>9</v>
      </c>
      <c r="M374" s="142"/>
      <c r="N374" s="182" t="s">
        <v>2595</v>
      </c>
      <c r="O374" s="183">
        <v>11833601</v>
      </c>
      <c r="P374" s="150"/>
      <c r="Q374" s="174" t="s">
        <v>116</v>
      </c>
      <c r="R374" s="174" t="s">
        <v>2448</v>
      </c>
      <c r="S374" s="205" t="s">
        <v>2838</v>
      </c>
      <c r="T374" s="174" t="s">
        <v>315</v>
      </c>
      <c r="U374" s="166" t="str">
        <f t="shared" si="5"/>
        <v xml:space="preserve"> OBSERVATION 테이블의 OBSERVATION_ID 컬럼은 'INTEGER', 'INT', 'NUMBER', 'BIGINT' 타입을 가져야한다 </v>
      </c>
      <c r="V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W374" s="164" t="s">
        <v>1971</v>
      </c>
      <c r="X374" s="166" t="str">
        <f>"SELECT 
	CASE WHEN UPPER(DATA_TYPE_NAME) IN ("&amp;$S374&amp;") THEN 'O' ELSE 'X' END AS PASS_CHK,
    'ID"&amp; 'Ⅲ.품질진단 컬럼_규칙_결과'!$U430 &amp;"' AS RULE_ID, 
    UPPER(TABLE_NAME) AS TB_NM,
	UPPER(COLUMN_NAME) AS COL_NM
FROM TABLE_COLUMNS
WHERE 1=1
AND UPPER(SCHEMA_NAME) = '"&amp;$C374&amp;"'
AND UPPER(TABLE_NAME) = '"&amp;$G374&amp;"'
AND UPPER(COLUMN_NAME) = '"&amp;$J374&amp;"' "</f>
        <v xml:space="preserve">SELECT 
	CASE WHEN UPPER(DATA_TYPE_NAME) IN ('INTEGER', 'INT', 'NUMBER', 'BIGINT') THEN 'O' ELSE 'X' END AS PASS_CHK,
    'ID3097' AS RULE_ID, 
    UPPER(TABLE_NAME) AS TB_NM,
	UPPER(COLUMN_NAME) AS COL_NM
FROM TABLE_COLUMNS
WHERE 1=1
AND UPPER(SCHEMA_NAME) = 'CDM'
AND UPPER(TABLE_NAME) = 'OBSERVATION'
AND UPPER(COLUMN_NAME) = 'OBSERVATION_ID' </v>
      </c>
      <c r="Y374" s="164" t="s">
        <v>1971</v>
      </c>
      <c r="Z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A374" s="164" t="s">
        <v>1971</v>
      </c>
      <c r="AB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C374" s="164" t="s">
        <v>1971</v>
      </c>
      <c r="AD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ALL_TAB_COLUMNS
WHERE 1=1
AND UPPER(OWNER)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ALL_TAB_COLUMNS
WHERE 1=1
AND UPPER(OWNER) = 'CDM'
AND UPPER(TABLE_NAME) = 'OBSERVATION'
AND UPPER(COLUMN_NAME) = 'OBSERVATION_ID' </v>
      </c>
      <c r="AE374" s="164" t="s">
        <v>1971</v>
      </c>
      <c r="AF374" s="166"/>
      <c r="AG374" s="164" t="s">
        <v>1971</v>
      </c>
      <c r="AH374" s="66"/>
    </row>
    <row r="375" spans="1:34" ht="16.5" hidden="1" customHeight="1">
      <c r="A375" s="141">
        <v>5.4</v>
      </c>
      <c r="B375" s="141" t="s">
        <v>2240</v>
      </c>
      <c r="C375" s="141" t="s">
        <v>2484</v>
      </c>
      <c r="D375" s="141">
        <v>10</v>
      </c>
      <c r="E375" s="174" t="s">
        <v>2243</v>
      </c>
      <c r="F375" s="176" t="s">
        <v>2261</v>
      </c>
      <c r="G375" s="176" t="s">
        <v>2253</v>
      </c>
      <c r="H375" s="176">
        <v>2</v>
      </c>
      <c r="I375" s="182" t="s">
        <v>2487</v>
      </c>
      <c r="J375" s="176" t="s">
        <v>2272</v>
      </c>
      <c r="K375" s="176" t="s">
        <v>2435</v>
      </c>
      <c r="L375" s="174"/>
      <c r="M375" s="142"/>
      <c r="N375" s="182" t="s">
        <v>2487</v>
      </c>
      <c r="O375" s="183">
        <v>100000001</v>
      </c>
      <c r="P375" s="150"/>
      <c r="Q375" s="174" t="s">
        <v>116</v>
      </c>
      <c r="R375" s="174" t="s">
        <v>2448</v>
      </c>
      <c r="S375" s="205" t="s">
        <v>2838</v>
      </c>
      <c r="T375" s="174"/>
      <c r="U375" s="166" t="str">
        <f t="shared" si="5"/>
        <v xml:space="preserve"> OBSERVATION 테이블의 PERSON_ID 컬럼은 'INTEGER', 'INT', 'NUMBER', 'BIGINT' 타입을 가져야한다 </v>
      </c>
      <c r="V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W375" s="164" t="s">
        <v>1971</v>
      </c>
      <c r="X375" s="166" t="str">
        <f>"SELECT 
	CASE WHEN UPPER(DATA_TYPE_NAME) IN ("&amp;$S375&amp;") THEN 'O' ELSE 'X' END AS PASS_CHK,
    'ID"&amp; 'Ⅲ.품질진단 컬럼_규칙_결과'!$U431 &amp;"' AS RULE_ID, 
    UPPER(TABLE_NAME) AS TB_NM,
	UPPER(COLUMN_NAME) AS COL_NM
FROM TABLE_COLUMNS
WHERE 1=1
AND UPPER(SCHEMA_NAME) = '"&amp;$C375&amp;"'
AND UPPER(TABLE_NAME) = '"&amp;$G375&amp;"'
AND UPPER(COLUMN_NAME) = '"&amp;$J375&amp;"' "</f>
        <v xml:space="preserve">SELECT 
	CASE WHEN UPPER(DATA_TYPE_NAME) IN ('INTEGER', 'INT', 'NUMBER', 'BIGINT') THEN 'O' ELSE 'X' END AS PASS_CHK,
    'ID3098' AS RULE_ID, 
    UPPER(TABLE_NAME) AS TB_NM,
	UPPER(COLUMN_NAME) AS COL_NM
FROM TABLE_COLUMNS
WHERE 1=1
AND UPPER(SCHEMA_NAME) = 'CDM'
AND UPPER(TABLE_NAME) = 'OBSERVATION'
AND UPPER(COLUMN_NAME) = 'PERSON_ID' </v>
      </c>
      <c r="Y375" s="164" t="s">
        <v>1971</v>
      </c>
      <c r="Z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A375" s="164" t="s">
        <v>1971</v>
      </c>
      <c r="AB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C375" s="164" t="s">
        <v>1971</v>
      </c>
      <c r="AD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ALL_TAB_COLUMNS
WHERE 1=1
AND UPPER(OWNER)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ALL_TAB_COLUMNS
WHERE 1=1
AND UPPER(OWNER) = 'CDM'
AND UPPER(TABLE_NAME) = 'OBSERVATION'
AND UPPER(COLUMN_NAME) = 'PERSON_ID' </v>
      </c>
      <c r="AE375" s="164" t="s">
        <v>1971</v>
      </c>
      <c r="AF375" s="166"/>
      <c r="AG375" s="164" t="s">
        <v>1971</v>
      </c>
      <c r="AH375" s="66"/>
    </row>
    <row r="376" spans="1:34" ht="16.5" hidden="1" customHeight="1">
      <c r="A376" s="141">
        <v>5.4</v>
      </c>
      <c r="B376" s="141" t="s">
        <v>2240</v>
      </c>
      <c r="C376" s="141" t="s">
        <v>2484</v>
      </c>
      <c r="D376" s="141">
        <v>10</v>
      </c>
      <c r="E376" s="174" t="s">
        <v>2243</v>
      </c>
      <c r="F376" s="176" t="s">
        <v>2261</v>
      </c>
      <c r="G376" s="176" t="s">
        <v>2253</v>
      </c>
      <c r="H376" s="176">
        <v>3</v>
      </c>
      <c r="I376" s="182" t="s">
        <v>2697</v>
      </c>
      <c r="J376" s="176" t="s">
        <v>2385</v>
      </c>
      <c r="K376" s="209" t="s">
        <v>2814</v>
      </c>
      <c r="L376" s="174"/>
      <c r="M376" s="142"/>
      <c r="N376" s="182" t="s">
        <v>2713</v>
      </c>
      <c r="O376" s="192">
        <v>4171594</v>
      </c>
      <c r="P376" s="150"/>
      <c r="Q376" s="174" t="s">
        <v>116</v>
      </c>
      <c r="R376" s="174" t="s">
        <v>2448</v>
      </c>
      <c r="S376" s="205" t="s">
        <v>2838</v>
      </c>
      <c r="T376" s="174"/>
      <c r="U376" s="166" t="str">
        <f t="shared" si="5"/>
        <v xml:space="preserve"> OBSERVATION 테이블의 OBSERVATION_CONCEPT_ID 컬럼은 'INTEGER', 'INT', 'NUMBER', 'BIGINT' 타입을 가져야한다 </v>
      </c>
      <c r="V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W376" s="164" t="s">
        <v>1971</v>
      </c>
      <c r="X376" s="166" t="str">
        <f>"SELECT 
	CASE WHEN UPPER(DATA_TYPE_NAME) IN ("&amp;$S376&amp;") THEN 'O' ELSE 'X' END AS PASS_CHK,
    'ID"&amp; 'Ⅲ.품질진단 컬럼_규칙_결과'!$U432 &amp;"' AS RULE_ID, 
    UPPER(TABLE_NAME) AS TB_NM,
	UPPER(COLUMN_NAME) AS COL_NM
FROM TABLE_COLUMNS
WHERE 1=1
AND UPPER(SCHEMA_NAME) = '"&amp;$C376&amp;"'
AND UPPER(TABLE_NAME) = '"&amp;$G376&amp;"'
AND UPPER(COLUMN_NAME) = '"&amp;$J376&amp;"' "</f>
        <v xml:space="preserve">SELECT 
	CASE WHEN UPPER(DATA_TYPE_NAME) IN ('INTEGER', 'INT', 'NUMBER', 'BIGINT') THEN 'O' ELSE 'X' END AS PASS_CHK,
    'ID3099' AS RULE_ID, 
    UPPER(TABLE_NAME) AS TB_NM,
	UPPER(COLUMN_NAME) AS COL_NM
FROM TABLE_COLUMNS
WHERE 1=1
AND UPPER(SCHEMA_NAME) = 'CDM'
AND UPPER(TABLE_NAME) = 'OBSERVATION'
AND UPPER(COLUMN_NAME) = 'OBSERVATION_CONCEPT_ID' </v>
      </c>
      <c r="Y376" s="164" t="s">
        <v>1971</v>
      </c>
      <c r="Z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A376" s="164" t="s">
        <v>1971</v>
      </c>
      <c r="AB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C376" s="164" t="s">
        <v>1971</v>
      </c>
      <c r="AD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ALL_TAB_COLUMNS
WHERE 1=1
AND UPPER(OWNER)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ALL_TAB_COLUMNS
WHERE 1=1
AND UPPER(OWNER) = 'CDM'
AND UPPER(TABLE_NAME) = 'OBSERVATION'
AND UPPER(COLUMN_NAME) = 'OBSERVATION_CONCEPT_ID' </v>
      </c>
      <c r="AE376" s="164" t="s">
        <v>1971</v>
      </c>
      <c r="AF376" s="166"/>
      <c r="AG376" s="164" t="s">
        <v>1971</v>
      </c>
      <c r="AH376" s="66"/>
    </row>
    <row r="377" spans="1:34" ht="16.5" hidden="1" customHeight="1">
      <c r="A377" s="141">
        <v>5.4</v>
      </c>
      <c r="B377" s="141" t="s">
        <v>2240</v>
      </c>
      <c r="C377" s="141" t="s">
        <v>2484</v>
      </c>
      <c r="D377" s="141">
        <v>10</v>
      </c>
      <c r="E377" s="174" t="s">
        <v>2243</v>
      </c>
      <c r="F377" s="176" t="s">
        <v>2261</v>
      </c>
      <c r="G377" s="176" t="s">
        <v>2253</v>
      </c>
      <c r="H377" s="176">
        <v>4</v>
      </c>
      <c r="I377" s="182" t="s">
        <v>2698</v>
      </c>
      <c r="J377" s="176" t="s">
        <v>2386</v>
      </c>
      <c r="K377" s="176" t="s">
        <v>2438</v>
      </c>
      <c r="L377" s="174"/>
      <c r="M377" s="142"/>
      <c r="N377" s="182" t="s">
        <v>2698</v>
      </c>
      <c r="O377" s="184">
        <v>44743</v>
      </c>
      <c r="P377" s="143"/>
      <c r="Q377" s="174" t="s">
        <v>116</v>
      </c>
      <c r="R377" s="174" t="s">
        <v>2448</v>
      </c>
      <c r="S377" s="205" t="s">
        <v>2813</v>
      </c>
      <c r="T377" s="174"/>
      <c r="U377" s="166" t="str">
        <f t="shared" si="5"/>
        <v xml:space="preserve"> OBSERVATION 테이블의 OBSERVATION_DATE 컬럼은 'DATE' 타입을 가져야한다 </v>
      </c>
      <c r="V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W377" s="164" t="s">
        <v>1971</v>
      </c>
      <c r="X377" s="166" t="str">
        <f>"SELECT 
	CASE WHEN UPPER(DATA_TYPE_NAME) IN ("&amp;$S377&amp;") THEN 'O' ELSE 'X' END AS PASS_CHK,
    'ID"&amp; 'Ⅲ.품질진단 컬럼_규칙_결과'!$U433 &amp;"' AS RULE_ID, 
    UPPER(TABLE_NAME) AS TB_NM,
	UPPER(COLUMN_NAME) AS COL_NM
FROM TABLE_COLUMNS
WHERE 1=1
AND UPPER(SCHEMA_NAME) = '"&amp;$C377&amp;"'
AND UPPER(TABLE_NAME) = '"&amp;$G377&amp;"'
AND UPPER(COLUMN_NAME) = '"&amp;$J377&amp;"' "</f>
        <v xml:space="preserve">SELECT 
	CASE WHEN UPPER(DATA_TYPE_NAME) IN ('DATE') THEN 'O' ELSE 'X' END AS PASS_CHK,
    'ID3100' AS RULE_ID, 
    UPPER(TABLE_NAME) AS TB_NM,
	UPPER(COLUMN_NAME) AS COL_NM
FROM TABLE_COLUMNS
WHERE 1=1
AND UPPER(SCHEMA_NAME) = 'CDM'
AND UPPER(TABLE_NAME) = 'OBSERVATION'
AND UPPER(COLUMN_NAME) = 'OBSERVATION_DATE' </v>
      </c>
      <c r="Y377" s="164" t="s">
        <v>1971</v>
      </c>
      <c r="Z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A377" s="164" t="s">
        <v>1971</v>
      </c>
      <c r="AB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C377" s="164" t="s">
        <v>1971</v>
      </c>
      <c r="AD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ALL_TAB_COLUMNS
WHERE 1=1
AND UPPER(OWNER)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ALL_TAB_COLUMNS
WHERE 1=1
AND UPPER(OWNER) = 'CDM'
AND UPPER(TABLE_NAME) = 'OBSERVATION'
AND UPPER(COLUMN_NAME) = 'OBSERVATION_DATE' </v>
      </c>
      <c r="AE377" s="164" t="s">
        <v>1971</v>
      </c>
      <c r="AF377" s="166"/>
      <c r="AG377" s="164" t="s">
        <v>1971</v>
      </c>
      <c r="AH377" s="66"/>
    </row>
    <row r="378" spans="1:34" ht="16.5" hidden="1" customHeight="1">
      <c r="A378" s="141">
        <v>5.4</v>
      </c>
      <c r="B378" s="141" t="s">
        <v>2240</v>
      </c>
      <c r="C378" s="141" t="s">
        <v>2484</v>
      </c>
      <c r="D378" s="141">
        <v>10</v>
      </c>
      <c r="E378" s="174" t="s">
        <v>2243</v>
      </c>
      <c r="F378" s="176" t="s">
        <v>2261</v>
      </c>
      <c r="G378" s="176" t="s">
        <v>2253</v>
      </c>
      <c r="H378" s="176">
        <v>5</v>
      </c>
      <c r="I378" s="182" t="s">
        <v>2699</v>
      </c>
      <c r="J378" s="176" t="s">
        <v>2387</v>
      </c>
      <c r="K378" s="176" t="s">
        <v>2436</v>
      </c>
      <c r="L378" s="174"/>
      <c r="M378" s="142"/>
      <c r="N378" s="182" t="s">
        <v>2699</v>
      </c>
      <c r="O378" s="193">
        <v>44743.407777777778</v>
      </c>
      <c r="P378" s="143"/>
      <c r="Q378" s="174" t="s">
        <v>2449</v>
      </c>
      <c r="R378" s="174"/>
      <c r="S378" s="205" t="s">
        <v>2819</v>
      </c>
      <c r="T378" s="174"/>
      <c r="U378" s="166" t="str">
        <f t="shared" si="5"/>
        <v xml:space="preserve"> OBSERVATION 테이블의 OBSERVATION_DATETIME 컬럼은 'DATETIME', 'TIMESTAMP', 'TIMESTAMP(6)', 'TIMESTAMP WITHOUT TIME ZONE' 타입을 가져야한다 </v>
      </c>
      <c r="V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W378" s="164" t="s">
        <v>1971</v>
      </c>
      <c r="X378" s="166" t="str">
        <f>"SELECT 
	CASE WHEN UPPER(DATA_TYPE_NAME) IN ("&amp;$S378&amp;") THEN 'O' ELSE 'X' END AS PASS_CHK,
    'ID"&amp; 'Ⅲ.품질진단 컬럼_규칙_결과'!$U434 &amp;"' AS RULE_ID, 
    UPPER(TABLE_NAME) AS TB_NM,
	UPPER(COLUMN_NAME) AS COL_NM
FROM TABLE_COLUMNS
WHERE 1=1
AND UPPER(SCHEMA_NAME) = '"&amp;$C378&amp;"'
AND UPPER(TABLE_NAME) = '"&amp;$G378&amp;"'
AND UPPER(COLUMN_NAME) = '"&amp;$J378&amp;"' "</f>
        <v xml:space="preserve">SELECT 
	CASE WHEN UPPER(DATA_TYPE_NAME) IN ('DATETIME', 'TIMESTAMP', 'TIMESTAMP(6)', 'TIMESTAMP WITHOUT TIME ZONE') THEN 'O' ELSE 'X' END AS PASS_CHK,
    'ID3101' AS RULE_ID, 
    UPPER(TABLE_NAME) AS TB_NM,
	UPPER(COLUMN_NAME) AS COL_NM
FROM TABLE_COLUMNS
WHERE 1=1
AND UPPER(SCHEMA_NAME) = 'CDM'
AND UPPER(TABLE_NAME) = 'OBSERVATION'
AND UPPER(COLUMN_NAME) = 'OBSERVATION_DATETIME' </v>
      </c>
      <c r="Y378" s="164" t="s">
        <v>1971</v>
      </c>
      <c r="Z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A378" s="164" t="s">
        <v>1971</v>
      </c>
      <c r="AB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C378" s="164" t="s">
        <v>1971</v>
      </c>
      <c r="AD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ALL_TAB_COLUMNS
WHERE 1=1
AND UPPER(OWNER)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ALL_TAB_COLUMNS
WHERE 1=1
AND UPPER(OWNER) = 'CDM'
AND UPPER(TABLE_NAME) = 'OBSERVATION'
AND UPPER(COLUMN_NAME) = 'OBSERVATION_DATETIME' </v>
      </c>
      <c r="AE378" s="164" t="s">
        <v>1971</v>
      </c>
      <c r="AF378" s="166"/>
      <c r="AG378" s="164" t="s">
        <v>1971</v>
      </c>
      <c r="AH378" s="66"/>
    </row>
    <row r="379" spans="1:34" ht="16.5" hidden="1" customHeight="1">
      <c r="A379" s="141">
        <v>5.4</v>
      </c>
      <c r="B379" s="141" t="s">
        <v>2240</v>
      </c>
      <c r="C379" s="141" t="s">
        <v>2484</v>
      </c>
      <c r="D379" s="141">
        <v>10</v>
      </c>
      <c r="E379" s="174" t="s">
        <v>2243</v>
      </c>
      <c r="F379" s="176" t="s">
        <v>2261</v>
      </c>
      <c r="G379" s="176" t="s">
        <v>2253</v>
      </c>
      <c r="H379" s="176">
        <v>6</v>
      </c>
      <c r="I379" s="182" t="s">
        <v>2700</v>
      </c>
      <c r="J379" s="176" t="s">
        <v>2388</v>
      </c>
      <c r="K379" s="209" t="s">
        <v>2814</v>
      </c>
      <c r="L379" s="174"/>
      <c r="M379" s="142"/>
      <c r="N379" s="182" t="s">
        <v>2714</v>
      </c>
      <c r="O379" s="192">
        <v>44814721</v>
      </c>
      <c r="P379" s="143"/>
      <c r="Q379" s="174" t="s">
        <v>116</v>
      </c>
      <c r="R379" s="174" t="s">
        <v>2448</v>
      </c>
      <c r="S379" s="205" t="s">
        <v>2838</v>
      </c>
      <c r="T379" s="174"/>
      <c r="U379" s="166" t="str">
        <f t="shared" si="5"/>
        <v xml:space="preserve"> OBSERVATION 테이블의 OBSERVATION_TYPE_CONCEPT_ID 컬럼은 'INTEGER', 'INT', 'NUMBER', 'BIGINT' 타입을 가져야한다 </v>
      </c>
      <c r="V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W379" s="164" t="s">
        <v>1971</v>
      </c>
      <c r="X379" s="166" t="str">
        <f>"SELECT 
	CASE WHEN UPPER(DATA_TYPE_NAME) IN ("&amp;$S379&amp;") THEN 'O' ELSE 'X' END AS PASS_CHK,
    'ID"&amp; 'Ⅲ.품질진단 컬럼_규칙_결과'!$U437 &amp;"' AS RULE_ID, 
    UPPER(TABLE_NAME) AS TB_NM,
	UPPER(COLUMN_NAME) AS COL_NM
FROM TABLE_COLUMNS
WHERE 1=1
AND UPPER(SCHEMA_NAME) = '"&amp;$C379&amp;"'
AND UPPER(TABLE_NAME) = '"&amp;$G379&amp;"'
AND UPPER(COLUMN_NAME) = '"&amp;$J379&amp;"' "</f>
        <v xml:space="preserve">SELECT 
	CASE WHEN UPPER(DATA_TYPE_NAME) IN ('INTEGER', 'INT', 'NUMBER', 'BIGINT') THEN 'O' ELSE 'X' END AS PASS_CHK,
    'ID3104' AS RULE_ID, 
    UPPER(TABLE_NAME) AS TB_NM,
	UPPER(COLUMN_NAME) AS COL_NM
FROM TABLE_COLUMNS
WHERE 1=1
AND UPPER(SCHEMA_NAME) = 'CDM'
AND UPPER(TABLE_NAME) = 'OBSERVATION'
AND UPPER(COLUMN_NAME) = 'OBSERVATION_TYPE_CONCEPT_ID' </v>
      </c>
      <c r="Y379" s="164" t="s">
        <v>1971</v>
      </c>
      <c r="Z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A379" s="164" t="s">
        <v>1971</v>
      </c>
      <c r="AB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C379" s="164" t="s">
        <v>1971</v>
      </c>
      <c r="AD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ALL_TAB_COLUMNS
WHERE 1=1
AND UPPER(OWNER)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ALL_TAB_COLUMNS
WHERE 1=1
AND UPPER(OWNER) = 'CDM'
AND UPPER(TABLE_NAME) = 'OBSERVATION'
AND UPPER(COLUMN_NAME) = 'OBSERVATION_TYPE_CONCEPT_ID' </v>
      </c>
      <c r="AE379" s="164" t="s">
        <v>1971</v>
      </c>
      <c r="AF379" s="166"/>
      <c r="AG379" s="164" t="s">
        <v>1971</v>
      </c>
      <c r="AH379" s="66"/>
    </row>
    <row r="380" spans="1:34" ht="16.5" hidden="1" customHeight="1">
      <c r="A380" s="141">
        <v>5.4</v>
      </c>
      <c r="B380" s="141" t="s">
        <v>2240</v>
      </c>
      <c r="C380" s="141" t="s">
        <v>2484</v>
      </c>
      <c r="D380" s="141">
        <v>10</v>
      </c>
      <c r="E380" s="174" t="s">
        <v>2243</v>
      </c>
      <c r="F380" s="176" t="s">
        <v>2261</v>
      </c>
      <c r="G380" s="176" t="s">
        <v>2253</v>
      </c>
      <c r="H380" s="176">
        <v>7</v>
      </c>
      <c r="I380" s="182" t="s">
        <v>2701</v>
      </c>
      <c r="J380" s="176" t="s">
        <v>2375</v>
      </c>
      <c r="K380" s="176" t="s">
        <v>2439</v>
      </c>
      <c r="L380" s="174"/>
      <c r="M380" s="142"/>
      <c r="N380" s="182" t="s">
        <v>2715</v>
      </c>
      <c r="O380" s="183">
        <v>57</v>
      </c>
      <c r="P380" s="150"/>
      <c r="Q380" s="174" t="s">
        <v>2449</v>
      </c>
      <c r="R380" s="174"/>
      <c r="S380" s="205" t="s">
        <v>2818</v>
      </c>
      <c r="T380" s="174"/>
      <c r="U380" s="166" t="str">
        <f t="shared" si="5"/>
        <v xml:space="preserve"> OBSERVATION 테이블의 VALUE_AS_NUMBER 컬럼은 'NUMERIC', 'DECIMAL', 'FLOAT', 'DOUBLE', 'REAL' 타입을 가져야한다 </v>
      </c>
      <c r="V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W380" s="164" t="s">
        <v>1971</v>
      </c>
      <c r="X380" s="166" t="str">
        <f>"SELECT 
	CASE WHEN UPPER(DATA_TYPE_NAME) IN ("&amp;$S380&amp;") THEN 'O' ELSE 'X' END AS PASS_CHK,
    'ID"&amp; 'Ⅲ.품질진단 컬럼_규칙_결과'!$U438 &amp;"' AS RULE_ID, 
    UPPER(TABLE_NAME) AS TB_NM,
	UPPER(COLUMN_NAME) AS COL_NM
FROM TABLE_COLUMNS
WHERE 1=1
AND UPPER(SCHEMA_NAME) = '"&amp;$C380&amp;"'
AND UPPER(TABLE_NAME) = '"&amp;$G380&amp;"'
AND UPPER(COLUMN_NAME) = '"&amp;$J380&amp;"' "</f>
        <v xml:space="preserve">SELECT 
	CASE WHEN UPPER(DATA_TYPE_NAME) IN ('NUMERIC', 'DECIMAL', 'FLOAT', 'DOUBLE', 'REAL') THEN 'O' ELSE 'X' END AS PASS_CHK,
    'ID3105' AS RULE_ID, 
    UPPER(TABLE_NAME) AS TB_NM,
	UPPER(COLUMN_NAME) AS COL_NM
FROM TABLE_COLUMNS
WHERE 1=1
AND UPPER(SCHEMA_NAME) = 'CDM'
AND UPPER(TABLE_NAME) = 'OBSERVATION'
AND UPPER(COLUMN_NAME) = 'VALUE_AS_NUMBER' </v>
      </c>
      <c r="Y380" s="164" t="s">
        <v>1971</v>
      </c>
      <c r="Z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A380" s="164" t="s">
        <v>1971</v>
      </c>
      <c r="AB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C380" s="164" t="s">
        <v>1971</v>
      </c>
      <c r="AD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ALL_TAB_COLUMNS
WHERE 1=1
AND UPPER(OWNER)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ALL_TAB_COLUMNS
WHERE 1=1
AND UPPER(OWNER) = 'CDM'
AND UPPER(TABLE_NAME) = 'OBSERVATION'
AND UPPER(COLUMN_NAME) = 'VALUE_AS_NUMBER' </v>
      </c>
      <c r="AE380" s="164" t="s">
        <v>1971</v>
      </c>
      <c r="AF380" s="166"/>
      <c r="AG380" s="164" t="s">
        <v>1971</v>
      </c>
      <c r="AH380" s="66"/>
    </row>
    <row r="381" spans="1:34" ht="16.5" hidden="1" customHeight="1">
      <c r="A381" s="141">
        <v>5.4</v>
      </c>
      <c r="B381" s="141" t="s">
        <v>2240</v>
      </c>
      <c r="C381" s="141" t="s">
        <v>2484</v>
      </c>
      <c r="D381" s="141">
        <v>10</v>
      </c>
      <c r="E381" s="174" t="s">
        <v>2243</v>
      </c>
      <c r="F381" s="176" t="s">
        <v>2261</v>
      </c>
      <c r="G381" s="176" t="s">
        <v>2253</v>
      </c>
      <c r="H381" s="176">
        <v>8</v>
      </c>
      <c r="I381" s="182" t="s">
        <v>2702</v>
      </c>
      <c r="J381" s="176" t="s">
        <v>2389</v>
      </c>
      <c r="K381" s="176" t="s">
        <v>2442</v>
      </c>
      <c r="L381" s="174"/>
      <c r="M381" s="142"/>
      <c r="N381" s="182" t="s">
        <v>2716</v>
      </c>
      <c r="O381" s="192"/>
      <c r="P381" s="143"/>
      <c r="Q381" s="174" t="s">
        <v>2449</v>
      </c>
      <c r="R381" s="174"/>
      <c r="S381" s="205" t="s">
        <v>2820</v>
      </c>
      <c r="T381" s="174"/>
      <c r="U381" s="166" t="str">
        <f t="shared" si="5"/>
        <v xml:space="preserve"> OBSERVATION 테이블의 VALUE_AS_STRING 컬럼은 'CHARACTER VARYING', 'VARCHAR', 'VARCHAR2' 타입을 가져야한다 </v>
      </c>
      <c r="V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W381" s="164" t="s">
        <v>1971</v>
      </c>
      <c r="X381" s="166" t="str">
        <f>"SELECT 
	CASE WHEN UPPER(DATA_TYPE_NAME) IN ("&amp;$S381&amp;") THEN 'O' ELSE 'X' END AS PASS_CHK,
    'ID"&amp; 'Ⅲ.품질진단 컬럼_규칙_결과'!$U442 &amp;"' AS RULE_ID, 
    UPPER(TABLE_NAME) AS TB_NM,
	UPPER(COLUMN_NAME) AS COL_NM
FROM TABLE_COLUMNS
WHERE 1=1
AND UPPER(SCHEMA_NAME) = '"&amp;$C381&amp;"'
AND UPPER(TABLE_NAME) = '"&amp;$G381&amp;"'
AND UPPER(COLUMN_NAME) = '"&amp;$J381&amp;"' "</f>
        <v xml:space="preserve">SELECT 
	CASE WHEN UPPER(DATA_TYPE_NAME) IN ('CHARACTER VARYING', 'VARCHAR', 'VARCHAR2') THEN 'O' ELSE 'X' END AS PASS_CHK,
    'ID3109' AS RULE_ID, 
    UPPER(TABLE_NAME) AS TB_NM,
	UPPER(COLUMN_NAME) AS COL_NM
FROM TABLE_COLUMNS
WHERE 1=1
AND UPPER(SCHEMA_NAME) = 'CDM'
AND UPPER(TABLE_NAME) = 'OBSERVATION'
AND UPPER(COLUMN_NAME) = 'VALUE_AS_STRING' </v>
      </c>
      <c r="Y381" s="164" t="s">
        <v>1971</v>
      </c>
      <c r="Z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A381" s="164" t="s">
        <v>1971</v>
      </c>
      <c r="AB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C381" s="164" t="s">
        <v>1971</v>
      </c>
      <c r="AD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ALL_TAB_COLUMNS
WHERE 1=1
AND UPPER(OWNER)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ALL_TAB_COLUMNS
WHERE 1=1
AND UPPER(OWNER) = 'CDM'
AND UPPER(TABLE_NAME) = 'OBSERVATION'
AND UPPER(COLUMN_NAME) = 'VALUE_AS_STRING' </v>
      </c>
      <c r="AE381" s="164" t="s">
        <v>1971</v>
      </c>
      <c r="AF381" s="166"/>
      <c r="AG381" s="164" t="s">
        <v>1971</v>
      </c>
      <c r="AH381" s="66"/>
    </row>
    <row r="382" spans="1:34" ht="16.5" hidden="1" customHeight="1">
      <c r="A382" s="141">
        <v>5.4</v>
      </c>
      <c r="B382" s="141" t="s">
        <v>2240</v>
      </c>
      <c r="C382" s="141" t="s">
        <v>2484</v>
      </c>
      <c r="D382" s="141">
        <v>10</v>
      </c>
      <c r="E382" s="174" t="s">
        <v>2243</v>
      </c>
      <c r="F382" s="176" t="s">
        <v>2261</v>
      </c>
      <c r="G382" s="176" t="s">
        <v>2253</v>
      </c>
      <c r="H382" s="176">
        <v>9</v>
      </c>
      <c r="I382" s="182" t="s">
        <v>2703</v>
      </c>
      <c r="J382" s="176" t="s">
        <v>2376</v>
      </c>
      <c r="K382" s="209" t="s">
        <v>2814</v>
      </c>
      <c r="L382" s="174"/>
      <c r="M382" s="142"/>
      <c r="N382" s="182" t="s">
        <v>2703</v>
      </c>
      <c r="O382" s="192"/>
      <c r="P382" s="150"/>
      <c r="Q382" s="174" t="s">
        <v>2449</v>
      </c>
      <c r="R382" s="174"/>
      <c r="S382" s="205" t="s">
        <v>2838</v>
      </c>
      <c r="T382" s="174"/>
      <c r="U382" s="166" t="str">
        <f t="shared" si="5"/>
        <v xml:space="preserve"> OBSERVATION 테이블의 VALUE_AS_CONCEPT_ID 컬럼은 'INTEGER', 'INT', 'NUMBER', 'BIGINT' 타입을 가져야한다 </v>
      </c>
      <c r="V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W382" s="164" t="s">
        <v>1971</v>
      </c>
      <c r="X382" s="166" t="str">
        <f>"SELECT 
	CASE WHEN UPPER(DATA_TYPE_NAME) IN ("&amp;$S382&amp;") THEN 'O' ELSE 'X' END AS PASS_CHK,
    'ID"&amp; 'Ⅲ.품질진단 컬럼_규칙_결과'!$U443 &amp;"' AS RULE_ID, 
    UPPER(TABLE_NAME) AS TB_NM,
	UPPER(COLUMN_NAME) AS COL_NM
FROM TABLE_COLUMNS
WHERE 1=1
AND UPPER(SCHEMA_NAME) = '"&amp;$C382&amp;"'
AND UPPER(TABLE_NAME) = '"&amp;$G382&amp;"'
AND UPPER(COLUMN_NAME) = '"&amp;$J382&amp;"'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'VALUE_AS_CONCEPT_ID' </v>
      </c>
      <c r="Y382" s="164" t="s">
        <v>1971</v>
      </c>
      <c r="Z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A382" s="164" t="s">
        <v>1971</v>
      </c>
      <c r="AB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C382" s="164" t="s">
        <v>1971</v>
      </c>
      <c r="AD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ALL_TAB_COLUMNS
WHERE 1=1
AND UPPER(OWNER)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'VALUE_AS_CONCEPT_ID' </v>
      </c>
      <c r="AE382" s="164" t="s">
        <v>1971</v>
      </c>
      <c r="AF382" s="166"/>
      <c r="AG382" s="164" t="s">
        <v>1971</v>
      </c>
      <c r="AH382" s="66"/>
    </row>
    <row r="383" spans="1:34" ht="16.5" hidden="1" customHeight="1">
      <c r="A383" s="141">
        <v>5.4</v>
      </c>
      <c r="B383" s="141" t="s">
        <v>2240</v>
      </c>
      <c r="C383" s="141" t="s">
        <v>2484</v>
      </c>
      <c r="D383" s="141">
        <v>10</v>
      </c>
      <c r="E383" s="174" t="s">
        <v>2243</v>
      </c>
      <c r="F383" s="176" t="s">
        <v>2261</v>
      </c>
      <c r="G383" s="176" t="s">
        <v>2253</v>
      </c>
      <c r="H383" s="176">
        <v>10</v>
      </c>
      <c r="I383" s="182" t="s">
        <v>2704</v>
      </c>
      <c r="J383" s="176" t="s">
        <v>2390</v>
      </c>
      <c r="K383" s="209" t="s">
        <v>2814</v>
      </c>
      <c r="L383" s="174"/>
      <c r="M383" s="142"/>
      <c r="N383" s="182" t="s">
        <v>2717</v>
      </c>
      <c r="O383" s="192"/>
      <c r="P383" s="150"/>
      <c r="Q383" s="174" t="s">
        <v>2449</v>
      </c>
      <c r="R383" s="174"/>
      <c r="S383" s="205" t="s">
        <v>2838</v>
      </c>
      <c r="T383" s="174"/>
      <c r="U383" s="166" t="str">
        <f t="shared" si="5"/>
        <v xml:space="preserve"> OBSERVATION 테이블의 QUALIFIER_CONCEPT_ID 컬럼은 'INTEGER', 'INT', 'NUMBER', 'BIGINT' 타입을 가져야한다 </v>
      </c>
      <c r="V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W383" s="164" t="s">
        <v>1971</v>
      </c>
      <c r="X383" s="166" t="str">
        <f>"SELECT 
	CASE WHEN UPPER(DATA_TYPE_NAME) IN ("&amp;$S383&amp;") THEN 'O' ELSE 'X' END AS PASS_CHK,
    'ID"&amp; 'Ⅲ.품질진단 컬럼_규칙_결과'!$U444 &amp;"' AS RULE_ID, 
    UPPER(TABLE_NAME) AS TB_NM,
	UPPER(COLUMN_NAME) AS COL_NM
FROM TABLE_COLUMNS
WHERE 1=1
AND UPPER(SCHEMA_NAME) = '"&amp;$C383&amp;"'
AND UPPER(TABLE_NAME) = '"&amp;$G383&amp;"'
AND UPPER(COLUMN_NAME) = '"&amp;$J383&amp;"'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'QUALIFIER_CONCEPT_ID' </v>
      </c>
      <c r="Y383" s="164" t="s">
        <v>1971</v>
      </c>
      <c r="Z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A383" s="164" t="s">
        <v>1971</v>
      </c>
      <c r="AB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C383" s="164" t="s">
        <v>1971</v>
      </c>
      <c r="AD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ALL_TAB_COLUMNS
WHERE 1=1
AND UPPER(OWNER)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'QUALIFIER_CONCEPT_ID' </v>
      </c>
      <c r="AE383" s="164" t="s">
        <v>1971</v>
      </c>
      <c r="AF383" s="166"/>
      <c r="AG383" s="164" t="s">
        <v>1971</v>
      </c>
      <c r="AH383" s="66"/>
    </row>
    <row r="384" spans="1:34" ht="16.5" hidden="1" customHeight="1">
      <c r="A384" s="141">
        <v>5.4</v>
      </c>
      <c r="B384" s="141" t="s">
        <v>2240</v>
      </c>
      <c r="C384" s="141" t="s">
        <v>2484</v>
      </c>
      <c r="D384" s="141">
        <v>10</v>
      </c>
      <c r="E384" s="174" t="s">
        <v>2243</v>
      </c>
      <c r="F384" s="176" t="s">
        <v>2261</v>
      </c>
      <c r="G384" s="176" t="s">
        <v>2253</v>
      </c>
      <c r="H384" s="176">
        <v>11</v>
      </c>
      <c r="I384" s="182" t="s">
        <v>2705</v>
      </c>
      <c r="J384" s="176" t="s">
        <v>2377</v>
      </c>
      <c r="K384" s="209" t="s">
        <v>2814</v>
      </c>
      <c r="L384" s="174"/>
      <c r="M384" s="142"/>
      <c r="N384" s="182" t="s">
        <v>2705</v>
      </c>
      <c r="O384" s="192"/>
      <c r="P384" s="143"/>
      <c r="Q384" s="174" t="s">
        <v>2449</v>
      </c>
      <c r="R384" s="174"/>
      <c r="S384" s="205" t="s">
        <v>2838</v>
      </c>
      <c r="T384" s="174"/>
      <c r="U384" s="166" t="str">
        <f t="shared" si="5"/>
        <v xml:space="preserve"> OBSERVATION 테이블의 UNIT_CONCEPT_ID 컬럼은 'INTEGER', 'INT', 'NUMBER', 'BIGINT' 타입을 가져야한다 </v>
      </c>
      <c r="V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W384" s="164" t="s">
        <v>1971</v>
      </c>
      <c r="X384" s="166" t="str">
        <f>"SELECT 
	CASE WHEN UPPER(DATA_TYPE_NAME) IN ("&amp;$S384&amp;") THEN 'O' ELSE 'X' END AS PASS_CHK,
    'ID"&amp; 'Ⅲ.품질진단 컬럼_규칙_결과'!$U445 &amp;"' AS RULE_ID, 
    UPPER(TABLE_NAME) AS TB_NM,
	UPPER(COLUMN_NAME) AS COL_NM
FROM TABLE_COLUMNS
WHERE 1=1
AND UPPER(SCHEMA_NAME) = '"&amp;$C384&amp;"'
AND UPPER(TABLE_NAME) = '"&amp;$G384&amp;"'
AND UPPER(COLUMN_NAME) = '"&amp;$J384&amp;"' "</f>
        <v xml:space="preserve">SELECT 
	CASE WHEN UPPER(DATA_TYPE_NAME) IN ('INTEGER', 'INT', 'NUMBER', 'BIGINT') THEN 'O' ELSE 'X' END AS PASS_CHK,
    'ID3112' AS RULE_ID, 
    UPPER(TABLE_NAME) AS TB_NM,
	UPPER(COLUMN_NAME) AS COL_NM
FROM TABLE_COLUMNS
WHERE 1=1
AND UPPER(SCHEMA_NAME) = 'CDM'
AND UPPER(TABLE_NAME) = 'OBSERVATION'
AND UPPER(COLUMN_NAME) = 'UNIT_CONCEPT_ID' </v>
      </c>
      <c r="Y384" s="164" t="s">
        <v>1971</v>
      </c>
      <c r="Z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A384" s="164" t="s">
        <v>1971</v>
      </c>
      <c r="AB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C384" s="164" t="s">
        <v>1971</v>
      </c>
      <c r="AD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ALL_TAB_COLUMNS
WHERE 1=1
AND UPPER(OWNER)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ALL_TAB_COLUMNS
WHERE 1=1
AND UPPER(OWNER) = 'CDM'
AND UPPER(TABLE_NAME) = 'OBSERVATION'
AND UPPER(COLUMN_NAME) = 'UNIT_CONCEPT_ID' </v>
      </c>
      <c r="AE384" s="164" t="s">
        <v>1971</v>
      </c>
      <c r="AF384" s="166"/>
      <c r="AG384" s="164" t="s">
        <v>1971</v>
      </c>
      <c r="AH384" s="66"/>
    </row>
    <row r="385" spans="1:34" ht="16.5" hidden="1" customHeight="1">
      <c r="A385" s="141">
        <v>5.4</v>
      </c>
      <c r="B385" s="141" t="s">
        <v>2240</v>
      </c>
      <c r="C385" s="141" t="s">
        <v>2484</v>
      </c>
      <c r="D385" s="141">
        <v>10</v>
      </c>
      <c r="E385" s="174" t="s">
        <v>2243</v>
      </c>
      <c r="F385" s="176" t="s">
        <v>2261</v>
      </c>
      <c r="G385" s="176" t="s">
        <v>2253</v>
      </c>
      <c r="H385" s="176">
        <v>12</v>
      </c>
      <c r="I385" s="182" t="s">
        <v>2498</v>
      </c>
      <c r="J385" s="176" t="s">
        <v>2281</v>
      </c>
      <c r="K385" s="176" t="s">
        <v>2435</v>
      </c>
      <c r="L385" s="174"/>
      <c r="M385" s="142"/>
      <c r="N385" s="182" t="s">
        <v>2498</v>
      </c>
      <c r="O385" s="192"/>
      <c r="P385" s="143"/>
      <c r="Q385" s="174" t="s">
        <v>2449</v>
      </c>
      <c r="R385" s="174"/>
      <c r="S385" s="205" t="s">
        <v>2838</v>
      </c>
      <c r="T385" s="174"/>
      <c r="U385" s="166" t="str">
        <f t="shared" si="5"/>
        <v xml:space="preserve"> OBSERVATION 테이블의 PROVIDER_ID 컬럼은 'INTEGER', 'INT', 'NUMBER', 'BIGINT' 타입을 가져야한다 </v>
      </c>
      <c r="V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W385" s="164" t="s">
        <v>1971</v>
      </c>
      <c r="X385" s="166" t="str">
        <f>"SELECT 
	CASE WHEN UPPER(DATA_TYPE_NAME) IN ("&amp;$S385&amp;") THEN 'O' ELSE 'X' END AS PASS_CHK,
    'ID"&amp; 'Ⅲ.품질진단 컬럼_규칙_결과'!$U446 &amp;"' AS RULE_ID, 
    UPPER(TABLE_NAME) AS TB_NM,
	UPPER(COLUMN_NAME) AS COL_NM
FROM TABLE_COLUMNS
WHERE 1=1
AND UPPER(SCHEMA_NAME) = '"&amp;$C385&amp;"'
AND UPPER(TABLE_NAME) = '"&amp;$G385&amp;"'
AND UPPER(COLUMN_NAME) = '"&amp;$J385&amp;"' "</f>
        <v xml:space="preserve">SELECT 
	CASE WHEN UPPER(DATA_TYPE_NAME) IN ('INTEGER', 'INT', 'NUMBER', 'BIGINT') THEN 'O' ELSE 'X' END AS PASS_CHK,
    'ID3113' AS RULE_ID, 
    UPPER(TABLE_NAME) AS TB_NM,
	UPPER(COLUMN_NAME) AS COL_NM
FROM TABLE_COLUMNS
WHERE 1=1
AND UPPER(SCHEMA_NAME) = 'CDM'
AND UPPER(TABLE_NAME) = 'OBSERVATION'
AND UPPER(COLUMN_NAME) = 'PROVIDER_ID' </v>
      </c>
      <c r="Y385" s="164" t="s">
        <v>1971</v>
      </c>
      <c r="Z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A385" s="164" t="s">
        <v>1971</v>
      </c>
      <c r="AB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C385" s="164" t="s">
        <v>1971</v>
      </c>
      <c r="AD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ALL_TAB_COLUMNS
WHERE 1=1
AND UPPER(OWNER)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ALL_TAB_COLUMNS
WHERE 1=1
AND UPPER(OWNER) = 'CDM'
AND UPPER(TABLE_NAME) = 'OBSERVATION'
AND UPPER(COLUMN_NAME) = 'PROVIDER_ID' </v>
      </c>
      <c r="AE385" s="164" t="s">
        <v>1971</v>
      </c>
      <c r="AF385" s="166"/>
      <c r="AG385" s="164" t="s">
        <v>1971</v>
      </c>
      <c r="AH385" s="66"/>
    </row>
    <row r="386" spans="1:34" ht="16.5" hidden="1" customHeight="1">
      <c r="A386" s="141">
        <v>5.4</v>
      </c>
      <c r="B386" s="141" t="s">
        <v>2240</v>
      </c>
      <c r="C386" s="141" t="s">
        <v>2484</v>
      </c>
      <c r="D386" s="141">
        <v>10</v>
      </c>
      <c r="E386" s="174" t="s">
        <v>2243</v>
      </c>
      <c r="F386" s="176" t="s">
        <v>2261</v>
      </c>
      <c r="G386" s="176" t="s">
        <v>2253</v>
      </c>
      <c r="H386" s="176">
        <v>13</v>
      </c>
      <c r="I386" s="182" t="s">
        <v>2518</v>
      </c>
      <c r="J386" s="176" t="s">
        <v>2294</v>
      </c>
      <c r="K386" s="176" t="s">
        <v>2435</v>
      </c>
      <c r="L386" s="174"/>
      <c r="M386" s="142"/>
      <c r="N386" s="182" t="s">
        <v>2718</v>
      </c>
      <c r="O386" s="183">
        <v>11833561</v>
      </c>
      <c r="P386" s="143"/>
      <c r="Q386" s="174" t="s">
        <v>2449</v>
      </c>
      <c r="R386" s="174"/>
      <c r="S386" s="205" t="s">
        <v>2838</v>
      </c>
      <c r="T386" s="174"/>
      <c r="U386" s="166" t="str">
        <f t="shared" si="5"/>
        <v xml:space="preserve"> OBSERVATION 테이블의 VISIT_OCCURRENCE_ID 컬럼은 'INTEGER', 'INT', 'NUMBER', 'BIGINT' 타입을 가져야한다 </v>
      </c>
      <c r="V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W386" s="164" t="s">
        <v>1971</v>
      </c>
      <c r="X386" s="166" t="str">
        <f>"SELECT 
	CASE WHEN UPPER(DATA_TYPE_NAME) IN ("&amp;$S386&amp;") THEN 'O' ELSE 'X' END AS PASS_CHK,
    'ID"&amp; 'Ⅲ.품질진단 컬럼_규칙_결과'!$U447 &amp;"' AS RULE_ID, 
    UPPER(TABLE_NAME) AS TB_NM,
	UPPER(COLUMN_NAME) AS COL_NM
FROM TABLE_COLUMNS
WHERE 1=1
AND UPPER(SCHEMA_NAME) = '"&amp;$C386&amp;"'
AND UPPER(TABLE_NAME) = '"&amp;$G386&amp;"'
AND UPPER(COLUMN_NAME) = '"&amp;$J386&amp;"' "</f>
        <v xml:space="preserve">SELECT 
	CASE WHEN UPPER(DATA_TYPE_NAME) IN ('INTEGER', 'INT', 'NUMBER', 'BIGINT') THEN 'O' ELSE 'X' END AS PASS_CHK,
    'ID3114' AS RULE_ID, 
    UPPER(TABLE_NAME) AS TB_NM,
	UPPER(COLUMN_NAME) AS COL_NM
FROM TABLE_COLUMNS
WHERE 1=1
AND UPPER(SCHEMA_NAME) = 'CDM'
AND UPPER(TABLE_NAME) = 'OBSERVATION'
AND UPPER(COLUMN_NAME) = 'VISIT_OCCURRENCE_ID' </v>
      </c>
      <c r="Y386" s="164" t="s">
        <v>1971</v>
      </c>
      <c r="Z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A386" s="164" t="s">
        <v>1971</v>
      </c>
      <c r="AB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C386" s="164" t="s">
        <v>1971</v>
      </c>
      <c r="AD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ALL_TAB_COLUMNS
WHERE 1=1
AND UPPER(OWNER)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ALL_TAB_COLUMNS
WHERE 1=1
AND UPPER(OWNER) = 'CDM'
AND UPPER(TABLE_NAME) = 'OBSERVATION'
AND UPPER(COLUMN_NAME) = 'VISIT_OCCURRENCE_ID' </v>
      </c>
      <c r="AE386" s="164" t="s">
        <v>1971</v>
      </c>
      <c r="AF386" s="166"/>
      <c r="AG386" s="164" t="s">
        <v>1971</v>
      </c>
      <c r="AH386" s="66"/>
    </row>
    <row r="387" spans="1:34" ht="16.5" hidden="1" customHeight="1">
      <c r="A387" s="141">
        <v>5.4</v>
      </c>
      <c r="B387" s="141" t="s">
        <v>2240</v>
      </c>
      <c r="C387" s="141" t="s">
        <v>2484</v>
      </c>
      <c r="D387" s="141">
        <v>10</v>
      </c>
      <c r="E387" s="174" t="s">
        <v>2243</v>
      </c>
      <c r="F387" s="176" t="s">
        <v>2261</v>
      </c>
      <c r="G387" s="176" t="s">
        <v>2253</v>
      </c>
      <c r="H387" s="176">
        <v>14</v>
      </c>
      <c r="I387" s="182" t="s">
        <v>2500</v>
      </c>
      <c r="J387" s="176" t="s">
        <v>2307</v>
      </c>
      <c r="K387" s="176" t="s">
        <v>2435</v>
      </c>
      <c r="L387" s="174"/>
      <c r="M387" s="142"/>
      <c r="N387" s="182" t="s">
        <v>2500</v>
      </c>
      <c r="O387" s="183">
        <v>11833562</v>
      </c>
      <c r="P387" s="143"/>
      <c r="Q387" s="174" t="s">
        <v>2449</v>
      </c>
      <c r="R387" s="174"/>
      <c r="S387" s="205" t="s">
        <v>2838</v>
      </c>
      <c r="T387" s="174"/>
      <c r="U387" s="166" t="str">
        <f t="shared" si="5"/>
        <v xml:space="preserve"> OBSERVATION 테이블의 VISIT_DETAIL_ID 컬럼은 'INTEGER', 'INT', 'NUMBER', 'BIGINT' 타입을 가져야한다 </v>
      </c>
      <c r="V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W387" s="164" t="s">
        <v>1971</v>
      </c>
      <c r="X387" s="166" t="str">
        <f>"SELECT 
	CASE WHEN UPPER(DATA_TYPE_NAME) IN ("&amp;$S387&amp;") THEN 'O' ELSE 'X' END AS PASS_CHK,
    'ID"&amp; 'Ⅲ.품질진단 컬럼_규칙_결과'!$U448 &amp;"' AS RULE_ID, 
    UPPER(TABLE_NAME) AS TB_NM,
	UPPER(COLUMN_NAME) AS COL_NM
FROM TABLE_COLUMNS
WHERE 1=1
AND UPPER(SCHEMA_NAME) = '"&amp;$C387&amp;"'
AND UPPER(TABLE_NAME) = '"&amp;$G387&amp;"'
AND UPPER(COLUMN_NAME) = '"&amp;$J387&amp;"'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'VISIT_DETAIL_ID' </v>
      </c>
      <c r="Y387" s="164" t="s">
        <v>1971</v>
      </c>
      <c r="Z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A387" s="164" t="s">
        <v>1971</v>
      </c>
      <c r="AB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C387" s="164" t="s">
        <v>1971</v>
      </c>
      <c r="AD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ALL_TAB_COLUMNS
WHERE 1=1
AND UPPER(OWNER)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'VISIT_DETAIL_ID' </v>
      </c>
      <c r="AE387" s="164" t="s">
        <v>1971</v>
      </c>
      <c r="AF387" s="166"/>
      <c r="AG387" s="164" t="s">
        <v>1971</v>
      </c>
      <c r="AH387" s="66"/>
    </row>
    <row r="388" spans="1:34" ht="16.5" hidden="1" customHeight="1">
      <c r="A388" s="141">
        <v>5.4</v>
      </c>
      <c r="B388" s="141" t="s">
        <v>2240</v>
      </c>
      <c r="C388" s="141" t="s">
        <v>2484</v>
      </c>
      <c r="D388" s="141">
        <v>10</v>
      </c>
      <c r="E388" s="174" t="s">
        <v>2243</v>
      </c>
      <c r="F388" s="176" t="s">
        <v>2261</v>
      </c>
      <c r="G388" s="176" t="s">
        <v>2253</v>
      </c>
      <c r="H388" s="176">
        <v>15</v>
      </c>
      <c r="I388" s="182" t="s">
        <v>2706</v>
      </c>
      <c r="J388" s="176" t="s">
        <v>2391</v>
      </c>
      <c r="K388" s="176" t="s">
        <v>2437</v>
      </c>
      <c r="L388" s="174"/>
      <c r="M388" s="142"/>
      <c r="N388" s="182" t="s">
        <v>2719</v>
      </c>
      <c r="O388" s="192"/>
      <c r="P388" s="143"/>
      <c r="Q388" s="174" t="s">
        <v>2449</v>
      </c>
      <c r="R388" s="174"/>
      <c r="S388" s="205" t="s">
        <v>2820</v>
      </c>
      <c r="T388" s="174"/>
      <c r="U388" s="166" t="str">
        <f t="shared" ref="U388:U446" si="6">" "&amp;$G388&amp;" 테이블의 "&amp;$J388&amp;" 컬럼은 "&amp;S388&amp;" 타입을 가져야한다 "</f>
        <v xml:space="preserve"> OBSERVATION 테이블의 OBSERVATION_SOURCE_VALUE 컬럼은 'CHARACTER VARYING', 'VARCHAR', 'VARCHAR2' 타입을 가져야한다 </v>
      </c>
      <c r="V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W388" s="164" t="s">
        <v>1971</v>
      </c>
      <c r="X388" s="166" t="str">
        <f>"SELECT 
	CASE WHEN UPPER(DATA_TYPE_NAME) IN ("&amp;$S388&amp;") THEN 'O' ELSE 'X' END AS PASS_CHK,
    'ID"&amp; 'Ⅲ.품질진단 컬럼_규칙_결과'!$U449 &amp;"' AS RULE_ID, 
    UPPER(TABLE_NAME) AS TB_NM,
	UPPER(COLUMN_NAME) AS COL_NM
FROM TABLE_COLUMNS
WHERE 1=1
AND UPPER(SCHEMA_NAME) = '"&amp;$C388&amp;"'
AND UPPER(TABLE_NAME) = '"&amp;$G388&amp;"'
AND UPPER(COLUMN_NAME) = '"&amp;$J388&amp;"'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'OBSERVATION_SOURCE_VALUE' </v>
      </c>
      <c r="Y388" s="164" t="s">
        <v>1971</v>
      </c>
      <c r="Z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A388" s="164" t="s">
        <v>1971</v>
      </c>
      <c r="AB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C388" s="164" t="s">
        <v>1971</v>
      </c>
      <c r="AD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ALL_TAB_COLUMNS
WHERE 1=1
AND UPPER(OWNER)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'OBSERVATION_SOURCE_VALUE' </v>
      </c>
      <c r="AE388" s="164" t="s">
        <v>1971</v>
      </c>
      <c r="AF388" s="166"/>
      <c r="AG388" s="164" t="s">
        <v>1971</v>
      </c>
      <c r="AH388" s="66"/>
    </row>
    <row r="389" spans="1:34" ht="16.5" hidden="1" customHeight="1">
      <c r="A389" s="141">
        <v>5.4</v>
      </c>
      <c r="B389" s="141" t="s">
        <v>2240</v>
      </c>
      <c r="C389" s="141" t="s">
        <v>2484</v>
      </c>
      <c r="D389" s="141">
        <v>10</v>
      </c>
      <c r="E389" s="174" t="s">
        <v>2243</v>
      </c>
      <c r="F389" s="176" t="s">
        <v>2261</v>
      </c>
      <c r="G389" s="176" t="s">
        <v>2253</v>
      </c>
      <c r="H389" s="176">
        <v>16</v>
      </c>
      <c r="I389" s="182" t="s">
        <v>2707</v>
      </c>
      <c r="J389" s="176" t="s">
        <v>2392</v>
      </c>
      <c r="K389" s="209" t="s">
        <v>2814</v>
      </c>
      <c r="L389" s="174"/>
      <c r="M389" s="142"/>
      <c r="N389" s="182" t="s">
        <v>2720</v>
      </c>
      <c r="O389" s="192"/>
      <c r="P389" s="143"/>
      <c r="Q389" s="174" t="s">
        <v>2449</v>
      </c>
      <c r="R389" s="174"/>
      <c r="S389" s="205" t="s">
        <v>2838</v>
      </c>
      <c r="T389" s="174"/>
      <c r="U389" s="166" t="str">
        <f t="shared" si="6"/>
        <v xml:space="preserve"> OBSERVATION 테이블의 OBSERVATION_SOURCE_CONCEPT_ID 컬럼은 'INTEGER', 'INT', 'NUMBER', 'BIGINT' 타입을 가져야한다 </v>
      </c>
      <c r="V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W389" s="164" t="s">
        <v>1971</v>
      </c>
      <c r="X389" s="166" t="str">
        <f>"SELECT 
	CASE WHEN UPPER(DATA_TYPE_NAME) IN ("&amp;$S389&amp;") THEN 'O' ELSE 'X' END AS PASS_CHK,
    'ID"&amp; 'Ⅲ.품질진단 컬럼_규칙_결과'!$U450 &amp;"' AS RULE_ID, 
    UPPER(TABLE_NAME) AS TB_NM,
	UPPER(COLUMN_NAME) AS COL_NM
FROM TABLE_COLUMNS
WHERE 1=1
AND UPPER(SCHEMA_NAME) = '"&amp;$C389&amp;"'
AND UPPER(TABLE_NAME) = '"&amp;$G389&amp;"'
AND UPPER(COLUMN_NAME) = '"&amp;$J389&amp;"' "</f>
        <v xml:space="preserve">SELECT 
	CASE WHEN UPPER(DATA_TYPE_NAME) IN ('INTEGER', 'INT', 'NUMBER', 'BIGINT') THEN 'O' ELSE 'X' END AS PASS_CHK,
    'ID3117' AS RULE_ID, 
    UPPER(TABLE_NAME) AS TB_NM,
	UPPER(COLUMN_NAME) AS COL_NM
FROM TABLE_COLUMNS
WHERE 1=1
AND UPPER(SCHEMA_NAME) = 'CDM'
AND UPPER(TABLE_NAME) = 'OBSERVATION'
AND UPPER(COLUMN_NAME) = 'OBSERVATION_SOURCE_CONCEPT_ID' </v>
      </c>
      <c r="Y389" s="164" t="s">
        <v>1971</v>
      </c>
      <c r="Z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A389" s="164" t="s">
        <v>1971</v>
      </c>
      <c r="AB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C389" s="164" t="s">
        <v>1971</v>
      </c>
      <c r="AD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ALL_TAB_COLUMNS
WHERE 1=1
AND UPPER(OWNER)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ALL_TAB_COLUMNS
WHERE 1=1
AND UPPER(OWNER) = 'CDM'
AND UPPER(TABLE_NAME) = 'OBSERVATION'
AND UPPER(COLUMN_NAME) = 'OBSERVATION_SOURCE_CONCEPT_ID' </v>
      </c>
      <c r="AE389" s="164" t="s">
        <v>1971</v>
      </c>
      <c r="AF389" s="166"/>
      <c r="AG389" s="164" t="s">
        <v>1971</v>
      </c>
      <c r="AH389" s="66"/>
    </row>
    <row r="390" spans="1:34" ht="16.5" hidden="1" customHeight="1">
      <c r="A390" s="141">
        <v>5.4</v>
      </c>
      <c r="B390" s="141" t="s">
        <v>2240</v>
      </c>
      <c r="C390" s="141" t="s">
        <v>2484</v>
      </c>
      <c r="D390" s="141">
        <v>10</v>
      </c>
      <c r="E390" s="174" t="s">
        <v>2243</v>
      </c>
      <c r="F390" s="176" t="s">
        <v>2261</v>
      </c>
      <c r="G390" s="176" t="s">
        <v>2253</v>
      </c>
      <c r="H390" s="176">
        <v>17</v>
      </c>
      <c r="I390" s="182" t="s">
        <v>2708</v>
      </c>
      <c r="J390" s="176" t="s">
        <v>2382</v>
      </c>
      <c r="K390" s="176" t="s">
        <v>2437</v>
      </c>
      <c r="L390" s="174"/>
      <c r="M390" s="142"/>
      <c r="N390" s="182" t="s">
        <v>2721</v>
      </c>
      <c r="O390" s="192" t="s">
        <v>2724</v>
      </c>
      <c r="P390" s="143"/>
      <c r="Q390" s="174" t="s">
        <v>2449</v>
      </c>
      <c r="R390" s="174"/>
      <c r="S390" s="205" t="s">
        <v>2820</v>
      </c>
      <c r="T390" s="174"/>
      <c r="U390" s="166" t="str">
        <f t="shared" si="6"/>
        <v xml:space="preserve"> OBSERVATION 테이블의 UNIT_SOURCE_VALUE 컬럼은 'CHARACTER VARYING', 'VARCHAR', 'VARCHAR2' 타입을 가져야한다 </v>
      </c>
      <c r="V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W390" s="164" t="s">
        <v>1971</v>
      </c>
      <c r="X390" s="166" t="str">
        <f>"SELECT 
	CASE WHEN UPPER(DATA_TYPE_NAME) IN ("&amp;$S390&amp;") THEN 'O' ELSE 'X' END AS PASS_CHK,
    'ID"&amp; 'Ⅲ.품질진단 컬럼_규칙_결과'!$U451 &amp;"' AS RULE_ID, 
    UPPER(TABLE_NAME) AS TB_NM,
	UPPER(COLUMN_NAME) AS COL_NM
FROM TABLE_COLUMNS
WHERE 1=1
AND UPPER(SCHEMA_NAME) = '"&amp;$C390&amp;"'
AND UPPER(TABLE_NAME) = '"&amp;$G390&amp;"'
AND UPPER(COLUMN_NAME) = '"&amp;$J390&amp;"'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'UNIT_SOURCE_VALUE' </v>
      </c>
      <c r="Y390" s="164" t="s">
        <v>1971</v>
      </c>
      <c r="Z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A390" s="164" t="s">
        <v>1971</v>
      </c>
      <c r="AB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C390" s="164" t="s">
        <v>1971</v>
      </c>
      <c r="AD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ALL_TAB_COLUMNS
WHERE 1=1
AND UPPER(OWNER)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'UNIT_SOURCE_VALUE' </v>
      </c>
      <c r="AE390" s="164" t="s">
        <v>1971</v>
      </c>
      <c r="AF390" s="166"/>
      <c r="AG390" s="164" t="s">
        <v>1971</v>
      </c>
      <c r="AH390" s="66"/>
    </row>
    <row r="391" spans="1:34" ht="16.5" hidden="1" customHeight="1">
      <c r="A391" s="141">
        <v>5.4</v>
      </c>
      <c r="B391" s="141" t="s">
        <v>2240</v>
      </c>
      <c r="C391" s="141" t="s">
        <v>2484</v>
      </c>
      <c r="D391" s="141">
        <v>10</v>
      </c>
      <c r="E391" s="174" t="s">
        <v>2243</v>
      </c>
      <c r="F391" s="176" t="s">
        <v>2261</v>
      </c>
      <c r="G391" s="176" t="s">
        <v>2253</v>
      </c>
      <c r="H391" s="176">
        <v>18</v>
      </c>
      <c r="I391" s="182" t="s">
        <v>2709</v>
      </c>
      <c r="J391" s="176" t="s">
        <v>2393</v>
      </c>
      <c r="K391" s="176" t="s">
        <v>2437</v>
      </c>
      <c r="L391" s="174"/>
      <c r="M391" s="142"/>
      <c r="N391" s="182" t="s">
        <v>2722</v>
      </c>
      <c r="O391" s="192"/>
      <c r="P391" s="143"/>
      <c r="Q391" s="174" t="s">
        <v>2449</v>
      </c>
      <c r="R391" s="174"/>
      <c r="S391" s="205" t="s">
        <v>2820</v>
      </c>
      <c r="T391" s="174"/>
      <c r="U391" s="166" t="str">
        <f t="shared" si="6"/>
        <v xml:space="preserve"> OBSERVATION 테이블의 QUALIFIER_SOURCE_VALUE 컬럼은 'CHARACTER VARYING', 'VARCHAR', 'VARCHAR2' 타입을 가져야한다 </v>
      </c>
      <c r="V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W391" s="164" t="s">
        <v>1971</v>
      </c>
      <c r="X391" s="166" t="str">
        <f>"SELECT 
	CASE WHEN UPPER(DATA_TYPE_NAME) IN ("&amp;$S391&amp;") THEN 'O' ELSE 'X' END AS PASS_CHK,
    'ID"&amp; 'Ⅲ.품질진단 컬럼_규칙_결과'!$U452 &amp;"' AS RULE_ID, 
    UPPER(TABLE_NAME) AS TB_NM,
	UPPER(COLUMN_NAME) AS COL_NM
FROM TABLE_COLUMNS
WHERE 1=1
AND UPPER(SCHEMA_NAME) = '"&amp;$C391&amp;"'
AND UPPER(TABLE_NAME) = '"&amp;$G391&amp;"'
AND UPPER(COLUMN_NAME) = '"&amp;$J391&amp;"'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'QUALIFIER_SOURCE_VALUE' </v>
      </c>
      <c r="Y391" s="164" t="s">
        <v>1971</v>
      </c>
      <c r="Z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A391" s="164" t="s">
        <v>1971</v>
      </c>
      <c r="AB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C391" s="164" t="s">
        <v>1971</v>
      </c>
      <c r="AD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ALL_TAB_COLUMNS
WHERE 1=1
AND UPPER(OWNER)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'QUALIFIER_SOURCE_VALUE' </v>
      </c>
      <c r="AE391" s="164" t="s">
        <v>1971</v>
      </c>
      <c r="AF391" s="166"/>
      <c r="AG391" s="164" t="s">
        <v>1971</v>
      </c>
      <c r="AH391" s="66"/>
    </row>
    <row r="392" spans="1:34" ht="16.5" hidden="1" customHeight="1">
      <c r="A392" s="141">
        <v>5.4</v>
      </c>
      <c r="B392" s="141" t="s">
        <v>2240</v>
      </c>
      <c r="C392" s="141" t="s">
        <v>2484</v>
      </c>
      <c r="D392" s="141">
        <v>10</v>
      </c>
      <c r="E392" s="174" t="s">
        <v>2243</v>
      </c>
      <c r="F392" s="176" t="s">
        <v>2261</v>
      </c>
      <c r="G392" s="176" t="s">
        <v>2253</v>
      </c>
      <c r="H392" s="176">
        <v>19</v>
      </c>
      <c r="I392" s="182" t="s">
        <v>2710</v>
      </c>
      <c r="J392" s="176" t="s">
        <v>2383</v>
      </c>
      <c r="K392" s="176" t="s">
        <v>2437</v>
      </c>
      <c r="L392" s="174"/>
      <c r="M392" s="142"/>
      <c r="N392" s="182" t="s">
        <v>2723</v>
      </c>
      <c r="O392" s="192"/>
      <c r="P392" s="143"/>
      <c r="Q392" s="174"/>
      <c r="R392" s="174"/>
      <c r="S392" s="205" t="s">
        <v>2820</v>
      </c>
      <c r="T392" s="174"/>
      <c r="U392" s="166" t="str">
        <f t="shared" si="6"/>
        <v xml:space="preserve"> OBSERVATION 테이블의 VALUE_SOURCE_VALUE 컬럼은 'CHARACTER VARYING', 'VARCHAR', 'VARCHAR2' 타입을 가져야한다 </v>
      </c>
      <c r="V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W392" s="164" t="s">
        <v>1971</v>
      </c>
      <c r="X392" s="166" t="str">
        <f>"SELECT 
	CASE WHEN UPPER(DATA_TYPE_NAME) IN ("&amp;$S392&amp;") THEN 'O' ELSE 'X' END AS PASS_CHK,
    'ID"&amp; 'Ⅲ.품질진단 컬럼_규칙_결과'!$U453 &amp;"' AS RULE_ID, 
    UPPER(TABLE_NAME) AS TB_NM,
	UPPER(COLUMN_NAME) AS COL_NM
FROM TABLE_COLUMNS
WHERE 1=1
AND UPPER(SCHEMA_NAME) = '"&amp;$C392&amp;"'
AND UPPER(TABLE_NAME) = '"&amp;$G392&amp;"'
AND UPPER(COLUMN_NAME) = '"&amp;$J392&amp;"'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'VALUE_SOURCE_VALUE' </v>
      </c>
      <c r="Y392" s="164" t="s">
        <v>1971</v>
      </c>
      <c r="Z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A392" s="164" t="s">
        <v>1971</v>
      </c>
      <c r="AB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C392" s="164" t="s">
        <v>1971</v>
      </c>
      <c r="AD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ALL_TAB_COLUMNS
WHERE 1=1
AND UPPER(OWNER)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'VALUE_SOURCE_VALUE' </v>
      </c>
      <c r="AE392" s="164" t="s">
        <v>1971</v>
      </c>
      <c r="AF392" s="166"/>
      <c r="AG392" s="164" t="s">
        <v>1971</v>
      </c>
      <c r="AH392" s="66"/>
    </row>
    <row r="393" spans="1:34" ht="16.5" hidden="1" customHeight="1">
      <c r="A393" s="141">
        <v>5.4</v>
      </c>
      <c r="B393" s="141" t="s">
        <v>2240</v>
      </c>
      <c r="C393" s="141" t="s">
        <v>2484</v>
      </c>
      <c r="D393" s="141">
        <v>10</v>
      </c>
      <c r="E393" s="174" t="s">
        <v>2243</v>
      </c>
      <c r="F393" s="176" t="s">
        <v>2261</v>
      </c>
      <c r="G393" s="176" t="s">
        <v>2253</v>
      </c>
      <c r="H393" s="176">
        <v>20</v>
      </c>
      <c r="I393" s="182" t="s">
        <v>2711</v>
      </c>
      <c r="J393" s="176" t="s">
        <v>2695</v>
      </c>
      <c r="K393" s="176" t="s">
        <v>2725</v>
      </c>
      <c r="L393" s="174"/>
      <c r="M393" s="142"/>
      <c r="N393" s="182" t="s">
        <v>2711</v>
      </c>
      <c r="O393" s="192"/>
      <c r="P393" s="143"/>
      <c r="Q393" s="174"/>
      <c r="R393" s="174"/>
      <c r="S393" s="205" t="s">
        <v>2817</v>
      </c>
      <c r="T393" s="174"/>
      <c r="U393" s="166" t="str">
        <f t="shared" si="6"/>
        <v xml:space="preserve"> OBSERVATION 테이블의 OBSERVATION_EVENT_ID 컬럼은 'BIGINT', 'INTEGER', 'INT' 타입을 가져야한다 </v>
      </c>
      <c r="V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W393" s="164" t="s">
        <v>1971</v>
      </c>
      <c r="X393" s="166" t="str">
        <f>"SELECT 
	CASE WHEN UPPER(DATA_TYPE_NAME) IN ("&amp;$S393&amp;") THEN 'O' ELSE 'X' END AS PASS_CHK,
    'ID"&amp; 'Ⅲ.품질진단 컬럼_규칙_결과'!$U454 &amp;"' AS RULE_ID, 
    UPPER(TABLE_NAME) AS TB_NM,
	UPPER(COLUMN_NAME) AS COL_NM
FROM TABLE_COLUMNS
WHERE 1=1
AND UPPER(SCHEMA_NAME) = '"&amp;$C393&amp;"'
AND UPPER(TABLE_NAME) = '"&amp;$G393&amp;"'
AND UPPER(COLUMN_NAME) = '"&amp;$J393&amp;"' "</f>
        <v xml:space="preserve">SELECT 
	CASE WHEN UPPER(DATA_TYPE_NAME) IN ('BIGINT', 'INTEGER', 'INT') THEN 'O' ELSE 'X' END AS PASS_CHK,
    'ID' AS RULE_ID, 
    UPPER(TABLE_NAME) AS TB_NM,
	UPPER(COLUMN_NAME) AS COL_NM
FROM TABLE_COLUMNS
WHERE 1=1
AND UPPER(SCHEMA_NAME) = 'CDM'
AND UPPER(TABLE_NAME) = 'OBSERVATION'
AND UPPER(COLUMN_NAME) = 'OBSERVATION_EVENT_ID' </v>
      </c>
      <c r="Y393" s="164" t="s">
        <v>1971</v>
      </c>
      <c r="Z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A393" s="164" t="s">
        <v>1971</v>
      </c>
      <c r="AB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C393" s="164" t="s">
        <v>1971</v>
      </c>
      <c r="AD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ALL_TAB_COLUMNS
WHERE 1=1
AND UPPER(OWNER)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ALL_TAB_COLUMNS
WHERE 1=1
AND UPPER(OWNER) = 'CDM'
AND UPPER(TABLE_NAME) = 'OBSERVATION'
AND UPPER(COLUMN_NAME) = 'OBSERVATION_EVENT_ID' </v>
      </c>
      <c r="AE393" s="164" t="s">
        <v>1971</v>
      </c>
      <c r="AF393" s="166"/>
      <c r="AG393" s="164" t="s">
        <v>1971</v>
      </c>
      <c r="AH393" s="66"/>
    </row>
    <row r="394" spans="1:34" ht="16.5" hidden="1" customHeight="1">
      <c r="A394" s="141">
        <v>5.4</v>
      </c>
      <c r="B394" s="141" t="s">
        <v>2240</v>
      </c>
      <c r="C394" s="141" t="s">
        <v>2484</v>
      </c>
      <c r="D394" s="141">
        <v>10</v>
      </c>
      <c r="E394" s="174" t="s">
        <v>2243</v>
      </c>
      <c r="F394" s="176" t="s">
        <v>2261</v>
      </c>
      <c r="G394" s="176" t="s">
        <v>2253</v>
      </c>
      <c r="H394" s="176">
        <v>21</v>
      </c>
      <c r="I394" s="182" t="s">
        <v>2712</v>
      </c>
      <c r="J394" s="176" t="s">
        <v>2696</v>
      </c>
      <c r="K394" s="176" t="s">
        <v>2435</v>
      </c>
      <c r="L394" s="174"/>
      <c r="M394" s="142"/>
      <c r="N394" s="182" t="s">
        <v>2712</v>
      </c>
      <c r="O394" s="192"/>
      <c r="P394" s="143"/>
      <c r="Q394" s="174"/>
      <c r="R394" s="174"/>
      <c r="S394" s="205" t="s">
        <v>2838</v>
      </c>
      <c r="T394" s="174"/>
      <c r="U394" s="166" t="str">
        <f t="shared" si="6"/>
        <v xml:space="preserve"> OBSERVATION 테이블의 OBS_EVENT_FIELD_CONCEPT_ID 컬럼은 'INTEGER', 'INT', 'NUMBER', 'BIGINT' 타입을 가져야한다 </v>
      </c>
      <c r="V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W394" s="164" t="s">
        <v>1971</v>
      </c>
      <c r="X394" s="166" t="str">
        <f>"SELECT 
	CASE WHEN UPPER(DATA_TYPE_NAME) IN ("&amp;$S394&amp;") THEN 'O' ELSE 'X' END AS PASS_CHK,
    'ID"&amp; 'Ⅲ.품질진단 컬럼_규칙_결과'!$U455 &amp;"' AS RULE_ID, 
    UPPER(TABLE_NAME) AS TB_NM,
	UPPER(COLUMN_NAME) AS COL_NM
FROM TABLE_COLUMNS
WHERE 1=1
AND UPPER(SCHEMA_NAME) = '"&amp;$C394&amp;"'
AND UPPER(TABLE_NAME) = '"&amp;$G394&amp;"'
AND UPPER(COLUMN_NAME) = '"&amp;$J394&amp;"'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'OBS_EVENT_FIELD_CONCEPT_ID' </v>
      </c>
      <c r="Y394" s="164" t="s">
        <v>1971</v>
      </c>
      <c r="Z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A394" s="164" t="s">
        <v>1971</v>
      </c>
      <c r="AB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C394" s="164" t="s">
        <v>1971</v>
      </c>
      <c r="AD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ALL_TAB_COLUMNS
WHERE 1=1
AND UPPER(OWNER)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'OBS_EVENT_FIELD_CONCEPT_ID' </v>
      </c>
      <c r="AE394" s="164" t="s">
        <v>1971</v>
      </c>
      <c r="AF394" s="166"/>
      <c r="AG394" s="164" t="s">
        <v>1971</v>
      </c>
      <c r="AH394" s="66"/>
    </row>
    <row r="395" spans="1:34" ht="16.5" hidden="1" customHeight="1">
      <c r="A395" s="141">
        <v>5.4</v>
      </c>
      <c r="B395" s="141" t="s">
        <v>2240</v>
      </c>
      <c r="C395" s="141" t="s">
        <v>2484</v>
      </c>
      <c r="D395" s="141">
        <v>11</v>
      </c>
      <c r="E395" s="174" t="s">
        <v>2243</v>
      </c>
      <c r="F395" s="176" t="s">
        <v>2262</v>
      </c>
      <c r="G395" s="176" t="s">
        <v>2254</v>
      </c>
      <c r="H395" s="176">
        <v>1</v>
      </c>
      <c r="I395" s="182" t="s">
        <v>2487</v>
      </c>
      <c r="J395" s="176" t="s">
        <v>2272</v>
      </c>
      <c r="K395" s="176" t="s">
        <v>2435</v>
      </c>
      <c r="L395" s="174"/>
      <c r="M395" s="142"/>
      <c r="N395" s="182" t="s">
        <v>2487</v>
      </c>
      <c r="O395" s="183">
        <v>100000001</v>
      </c>
      <c r="P395" s="150"/>
      <c r="Q395" s="174" t="s">
        <v>116</v>
      </c>
      <c r="R395" s="174" t="s">
        <v>2448</v>
      </c>
      <c r="S395" s="205" t="s">
        <v>2838</v>
      </c>
      <c r="T395" s="174"/>
      <c r="U395" s="166" t="str">
        <f t="shared" si="6"/>
        <v xml:space="preserve"> DEATH 테이블의 PERSON_ID 컬럼은 'INTEGER', 'INT', 'NUMBER', 'BIGINT' 타입을 가져야한다 </v>
      </c>
      <c r="V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W395" s="164" t="s">
        <v>1971</v>
      </c>
      <c r="X395" s="166" t="str">
        <f>"SELECT 
	CASE WHEN UPPER(DATA_TYPE_NAME) IN ("&amp;$S395&amp;") THEN 'O' ELSE 'X' END AS PASS_CHK,
    'ID"&amp; 'Ⅲ.품질진단 컬럼_규칙_결과'!$U456 &amp;"' AS RULE_ID, 
    UPPER(TABLE_NAME) AS TB_NM,
	UPPER(COLUMN_NAME) AS COL_NM
FROM TABLE_COLUMNS
WHERE 1=1
AND UPPER(SCHEMA_NAME) = '"&amp;$C395&amp;"'
AND UPPER(TABLE_NAME) = '"&amp;$G395&amp;"'
AND UPPER(COLUMN_NAME) = '"&amp;$J395&amp;"' "</f>
        <v xml:space="preserve">SELECT 
	CASE WHEN UPPER(DATA_TYPE_NAME) IN ('INTEGER', 'INT', 'NUMBER', 'BIGINT') THEN 'O' ELSE 'X' END AS PASS_CHK,
    'ID3123' AS RULE_ID, 
    UPPER(TABLE_NAME) AS TB_NM,
	UPPER(COLUMN_NAME) AS COL_NM
FROM TABLE_COLUMNS
WHERE 1=1
AND UPPER(SCHEMA_NAME) = 'CDM'
AND UPPER(TABLE_NAME) = 'DEATH'
AND UPPER(COLUMN_NAME) = 'PERSON_ID' </v>
      </c>
      <c r="Y395" s="164" t="s">
        <v>1971</v>
      </c>
      <c r="Z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A395" s="164" t="s">
        <v>1971</v>
      </c>
      <c r="AB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C395" s="164" t="s">
        <v>1971</v>
      </c>
      <c r="AD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ALL_TAB_COLUMNS
WHERE 1=1
AND UPPER(OWNER)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ALL_TAB_COLUMNS
WHERE 1=1
AND UPPER(OWNER) = 'CDM'
AND UPPER(TABLE_NAME) = 'DEATH'
AND UPPER(COLUMN_NAME) = 'PERSON_ID' </v>
      </c>
      <c r="AE395" s="164" t="s">
        <v>1971</v>
      </c>
      <c r="AF395" s="166"/>
      <c r="AG395" s="164" t="s">
        <v>1971</v>
      </c>
      <c r="AH395" s="66"/>
    </row>
    <row r="396" spans="1:34" ht="16.5" hidden="1" customHeight="1">
      <c r="A396" s="141">
        <v>5.4</v>
      </c>
      <c r="B396" s="141" t="s">
        <v>2240</v>
      </c>
      <c r="C396" s="141" t="s">
        <v>2484</v>
      </c>
      <c r="D396" s="141">
        <v>11</v>
      </c>
      <c r="E396" s="174" t="s">
        <v>2243</v>
      </c>
      <c r="F396" s="176" t="s">
        <v>2262</v>
      </c>
      <c r="G396" s="176" t="s">
        <v>2254</v>
      </c>
      <c r="H396" s="176">
        <v>2</v>
      </c>
      <c r="I396" s="182" t="s">
        <v>2726</v>
      </c>
      <c r="J396" s="176" t="s">
        <v>2394</v>
      </c>
      <c r="K396" s="176" t="s">
        <v>2438</v>
      </c>
      <c r="L396" s="174"/>
      <c r="M396" s="142"/>
      <c r="N396" s="182" t="s">
        <v>2726</v>
      </c>
      <c r="O396" s="184">
        <v>44852</v>
      </c>
      <c r="P396" s="150"/>
      <c r="Q396" s="174" t="s">
        <v>116</v>
      </c>
      <c r="R396" s="174" t="s">
        <v>2448</v>
      </c>
      <c r="S396" s="205" t="s">
        <v>2813</v>
      </c>
      <c r="T396" s="174"/>
      <c r="U396" s="166" t="str">
        <f t="shared" si="6"/>
        <v xml:space="preserve"> DEATH 테이블의 DEATH_DATE 컬럼은 'DATE' 타입을 가져야한다 </v>
      </c>
      <c r="V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W396" s="164" t="s">
        <v>1971</v>
      </c>
      <c r="X396" s="166" t="str">
        <f>"SELECT 
	CASE WHEN UPPER(DATA_TYPE_NAME) IN ("&amp;$S396&amp;") THEN 'O' ELSE 'X' END AS PASS_CHK,
    'ID"&amp; 'Ⅲ.품질진단 컬럼_규칙_결과'!$U457 &amp;"' AS RULE_ID, 
    UPPER(TABLE_NAME) AS TB_NM,
	UPPER(COLUMN_NAME) AS COL_NM
FROM TABLE_COLUMNS
WHERE 1=1
AND UPPER(SCHEMA_NAME) = '"&amp;$C396&amp;"'
AND UPPER(TABLE_NAME) = '"&amp;$G396&amp;"'
AND UPPER(COLUMN_NAME) = '"&amp;$J396&amp;"' "</f>
        <v xml:space="preserve">SELECT 
	CASE WHEN UPPER(DATA_TYPE_NAME) IN ('DATE') THEN 'O' ELSE 'X' END AS PASS_CHK,
    'ID3124' AS RULE_ID, 
    UPPER(TABLE_NAME) AS TB_NM,
	UPPER(COLUMN_NAME) AS COL_NM
FROM TABLE_COLUMNS
WHERE 1=1
AND UPPER(SCHEMA_NAME) = 'CDM'
AND UPPER(TABLE_NAME) = 'DEATH'
AND UPPER(COLUMN_NAME) = 'DEATH_DATE' </v>
      </c>
      <c r="Y396" s="164" t="s">
        <v>1971</v>
      </c>
      <c r="Z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A396" s="164" t="s">
        <v>1971</v>
      </c>
      <c r="AB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C396" s="164" t="s">
        <v>1971</v>
      </c>
      <c r="AD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ALL_TAB_COLUMNS
WHERE 1=1
AND UPPER(OWNER)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ALL_TAB_COLUMNS
WHERE 1=1
AND UPPER(OWNER) = 'CDM'
AND UPPER(TABLE_NAME) = 'DEATH'
AND UPPER(COLUMN_NAME) = 'DEATH_DATE' </v>
      </c>
      <c r="AE396" s="164" t="s">
        <v>1971</v>
      </c>
      <c r="AF396" s="166"/>
      <c r="AG396" s="164" t="s">
        <v>1971</v>
      </c>
      <c r="AH396" s="66"/>
    </row>
    <row r="397" spans="1:34" ht="16.5" hidden="1" customHeight="1">
      <c r="A397" s="141">
        <v>5.4</v>
      </c>
      <c r="B397" s="141" t="s">
        <v>2240</v>
      </c>
      <c r="C397" s="141" t="s">
        <v>2484</v>
      </c>
      <c r="D397" s="141">
        <v>11</v>
      </c>
      <c r="E397" s="174" t="s">
        <v>2243</v>
      </c>
      <c r="F397" s="176" t="s">
        <v>2262</v>
      </c>
      <c r="G397" s="176" t="s">
        <v>2254</v>
      </c>
      <c r="H397" s="176">
        <v>3</v>
      </c>
      <c r="I397" s="182" t="s">
        <v>2727</v>
      </c>
      <c r="J397" s="176" t="s">
        <v>2395</v>
      </c>
      <c r="K397" s="176" t="s">
        <v>2436</v>
      </c>
      <c r="L397" s="174"/>
      <c r="M397" s="142"/>
      <c r="N397" s="182" t="s">
        <v>2727</v>
      </c>
      <c r="O397" s="183" t="s">
        <v>2508</v>
      </c>
      <c r="P397" s="36"/>
      <c r="Q397" s="174" t="s">
        <v>2449</v>
      </c>
      <c r="R397" s="174"/>
      <c r="S397" s="205" t="s">
        <v>2819</v>
      </c>
      <c r="T397" s="174"/>
      <c r="U397" s="166" t="str">
        <f t="shared" si="6"/>
        <v xml:space="preserve"> DEATH 테이블의 DEATH_DATETIME 컬럼은 'DATETIME', 'TIMESTAMP', 'TIMESTAMP(6)', 'TIMESTAMP WITHOUT TIME ZONE' 타입을 가져야한다 </v>
      </c>
      <c r="V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W397" s="164" t="s">
        <v>1971</v>
      </c>
      <c r="X397" s="166" t="str">
        <f>"SELECT 
	CASE WHEN UPPER(DATA_TYPE_NAME) IN ("&amp;$S397&amp;") THEN 'O' ELSE 'X' END AS PASS_CHK,
    'ID"&amp; 'Ⅲ.품질진단 컬럼_규칙_결과'!$U458 &amp;"' AS RULE_ID, 
    UPPER(TABLE_NAME) AS TB_NM,
	UPPER(COLUMN_NAME) AS COL_NM
FROM TABLE_COLUMNS
WHERE 1=1
AND UPPER(SCHEMA_NAME) = '"&amp;$C397&amp;"'
AND UPPER(TABLE_NAME) = '"&amp;$G397&amp;"'
AND UPPER(COLUMN_NAME) = '"&amp;$J397&amp;"' "</f>
        <v xml:space="preserve">SELECT 
	CASE WHEN UPPER(DATA_TYPE_NAME) IN ('DATETIME', 'TIMESTAMP', 'TIMESTAMP(6)', 'TIMESTAMP WITHOUT TIME ZONE') THEN 'O' ELSE 'X' END AS PASS_CHK,
    'ID3125' AS RULE_ID, 
    UPPER(TABLE_NAME) AS TB_NM,
	UPPER(COLUMN_NAME) AS COL_NM
FROM TABLE_COLUMNS
WHERE 1=1
AND UPPER(SCHEMA_NAME) = 'CDM'
AND UPPER(TABLE_NAME) = 'DEATH'
AND UPPER(COLUMN_NAME) = 'DEATH_DATETIME' </v>
      </c>
      <c r="Y397" s="164" t="s">
        <v>1971</v>
      </c>
      <c r="Z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A397" s="164" t="s">
        <v>1971</v>
      </c>
      <c r="AB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C397" s="164" t="s">
        <v>1971</v>
      </c>
      <c r="AD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ALL_TAB_COLUMNS
WHERE 1=1
AND UPPER(OWNER)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ALL_TAB_COLUMNS
WHERE 1=1
AND UPPER(OWNER) = 'CDM'
AND UPPER(TABLE_NAME) = 'DEATH'
AND UPPER(COLUMN_NAME) = 'DEATH_DATETIME' </v>
      </c>
      <c r="AE397" s="164" t="s">
        <v>1971</v>
      </c>
      <c r="AF397" s="166"/>
      <c r="AG397" s="164" t="s">
        <v>1971</v>
      </c>
      <c r="AH397" s="66"/>
    </row>
    <row r="398" spans="1:34" ht="16.5" hidden="1" customHeight="1">
      <c r="A398" s="141">
        <v>5.4</v>
      </c>
      <c r="B398" s="141" t="s">
        <v>2240</v>
      </c>
      <c r="C398" s="141" t="s">
        <v>2484</v>
      </c>
      <c r="D398" s="141">
        <v>11</v>
      </c>
      <c r="E398" s="174" t="s">
        <v>2243</v>
      </c>
      <c r="F398" s="176" t="s">
        <v>2262</v>
      </c>
      <c r="G398" s="176" t="s">
        <v>2254</v>
      </c>
      <c r="H398" s="176">
        <v>4</v>
      </c>
      <c r="I398" s="182" t="s">
        <v>2728</v>
      </c>
      <c r="J398" s="176" t="s">
        <v>2396</v>
      </c>
      <c r="K398" s="176" t="s">
        <v>2435</v>
      </c>
      <c r="L398" s="174"/>
      <c r="M398" s="142"/>
      <c r="N398" s="182" t="s">
        <v>2732</v>
      </c>
      <c r="O398" s="183">
        <v>38003618</v>
      </c>
      <c r="P398" s="143"/>
      <c r="Q398" s="174" t="s">
        <v>2449</v>
      </c>
      <c r="R398" s="174"/>
      <c r="S398" s="205" t="s">
        <v>2838</v>
      </c>
      <c r="T398" s="174"/>
      <c r="U398" s="166" t="str">
        <f t="shared" si="6"/>
        <v xml:space="preserve"> DEATH 테이블의 DEATH_TYPE_CONCEPT_ID 컬럼은 'INTEGER', 'INT', 'NUMBER', 'BIGINT' 타입을 가져야한다 </v>
      </c>
      <c r="V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W398" s="164" t="s">
        <v>1971</v>
      </c>
      <c r="X398" s="166" t="str">
        <f>"SELECT 
	CASE WHEN UPPER(DATA_TYPE_NAME) IN ("&amp;$S398&amp;") THEN 'O' ELSE 'X' END AS PASS_CHK,
    'ID"&amp; 'Ⅲ.품질진단 컬럼_규칙_결과'!$U459 &amp;"' AS RULE_ID, 
    UPPER(TABLE_NAME) AS TB_NM,
	UPPER(COLUMN_NAME) AS COL_NM
FROM TABLE_COLUMNS
WHERE 1=1
AND UPPER(SCHEMA_NAME) = '"&amp;$C398&amp;"'
AND UPPER(TABLE_NAME) = '"&amp;$G398&amp;"'
AND UPPER(COLUMN_NAME) = '"&amp;$J398&amp;"' "</f>
        <v xml:space="preserve">SELECT 
	CASE WHEN UPPER(DATA_TYPE_NAME) IN ('INTEGER', 'INT', 'NUMBER', 'BIGINT') THEN 'O' ELSE 'X' END AS PASS_CHK,
    'ID3126' AS RULE_ID, 
    UPPER(TABLE_NAME) AS TB_NM,
	UPPER(COLUMN_NAME) AS COL_NM
FROM TABLE_COLUMNS
WHERE 1=1
AND UPPER(SCHEMA_NAME) = 'CDM'
AND UPPER(TABLE_NAME) = 'DEATH'
AND UPPER(COLUMN_NAME) = 'DEATH_TYPE_CONCEPT_ID' </v>
      </c>
      <c r="Y398" s="164" t="s">
        <v>1971</v>
      </c>
      <c r="Z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A398" s="164" t="s">
        <v>1971</v>
      </c>
      <c r="AB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C398" s="164" t="s">
        <v>1971</v>
      </c>
      <c r="AD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ALL_TAB_COLUMNS
WHERE 1=1
AND UPPER(OWNER)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ALL_TAB_COLUMNS
WHERE 1=1
AND UPPER(OWNER) = 'CDM'
AND UPPER(TABLE_NAME) = 'DEATH'
AND UPPER(COLUMN_NAME) = 'DEATH_TYPE_CONCEPT_ID' </v>
      </c>
      <c r="AE398" s="164" t="s">
        <v>1971</v>
      </c>
      <c r="AF398" s="166"/>
      <c r="AG398" s="164" t="s">
        <v>1971</v>
      </c>
      <c r="AH398" s="66"/>
    </row>
    <row r="399" spans="1:34" ht="16.5" hidden="1" customHeight="1">
      <c r="A399" s="141">
        <v>5.4</v>
      </c>
      <c r="B399" s="141" t="s">
        <v>2240</v>
      </c>
      <c r="C399" s="141" t="s">
        <v>2484</v>
      </c>
      <c r="D399" s="141">
        <v>11</v>
      </c>
      <c r="E399" s="174" t="s">
        <v>2243</v>
      </c>
      <c r="F399" s="176" t="s">
        <v>2262</v>
      </c>
      <c r="G399" s="176" t="s">
        <v>2254</v>
      </c>
      <c r="H399" s="176">
        <v>5</v>
      </c>
      <c r="I399" s="182" t="s">
        <v>2729</v>
      </c>
      <c r="J399" s="176" t="s">
        <v>2397</v>
      </c>
      <c r="K399" s="176" t="s">
        <v>2435</v>
      </c>
      <c r="L399" s="174"/>
      <c r="M399" s="142"/>
      <c r="N399" s="182" t="s">
        <v>2733</v>
      </c>
      <c r="O399" s="183">
        <v>205237003</v>
      </c>
      <c r="P399" s="143"/>
      <c r="Q399" s="174" t="s">
        <v>2449</v>
      </c>
      <c r="R399" s="174"/>
      <c r="S399" s="205" t="s">
        <v>2838</v>
      </c>
      <c r="T399" s="174"/>
      <c r="U399" s="166" t="str">
        <f t="shared" si="6"/>
        <v xml:space="preserve"> DEATH 테이블의 CAUSE_CONCEPT_ID 컬럼은 'INTEGER', 'INT', 'NUMBER', 'BIGINT' 타입을 가져야한다 </v>
      </c>
      <c r="V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W399" s="164" t="s">
        <v>1971</v>
      </c>
      <c r="X399" s="166" t="str">
        <f>"SELECT 
	CASE WHEN UPPER(DATA_TYPE_NAME) IN ("&amp;$S399&amp;") THEN 'O' ELSE 'X' END AS PASS_CHK,
    'ID"&amp; 'Ⅲ.품질진단 컬럼_규칙_결과'!$U460 &amp;"' AS RULE_ID, 
    UPPER(TABLE_NAME) AS TB_NM,
	UPPER(COLUMN_NAME) AS COL_NM
FROM TABLE_COLUMNS
WHERE 1=1
AND UPPER(SCHEMA_NAME) = '"&amp;$C399&amp;"'
AND UPPER(TABLE_NAME) = '"&amp;$G399&amp;"'
AND UPPER(COLUMN_NAME) = '"&amp;$J399&amp;"' "</f>
        <v xml:space="preserve">SELECT 
	CASE WHEN UPPER(DATA_TYPE_NAME) IN ('INTEGER', 'INT', 'NUMBER', 'BIGINT') THEN 'O' ELSE 'X' END AS PASS_CHK,
    'ID3127' AS RULE_ID, 
    UPPER(TABLE_NAME) AS TB_NM,
	UPPER(COLUMN_NAME) AS COL_NM
FROM TABLE_COLUMNS
WHERE 1=1
AND UPPER(SCHEMA_NAME) = 'CDM'
AND UPPER(TABLE_NAME) = 'DEATH'
AND UPPER(COLUMN_NAME) = 'CAUSE_CONCEPT_ID' </v>
      </c>
      <c r="Y399" s="164" t="s">
        <v>1971</v>
      </c>
      <c r="Z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A399" s="164" t="s">
        <v>1971</v>
      </c>
      <c r="AB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C399" s="164" t="s">
        <v>1971</v>
      </c>
      <c r="AD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ALL_TAB_COLUMNS
WHERE 1=1
AND UPPER(OWNER)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ALL_TAB_COLUMNS
WHERE 1=1
AND UPPER(OWNER) = 'CDM'
AND UPPER(TABLE_NAME) = 'DEATH'
AND UPPER(COLUMN_NAME) = 'CAUSE_CONCEPT_ID' </v>
      </c>
      <c r="AE399" s="164" t="s">
        <v>1971</v>
      </c>
      <c r="AF399" s="166"/>
      <c r="AG399" s="164" t="s">
        <v>1971</v>
      </c>
      <c r="AH399" s="66"/>
    </row>
    <row r="400" spans="1:34" ht="16.5" hidden="1" customHeight="1">
      <c r="A400" s="141">
        <v>5.4</v>
      </c>
      <c r="B400" s="141" t="s">
        <v>2240</v>
      </c>
      <c r="C400" s="141" t="s">
        <v>2484</v>
      </c>
      <c r="D400" s="141">
        <v>11</v>
      </c>
      <c r="E400" s="174" t="s">
        <v>2243</v>
      </c>
      <c r="F400" s="176" t="s">
        <v>2262</v>
      </c>
      <c r="G400" s="176" t="s">
        <v>2254</v>
      </c>
      <c r="H400" s="176">
        <v>6</v>
      </c>
      <c r="I400" s="182" t="s">
        <v>2730</v>
      </c>
      <c r="J400" s="176" t="s">
        <v>2398</v>
      </c>
      <c r="K400" s="176" t="s">
        <v>2437</v>
      </c>
      <c r="L400" s="174"/>
      <c r="M400" s="142"/>
      <c r="N400" s="182" t="s">
        <v>2734</v>
      </c>
      <c r="O400" s="183" t="s">
        <v>2736</v>
      </c>
      <c r="P400" s="143"/>
      <c r="Q400" s="174" t="s">
        <v>2449</v>
      </c>
      <c r="R400" s="174"/>
      <c r="S400" s="205" t="s">
        <v>2820</v>
      </c>
      <c r="T400" s="174"/>
      <c r="U400" s="166" t="str">
        <f t="shared" si="6"/>
        <v xml:space="preserve"> DEATH 테이블의 CAUSE_SOURCE_VALUE 컬럼은 'CHARACTER VARYING', 'VARCHAR', 'VARCHAR2' 타입을 가져야한다 </v>
      </c>
      <c r="V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W400" s="164" t="s">
        <v>1971</v>
      </c>
      <c r="X400" s="166" t="str">
        <f>"SELECT 
	CASE WHEN UPPER(DATA_TYPE_NAME) IN ("&amp;$S400&amp;") THEN 'O' ELSE 'X' END AS PASS_CHK,
    'ID"&amp; 'Ⅲ.품질진단 컬럼_규칙_결과'!$U461 &amp;"' AS RULE_ID, 
    UPPER(TABLE_NAME) AS TB_NM,
	UPPER(COLUMN_NAME) AS COL_NM
FROM TABLE_COLUMNS
WHERE 1=1
AND UPPER(SCHEMA_NAME) = '"&amp;$C400&amp;"'
AND UPPER(TABLE_NAME) = '"&amp;$G400&amp;"'
AND UPPER(COLUMN_NAME) = '"&amp;$J400&amp;"' "</f>
        <v xml:space="preserve">SELECT 
	CASE WHEN UPPER(DATA_TYPE_NAME) IN ('CHARACTER VARYING', 'VARCHAR', 'VARCHAR2') THEN 'O' ELSE 'X' END AS PASS_CHK,
    'ID3128' AS RULE_ID, 
    UPPER(TABLE_NAME) AS TB_NM,
	UPPER(COLUMN_NAME) AS COL_NM
FROM TABLE_COLUMNS
WHERE 1=1
AND UPPER(SCHEMA_NAME) = 'CDM'
AND UPPER(TABLE_NAME) = 'DEATH'
AND UPPER(COLUMN_NAME) = 'CAUSE_SOURCE_VALUE' </v>
      </c>
      <c r="Y400" s="164" t="s">
        <v>1971</v>
      </c>
      <c r="Z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A400" s="164" t="s">
        <v>1971</v>
      </c>
      <c r="AB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C400" s="164" t="s">
        <v>1971</v>
      </c>
      <c r="AD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ALL_TAB_COLUMNS
WHERE 1=1
AND UPPER(OWNER)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ALL_TAB_COLUMNS
WHERE 1=1
AND UPPER(OWNER) = 'CDM'
AND UPPER(TABLE_NAME) = 'DEATH'
AND UPPER(COLUMN_NAME) = 'CAUSE_SOURCE_VALUE' </v>
      </c>
      <c r="AE400" s="164" t="s">
        <v>1971</v>
      </c>
      <c r="AF400" s="166"/>
      <c r="AG400" s="164" t="s">
        <v>1971</v>
      </c>
      <c r="AH400" s="66"/>
    </row>
    <row r="401" spans="1:34" ht="16.5" hidden="1" customHeight="1">
      <c r="A401" s="141">
        <v>5.4</v>
      </c>
      <c r="B401" s="141" t="s">
        <v>2240</v>
      </c>
      <c r="C401" s="141" t="s">
        <v>2484</v>
      </c>
      <c r="D401" s="141">
        <v>11</v>
      </c>
      <c r="E401" s="174" t="s">
        <v>2243</v>
      </c>
      <c r="F401" s="176" t="s">
        <v>2262</v>
      </c>
      <c r="G401" s="176" t="s">
        <v>2254</v>
      </c>
      <c r="H401" s="176">
        <v>7</v>
      </c>
      <c r="I401" s="182" t="s">
        <v>2731</v>
      </c>
      <c r="J401" s="176" t="s">
        <v>2399</v>
      </c>
      <c r="K401" s="176" t="s">
        <v>2435</v>
      </c>
      <c r="L401" s="174"/>
      <c r="M401" s="142"/>
      <c r="N401" s="182" t="s">
        <v>2735</v>
      </c>
      <c r="O401" s="183" t="s">
        <v>2508</v>
      </c>
      <c r="P401" s="150"/>
      <c r="Q401" s="174" t="s">
        <v>2449</v>
      </c>
      <c r="R401" s="174"/>
      <c r="S401" s="205" t="s">
        <v>2838</v>
      </c>
      <c r="T401" s="174"/>
      <c r="U401" s="166" t="str">
        <f t="shared" si="6"/>
        <v xml:space="preserve"> DEATH 테이블의 CAUSE_SOURCE_CONCEPT_ID 컬럼은 'INTEGER', 'INT', 'NUMBER', 'BIGINT' 타입을 가져야한다 </v>
      </c>
      <c r="V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W401" s="164" t="s">
        <v>1971</v>
      </c>
      <c r="X401" s="166" t="str">
        <f>"SELECT 
	CASE WHEN UPPER(DATA_TYPE_NAME) IN ("&amp;$S401&amp;") THEN 'O' ELSE 'X' END AS PASS_CHK,
    'ID"&amp; 'Ⅲ.품질진단 컬럼_규칙_결과'!$U462 &amp;"' AS RULE_ID, 
    UPPER(TABLE_NAME) AS TB_NM,
	UPPER(COLUMN_NAME) AS COL_NM
FROM TABLE_COLUMNS
WHERE 1=1
AND UPPER(SCHEMA_NAME) = '"&amp;$C401&amp;"'
AND UPPER(TABLE_NAME) = '"&amp;$G401&amp;"'
AND UPPER(COLUMN_NAME) = '"&amp;$J401&amp;"' "</f>
        <v xml:space="preserve">SELECT 
	CASE WHEN UPPER(DATA_TYPE_NAME) IN ('INTEGER', 'INT', 'NUMBER', 'BIGINT') THEN 'O' ELSE 'X' END AS PASS_CHK,
    'ID3129' AS RULE_ID, 
    UPPER(TABLE_NAME) AS TB_NM,
	UPPER(COLUMN_NAME) AS COL_NM
FROM TABLE_COLUMNS
WHERE 1=1
AND UPPER(SCHEMA_NAME) = 'CDM'
AND UPPER(TABLE_NAME) = 'DEATH'
AND UPPER(COLUMN_NAME) = 'CAUSE_SOURCE_CONCEPT_ID' </v>
      </c>
      <c r="Y401" s="164" t="s">
        <v>1971</v>
      </c>
      <c r="Z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A401" s="164" t="s">
        <v>1971</v>
      </c>
      <c r="AB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C401" s="164" t="s">
        <v>1971</v>
      </c>
      <c r="AD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ALL_TAB_COLUMNS
WHERE 1=1
AND UPPER(OWNER)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ALL_TAB_COLUMNS
WHERE 1=1
AND UPPER(OWNER) = 'CDM'
AND UPPER(TABLE_NAME) = 'DEATH'
AND UPPER(COLUMN_NAME) = 'CAUSE_SOURCE_CONCEPT_ID' </v>
      </c>
      <c r="AE401" s="164" t="s">
        <v>1971</v>
      </c>
      <c r="AF401" s="166"/>
      <c r="AG401" s="164" t="s">
        <v>1971</v>
      </c>
      <c r="AH401" s="66"/>
    </row>
    <row r="402" spans="1:34" ht="16.5" hidden="1" customHeight="1">
      <c r="A402" s="141">
        <v>5.4</v>
      </c>
      <c r="B402" s="141" t="s">
        <v>2240</v>
      </c>
      <c r="C402" s="141" t="s">
        <v>2484</v>
      </c>
      <c r="D402" s="141">
        <v>12</v>
      </c>
      <c r="E402" s="174" t="s">
        <v>2243</v>
      </c>
      <c r="F402" s="176" t="s">
        <v>2263</v>
      </c>
      <c r="G402" s="176" t="s">
        <v>2255</v>
      </c>
      <c r="H402" s="176">
        <v>1</v>
      </c>
      <c r="I402" s="182" t="s">
        <v>2739</v>
      </c>
      <c r="J402" s="176" t="s">
        <v>2400</v>
      </c>
      <c r="K402" s="176" t="s">
        <v>2435</v>
      </c>
      <c r="L402" s="174" t="s">
        <v>9</v>
      </c>
      <c r="M402" s="142"/>
      <c r="N402" s="182" t="s">
        <v>2739</v>
      </c>
      <c r="O402" s="192"/>
      <c r="P402" s="143"/>
      <c r="Q402" s="174" t="s">
        <v>116</v>
      </c>
      <c r="R402" s="174" t="s">
        <v>2448</v>
      </c>
      <c r="S402" s="205" t="s">
        <v>2838</v>
      </c>
      <c r="T402" s="174" t="s">
        <v>315</v>
      </c>
      <c r="U402" s="166" t="str">
        <f t="shared" si="6"/>
        <v xml:space="preserve"> NOTE 테이블의 NOTE_ID 컬럼은 'INTEGER', 'INT', 'NUMBER', 'BIGINT' 타입을 가져야한다 </v>
      </c>
      <c r="V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W402" s="164" t="s">
        <v>1971</v>
      </c>
      <c r="X402" s="166" t="str">
        <f>"SELECT 
	CASE WHEN UPPER(DATA_TYPE_NAME) IN ("&amp;$S402&amp;") THEN 'O' ELSE 'X' END AS PASS_CHK,
    'ID"&amp; 'Ⅲ.품질진단 컬럼_규칙_결과'!$U466 &amp;"' AS RULE_ID, 
    UPPER(TABLE_NAME) AS TB_NM,
	UPPER(COLUMN_NAME) AS COL_NM
FROM TABLE_COLUMNS
WHERE 1=1
AND UPPER(SCHEMA_NAME) = '"&amp;$C402&amp;"'
AND UPPER(TABLE_NAME) = '"&amp;$G402&amp;"'
AND UPPER(COLUMN_NAME) = '"&amp;$J402&amp;"' "</f>
        <v xml:space="preserve">SELECT 
	CASE WHEN UPPER(DATA_TYPE_NAME) IN ('INTEGER', 'INT', 'NUMBER', 'BIGINT') THEN 'O' ELSE 'X' END AS PASS_CHK,
    'ID3133' AS RULE_ID, 
    UPPER(TABLE_NAME) AS TB_NM,
	UPPER(COLUMN_NAME) AS COL_NM
FROM TABLE_COLUMNS
WHERE 1=1
AND UPPER(SCHEMA_NAME) = 'CDM'
AND UPPER(TABLE_NAME) = 'NOTE'
AND UPPER(COLUMN_NAME) = 'NOTE_ID' </v>
      </c>
      <c r="Y402" s="164" t="s">
        <v>1971</v>
      </c>
      <c r="Z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A402" s="164" t="s">
        <v>1971</v>
      </c>
      <c r="AB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C402" s="164" t="s">
        <v>1971</v>
      </c>
      <c r="AD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ALL_TAB_COLUMNS
WHERE 1=1
AND UPPER(OWNER)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ALL_TAB_COLUMNS
WHERE 1=1
AND UPPER(OWNER) = 'CDM'
AND UPPER(TABLE_NAME) = 'NOTE'
AND UPPER(COLUMN_NAME) = 'NOTE_ID' </v>
      </c>
      <c r="AE402" s="164" t="s">
        <v>1971</v>
      </c>
      <c r="AF402" s="166"/>
      <c r="AG402" s="164" t="s">
        <v>1971</v>
      </c>
      <c r="AH402" s="66"/>
    </row>
    <row r="403" spans="1:34" ht="16.5" hidden="1" customHeight="1">
      <c r="A403" s="141">
        <v>5.4</v>
      </c>
      <c r="B403" s="141" t="s">
        <v>2240</v>
      </c>
      <c r="C403" s="141" t="s">
        <v>2484</v>
      </c>
      <c r="D403" s="141">
        <v>12</v>
      </c>
      <c r="E403" s="174" t="s">
        <v>2243</v>
      </c>
      <c r="F403" s="176" t="s">
        <v>2263</v>
      </c>
      <c r="G403" s="176" t="s">
        <v>2255</v>
      </c>
      <c r="H403" s="176">
        <v>2</v>
      </c>
      <c r="I403" s="182" t="s">
        <v>2487</v>
      </c>
      <c r="J403" s="176" t="s">
        <v>2272</v>
      </c>
      <c r="K403" s="176" t="s">
        <v>2435</v>
      </c>
      <c r="L403" s="174"/>
      <c r="M403" s="142"/>
      <c r="N403" s="182" t="s">
        <v>2487</v>
      </c>
      <c r="O403" s="192"/>
      <c r="P403" s="36"/>
      <c r="Q403" s="174" t="s">
        <v>116</v>
      </c>
      <c r="R403" s="174" t="s">
        <v>2448</v>
      </c>
      <c r="S403" s="205" t="s">
        <v>2838</v>
      </c>
      <c r="T403" s="174"/>
      <c r="U403" s="166" t="str">
        <f t="shared" si="6"/>
        <v xml:space="preserve"> NOTE 테이블의 PERSON_ID 컬럼은 'INTEGER', 'INT', 'NUMBER', 'BIGINT' 타입을 가져야한다 </v>
      </c>
      <c r="V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W403" s="164" t="s">
        <v>1971</v>
      </c>
      <c r="X403" s="166" t="str">
        <f>"SELECT 
	CASE WHEN UPPER(DATA_TYPE_NAME) IN ("&amp;$S403&amp;") THEN 'O' ELSE 'X' END AS PASS_CHK,
    'ID"&amp; 'Ⅲ.품질진단 컬럼_규칙_결과'!$U467 &amp;"' AS RULE_ID, 
    UPPER(TABLE_NAME) AS TB_NM,
	UPPER(COLUMN_NAME) AS COL_NM
FROM TABLE_COLUMNS
WHERE 1=1
AND UPPER(SCHEMA_NAME) = '"&amp;$C403&amp;"'
AND UPPER(TABLE_NAME) = '"&amp;$G403&amp;"'
AND UPPER(COLUMN_NAME) = '"&amp;$J403&amp;"' "</f>
        <v xml:space="preserve">SELECT 
	CASE WHEN UPPER(DATA_TYPE_NAME) IN ('INTEGER', 'INT', 'NUMBER', 'BIGINT') THEN 'O' ELSE 'X' END AS PASS_CHK,
    'ID3134' AS RULE_ID, 
    UPPER(TABLE_NAME) AS TB_NM,
	UPPER(COLUMN_NAME) AS COL_NM
FROM TABLE_COLUMNS
WHERE 1=1
AND UPPER(SCHEMA_NAME) = 'CDM'
AND UPPER(TABLE_NAME) = 'NOTE'
AND UPPER(COLUMN_NAME) = 'PERSON_ID' </v>
      </c>
      <c r="Y403" s="164" t="s">
        <v>1971</v>
      </c>
      <c r="Z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A403" s="164" t="s">
        <v>1971</v>
      </c>
      <c r="AB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C403" s="164" t="s">
        <v>1971</v>
      </c>
      <c r="AD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ALL_TAB_COLUMNS
WHERE 1=1
AND UPPER(OWNER)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ALL_TAB_COLUMNS
WHERE 1=1
AND UPPER(OWNER) = 'CDM'
AND UPPER(TABLE_NAME) = 'NOTE'
AND UPPER(COLUMN_NAME) = 'PERSON_ID' </v>
      </c>
      <c r="AE403" s="164" t="s">
        <v>1971</v>
      </c>
      <c r="AF403" s="166"/>
      <c r="AG403" s="164" t="s">
        <v>1971</v>
      </c>
      <c r="AH403" s="66"/>
    </row>
    <row r="404" spans="1:34" ht="16.5" hidden="1" customHeight="1">
      <c r="A404" s="141">
        <v>5.4</v>
      </c>
      <c r="B404" s="141" t="s">
        <v>2240</v>
      </c>
      <c r="C404" s="141" t="s">
        <v>2484</v>
      </c>
      <c r="D404" s="141">
        <v>12</v>
      </c>
      <c r="E404" s="174" t="s">
        <v>2243</v>
      </c>
      <c r="F404" s="176" t="s">
        <v>2263</v>
      </c>
      <c r="G404" s="176" t="s">
        <v>2255</v>
      </c>
      <c r="H404" s="176">
        <v>3</v>
      </c>
      <c r="I404" s="182" t="s">
        <v>2740</v>
      </c>
      <c r="J404" s="176" t="s">
        <v>2401</v>
      </c>
      <c r="K404" s="176" t="s">
        <v>2438</v>
      </c>
      <c r="L404" s="174"/>
      <c r="M404" s="142"/>
      <c r="N404" s="182" t="s">
        <v>2740</v>
      </c>
      <c r="O404" s="184">
        <v>44852</v>
      </c>
      <c r="P404" s="36"/>
      <c r="Q404" s="174" t="s">
        <v>116</v>
      </c>
      <c r="R404" s="174" t="s">
        <v>2448</v>
      </c>
      <c r="S404" s="205" t="s">
        <v>2813</v>
      </c>
      <c r="T404" s="174"/>
      <c r="U404" s="166" t="str">
        <f t="shared" si="6"/>
        <v xml:space="preserve"> NOTE 테이블의 NOTE_DATE 컬럼은 'DATE' 타입을 가져야한다 </v>
      </c>
      <c r="V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W404" s="164" t="s">
        <v>1971</v>
      </c>
      <c r="X404" s="166" t="str">
        <f>"SELECT 
	CASE WHEN UPPER(DATA_TYPE_NAME) IN ("&amp;$S404&amp;") THEN 'O' ELSE 'X' END AS PASS_CHK,
    'ID"&amp; 'Ⅲ.품질진단 컬럼_규칙_결과'!$U468 &amp;"' AS RULE_ID, 
    UPPER(TABLE_NAME) AS TB_NM,
	UPPER(COLUMN_NAME) AS COL_NM
FROM TABLE_COLUMNS
WHERE 1=1
AND UPPER(SCHEMA_NAME) = '"&amp;$C404&amp;"'
AND UPPER(TABLE_NAME) = '"&amp;$G404&amp;"'
AND UPPER(COLUMN_NAME) = '"&amp;$J404&amp;"' "</f>
        <v xml:space="preserve">SELECT 
	CASE WHEN UPPER(DATA_TYPE_NAME) IN ('DATE') THEN 'O' ELSE 'X' END AS PASS_CHK,
    'ID3135' AS RULE_ID, 
    UPPER(TABLE_NAME) AS TB_NM,
	UPPER(COLUMN_NAME) AS COL_NM
FROM TABLE_COLUMNS
WHERE 1=1
AND UPPER(SCHEMA_NAME) = 'CDM'
AND UPPER(TABLE_NAME) = 'NOTE'
AND UPPER(COLUMN_NAME) = 'NOTE_DATE' </v>
      </c>
      <c r="Y404" s="164" t="s">
        <v>1971</v>
      </c>
      <c r="Z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A404" s="164" t="s">
        <v>1971</v>
      </c>
      <c r="AB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C404" s="164" t="s">
        <v>1971</v>
      </c>
      <c r="AD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ALL_TAB_COLUMNS
WHERE 1=1
AND UPPER(OWNER)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ALL_TAB_COLUMNS
WHERE 1=1
AND UPPER(OWNER) = 'CDM'
AND UPPER(TABLE_NAME) = 'NOTE'
AND UPPER(COLUMN_NAME) = 'NOTE_DATE' </v>
      </c>
      <c r="AE404" s="164" t="s">
        <v>1971</v>
      </c>
      <c r="AF404" s="166"/>
      <c r="AG404" s="164" t="s">
        <v>1971</v>
      </c>
      <c r="AH404" s="66"/>
    </row>
    <row r="405" spans="1:34" ht="16.5" hidden="1" customHeight="1">
      <c r="A405" s="141">
        <v>5.4</v>
      </c>
      <c r="B405" s="141" t="s">
        <v>2240</v>
      </c>
      <c r="C405" s="141" t="s">
        <v>2484</v>
      </c>
      <c r="D405" s="141">
        <v>12</v>
      </c>
      <c r="E405" s="174" t="s">
        <v>2243</v>
      </c>
      <c r="F405" s="176" t="s">
        <v>2263</v>
      </c>
      <c r="G405" s="176" t="s">
        <v>2255</v>
      </c>
      <c r="H405" s="176">
        <v>4</v>
      </c>
      <c r="I405" s="182" t="s">
        <v>2741</v>
      </c>
      <c r="J405" s="176" t="s">
        <v>2402</v>
      </c>
      <c r="K405" s="176" t="s">
        <v>2436</v>
      </c>
      <c r="L405" s="174"/>
      <c r="M405" s="142"/>
      <c r="N405" s="182" t="s">
        <v>2741</v>
      </c>
      <c r="O405" s="192"/>
      <c r="P405" s="143"/>
      <c r="Q405" s="174" t="s">
        <v>2449</v>
      </c>
      <c r="R405" s="174"/>
      <c r="S405" s="205" t="s">
        <v>2819</v>
      </c>
      <c r="T405" s="174"/>
      <c r="U405" s="166" t="str">
        <f t="shared" si="6"/>
        <v xml:space="preserve"> NOTE 테이블의 NOTE_DATETIME 컬럼은 'DATETIME', 'TIMESTAMP', 'TIMESTAMP(6)', 'TIMESTAMP WITHOUT TIME ZONE' 타입을 가져야한다 </v>
      </c>
      <c r="V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W405" s="164" t="s">
        <v>1971</v>
      </c>
      <c r="X405" s="166" t="str">
        <f>"SELECT 
	CASE WHEN UPPER(DATA_TYPE_NAME) IN ("&amp;$S405&amp;") THEN 'O' ELSE 'X' END AS PASS_CHK,
    'ID"&amp; 'Ⅲ.품질진단 컬럼_규칙_결과'!$U470 &amp;"' AS RULE_ID, 
    UPPER(TABLE_NAME) AS TB_NM,
	UPPER(COLUMN_NAME) AS COL_NM
FROM TABLE_COLUMNS
WHERE 1=1
AND UPPER(SCHEMA_NAME) = '"&amp;$C405&amp;"'
AND UPPER(TABLE_NAME) = '"&amp;$G405&amp;"'
AND UPPER(COLUMN_NAME) = '"&amp;$J405&amp;"'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'NOTE'
AND UPPER(COLUMN_NAME) = 'NOTE_DATETIME' </v>
      </c>
      <c r="Y405" s="164" t="s">
        <v>1971</v>
      </c>
      <c r="Z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A405" s="164" t="s">
        <v>1971</v>
      </c>
      <c r="AB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C405" s="164" t="s">
        <v>1971</v>
      </c>
      <c r="AD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ALL_TAB_COLUMNS
WHERE 1=1
AND UPPER(OWNER)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'NOTE'
AND UPPER(COLUMN_NAME) = 'NOTE_DATETIME' </v>
      </c>
      <c r="AE405" s="164" t="s">
        <v>1971</v>
      </c>
      <c r="AF405" s="166"/>
      <c r="AG405" s="164" t="s">
        <v>1971</v>
      </c>
      <c r="AH405" s="66"/>
    </row>
    <row r="406" spans="1:34" ht="16.5" hidden="1" customHeight="1">
      <c r="A406" s="141">
        <v>5.4</v>
      </c>
      <c r="B406" s="141" t="s">
        <v>2240</v>
      </c>
      <c r="C406" s="141" t="s">
        <v>2484</v>
      </c>
      <c r="D406" s="141">
        <v>12</v>
      </c>
      <c r="E406" s="174" t="s">
        <v>2243</v>
      </c>
      <c r="F406" s="176" t="s">
        <v>2263</v>
      </c>
      <c r="G406" s="176" t="s">
        <v>2255</v>
      </c>
      <c r="H406" s="176">
        <v>5</v>
      </c>
      <c r="I406" s="182" t="s">
        <v>2742</v>
      </c>
      <c r="J406" s="176" t="s">
        <v>2403</v>
      </c>
      <c r="K406" s="176" t="s">
        <v>2435</v>
      </c>
      <c r="L406" s="174"/>
      <c r="M406" s="142"/>
      <c r="N406" s="182" t="s">
        <v>2752</v>
      </c>
      <c r="O406" s="192">
        <v>32835</v>
      </c>
      <c r="P406" s="143"/>
      <c r="Q406" s="174" t="s">
        <v>116</v>
      </c>
      <c r="R406" s="174" t="s">
        <v>2448</v>
      </c>
      <c r="S406" s="205" t="s">
        <v>2838</v>
      </c>
      <c r="T406" s="174"/>
      <c r="U406" s="166" t="str">
        <f t="shared" si="6"/>
        <v xml:space="preserve"> NOTE 테이블의 NOTE_TYPE_CONCEPT_ID 컬럼은 'INTEGER', 'INT', 'NUMBER', 'BIGINT' 타입을 가져야한다 </v>
      </c>
      <c r="V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W406" s="164" t="s">
        <v>1971</v>
      </c>
      <c r="X406" s="166" t="str">
        <f>"SELECT 
	CASE WHEN UPPER(DATA_TYPE_NAME) IN ("&amp;$S406&amp;") THEN 'O' ELSE 'X' END AS PASS_CHK,
    'ID"&amp; 'Ⅲ.품질진단 컬럼_규칙_결과'!$U471 &amp;"' AS RULE_ID, 
    UPPER(TABLE_NAME) AS TB_NM,
	UPPER(COLUMN_NAME) AS COL_NM
FROM TABLE_COLUMNS
WHERE 1=1
AND UPPER(SCHEMA_NAME) = '"&amp;$C406&amp;"'
AND UPPER(TABLE_NAME) = '"&amp;$G406&amp;"'
AND UPPER(COLUMN_NAME) = '"&amp;$J406&amp;"'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'NOTE_TYPE_CONCEPT_ID' </v>
      </c>
      <c r="Y406" s="164" t="s">
        <v>1971</v>
      </c>
      <c r="Z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A406" s="164" t="s">
        <v>1971</v>
      </c>
      <c r="AB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C406" s="164" t="s">
        <v>1971</v>
      </c>
      <c r="AD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ALL_TAB_COLUMNS
WHERE 1=1
AND UPPER(OWNER)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'NOTE_TYPE_CONCEPT_ID' </v>
      </c>
      <c r="AE406" s="164" t="s">
        <v>1971</v>
      </c>
      <c r="AF406" s="166"/>
      <c r="AG406" s="164" t="s">
        <v>1971</v>
      </c>
      <c r="AH406" s="66"/>
    </row>
    <row r="407" spans="1:34" ht="16.5" hidden="1" customHeight="1">
      <c r="A407" s="141">
        <v>5.4</v>
      </c>
      <c r="B407" s="141" t="s">
        <v>2240</v>
      </c>
      <c r="C407" s="141" t="s">
        <v>2484</v>
      </c>
      <c r="D407" s="141">
        <v>12</v>
      </c>
      <c r="E407" s="174" t="s">
        <v>2243</v>
      </c>
      <c r="F407" s="176" t="s">
        <v>2263</v>
      </c>
      <c r="G407" s="176" t="s">
        <v>2255</v>
      </c>
      <c r="H407" s="176">
        <v>6</v>
      </c>
      <c r="I407" s="182" t="s">
        <v>2743</v>
      </c>
      <c r="J407" s="176" t="s">
        <v>2404</v>
      </c>
      <c r="K407" s="176" t="s">
        <v>2435</v>
      </c>
      <c r="L407" s="174"/>
      <c r="M407" s="142"/>
      <c r="N407" s="182" t="s">
        <v>2743</v>
      </c>
      <c r="O407" s="192" t="s">
        <v>2508</v>
      </c>
      <c r="P407" s="143"/>
      <c r="Q407" s="174" t="s">
        <v>116</v>
      </c>
      <c r="R407" s="174" t="s">
        <v>2448</v>
      </c>
      <c r="S407" s="205" t="s">
        <v>2838</v>
      </c>
      <c r="T407" s="174"/>
      <c r="U407" s="166" t="str">
        <f t="shared" si="6"/>
        <v xml:space="preserve"> NOTE 테이블의 NOTE_CLASS_CONCEPT_ID 컬럼은 'INTEGER', 'INT', 'NUMBER', 'BIGINT' 타입을 가져야한다 </v>
      </c>
      <c r="V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W407" s="164" t="s">
        <v>1971</v>
      </c>
      <c r="X407" s="166" t="str">
        <f>"SELECT 
	CASE WHEN UPPER(DATA_TYPE_NAME) IN ("&amp;$S407&amp;") THEN 'O' ELSE 'X' END AS PASS_CHK,
    'ID"&amp; 'Ⅲ.품질진단 컬럼_규칙_결과'!$U472 &amp;"' AS RULE_ID, 
    UPPER(TABLE_NAME) AS TB_NM,
	UPPER(COLUMN_NAME) AS COL_NM
FROM TABLE_COLUMNS
WHERE 1=1
AND UPPER(SCHEMA_NAME) = '"&amp;$C407&amp;"'
AND UPPER(TABLE_NAME) = '"&amp;$G407&amp;"'
AND UPPER(COLUMN_NAME) = '"&amp;$J407&amp;"' "</f>
        <v xml:space="preserve">SELECT 
	CASE WHEN UPPER(DATA_TYPE_NAME) IN ('INTEGER', 'INT', 'NUMBER', 'BIGINT') THEN 'O' ELSE 'X' END AS PASS_CHK,
    'ID3139' AS RULE_ID, 
    UPPER(TABLE_NAME) AS TB_NM,
	UPPER(COLUMN_NAME) AS COL_NM
FROM TABLE_COLUMNS
WHERE 1=1
AND UPPER(SCHEMA_NAME) = 'CDM'
AND UPPER(TABLE_NAME) = 'NOTE'
AND UPPER(COLUMN_NAME) = 'NOTE_CLASS_CONCEPT_ID' </v>
      </c>
      <c r="Y407" s="164" t="s">
        <v>1971</v>
      </c>
      <c r="Z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A407" s="164" t="s">
        <v>1971</v>
      </c>
      <c r="AB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C407" s="164" t="s">
        <v>1971</v>
      </c>
      <c r="AD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ALL_TAB_COLUMNS
WHERE 1=1
AND UPPER(OWNER)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ALL_TAB_COLUMNS
WHERE 1=1
AND UPPER(OWNER) = 'CDM'
AND UPPER(TABLE_NAME) = 'NOTE'
AND UPPER(COLUMN_NAME) = 'NOTE_CLASS_CONCEPT_ID' </v>
      </c>
      <c r="AE407" s="164" t="s">
        <v>1971</v>
      </c>
      <c r="AF407" s="166"/>
      <c r="AG407" s="164" t="s">
        <v>1971</v>
      </c>
      <c r="AH407" s="66"/>
    </row>
    <row r="408" spans="1:34" ht="16.5" hidden="1" customHeight="1">
      <c r="A408" s="141">
        <v>5.4</v>
      </c>
      <c r="B408" s="141" t="s">
        <v>2240</v>
      </c>
      <c r="C408" s="141" t="s">
        <v>2484</v>
      </c>
      <c r="D408" s="141">
        <v>12</v>
      </c>
      <c r="E408" s="174" t="s">
        <v>2243</v>
      </c>
      <c r="F408" s="176" t="s">
        <v>2263</v>
      </c>
      <c r="G408" s="176" t="s">
        <v>2255</v>
      </c>
      <c r="H408" s="176">
        <v>7</v>
      </c>
      <c r="I408" s="182" t="s">
        <v>2744</v>
      </c>
      <c r="J408" s="176" t="s">
        <v>2405</v>
      </c>
      <c r="K408" s="176" t="s">
        <v>2443</v>
      </c>
      <c r="L408" s="174"/>
      <c r="M408" s="142"/>
      <c r="N408" s="182" t="s">
        <v>2744</v>
      </c>
      <c r="O408" s="192"/>
      <c r="P408" s="143"/>
      <c r="Q408" s="174" t="s">
        <v>2449</v>
      </c>
      <c r="R408" s="174"/>
      <c r="S408" s="205" t="s">
        <v>2820</v>
      </c>
      <c r="T408" s="174"/>
      <c r="U408" s="166" t="str">
        <f t="shared" si="6"/>
        <v xml:space="preserve"> NOTE 테이블의 NOTE_TITLE 컬럼은 'CHARACTER VARYING', 'VARCHAR', 'VARCHAR2' 타입을 가져야한다 </v>
      </c>
      <c r="V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W408" s="164" t="s">
        <v>1971</v>
      </c>
      <c r="X408" s="166" t="str">
        <f>"SELECT 
	CASE WHEN UPPER(DATA_TYPE_NAME) IN ("&amp;$S408&amp;") THEN 'O' ELSE 'X' END AS PASS_CHK,
    'ID"&amp; 'Ⅲ.품질진단 컬럼_규칙_결과'!$U473 &amp;"' AS RULE_ID, 
    UPPER(TABLE_NAME) AS TB_NM,
	UPPER(COLUMN_NAME) AS COL_NM
FROM TABLE_COLUMNS
WHERE 1=1
AND UPPER(SCHEMA_NAME) = '"&amp;$C408&amp;"'
AND UPPER(TABLE_NAME) = '"&amp;$G408&amp;"'
AND UPPER(COLUMN_NAME) = '"&amp;$J408&amp;"' "</f>
        <v xml:space="preserve">SELECT 
	CASE WHEN UPPER(DATA_TYPE_NAME) IN ('CHARACTER VARYING', 'VARCHAR', 'VARCHAR2') THEN 'O' ELSE 'X' END AS PASS_CHK,
    'ID3140' AS RULE_ID, 
    UPPER(TABLE_NAME) AS TB_NM,
	UPPER(COLUMN_NAME) AS COL_NM
FROM TABLE_COLUMNS
WHERE 1=1
AND UPPER(SCHEMA_NAME) = 'CDM'
AND UPPER(TABLE_NAME) = 'NOTE'
AND UPPER(COLUMN_NAME) = 'NOTE_TITLE' </v>
      </c>
      <c r="Y408" s="164" t="s">
        <v>1971</v>
      </c>
      <c r="Z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A408" s="164" t="s">
        <v>1971</v>
      </c>
      <c r="AB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C408" s="164" t="s">
        <v>1971</v>
      </c>
      <c r="AD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ALL_TAB_COLUMNS
WHERE 1=1
AND UPPER(OWNER)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ALL_TAB_COLUMNS
WHERE 1=1
AND UPPER(OWNER) = 'CDM'
AND UPPER(TABLE_NAME) = 'NOTE'
AND UPPER(COLUMN_NAME) = 'NOTE_TITLE' </v>
      </c>
      <c r="AE408" s="164" t="s">
        <v>1971</v>
      </c>
      <c r="AF408" s="166"/>
      <c r="AG408" s="164" t="s">
        <v>1971</v>
      </c>
      <c r="AH408" s="66"/>
    </row>
    <row r="409" spans="1:34" ht="16.5" hidden="1" customHeight="1">
      <c r="A409" s="141">
        <v>5.4</v>
      </c>
      <c r="B409" s="141" t="s">
        <v>2240</v>
      </c>
      <c r="C409" s="141" t="s">
        <v>2484</v>
      </c>
      <c r="D409" s="141">
        <v>12</v>
      </c>
      <c r="E409" s="174" t="s">
        <v>2243</v>
      </c>
      <c r="F409" s="176" t="s">
        <v>2263</v>
      </c>
      <c r="G409" s="176" t="s">
        <v>2255</v>
      </c>
      <c r="H409" s="176">
        <v>8</v>
      </c>
      <c r="I409" s="182" t="s">
        <v>2745</v>
      </c>
      <c r="J409" s="176" t="s">
        <v>2406</v>
      </c>
      <c r="K409" s="176" t="s">
        <v>2440</v>
      </c>
      <c r="L409" s="174"/>
      <c r="M409" s="142"/>
      <c r="N409" s="182" t="s">
        <v>2753</v>
      </c>
      <c r="O409" s="192"/>
      <c r="P409" s="143"/>
      <c r="Q409" s="174" t="s">
        <v>116</v>
      </c>
      <c r="R409" s="174" t="s">
        <v>2448</v>
      </c>
      <c r="S409" s="205" t="s">
        <v>2821</v>
      </c>
      <c r="T409" s="174"/>
      <c r="U409" s="166" t="str">
        <f t="shared" si="6"/>
        <v xml:space="preserve"> NOTE 테이블의 NOTE_TEXT 컬럼은 'CHARACTER VARYING', 'VARCHAR', 'VARCHAR2', 'CLOB', 'TEXT' 타입을 가져야한다 </v>
      </c>
      <c r="V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W409" s="164" t="s">
        <v>1971</v>
      </c>
      <c r="X409" s="166" t="str">
        <f>"SELECT 
	CASE WHEN UPPER(DATA_TYPE_NAME) IN ("&amp;$S409&amp;") THEN 'O' ELSE 'X' END AS PASS_CHK,
    'ID"&amp; 'Ⅲ.품질진단 컬럼_규칙_결과'!$U474 &amp;"' AS RULE_ID, 
    UPPER(TABLE_NAME) AS TB_NM,
	UPPER(COLUMN_NAME) AS COL_NM
FROM TABLE_COLUMNS
WHERE 1=1
AND UPPER(SCHEMA_NAME) = '"&amp;$C409&amp;"'
AND UPPER(TABLE_NAME) = '"&amp;$G409&amp;"'
AND UPPER(COLUMN_NAME) = '"&amp;$J409&amp;"'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'NOTE'
AND UPPER(COLUMN_NAME) = 'NOTE_TEXT' </v>
      </c>
      <c r="Y409" s="164" t="s">
        <v>1971</v>
      </c>
      <c r="Z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A409" s="164" t="s">
        <v>1971</v>
      </c>
      <c r="AB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C409" s="164" t="s">
        <v>1971</v>
      </c>
      <c r="AD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ALL_TAB_COLUMNS
WHERE 1=1
AND UPPER(OWNER)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'NOTE'
AND UPPER(COLUMN_NAME) = 'NOTE_TEXT' </v>
      </c>
      <c r="AE409" s="164" t="s">
        <v>1971</v>
      </c>
      <c r="AF409" s="166"/>
      <c r="AG409" s="164" t="s">
        <v>1971</v>
      </c>
      <c r="AH409" s="66"/>
    </row>
    <row r="410" spans="1:34" ht="16.5" hidden="1" customHeight="1">
      <c r="A410" s="141">
        <v>5.4</v>
      </c>
      <c r="B410" s="141" t="s">
        <v>2240</v>
      </c>
      <c r="C410" s="141" t="s">
        <v>2484</v>
      </c>
      <c r="D410" s="141">
        <v>12</v>
      </c>
      <c r="E410" s="174" t="s">
        <v>2243</v>
      </c>
      <c r="F410" s="176" t="s">
        <v>2263</v>
      </c>
      <c r="G410" s="176" t="s">
        <v>2255</v>
      </c>
      <c r="H410" s="176">
        <v>9</v>
      </c>
      <c r="I410" s="182" t="s">
        <v>2746</v>
      </c>
      <c r="J410" s="176" t="s">
        <v>2407</v>
      </c>
      <c r="K410" s="176" t="s">
        <v>2435</v>
      </c>
      <c r="L410" s="174"/>
      <c r="M410" s="142"/>
      <c r="N410" s="182" t="s">
        <v>2754</v>
      </c>
      <c r="O410" s="192">
        <v>32678</v>
      </c>
      <c r="P410" s="143"/>
      <c r="Q410" s="174" t="s">
        <v>116</v>
      </c>
      <c r="R410" s="174" t="s">
        <v>2448</v>
      </c>
      <c r="S410" s="205" t="s">
        <v>2838</v>
      </c>
      <c r="T410" s="174"/>
      <c r="U410" s="166" t="str">
        <f t="shared" si="6"/>
        <v xml:space="preserve"> NOTE 테이블의 ENCODING_CONCEPT_ID 컬럼은 'INTEGER', 'INT', 'NUMBER', 'BIGINT' 타입을 가져야한다 </v>
      </c>
      <c r="V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W410" s="164" t="s">
        <v>1971</v>
      </c>
      <c r="X410" s="166" t="str">
        <f>"SELECT 
	CASE WHEN UPPER(DATA_TYPE_NAME) IN ("&amp;$S410&amp;") THEN 'O' ELSE 'X' END AS PASS_CHK,
    'ID"&amp; 'Ⅲ.품질진단 컬럼_규칙_결과'!$U475 &amp;"' AS RULE_ID, 
    UPPER(TABLE_NAME) AS TB_NM,
	UPPER(COLUMN_NAME) AS COL_NM
FROM TABLE_COLUMNS
WHERE 1=1
AND UPPER(SCHEMA_NAME) = '"&amp;$C410&amp;"'
AND UPPER(TABLE_NAME) = '"&amp;$G410&amp;"'
AND UPPER(COLUMN_NAME) = '"&amp;$J410&amp;"'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'ENCODING_CONCEPT_ID' </v>
      </c>
      <c r="Y410" s="164" t="s">
        <v>1971</v>
      </c>
      <c r="Z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A410" s="164" t="s">
        <v>1971</v>
      </c>
      <c r="AB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C410" s="164" t="s">
        <v>1971</v>
      </c>
      <c r="AD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ALL_TAB_COLUMNS
WHERE 1=1
AND UPPER(OWNER)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'ENCODING_CONCEPT_ID' </v>
      </c>
      <c r="AE410" s="164" t="s">
        <v>1971</v>
      </c>
      <c r="AF410" s="166"/>
      <c r="AG410" s="164" t="s">
        <v>1971</v>
      </c>
      <c r="AH410" s="66"/>
    </row>
    <row r="411" spans="1:34" ht="16.5" hidden="1" customHeight="1">
      <c r="A411" s="141">
        <v>5.4</v>
      </c>
      <c r="B411" s="141" t="s">
        <v>2240</v>
      </c>
      <c r="C411" s="141" t="s">
        <v>2484</v>
      </c>
      <c r="D411" s="141">
        <v>12</v>
      </c>
      <c r="E411" s="174" t="s">
        <v>2243</v>
      </c>
      <c r="F411" s="176" t="s">
        <v>2263</v>
      </c>
      <c r="G411" s="176" t="s">
        <v>2255</v>
      </c>
      <c r="H411" s="176">
        <v>10</v>
      </c>
      <c r="I411" s="182" t="s">
        <v>2747</v>
      </c>
      <c r="J411" s="176" t="s">
        <v>2408</v>
      </c>
      <c r="K411" s="176" t="s">
        <v>2435</v>
      </c>
      <c r="L411" s="174"/>
      <c r="M411" s="142"/>
      <c r="N411" s="182" t="s">
        <v>2747</v>
      </c>
      <c r="O411" s="192"/>
      <c r="P411" s="146"/>
      <c r="Q411" s="174" t="s">
        <v>116</v>
      </c>
      <c r="R411" s="174" t="s">
        <v>2448</v>
      </c>
      <c r="S411" s="205" t="s">
        <v>2838</v>
      </c>
      <c r="T411" s="174"/>
      <c r="U411" s="166" t="str">
        <f t="shared" si="6"/>
        <v xml:space="preserve"> NOTE 테이블의 LANGUAGE_CONCEPT_ID 컬럼은 'INTEGER', 'INT', 'NUMBER', 'BIGINT' 타입을 가져야한다 </v>
      </c>
      <c r="V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W411" s="164" t="s">
        <v>1971</v>
      </c>
      <c r="X411" s="166" t="str">
        <f>"SELECT 
	CASE WHEN UPPER(DATA_TYPE_NAME) IN ("&amp;$S411&amp;") THEN 'O' ELSE 'X' END AS PASS_CHK,
    'ID"&amp; 'Ⅲ.품질진단 컬럼_규칙_결과'!$U476 &amp;"' AS RULE_ID, 
    UPPER(TABLE_NAME) AS TB_NM,
	UPPER(COLUMN_NAME) AS COL_NM
FROM TABLE_COLUMNS
WHERE 1=1
AND UPPER(SCHEMA_NAME) = '"&amp;$C411&amp;"'
AND UPPER(TABLE_NAME) = '"&amp;$G411&amp;"'
AND UPPER(COLUMN_NAME) = '"&amp;$J411&amp;"' "</f>
        <v xml:space="preserve">SELECT 
	CASE WHEN UPPER(DATA_TYPE_NAME) IN ('INTEGER', 'INT', 'NUMBER', 'BIGINT') THEN 'O' ELSE 'X' END AS PASS_CHK,
    'ID3143' AS RULE_ID, 
    UPPER(TABLE_NAME) AS TB_NM,
	UPPER(COLUMN_NAME) AS COL_NM
FROM TABLE_COLUMNS
WHERE 1=1
AND UPPER(SCHEMA_NAME) = 'CDM'
AND UPPER(TABLE_NAME) = 'NOTE'
AND UPPER(COLUMN_NAME) = 'LANGUAGE_CONCEPT_ID' </v>
      </c>
      <c r="Y411" s="164" t="s">
        <v>1971</v>
      </c>
      <c r="Z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A411" s="164" t="s">
        <v>1971</v>
      </c>
      <c r="AB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C411" s="164" t="s">
        <v>1971</v>
      </c>
      <c r="AD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ALL_TAB_COLUMNS
WHERE 1=1
AND UPPER(OWNER)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ALL_TAB_COLUMNS
WHERE 1=1
AND UPPER(OWNER) = 'CDM'
AND UPPER(TABLE_NAME) = 'NOTE'
AND UPPER(COLUMN_NAME) = 'LANGUAGE_CONCEPT_ID' </v>
      </c>
      <c r="AE411" s="164" t="s">
        <v>1971</v>
      </c>
      <c r="AF411" s="166"/>
      <c r="AG411" s="164" t="s">
        <v>1971</v>
      </c>
      <c r="AH411" s="66"/>
    </row>
    <row r="412" spans="1:34" ht="16.5" hidden="1" customHeight="1">
      <c r="A412" s="141">
        <v>5.4</v>
      </c>
      <c r="B412" s="141" t="s">
        <v>2240</v>
      </c>
      <c r="C412" s="141" t="s">
        <v>2484</v>
      </c>
      <c r="D412" s="141">
        <v>12</v>
      </c>
      <c r="E412" s="174" t="s">
        <v>2243</v>
      </c>
      <c r="F412" s="176" t="s">
        <v>2263</v>
      </c>
      <c r="G412" s="176" t="s">
        <v>2255</v>
      </c>
      <c r="H412" s="176">
        <v>11</v>
      </c>
      <c r="I412" s="182" t="s">
        <v>2748</v>
      </c>
      <c r="J412" s="176" t="s">
        <v>2281</v>
      </c>
      <c r="K412" s="176" t="s">
        <v>2435</v>
      </c>
      <c r="L412" s="174"/>
      <c r="M412" s="142"/>
      <c r="N412" s="182" t="s">
        <v>2748</v>
      </c>
      <c r="O412" s="183">
        <v>11111</v>
      </c>
      <c r="P412" s="146"/>
      <c r="Q412" s="174" t="s">
        <v>2449</v>
      </c>
      <c r="R412" s="174"/>
      <c r="S412" s="205" t="s">
        <v>2838</v>
      </c>
      <c r="T412" s="174"/>
      <c r="U412" s="166" t="str">
        <f t="shared" si="6"/>
        <v xml:space="preserve"> NOTE 테이블의 PROVIDER_ID 컬럼은 'INTEGER', 'INT', 'NUMBER', 'BIGINT' 타입을 가져야한다 </v>
      </c>
      <c r="V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W412" s="164" t="s">
        <v>1971</v>
      </c>
      <c r="X412" s="166" t="str">
        <f>"SELECT 
	CASE WHEN UPPER(DATA_TYPE_NAME) IN ("&amp;$S412&amp;") THEN 'O' ELSE 'X' END AS PASS_CHK,
    'ID"&amp; 'Ⅲ.품질진단 컬럼_규칙_결과'!$U477 &amp;"' AS RULE_ID, 
    UPPER(TABLE_NAME) AS TB_NM,
	UPPER(COLUMN_NAME) AS COL_NM
FROM TABLE_COLUMNS
WHERE 1=1
AND UPPER(SCHEMA_NAME) = '"&amp;$C412&amp;"'
AND UPPER(TABLE_NAME) = '"&amp;$G412&amp;"'
AND UPPER(COLUMN_NAME) = '"&amp;$J412&amp;"' "</f>
        <v xml:space="preserve">SELECT 
	CASE WHEN UPPER(DATA_TYPE_NAME) IN ('INTEGER', 'INT', 'NUMBER', 'BIGINT') THEN 'O' ELSE 'X' END AS PASS_CHK,
    'ID3144' AS RULE_ID, 
    UPPER(TABLE_NAME) AS TB_NM,
	UPPER(COLUMN_NAME) AS COL_NM
FROM TABLE_COLUMNS
WHERE 1=1
AND UPPER(SCHEMA_NAME) = 'CDM'
AND UPPER(TABLE_NAME) = 'NOTE'
AND UPPER(COLUMN_NAME) = 'PROVIDER_ID' </v>
      </c>
      <c r="Y412" s="164" t="s">
        <v>1971</v>
      </c>
      <c r="Z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A412" s="164" t="s">
        <v>1971</v>
      </c>
      <c r="AB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C412" s="164" t="s">
        <v>1971</v>
      </c>
      <c r="AD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ALL_TAB_COLUMNS
WHERE 1=1
AND UPPER(OWNER)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ALL_TAB_COLUMNS
WHERE 1=1
AND UPPER(OWNER) = 'CDM'
AND UPPER(TABLE_NAME) = 'NOTE'
AND UPPER(COLUMN_NAME) = 'PROVIDER_ID' </v>
      </c>
      <c r="AE412" s="164" t="s">
        <v>1971</v>
      </c>
      <c r="AF412" s="166"/>
      <c r="AG412" s="164" t="s">
        <v>1971</v>
      </c>
      <c r="AH412" s="66"/>
    </row>
    <row r="413" spans="1:34" ht="16.5" hidden="1" customHeight="1">
      <c r="A413" s="141">
        <v>5.4</v>
      </c>
      <c r="B413" s="141" t="s">
        <v>2240</v>
      </c>
      <c r="C413" s="141" t="s">
        <v>2484</v>
      </c>
      <c r="D413" s="141">
        <v>12</v>
      </c>
      <c r="E413" s="174" t="s">
        <v>2243</v>
      </c>
      <c r="F413" s="176" t="s">
        <v>2263</v>
      </c>
      <c r="G413" s="176" t="s">
        <v>2255</v>
      </c>
      <c r="H413" s="176">
        <v>12</v>
      </c>
      <c r="I413" s="182" t="s">
        <v>2518</v>
      </c>
      <c r="J413" s="176" t="s">
        <v>2294</v>
      </c>
      <c r="K413" s="176" t="s">
        <v>2435</v>
      </c>
      <c r="L413" s="174"/>
      <c r="M413" s="142"/>
      <c r="N413" s="182" t="s">
        <v>2755</v>
      </c>
      <c r="O413" s="183">
        <v>11833561</v>
      </c>
      <c r="P413" s="146"/>
      <c r="Q413" s="174" t="s">
        <v>2449</v>
      </c>
      <c r="R413" s="174"/>
      <c r="S413" s="205" t="s">
        <v>2838</v>
      </c>
      <c r="T413" s="174"/>
      <c r="U413" s="166" t="str">
        <f t="shared" si="6"/>
        <v xml:space="preserve"> NOTE 테이블의 VISIT_OCCURRENCE_ID 컬럼은 'INTEGER', 'INT', 'NUMBER', 'BIGINT' 타입을 가져야한다 </v>
      </c>
      <c r="V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W413" s="164" t="s">
        <v>1971</v>
      </c>
      <c r="X413" s="166" t="str">
        <f>"SELECT 
	CASE WHEN UPPER(DATA_TYPE_NAME) IN ("&amp;$S413&amp;") THEN 'O' ELSE 'X' END AS PASS_CHK,
    'ID"&amp; 'Ⅲ.품질진단 컬럼_규칙_결과'!$U478 &amp;"' AS RULE_ID, 
    UPPER(TABLE_NAME) AS TB_NM,
	UPPER(COLUMN_NAME) AS COL_NM
FROM TABLE_COLUMNS
WHERE 1=1
AND UPPER(SCHEMA_NAME) = '"&amp;$C413&amp;"'
AND UPPER(TABLE_NAME) = '"&amp;$G413&amp;"'
AND UPPER(COLUMN_NAME) = '"&amp;$J413&amp;"'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'VISIT_OCCURRENCE_ID' </v>
      </c>
      <c r="Y413" s="164" t="s">
        <v>1971</v>
      </c>
      <c r="Z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A413" s="164" t="s">
        <v>1971</v>
      </c>
      <c r="AB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C413" s="164" t="s">
        <v>1971</v>
      </c>
      <c r="AD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ALL_TAB_COLUMNS
WHERE 1=1
AND UPPER(OWNER)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'VISIT_OCCURRENCE_ID' </v>
      </c>
      <c r="AE413" s="164" t="s">
        <v>1971</v>
      </c>
      <c r="AF413" s="166"/>
      <c r="AG413" s="164" t="s">
        <v>1971</v>
      </c>
      <c r="AH413" s="66"/>
    </row>
    <row r="414" spans="1:34" ht="16.5" hidden="1" customHeight="1">
      <c r="A414" s="141">
        <v>5.4</v>
      </c>
      <c r="B414" s="141" t="s">
        <v>2240</v>
      </c>
      <c r="C414" s="141" t="s">
        <v>2484</v>
      </c>
      <c r="D414" s="141">
        <v>12</v>
      </c>
      <c r="E414" s="174" t="s">
        <v>2243</v>
      </c>
      <c r="F414" s="176" t="s">
        <v>2263</v>
      </c>
      <c r="G414" s="176" t="s">
        <v>2255</v>
      </c>
      <c r="H414" s="176">
        <v>13</v>
      </c>
      <c r="I414" s="182" t="s">
        <v>2500</v>
      </c>
      <c r="J414" s="176" t="s">
        <v>2307</v>
      </c>
      <c r="K414" s="176" t="s">
        <v>2435</v>
      </c>
      <c r="L414" s="174"/>
      <c r="M414" s="165"/>
      <c r="N414" s="182" t="s">
        <v>2500</v>
      </c>
      <c r="O414" s="183">
        <v>11833562</v>
      </c>
      <c r="P414" s="4"/>
      <c r="Q414" s="174" t="s">
        <v>2449</v>
      </c>
      <c r="R414" s="174"/>
      <c r="S414" s="205" t="s">
        <v>2838</v>
      </c>
      <c r="T414" s="174"/>
      <c r="U414" s="166" t="str">
        <f t="shared" si="6"/>
        <v xml:space="preserve"> NOTE 테이블의 VISIT_DETAIL_ID 컬럼은 'INTEGER', 'INT', 'NUMBER', 'BIGINT' 타입을 가져야한다 </v>
      </c>
      <c r="V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W414" s="164" t="s">
        <v>1971</v>
      </c>
      <c r="X414" s="166" t="str">
        <f>"SELECT 
	CASE WHEN UPPER(DATA_TYPE_NAME) IN ("&amp;$S414&amp;") THEN 'O' ELSE 'X' END AS PASS_CHK,
    'ID"&amp; 'Ⅲ.품질진단 컬럼_규칙_결과'!$U479 &amp;"' AS RULE_ID, 
    UPPER(TABLE_NAME) AS TB_NM,
	UPPER(COLUMN_NAME) AS COL_NM
FROM TABLE_COLUMNS
WHERE 1=1
AND UPPER(SCHEMA_NAME) = '"&amp;$C414&amp;"'
AND UPPER(TABLE_NAME) = '"&amp;$G414&amp;"'
AND UPPER(COLUMN_NAME) = '"&amp;$J414&amp;"' "</f>
        <v xml:space="preserve">SELECT 
	CASE WHEN UPPER(DATA_TYPE_NAME) IN ('INTEGER', 'INT', 'NUMBER', 'BIGINT') THEN 'O' ELSE 'X' END AS PASS_CHK,
    'ID3146' AS RULE_ID, 
    UPPER(TABLE_NAME) AS TB_NM,
	UPPER(COLUMN_NAME) AS COL_NM
FROM TABLE_COLUMNS
WHERE 1=1
AND UPPER(SCHEMA_NAME) = 'CDM'
AND UPPER(TABLE_NAME) = 'NOTE'
AND UPPER(COLUMN_NAME) = 'VISIT_DETAIL_ID' </v>
      </c>
      <c r="Y414" s="164" t="s">
        <v>1971</v>
      </c>
      <c r="Z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A414" s="164" t="s">
        <v>1971</v>
      </c>
      <c r="AB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C414" s="164" t="s">
        <v>1971</v>
      </c>
      <c r="AD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ALL_TAB_COLUMNS
WHERE 1=1
AND UPPER(OWNER)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ALL_TAB_COLUMNS
WHERE 1=1
AND UPPER(OWNER) = 'CDM'
AND UPPER(TABLE_NAME) = 'NOTE'
AND UPPER(COLUMN_NAME) = 'VISIT_DETAIL_ID' </v>
      </c>
      <c r="AE414" s="164" t="s">
        <v>1971</v>
      </c>
      <c r="AF414" s="166"/>
      <c r="AG414" s="164" t="s">
        <v>1971</v>
      </c>
      <c r="AH414" s="66"/>
    </row>
    <row r="415" spans="1:34" ht="16.5" hidden="1" customHeight="1">
      <c r="A415" s="141">
        <v>5.4</v>
      </c>
      <c r="B415" s="141" t="s">
        <v>2240</v>
      </c>
      <c r="C415" s="141" t="s">
        <v>2484</v>
      </c>
      <c r="D415" s="141">
        <v>12</v>
      </c>
      <c r="E415" s="174" t="s">
        <v>2243</v>
      </c>
      <c r="F415" s="176" t="s">
        <v>2263</v>
      </c>
      <c r="G415" s="176" t="s">
        <v>2255</v>
      </c>
      <c r="H415" s="176">
        <v>14</v>
      </c>
      <c r="I415" s="182" t="s">
        <v>2749</v>
      </c>
      <c r="J415" s="176" t="s">
        <v>2409</v>
      </c>
      <c r="K415" s="176" t="s">
        <v>2437</v>
      </c>
      <c r="L415" s="174"/>
      <c r="M415" s="142"/>
      <c r="N415" s="182" t="s">
        <v>2756</v>
      </c>
      <c r="O415" s="192"/>
      <c r="P415" s="146"/>
      <c r="Q415" s="174" t="s">
        <v>2449</v>
      </c>
      <c r="R415" s="174"/>
      <c r="S415" s="205" t="s">
        <v>2820</v>
      </c>
      <c r="T415" s="174"/>
      <c r="U415" s="166" t="str">
        <f t="shared" si="6"/>
        <v xml:space="preserve"> NOTE 테이블의 NOTE_SOURCE_VALUE 컬럼은 'CHARACTER VARYING', 'VARCHAR', 'VARCHAR2' 타입을 가져야한다 </v>
      </c>
      <c r="V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W415" s="164" t="s">
        <v>1971</v>
      </c>
      <c r="X415" s="166" t="str">
        <f>"SELECT 
	CASE WHEN UPPER(DATA_TYPE_NAME) IN ("&amp;$S415&amp;") THEN 'O' ELSE 'X' END AS PASS_CHK,
    'ID"&amp; 'Ⅲ.품질진단 컬럼_규칙_결과'!$U480 &amp;"' AS RULE_ID, 
    UPPER(TABLE_NAME) AS TB_NM,
	UPPER(COLUMN_NAME) AS COL_NM
FROM TABLE_COLUMNS
WHERE 1=1
AND UPPER(SCHEMA_NAME) = '"&amp;$C415&amp;"'
AND UPPER(TABLE_NAME) = '"&amp;$G415&amp;"'
AND UPPER(COLUMN_NAME) = '"&amp;$J415&amp;"'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'NOTE'
AND UPPER(COLUMN_NAME) = 'NOTE_SOURCE_VALUE' </v>
      </c>
      <c r="Y415" s="164" t="s">
        <v>1971</v>
      </c>
      <c r="Z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A415" s="164" t="s">
        <v>1971</v>
      </c>
      <c r="AB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C415" s="164" t="s">
        <v>1971</v>
      </c>
      <c r="AD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ALL_TAB_COLUMNS
WHERE 1=1
AND UPPER(OWNER)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'NOTE'
AND UPPER(COLUMN_NAME) = 'NOTE_SOURCE_VALUE' </v>
      </c>
      <c r="AE415" s="164" t="s">
        <v>1971</v>
      </c>
      <c r="AF415" s="166"/>
      <c r="AG415" s="164" t="s">
        <v>1971</v>
      </c>
      <c r="AH415" s="66"/>
    </row>
    <row r="416" spans="1:34" ht="16.5" hidden="1" customHeight="1">
      <c r="A416" s="141">
        <v>5.4</v>
      </c>
      <c r="B416" s="141" t="s">
        <v>2240</v>
      </c>
      <c r="C416" s="141" t="s">
        <v>2484</v>
      </c>
      <c r="D416" s="141">
        <v>12</v>
      </c>
      <c r="E416" s="174" t="s">
        <v>2243</v>
      </c>
      <c r="F416" s="176" t="s">
        <v>2263</v>
      </c>
      <c r="G416" s="176" t="s">
        <v>2255</v>
      </c>
      <c r="H416" s="176">
        <v>15</v>
      </c>
      <c r="I416" s="182" t="s">
        <v>2750</v>
      </c>
      <c r="J416" s="176" t="s">
        <v>2737</v>
      </c>
      <c r="K416" s="176" t="s">
        <v>2435</v>
      </c>
      <c r="L416" s="174"/>
      <c r="M416" s="142"/>
      <c r="N416" s="182" t="s">
        <v>2750</v>
      </c>
      <c r="O416" s="192"/>
      <c r="P416" s="146"/>
      <c r="Q416" s="174"/>
      <c r="R416" s="174"/>
      <c r="S416" s="205" t="s">
        <v>2838</v>
      </c>
      <c r="T416" s="174"/>
      <c r="U416" s="166" t="str">
        <f t="shared" si="6"/>
        <v xml:space="preserve"> NOTE 테이블의 NOTE_EVENT_ID 컬럼은 'INTEGER', 'INT', 'NUMBER', 'BIGINT' 타입을 가져야한다 </v>
      </c>
      <c r="V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W416" s="164" t="s">
        <v>1971</v>
      </c>
      <c r="X416" s="166" t="str">
        <f>"SELECT 
	CASE WHEN UPPER(DATA_TYPE_NAME) IN ("&amp;$S416&amp;") THEN 'O' ELSE 'X' END AS PASS_CHK,
    'ID"&amp; 'Ⅲ.품질진단 컬럼_규칙_결과'!$U481 &amp;"' AS RULE_ID, 
    UPPER(TABLE_NAME) AS TB_NM,
	UPPER(COLUMN_NAME) AS COL_NM
FROM TABLE_COLUMNS
WHERE 1=1
AND UPPER(SCHEMA_NAME) = '"&amp;$C416&amp;"'
AND UPPER(TABLE_NAME) = '"&amp;$G416&amp;"'
AND UPPER(COLUMN_NAME) = '"&amp;$J416&amp;"'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'NOTE_EVENT_ID' </v>
      </c>
      <c r="Y416" s="164" t="s">
        <v>1971</v>
      </c>
      <c r="Z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A416" s="164" t="s">
        <v>1971</v>
      </c>
      <c r="AB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C416" s="164" t="s">
        <v>1971</v>
      </c>
      <c r="AD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ALL_TAB_COLUMNS
WHERE 1=1
AND UPPER(OWNER)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'NOTE_EVENT_ID' </v>
      </c>
      <c r="AE416" s="164" t="s">
        <v>1971</v>
      </c>
      <c r="AF416" s="166"/>
      <c r="AG416" s="164" t="s">
        <v>1971</v>
      </c>
      <c r="AH416" s="66"/>
    </row>
    <row r="417" spans="1:34" ht="16.5" hidden="1" customHeight="1">
      <c r="A417" s="141">
        <v>5.4</v>
      </c>
      <c r="B417" s="141" t="s">
        <v>2240</v>
      </c>
      <c r="C417" s="141" t="s">
        <v>2484</v>
      </c>
      <c r="D417" s="141">
        <v>12</v>
      </c>
      <c r="E417" s="174" t="s">
        <v>2243</v>
      </c>
      <c r="F417" s="176" t="s">
        <v>2263</v>
      </c>
      <c r="G417" s="176" t="s">
        <v>2255</v>
      </c>
      <c r="H417" s="176">
        <v>16</v>
      </c>
      <c r="I417" s="182" t="s">
        <v>2751</v>
      </c>
      <c r="J417" s="176" t="s">
        <v>2738</v>
      </c>
      <c r="K417" s="176" t="s">
        <v>2435</v>
      </c>
      <c r="L417" s="174"/>
      <c r="M417" s="142"/>
      <c r="N417" s="182" t="s">
        <v>2751</v>
      </c>
      <c r="O417" s="192"/>
      <c r="P417" s="146"/>
      <c r="Q417" s="174"/>
      <c r="R417" s="174"/>
      <c r="S417" s="205" t="s">
        <v>2838</v>
      </c>
      <c r="T417" s="174"/>
      <c r="U417" s="166" t="str">
        <f t="shared" si="6"/>
        <v xml:space="preserve"> NOTE 테이블의 NOTE_EVENT_FIELD_CONCEPT_ID 컬럼은 'INTEGER', 'INT', 'NUMBER', 'BIGINT' 타입을 가져야한다 </v>
      </c>
      <c r="V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W417" s="164" t="s">
        <v>1971</v>
      </c>
      <c r="X417" s="166" t="str">
        <f>"SELECT 
	CASE WHEN UPPER(DATA_TYPE_NAME) IN ("&amp;$S417&amp;") THEN 'O' ELSE 'X' END AS PASS_CHK,
    'ID"&amp; 'Ⅲ.품질진단 컬럼_규칙_결과'!$U482 &amp;"' AS RULE_ID, 
    UPPER(TABLE_NAME) AS TB_NM,
	UPPER(COLUMN_NAME) AS COL_NM
FROM TABLE_COLUMNS
WHERE 1=1
AND UPPER(SCHEMA_NAME) = '"&amp;$C417&amp;"'
AND UPPER(TABLE_NAME) = '"&amp;$G417&amp;"'
AND UPPER(COLUMN_NAME) = '"&amp;$J417&amp;"' "</f>
        <v xml:space="preserve">SELECT 
	CASE WHEN UPPER(DATA_TYPE_NAME) IN ('INTEGER', 'INT', 'NUMBER', 'BIGINT') THEN 'O' ELSE 'X' END AS PASS_CHK,
    'ID3149' AS RULE_ID, 
    UPPER(TABLE_NAME) AS TB_NM,
	UPPER(COLUMN_NAME) AS COL_NM
FROM TABLE_COLUMNS
WHERE 1=1
AND UPPER(SCHEMA_NAME) = 'CDM'
AND UPPER(TABLE_NAME) = 'NOTE'
AND UPPER(COLUMN_NAME) = 'NOTE_EVENT_FIELD_CONCEPT_ID' </v>
      </c>
      <c r="Y417" s="164" t="s">
        <v>1971</v>
      </c>
      <c r="Z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A417" s="164" t="s">
        <v>1971</v>
      </c>
      <c r="AB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C417" s="164" t="s">
        <v>1971</v>
      </c>
      <c r="AD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ALL_TAB_COLUMNS
WHERE 1=1
AND UPPER(OWNER)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ALL_TAB_COLUMNS
WHERE 1=1
AND UPPER(OWNER) = 'CDM'
AND UPPER(TABLE_NAME) = 'NOTE'
AND UPPER(COLUMN_NAME) = 'NOTE_EVENT_FIELD_CONCEPT_ID' </v>
      </c>
      <c r="AE417" s="164" t="s">
        <v>1971</v>
      </c>
      <c r="AF417" s="166"/>
      <c r="AG417" s="164" t="s">
        <v>1971</v>
      </c>
      <c r="AH417" s="66"/>
    </row>
    <row r="418" spans="1:34" ht="16.5" hidden="1" customHeight="1">
      <c r="A418" s="141">
        <v>5.4</v>
      </c>
      <c r="B418" s="141" t="s">
        <v>2240</v>
      </c>
      <c r="C418" s="141" t="s">
        <v>2484</v>
      </c>
      <c r="D418" s="141">
        <v>13</v>
      </c>
      <c r="E418" s="175" t="s">
        <v>2243</v>
      </c>
      <c r="F418" s="177" t="s">
        <v>2757</v>
      </c>
      <c r="G418" s="177" t="s">
        <v>2256</v>
      </c>
      <c r="H418" s="177">
        <v>1</v>
      </c>
      <c r="I418" s="182" t="s">
        <v>2758</v>
      </c>
      <c r="J418" s="177" t="s">
        <v>2410</v>
      </c>
      <c r="K418" s="177" t="s">
        <v>2435</v>
      </c>
      <c r="L418" s="175" t="s">
        <v>9</v>
      </c>
      <c r="M418" s="142"/>
      <c r="N418" s="182" t="s">
        <v>2758</v>
      </c>
      <c r="O418" s="145"/>
      <c r="P418" s="146"/>
      <c r="Q418" s="175" t="s">
        <v>116</v>
      </c>
      <c r="R418" s="175" t="s">
        <v>2448</v>
      </c>
      <c r="S418" s="206" t="s">
        <v>2838</v>
      </c>
      <c r="T418" s="175" t="s">
        <v>315</v>
      </c>
      <c r="U418" s="166" t="str">
        <f t="shared" si="6"/>
        <v xml:space="preserve"> NOTE_NLP 테이블의 NOTE_NLP_ID 컬럼은 'INTEGER', 'INT', 'NUMBER', 'BIGINT' 타입을 가져야한다 </v>
      </c>
      <c r="V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W418" s="164" t="s">
        <v>1971</v>
      </c>
      <c r="X418" s="166" t="str">
        <f>"SELECT 
	CASE WHEN UPPER(DATA_TYPE_NAME) IN ("&amp;$S418&amp;") THEN 'O' ELSE 'X' END AS PASS_CHK,
    'ID"&amp; 'Ⅲ.품질진단 컬럼_규칙_결과'!$U483 &amp;"' AS RULE_ID, 
    UPPER(TABLE_NAME) AS TB_NM,
	UPPER(COLUMN_NAME) AS COL_NM
FROM TABLE_COLUMNS
WHERE 1=1
AND UPPER(SCHEMA_NAME) = '"&amp;$C418&amp;"'
AND UPPER(TABLE_NAME) = '"&amp;$G418&amp;"'
AND UPPER(COLUMN_NAME) = '"&amp;$J418&amp;"'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'NOTE_NLP_ID' </v>
      </c>
      <c r="Y418" s="164" t="s">
        <v>1971</v>
      </c>
      <c r="Z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A418" s="164" t="s">
        <v>1971</v>
      </c>
      <c r="AB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C418" s="164" t="s">
        <v>1971</v>
      </c>
      <c r="AD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ALL_TAB_COLUMNS
WHERE 1=1
AND UPPER(OWNER)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'NOTE_NLP_ID' </v>
      </c>
      <c r="AE418" s="164" t="s">
        <v>1971</v>
      </c>
      <c r="AF418" s="166"/>
      <c r="AG418" s="164" t="s">
        <v>1971</v>
      </c>
      <c r="AH418" s="66"/>
    </row>
    <row r="419" spans="1:34" ht="16.5" hidden="1" customHeight="1">
      <c r="A419" s="141">
        <v>5.4</v>
      </c>
      <c r="B419" s="141" t="s">
        <v>2240</v>
      </c>
      <c r="C419" s="141" t="s">
        <v>2484</v>
      </c>
      <c r="D419" s="141">
        <v>13</v>
      </c>
      <c r="E419" s="175" t="s">
        <v>2243</v>
      </c>
      <c r="F419" s="177" t="s">
        <v>2757</v>
      </c>
      <c r="G419" s="177" t="s">
        <v>2256</v>
      </c>
      <c r="H419" s="177">
        <v>2</v>
      </c>
      <c r="I419" s="182" t="s">
        <v>2759</v>
      </c>
      <c r="J419" s="177" t="s">
        <v>2400</v>
      </c>
      <c r="K419" s="176" t="s">
        <v>2435</v>
      </c>
      <c r="L419" s="175"/>
      <c r="M419" s="142"/>
      <c r="N419" s="182" t="s">
        <v>2759</v>
      </c>
      <c r="O419" s="145"/>
      <c r="P419" s="146"/>
      <c r="Q419" s="175" t="s">
        <v>116</v>
      </c>
      <c r="R419" s="175" t="s">
        <v>2448</v>
      </c>
      <c r="S419" s="205" t="s">
        <v>2838</v>
      </c>
      <c r="T419" s="175"/>
      <c r="U419" s="166" t="str">
        <f t="shared" si="6"/>
        <v xml:space="preserve"> NOTE_NLP 테이블의 NOTE_ID 컬럼은 'INTEGER', 'INT', 'NUMBER', 'BIGINT' 타입을 가져야한다 </v>
      </c>
      <c r="V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W419" s="164" t="s">
        <v>1971</v>
      </c>
      <c r="X419" s="166" t="str">
        <f>"SELECT 
	CASE WHEN UPPER(DATA_TYPE_NAME) IN ("&amp;$S419&amp;") THEN 'O' ELSE 'X' END AS PASS_CHK,
    'ID"&amp; 'Ⅲ.품질진단 컬럼_규칙_결과'!$U484 &amp;"' AS RULE_ID, 
    UPPER(TABLE_NAME) AS TB_NM,
	UPPER(COLUMN_NAME) AS COL_NM
FROM TABLE_COLUMNS
WHERE 1=1
AND UPPER(SCHEMA_NAME) = '"&amp;$C419&amp;"'
AND UPPER(TABLE_NAME) = '"&amp;$G419&amp;"'
AND UPPER(COLUMN_NAME) = '"&amp;$J419&amp;"'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'NOTE_ID' </v>
      </c>
      <c r="Y419" s="164" t="s">
        <v>1971</v>
      </c>
      <c r="Z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A419" s="164" t="s">
        <v>1971</v>
      </c>
      <c r="AB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C419" s="164" t="s">
        <v>1971</v>
      </c>
      <c r="AD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ALL_TAB_COLUMNS
WHERE 1=1
AND UPPER(OWNER)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'NOTE_ID' </v>
      </c>
      <c r="AE419" s="164" t="s">
        <v>1971</v>
      </c>
      <c r="AF419" s="166"/>
      <c r="AG419" s="164" t="s">
        <v>1971</v>
      </c>
      <c r="AH419" s="66"/>
    </row>
    <row r="420" spans="1:34" ht="16.5" hidden="1" customHeight="1">
      <c r="A420" s="141">
        <v>5.4</v>
      </c>
      <c r="B420" s="141" t="s">
        <v>2240</v>
      </c>
      <c r="C420" s="141" t="s">
        <v>2484</v>
      </c>
      <c r="D420" s="141">
        <v>13</v>
      </c>
      <c r="E420" s="175" t="s">
        <v>2243</v>
      </c>
      <c r="F420" s="177" t="s">
        <v>2757</v>
      </c>
      <c r="G420" s="177" t="s">
        <v>2256</v>
      </c>
      <c r="H420" s="177">
        <v>3</v>
      </c>
      <c r="I420" s="182" t="s">
        <v>2760</v>
      </c>
      <c r="J420" s="177" t="s">
        <v>2411</v>
      </c>
      <c r="K420" s="177" t="s">
        <v>2435</v>
      </c>
      <c r="L420" s="175"/>
      <c r="M420" s="142"/>
      <c r="N420" s="182" t="s">
        <v>2760</v>
      </c>
      <c r="O420" s="145"/>
      <c r="P420" s="146"/>
      <c r="Q420" s="175" t="s">
        <v>2449</v>
      </c>
      <c r="R420" s="175"/>
      <c r="S420" s="206" t="s">
        <v>2838</v>
      </c>
      <c r="T420" s="175"/>
      <c r="U420" s="166" t="str">
        <f t="shared" si="6"/>
        <v xml:space="preserve"> NOTE_NLP 테이블의 SECTION_CONCEPT_ID 컬럼은 'INTEGER', 'INT', 'NUMBER', 'BIGINT' 타입을 가져야한다 </v>
      </c>
      <c r="V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W420" s="164" t="s">
        <v>1971</v>
      </c>
      <c r="X420" s="166" t="str">
        <f>"SELECT 
	CASE WHEN UPPER(DATA_TYPE_NAME) IN ("&amp;$S420&amp;") THEN 'O' ELSE 'X' END AS PASS_CHK,
    'ID"&amp; 'Ⅲ.품질진단 컬럼_규칙_결과'!$U485 &amp;"' AS RULE_ID, 
    UPPER(TABLE_NAME) AS TB_NM,
	UPPER(COLUMN_NAME) AS COL_NM
FROM TABLE_COLUMNS
WHERE 1=1
AND UPPER(SCHEMA_NAME) = '"&amp;$C420&amp;"'
AND UPPER(TABLE_NAME) = '"&amp;$G420&amp;"'
AND UPPER(COLUMN_NAME) = '"&amp;$J420&amp;"' "</f>
        <v xml:space="preserve">SELECT 
	CASE WHEN UPPER(DATA_TYPE_NAME) IN ('INTEGER', 'INT', 'NUMBER', 'BIGINT') THEN 'O' ELSE 'X' END AS PASS_CHK,
    'ID3152' AS RULE_ID, 
    UPPER(TABLE_NAME) AS TB_NM,
	UPPER(COLUMN_NAME) AS COL_NM
FROM TABLE_COLUMNS
WHERE 1=1
AND UPPER(SCHEMA_NAME) = 'CDM'
AND UPPER(TABLE_NAME) = 'NOTE_NLP'
AND UPPER(COLUMN_NAME) = 'SECTION_CONCEPT_ID' </v>
      </c>
      <c r="Y420" s="164" t="s">
        <v>1971</v>
      </c>
      <c r="Z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A420" s="164" t="s">
        <v>1971</v>
      </c>
      <c r="AB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C420" s="164" t="s">
        <v>1971</v>
      </c>
      <c r="AD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ALL_TAB_COLUMNS
WHERE 1=1
AND UPPER(OWNER)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ALL_TAB_COLUMNS
WHERE 1=1
AND UPPER(OWNER) = 'CDM'
AND UPPER(TABLE_NAME) = 'NOTE_NLP'
AND UPPER(COLUMN_NAME) = 'SECTION_CONCEPT_ID' </v>
      </c>
      <c r="AE420" s="164" t="s">
        <v>1971</v>
      </c>
      <c r="AF420" s="166"/>
      <c r="AG420" s="164" t="s">
        <v>1971</v>
      </c>
      <c r="AH420" s="66"/>
    </row>
    <row r="421" spans="1:34" ht="16.5" hidden="1" customHeight="1">
      <c r="A421" s="141">
        <v>5.4</v>
      </c>
      <c r="B421" s="141" t="s">
        <v>2240</v>
      </c>
      <c r="C421" s="141" t="s">
        <v>2484</v>
      </c>
      <c r="D421" s="141">
        <v>13</v>
      </c>
      <c r="E421" s="175" t="s">
        <v>2243</v>
      </c>
      <c r="F421" s="177" t="s">
        <v>2757</v>
      </c>
      <c r="G421" s="177" t="s">
        <v>2256</v>
      </c>
      <c r="H421" s="177">
        <v>4</v>
      </c>
      <c r="I421" s="182" t="s">
        <v>2761</v>
      </c>
      <c r="J421" s="177" t="s">
        <v>2412</v>
      </c>
      <c r="K421" s="177" t="s">
        <v>2443</v>
      </c>
      <c r="L421" s="175"/>
      <c r="M421" s="142"/>
      <c r="N421" s="182" t="s">
        <v>2761</v>
      </c>
      <c r="O421" s="145"/>
      <c r="P421" s="146"/>
      <c r="Q421" s="175" t="s">
        <v>2449</v>
      </c>
      <c r="R421" s="175"/>
      <c r="S421" s="206" t="s">
        <v>2820</v>
      </c>
      <c r="T421" s="175"/>
      <c r="U421" s="166" t="str">
        <f t="shared" si="6"/>
        <v xml:space="preserve"> NOTE_NLP 테이블의 SNIPPET 컬럼은 'CHARACTER VARYING', 'VARCHAR', 'VARCHAR2' 타입을 가져야한다 </v>
      </c>
      <c r="V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W421" s="164" t="s">
        <v>1971</v>
      </c>
      <c r="X421" s="166" t="str">
        <f>"SELECT 
	CASE WHEN UPPER(DATA_TYPE_NAME) IN ("&amp;$S421&amp;") THEN 'O' ELSE 'X' END AS PASS_CHK,
    'ID"&amp; 'Ⅲ.품질진단 컬럼_규칙_결과'!$U486 &amp;"' AS RULE_ID, 
    UPPER(TABLE_NAME) AS TB_NM,
	UPPER(COLUMN_NAME) AS COL_NM
FROM TABLE_COLUMNS
WHERE 1=1
AND UPPER(SCHEMA_NAME) = '"&amp;$C421&amp;"'
AND UPPER(TABLE_NAME) = '"&amp;$G421&amp;"'
AND UPPER(COLUMN_NAME) = '"&amp;$J421&amp;"'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'SNIPPET' </v>
      </c>
      <c r="Y421" s="164" t="s">
        <v>1971</v>
      </c>
      <c r="Z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A421" s="164" t="s">
        <v>1971</v>
      </c>
      <c r="AB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C421" s="164" t="s">
        <v>1971</v>
      </c>
      <c r="AD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ALL_TAB_COLUMNS
WHERE 1=1
AND UPPER(OWNER)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'SNIPPET' </v>
      </c>
      <c r="AE421" s="164" t="s">
        <v>1971</v>
      </c>
      <c r="AF421" s="166"/>
      <c r="AG421" s="164" t="s">
        <v>1971</v>
      </c>
      <c r="AH421" s="66"/>
    </row>
    <row r="422" spans="1:34" ht="16.5" hidden="1" customHeight="1">
      <c r="A422" s="141">
        <v>5.4</v>
      </c>
      <c r="B422" s="141" t="s">
        <v>2240</v>
      </c>
      <c r="C422" s="141" t="s">
        <v>2484</v>
      </c>
      <c r="D422" s="141">
        <v>13</v>
      </c>
      <c r="E422" s="175" t="s">
        <v>2243</v>
      </c>
      <c r="F422" s="177" t="s">
        <v>2757</v>
      </c>
      <c r="G422" s="177" t="s">
        <v>2256</v>
      </c>
      <c r="H422" s="177">
        <v>5</v>
      </c>
      <c r="I422" s="182" t="s">
        <v>2762</v>
      </c>
      <c r="J422" s="177" t="s">
        <v>2413</v>
      </c>
      <c r="K422" s="177" t="s">
        <v>2437</v>
      </c>
      <c r="L422" s="175"/>
      <c r="M422" s="142"/>
      <c r="N422" s="182" t="s">
        <v>2762</v>
      </c>
      <c r="O422" s="145"/>
      <c r="P422" s="146"/>
      <c r="Q422" s="175" t="s">
        <v>2449</v>
      </c>
      <c r="R422" s="175"/>
      <c r="S422" s="206" t="s">
        <v>2820</v>
      </c>
      <c r="T422" s="175"/>
      <c r="U422" s="166" t="str">
        <f t="shared" si="6"/>
        <v xml:space="preserve"> NOTE_NLP 테이블의 OFFSET 컬럼은 'CHARACTER VARYING', 'VARCHAR', 'VARCHAR2' 타입을 가져야한다 </v>
      </c>
      <c r="V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W422" s="164" t="s">
        <v>1971</v>
      </c>
      <c r="X422" s="166" t="str">
        <f>"SELECT 
	CASE WHEN UPPER(DATA_TYPE_NAME) IN ("&amp;$S422&amp;") THEN 'O' ELSE 'X' END AS PASS_CHK,
    'ID"&amp; 'Ⅲ.품질진단 컬럼_규칙_결과'!$U487 &amp;"' AS RULE_ID, 
    UPPER(TABLE_NAME) AS TB_NM,
	UPPER(COLUMN_NAME) AS COL_NM
FROM TABLE_COLUMNS
WHERE 1=1
AND UPPER(SCHEMA_NAME) = '"&amp;$C422&amp;"'
AND UPPER(TABLE_NAME) = '"&amp;$G422&amp;"'
AND UPPER(COLUMN_NAME) = '"&amp;$J422&amp;"'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'OFFSET' </v>
      </c>
      <c r="Y422" s="164" t="s">
        <v>1971</v>
      </c>
      <c r="Z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A422" s="164" t="s">
        <v>1971</v>
      </c>
      <c r="AB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C422" s="164" t="s">
        <v>1971</v>
      </c>
      <c r="AD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ALL_TAB_COLUMNS
WHERE 1=1
AND UPPER(OWNER)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'OFFSET' </v>
      </c>
      <c r="AE422" s="164" t="s">
        <v>1971</v>
      </c>
      <c r="AF422" s="166"/>
      <c r="AG422" s="164" t="s">
        <v>1971</v>
      </c>
      <c r="AH422" s="66"/>
    </row>
    <row r="423" spans="1:34" ht="16.5" hidden="1" customHeight="1">
      <c r="A423" s="141">
        <v>5.4</v>
      </c>
      <c r="B423" s="141" t="s">
        <v>2240</v>
      </c>
      <c r="C423" s="141" t="s">
        <v>2484</v>
      </c>
      <c r="D423" s="141">
        <v>13</v>
      </c>
      <c r="E423" s="175" t="s">
        <v>2243</v>
      </c>
      <c r="F423" s="177" t="s">
        <v>2757</v>
      </c>
      <c r="G423" s="177" t="s">
        <v>2256</v>
      </c>
      <c r="H423" s="177">
        <v>6</v>
      </c>
      <c r="I423" s="182" t="s">
        <v>2763</v>
      </c>
      <c r="J423" s="177" t="s">
        <v>2414</v>
      </c>
      <c r="K423" s="177" t="s">
        <v>2443</v>
      </c>
      <c r="L423" s="175"/>
      <c r="M423" s="142"/>
      <c r="N423" s="182" t="s">
        <v>2763</v>
      </c>
      <c r="O423" s="145"/>
      <c r="P423" s="146"/>
      <c r="Q423" s="175" t="s">
        <v>116</v>
      </c>
      <c r="R423" s="175" t="s">
        <v>2448</v>
      </c>
      <c r="S423" s="206" t="s">
        <v>2820</v>
      </c>
      <c r="T423" s="175"/>
      <c r="U423" s="166" t="str">
        <f t="shared" si="6"/>
        <v xml:space="preserve"> NOTE_NLP 테이블의 LEXICAL_VARIANT 컬럼은 'CHARACTER VARYING', 'VARCHAR', 'VARCHAR2' 타입을 가져야한다 </v>
      </c>
      <c r="V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W423" s="164" t="s">
        <v>1971</v>
      </c>
      <c r="X423" s="166" t="str">
        <f>"SELECT 
	CASE WHEN UPPER(DATA_TYPE_NAME) IN ("&amp;$S423&amp;") THEN 'O' ELSE 'X' END AS PASS_CHK,
    'ID"&amp; 'Ⅲ.품질진단 컬럼_규칙_결과'!$U488 &amp;"' AS RULE_ID, 
    UPPER(TABLE_NAME) AS TB_NM,
	UPPER(COLUMN_NAME) AS COL_NM
FROM TABLE_COLUMNS
WHERE 1=1
AND UPPER(SCHEMA_NAME) = '"&amp;$C423&amp;"'
AND UPPER(TABLE_NAME) = '"&amp;$G423&amp;"'
AND UPPER(COLUMN_NAME) = '"&amp;$J423&amp;"'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'LEXICAL_VARIANT' </v>
      </c>
      <c r="Y423" s="164" t="s">
        <v>1971</v>
      </c>
      <c r="Z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A423" s="164" t="s">
        <v>1971</v>
      </c>
      <c r="AB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C423" s="164" t="s">
        <v>1971</v>
      </c>
      <c r="AD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ALL_TAB_COLUMNS
WHERE 1=1
AND UPPER(OWNER)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'LEXICAL_VARIANT' </v>
      </c>
      <c r="AE423" s="164" t="s">
        <v>1971</v>
      </c>
      <c r="AF423" s="166"/>
      <c r="AG423" s="164" t="s">
        <v>1971</v>
      </c>
      <c r="AH423" s="66"/>
    </row>
    <row r="424" spans="1:34" ht="16.5" hidden="1" customHeight="1">
      <c r="A424" s="141">
        <v>5.4</v>
      </c>
      <c r="B424" s="141" t="s">
        <v>2240</v>
      </c>
      <c r="C424" s="141" t="s">
        <v>2484</v>
      </c>
      <c r="D424" s="141">
        <v>13</v>
      </c>
      <c r="E424" s="175" t="s">
        <v>2243</v>
      </c>
      <c r="F424" s="177" t="s">
        <v>2757</v>
      </c>
      <c r="G424" s="177" t="s">
        <v>2256</v>
      </c>
      <c r="H424" s="177">
        <v>7</v>
      </c>
      <c r="I424" s="182" t="s">
        <v>2764</v>
      </c>
      <c r="J424" s="177" t="s">
        <v>2415</v>
      </c>
      <c r="K424" s="177" t="s">
        <v>2435</v>
      </c>
      <c r="L424" s="175"/>
      <c r="M424" s="142"/>
      <c r="N424" s="182" t="s">
        <v>2764</v>
      </c>
      <c r="O424" s="145"/>
      <c r="P424" s="146"/>
      <c r="Q424" s="175" t="s">
        <v>2449</v>
      </c>
      <c r="R424" s="175"/>
      <c r="S424" s="206" t="s">
        <v>2838</v>
      </c>
      <c r="T424" s="175"/>
      <c r="U424" s="166" t="str">
        <f t="shared" si="6"/>
        <v xml:space="preserve"> NOTE_NLP 테이블의 NOTE_NLP_CONCEPT_ID 컬럼은 'INTEGER', 'INT', 'NUMBER', 'BIGINT' 타입을 가져야한다 </v>
      </c>
      <c r="V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W424" s="164" t="s">
        <v>1971</v>
      </c>
      <c r="X424" s="166" t="str">
        <f>"SELECT 
	CASE WHEN UPPER(DATA_TYPE_NAME) IN ("&amp;$S424&amp;") THEN 'O' ELSE 'X' END AS PASS_CHK,
    'ID"&amp; 'Ⅲ.품질진단 컬럼_규칙_결과'!$U489 &amp;"' AS RULE_ID, 
    UPPER(TABLE_NAME) AS TB_NM,
	UPPER(COLUMN_NAME) AS COL_NM
FROM TABLE_COLUMNS
WHERE 1=1
AND UPPER(SCHEMA_NAME) = '"&amp;$C424&amp;"'
AND UPPER(TABLE_NAME) = '"&amp;$G424&amp;"'
AND UPPER(COLUMN_NAME) = '"&amp;$J424&amp;"' "</f>
        <v xml:space="preserve">SELECT 
	CASE WHEN UPPER(DATA_TYPE_NAME) IN ('INTEGER', 'INT', 'NUMBER', 'BIGINT') THEN 'O' ELSE 'X' END AS PASS_CHK,
    'ID3156' AS RULE_ID, 
    UPPER(TABLE_NAME) AS TB_NM,
	UPPER(COLUMN_NAME) AS COL_NM
FROM TABLE_COLUMNS
WHERE 1=1
AND UPPER(SCHEMA_NAME) = 'CDM'
AND UPPER(TABLE_NAME) = 'NOTE_NLP'
AND UPPER(COLUMN_NAME) = 'NOTE_NLP_CONCEPT_ID' </v>
      </c>
      <c r="Y424" s="164" t="s">
        <v>1971</v>
      </c>
      <c r="Z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A424" s="164" t="s">
        <v>1971</v>
      </c>
      <c r="AB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C424" s="164" t="s">
        <v>1971</v>
      </c>
      <c r="AD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ALL_TAB_COLUMNS
WHERE 1=1
AND UPPER(OWNER)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ALL_TAB_COLUMNS
WHERE 1=1
AND UPPER(OWNER) = 'CDM'
AND UPPER(TABLE_NAME) = 'NOTE_NLP'
AND UPPER(COLUMN_NAME) = 'NOTE_NLP_CONCEPT_ID' </v>
      </c>
      <c r="AE424" s="164" t="s">
        <v>1971</v>
      </c>
      <c r="AF424" s="166"/>
      <c r="AG424" s="164" t="s">
        <v>1971</v>
      </c>
      <c r="AH424" s="66"/>
    </row>
    <row r="425" spans="1:34" ht="16.5" hidden="1" customHeight="1">
      <c r="A425" s="141">
        <v>5.4</v>
      </c>
      <c r="B425" s="141" t="s">
        <v>2240</v>
      </c>
      <c r="C425" s="141" t="s">
        <v>2484</v>
      </c>
      <c r="D425" s="141">
        <v>13</v>
      </c>
      <c r="E425" s="175" t="s">
        <v>2243</v>
      </c>
      <c r="F425" s="177" t="s">
        <v>2757</v>
      </c>
      <c r="G425" s="177" t="s">
        <v>2256</v>
      </c>
      <c r="H425" s="177">
        <v>8</v>
      </c>
      <c r="I425" s="182" t="s">
        <v>2765</v>
      </c>
      <c r="J425" s="177" t="s">
        <v>2416</v>
      </c>
      <c r="K425" s="177" t="s">
        <v>2435</v>
      </c>
      <c r="L425" s="175"/>
      <c r="M425" s="142"/>
      <c r="N425" s="182" t="s">
        <v>2765</v>
      </c>
      <c r="O425" s="145"/>
      <c r="P425" s="146"/>
      <c r="Q425" s="175" t="s">
        <v>2449</v>
      </c>
      <c r="R425" s="175"/>
      <c r="S425" s="206" t="s">
        <v>2838</v>
      </c>
      <c r="T425" s="175"/>
      <c r="U425" s="166" t="str">
        <f t="shared" si="6"/>
        <v xml:space="preserve"> NOTE_NLP 테이블의 NOTE_NLP_SOURCE_CONCEPT_ID 컬럼은 'INTEGER', 'INT', 'NUMBER', 'BIGINT' 타입을 가져야한다 </v>
      </c>
      <c r="V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W425" s="164" t="s">
        <v>1971</v>
      </c>
      <c r="X425" s="166" t="str">
        <f>"SELECT 
	CASE WHEN UPPER(DATA_TYPE_NAME) IN ("&amp;$S425&amp;") THEN 'O' ELSE 'X' END AS PASS_CHK,
    'ID"&amp; 'Ⅲ.품질진단 컬럼_규칙_결과'!$U490 &amp;"' AS RULE_ID, 
    UPPER(TABLE_NAME) AS TB_NM,
	UPPER(COLUMN_NAME) AS COL_NM
FROM TABLE_COLUMNS
WHERE 1=1
AND UPPER(SCHEMA_NAME) = '"&amp;$C425&amp;"'
AND UPPER(TABLE_NAME) = '"&amp;$G425&amp;"'
AND UPPER(COLUMN_NAME) = '"&amp;$J425&amp;"' "</f>
        <v xml:space="preserve">SELECT 
	CASE WHEN UPPER(DATA_TYPE_NAME) IN ('INTEGER', 'INT', 'NUMBER', 'BIGINT') THEN 'O' ELSE 'X' END AS PASS_CHK,
    'ID3157' AS RULE_ID, 
    UPPER(TABLE_NAME) AS TB_NM,
	UPPER(COLUMN_NAME) AS COL_NM
FROM TABLE_COLUMNS
WHERE 1=1
AND UPPER(SCHEMA_NAME) = 'CDM'
AND UPPER(TABLE_NAME) = 'NOTE_NLP'
AND UPPER(COLUMN_NAME) = 'NOTE_NLP_SOURCE_CONCEPT_ID' </v>
      </c>
      <c r="Y425" s="164" t="s">
        <v>1971</v>
      </c>
      <c r="Z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A425" s="164" t="s">
        <v>1971</v>
      </c>
      <c r="AB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C425" s="164" t="s">
        <v>1971</v>
      </c>
      <c r="AD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ALL_TAB_COLUMNS
WHERE 1=1
AND UPPER(OWNER)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ALL_TAB_COLUMNS
WHERE 1=1
AND UPPER(OWNER) = 'CDM'
AND UPPER(TABLE_NAME) = 'NOTE_NLP'
AND UPPER(COLUMN_NAME) = 'NOTE_NLP_SOURCE_CONCEPT_ID' </v>
      </c>
      <c r="AE425" s="164" t="s">
        <v>1971</v>
      </c>
      <c r="AF425" s="166"/>
      <c r="AG425" s="164" t="s">
        <v>1971</v>
      </c>
      <c r="AH425" s="66"/>
    </row>
    <row r="426" spans="1:34" ht="16.5" hidden="1" customHeight="1">
      <c r="A426" s="141">
        <v>5.4</v>
      </c>
      <c r="B426" s="141" t="s">
        <v>2240</v>
      </c>
      <c r="C426" s="141" t="s">
        <v>2484</v>
      </c>
      <c r="D426" s="141">
        <v>13</v>
      </c>
      <c r="E426" s="175" t="s">
        <v>2243</v>
      </c>
      <c r="F426" s="177" t="s">
        <v>2757</v>
      </c>
      <c r="G426" s="177" t="s">
        <v>2256</v>
      </c>
      <c r="H426" s="177">
        <v>9</v>
      </c>
      <c r="I426" s="182" t="s">
        <v>2766</v>
      </c>
      <c r="J426" s="177" t="s">
        <v>2417</v>
      </c>
      <c r="K426" s="177" t="s">
        <v>2443</v>
      </c>
      <c r="L426" s="175"/>
      <c r="M426" s="142"/>
      <c r="N426" s="182" t="s">
        <v>2766</v>
      </c>
      <c r="O426" s="145"/>
      <c r="P426" s="146"/>
      <c r="Q426" s="175" t="s">
        <v>2449</v>
      </c>
      <c r="R426" s="175"/>
      <c r="S426" s="206" t="s">
        <v>2820</v>
      </c>
      <c r="T426" s="175"/>
      <c r="U426" s="166" t="str">
        <f t="shared" si="6"/>
        <v xml:space="preserve"> NOTE_NLP 테이블의 NLP_SYSTEM 컬럼은 'CHARACTER VARYING', 'VARCHAR', 'VARCHAR2' 타입을 가져야한다 </v>
      </c>
      <c r="V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W426" s="164" t="s">
        <v>1971</v>
      </c>
      <c r="X426" s="166" t="str">
        <f>"SELECT 
	CASE WHEN UPPER(DATA_TYPE_NAME) IN ("&amp;$S426&amp;") THEN 'O' ELSE 'X' END AS PASS_CHK,
    'ID"&amp; 'Ⅲ.품질진단 컬럼_규칙_결과'!$U491 &amp;"' AS RULE_ID, 
    UPPER(TABLE_NAME) AS TB_NM,
	UPPER(COLUMN_NAME) AS COL_NM
FROM TABLE_COLUMNS
WHERE 1=1
AND UPPER(SCHEMA_NAME) = '"&amp;$C426&amp;"'
AND UPPER(TABLE_NAME) = '"&amp;$G426&amp;"'
AND UPPER(COLUMN_NAME) = '"&amp;$J426&amp;"' "</f>
        <v xml:space="preserve">SELECT 
	CASE WHEN UPPER(DATA_TYPE_NAME) IN ('CHARACTER VARYING', 'VARCHAR', 'VARCHAR2') THEN 'O' ELSE 'X' END AS PASS_CHK,
    'ID3158' AS RULE_ID, 
    UPPER(TABLE_NAME) AS TB_NM,
	UPPER(COLUMN_NAME) AS COL_NM
FROM TABLE_COLUMNS
WHERE 1=1
AND UPPER(SCHEMA_NAME) = 'CDM'
AND UPPER(TABLE_NAME) = 'NOTE_NLP'
AND UPPER(COLUMN_NAME) = 'NLP_SYSTEM' </v>
      </c>
      <c r="Y426" s="164" t="s">
        <v>1971</v>
      </c>
      <c r="Z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A426" s="164" t="s">
        <v>1971</v>
      </c>
      <c r="AB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C426" s="164" t="s">
        <v>1971</v>
      </c>
      <c r="AD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ALL_TAB_COLUMNS
WHERE 1=1
AND UPPER(OWNER)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ALL_TAB_COLUMNS
WHERE 1=1
AND UPPER(OWNER) = 'CDM'
AND UPPER(TABLE_NAME) = 'NOTE_NLP'
AND UPPER(COLUMN_NAME) = 'NLP_SYSTEM' </v>
      </c>
      <c r="AE426" s="164" t="s">
        <v>1971</v>
      </c>
      <c r="AF426" s="166"/>
      <c r="AG426" s="164" t="s">
        <v>1971</v>
      </c>
      <c r="AH426" s="66"/>
    </row>
    <row r="427" spans="1:34" ht="16.5" hidden="1" customHeight="1">
      <c r="A427" s="141">
        <v>5.4</v>
      </c>
      <c r="B427" s="141" t="s">
        <v>2240</v>
      </c>
      <c r="C427" s="141" t="s">
        <v>2484</v>
      </c>
      <c r="D427" s="141">
        <v>13</v>
      </c>
      <c r="E427" s="175" t="s">
        <v>2243</v>
      </c>
      <c r="F427" s="177" t="s">
        <v>2757</v>
      </c>
      <c r="G427" s="177" t="s">
        <v>2256</v>
      </c>
      <c r="H427" s="177">
        <v>10</v>
      </c>
      <c r="I427" s="182" t="s">
        <v>2767</v>
      </c>
      <c r="J427" s="177" t="s">
        <v>2418</v>
      </c>
      <c r="K427" s="177" t="s">
        <v>2438</v>
      </c>
      <c r="L427" s="175"/>
      <c r="M427" s="142"/>
      <c r="N427" s="182" t="s">
        <v>2767</v>
      </c>
      <c r="O427" s="145"/>
      <c r="P427" s="146"/>
      <c r="Q427" s="175" t="s">
        <v>116</v>
      </c>
      <c r="R427" s="175" t="s">
        <v>2448</v>
      </c>
      <c r="S427" s="206" t="s">
        <v>2813</v>
      </c>
      <c r="T427" s="175"/>
      <c r="U427" s="166" t="str">
        <f t="shared" si="6"/>
        <v xml:space="preserve"> NOTE_NLP 테이블의 NLP_DATE 컬럼은 'DATE' 타입을 가져야한다 </v>
      </c>
      <c r="V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W427" s="164" t="s">
        <v>1971</v>
      </c>
      <c r="X427" s="166" t="str">
        <f>"SELECT 
	CASE WHEN UPPER(DATA_TYPE_NAME) IN ("&amp;$S427&amp;") THEN 'O' ELSE 'X' END AS PASS_CHK,
    'ID"&amp; 'Ⅲ.품질진단 컬럼_규칙_결과'!$U492 &amp;"' AS RULE_ID, 
    UPPER(TABLE_NAME) AS TB_NM,
	UPPER(COLUMN_NAME) AS COL_NM
FROM TABLE_COLUMNS
WHERE 1=1
AND UPPER(SCHEMA_NAME) = '"&amp;$C427&amp;"'
AND UPPER(TABLE_NAME) = '"&amp;$G427&amp;"'
AND UPPER(COLUMN_NAME) = '"&amp;$J427&amp;"' "</f>
        <v xml:space="preserve">SELECT 
	CASE WHEN UPPER(DATA_TYPE_NAME) IN ('DATE') THEN 'O' ELSE 'X' END AS PASS_CHK,
    'ID3159' AS RULE_ID, 
    UPPER(TABLE_NAME) AS TB_NM,
	UPPER(COLUMN_NAME) AS COL_NM
FROM TABLE_COLUMNS
WHERE 1=1
AND UPPER(SCHEMA_NAME) = 'CDM'
AND UPPER(TABLE_NAME) = 'NOTE_NLP'
AND UPPER(COLUMN_NAME) = 'NLP_DATE' </v>
      </c>
      <c r="Y427" s="164" t="s">
        <v>1971</v>
      </c>
      <c r="Z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A427" s="164" t="s">
        <v>1971</v>
      </c>
      <c r="AB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C427" s="164" t="s">
        <v>1971</v>
      </c>
      <c r="AD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ALL_TAB_COLUMNS
WHERE 1=1
AND UPPER(OWNER)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ALL_TAB_COLUMNS
WHERE 1=1
AND UPPER(OWNER) = 'CDM'
AND UPPER(TABLE_NAME) = 'NOTE_NLP'
AND UPPER(COLUMN_NAME) = 'NLP_DATE' </v>
      </c>
      <c r="AE427" s="164" t="s">
        <v>1971</v>
      </c>
      <c r="AF427" s="166"/>
      <c r="AG427" s="164" t="s">
        <v>1971</v>
      </c>
      <c r="AH427" s="66"/>
    </row>
    <row r="428" spans="1:34" ht="16.5" hidden="1" customHeight="1">
      <c r="A428" s="141">
        <v>5.4</v>
      </c>
      <c r="B428" s="141" t="s">
        <v>2240</v>
      </c>
      <c r="C428" s="141" t="s">
        <v>2484</v>
      </c>
      <c r="D428" s="141">
        <v>13</v>
      </c>
      <c r="E428" s="175" t="s">
        <v>2243</v>
      </c>
      <c r="F428" s="177" t="s">
        <v>2757</v>
      </c>
      <c r="G428" s="177" t="s">
        <v>2256</v>
      </c>
      <c r="H428" s="177">
        <v>11</v>
      </c>
      <c r="I428" s="182" t="s">
        <v>2768</v>
      </c>
      <c r="J428" s="177" t="s">
        <v>2419</v>
      </c>
      <c r="K428" s="177" t="s">
        <v>2436</v>
      </c>
      <c r="L428" s="175"/>
      <c r="M428" s="142"/>
      <c r="N428" s="182" t="s">
        <v>2768</v>
      </c>
      <c r="O428" s="145"/>
      <c r="P428" s="146"/>
      <c r="Q428" s="175" t="s">
        <v>2449</v>
      </c>
      <c r="R428" s="175"/>
      <c r="S428" s="206" t="s">
        <v>2819</v>
      </c>
      <c r="T428" s="175"/>
      <c r="U428" s="166" t="str">
        <f t="shared" si="6"/>
        <v xml:space="preserve"> NOTE_NLP 테이블의 NLP_DATETIME 컬럼은 'DATETIME', 'TIMESTAMP', 'TIMESTAMP(6)', 'TIMESTAMP WITHOUT TIME ZONE' 타입을 가져야한다 </v>
      </c>
      <c r="V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W428" s="164" t="s">
        <v>1971</v>
      </c>
      <c r="X428" s="166" t="str">
        <f>"SELECT 
	CASE WHEN UPPER(DATA_TYPE_NAME) IN ("&amp;$S428&amp;") THEN 'O' ELSE 'X' END AS PASS_CHK,
    'ID"&amp; 'Ⅲ.품질진단 컬럼_규칙_결과'!$U493 &amp;"' AS RULE_ID, 
    UPPER(TABLE_NAME) AS TB_NM,
	UPPER(COLUMN_NAME) AS COL_NM
FROM TABLE_COLUMNS
WHERE 1=1
AND UPPER(SCHEMA_NAME) = '"&amp;$C428&amp;"'
AND UPPER(TABLE_NAME) = '"&amp;$G428&amp;"'
AND UPPER(COLUMN_NAME) = '"&amp;$J428&amp;"' "</f>
        <v xml:space="preserve">SELECT 
	CASE WHEN UPPER(DATA_TYPE_NAME) IN ('DATETIME', 'TIMESTAMP', 'TIMESTAMP(6)', 'TIMESTAMP WITHOUT TIME ZONE') THEN 'O' ELSE 'X' END AS PASS_CHK,
    'ID3160' AS RULE_ID, 
    UPPER(TABLE_NAME) AS TB_NM,
	UPPER(COLUMN_NAME) AS COL_NM
FROM TABLE_COLUMNS
WHERE 1=1
AND UPPER(SCHEMA_NAME) = 'CDM'
AND UPPER(TABLE_NAME) = 'NOTE_NLP'
AND UPPER(COLUMN_NAME) = 'NLP_DATETIME' </v>
      </c>
      <c r="Y428" s="164" t="s">
        <v>1971</v>
      </c>
      <c r="Z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A428" s="164" t="s">
        <v>1971</v>
      </c>
      <c r="AB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C428" s="164" t="s">
        <v>1971</v>
      </c>
      <c r="AD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ALL_TAB_COLUMNS
WHERE 1=1
AND UPPER(OWNER)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ALL_TAB_COLUMNS
WHERE 1=1
AND UPPER(OWNER) = 'CDM'
AND UPPER(TABLE_NAME) = 'NOTE_NLP'
AND UPPER(COLUMN_NAME) = 'NLP_DATETIME' </v>
      </c>
      <c r="AE428" s="164" t="s">
        <v>1971</v>
      </c>
      <c r="AF428" s="166"/>
      <c r="AG428" s="164" t="s">
        <v>1971</v>
      </c>
      <c r="AH428" s="66"/>
    </row>
    <row r="429" spans="1:34" ht="16.5" hidden="1" customHeight="1">
      <c r="A429" s="141">
        <v>5.4</v>
      </c>
      <c r="B429" s="141" t="s">
        <v>2240</v>
      </c>
      <c r="C429" s="141" t="s">
        <v>2484</v>
      </c>
      <c r="D429" s="141">
        <v>13</v>
      </c>
      <c r="E429" s="175" t="s">
        <v>2243</v>
      </c>
      <c r="F429" s="177" t="s">
        <v>2757</v>
      </c>
      <c r="G429" s="177" t="s">
        <v>2256</v>
      </c>
      <c r="H429" s="177">
        <v>12</v>
      </c>
      <c r="I429" s="182" t="s">
        <v>2769</v>
      </c>
      <c r="J429" s="177" t="s">
        <v>2420</v>
      </c>
      <c r="K429" s="177" t="s">
        <v>2444</v>
      </c>
      <c r="L429" s="175"/>
      <c r="M429" s="142"/>
      <c r="N429" s="182" t="s">
        <v>2769</v>
      </c>
      <c r="O429" s="145"/>
      <c r="P429" s="146"/>
      <c r="Q429" s="175" t="s">
        <v>2449</v>
      </c>
      <c r="R429" s="175"/>
      <c r="S429" s="206" t="s">
        <v>2820</v>
      </c>
      <c r="T429" s="175"/>
      <c r="U429" s="166" t="str">
        <f t="shared" si="6"/>
        <v xml:space="preserve"> NOTE_NLP 테이블의 TERM_EXISTS 컬럼은 'CHARACTER VARYING', 'VARCHAR', 'VARCHAR2' 타입을 가져야한다 </v>
      </c>
      <c r="V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W429" s="164" t="s">
        <v>1971</v>
      </c>
      <c r="X429" s="166" t="str">
        <f>"SELECT 
	CASE WHEN UPPER(DATA_TYPE_NAME) IN ("&amp;$S429&amp;") THEN 'O' ELSE 'X' END AS PASS_CHK,
    'ID"&amp; 'Ⅲ.품질진단 컬럼_규칙_결과'!$U494 &amp;"' AS RULE_ID, 
    UPPER(TABLE_NAME) AS TB_NM,
	UPPER(COLUMN_NAME) AS COL_NM
FROM TABLE_COLUMNS
WHERE 1=1
AND UPPER(SCHEMA_NAME) = '"&amp;$C429&amp;"'
AND UPPER(TABLE_NAME) = '"&amp;$G429&amp;"'
AND UPPER(COLUMN_NAME) = '"&amp;$J429&amp;"' "</f>
        <v xml:space="preserve">SELECT 
	CASE WHEN UPPER(DATA_TYPE_NAME) IN ('CHARACTER VARYING', 'VARCHAR', 'VARCHAR2') THEN 'O' ELSE 'X' END AS PASS_CHK,
    'ID3161' AS RULE_ID, 
    UPPER(TABLE_NAME) AS TB_NM,
	UPPER(COLUMN_NAME) AS COL_NM
FROM TABLE_COLUMNS
WHERE 1=1
AND UPPER(SCHEMA_NAME) = 'CDM'
AND UPPER(TABLE_NAME) = 'NOTE_NLP'
AND UPPER(COLUMN_NAME) = 'TERM_EXISTS' </v>
      </c>
      <c r="Y429" s="164" t="s">
        <v>1971</v>
      </c>
      <c r="Z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A429" s="164" t="s">
        <v>1971</v>
      </c>
      <c r="AB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C429" s="164" t="s">
        <v>1971</v>
      </c>
      <c r="AD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ALL_TAB_COLUMNS
WHERE 1=1
AND UPPER(OWNER)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ALL_TAB_COLUMNS
WHERE 1=1
AND UPPER(OWNER) = 'CDM'
AND UPPER(TABLE_NAME) = 'NOTE_NLP'
AND UPPER(COLUMN_NAME) = 'TERM_EXISTS' </v>
      </c>
      <c r="AE429" s="164" t="s">
        <v>1971</v>
      </c>
      <c r="AF429" s="166"/>
      <c r="AG429" s="164" t="s">
        <v>1971</v>
      </c>
      <c r="AH429" s="66"/>
    </row>
    <row r="430" spans="1:34" ht="16.5" hidden="1" customHeight="1">
      <c r="A430" s="141">
        <v>5.4</v>
      </c>
      <c r="B430" s="141" t="s">
        <v>2240</v>
      </c>
      <c r="C430" s="141" t="s">
        <v>2484</v>
      </c>
      <c r="D430" s="141">
        <v>13</v>
      </c>
      <c r="E430" s="175" t="s">
        <v>2243</v>
      </c>
      <c r="F430" s="177" t="s">
        <v>2757</v>
      </c>
      <c r="G430" s="177" t="s">
        <v>2256</v>
      </c>
      <c r="H430" s="177">
        <v>13</v>
      </c>
      <c r="I430" s="182" t="s">
        <v>2770</v>
      </c>
      <c r="J430" s="177" t="s">
        <v>2421</v>
      </c>
      <c r="K430" s="177" t="s">
        <v>2437</v>
      </c>
      <c r="L430" s="175"/>
      <c r="M430" s="142"/>
      <c r="N430" s="182" t="s">
        <v>2770</v>
      </c>
      <c r="O430" s="145"/>
      <c r="P430" s="146"/>
      <c r="Q430" s="175" t="s">
        <v>2449</v>
      </c>
      <c r="R430" s="175"/>
      <c r="S430" s="206" t="s">
        <v>2820</v>
      </c>
      <c r="T430" s="175"/>
      <c r="U430" s="166" t="str">
        <f t="shared" si="6"/>
        <v xml:space="preserve"> NOTE_NLP 테이블의 TERM_TEMPORAL 컬럼은 'CHARACTER VARYING', 'VARCHAR', 'VARCHAR2' 타입을 가져야한다 </v>
      </c>
      <c r="V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W430" s="164" t="s">
        <v>1971</v>
      </c>
      <c r="X430" s="166" t="str">
        <f>"SELECT 
	CASE WHEN UPPER(DATA_TYPE_NAME) IN ("&amp;$S430&amp;") THEN 'O' ELSE 'X' END AS PASS_CHK,
    'ID"&amp; 'Ⅲ.품질진단 컬럼_규칙_결과'!$U495 &amp;"' AS RULE_ID, 
    UPPER(TABLE_NAME) AS TB_NM,
	UPPER(COLUMN_NAME) AS COL_NM
FROM TABLE_COLUMNS
WHERE 1=1
AND UPPER(SCHEMA_NAME) = '"&amp;$C430&amp;"'
AND UPPER(TABLE_NAME) = '"&amp;$G430&amp;"'
AND UPPER(COLUMN_NAME) = '"&amp;$J430&amp;"' "</f>
        <v xml:space="preserve">SELECT 
	CASE WHEN UPPER(DATA_TYPE_NAME) IN ('CHARACTER VARYING', 'VARCHAR', 'VARCHAR2') THEN 'O' ELSE 'X' END AS PASS_CHK,
    'ID3162' AS RULE_ID, 
    UPPER(TABLE_NAME) AS TB_NM,
	UPPER(COLUMN_NAME) AS COL_NM
FROM TABLE_COLUMNS
WHERE 1=1
AND UPPER(SCHEMA_NAME) = 'CDM'
AND UPPER(TABLE_NAME) = 'NOTE_NLP'
AND UPPER(COLUMN_NAME) = 'TERM_TEMPORAL' </v>
      </c>
      <c r="Y430" s="164" t="s">
        <v>1971</v>
      </c>
      <c r="Z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A430" s="164" t="s">
        <v>1971</v>
      </c>
      <c r="AB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C430" s="164" t="s">
        <v>1971</v>
      </c>
      <c r="AD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ALL_TAB_COLUMNS
WHERE 1=1
AND UPPER(OWNER)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ALL_TAB_COLUMNS
WHERE 1=1
AND UPPER(OWNER) = 'CDM'
AND UPPER(TABLE_NAME) = 'NOTE_NLP'
AND UPPER(COLUMN_NAME) = 'TERM_TEMPORAL' </v>
      </c>
      <c r="AE430" s="164" t="s">
        <v>1971</v>
      </c>
      <c r="AF430" s="166"/>
      <c r="AG430" s="164" t="s">
        <v>1971</v>
      </c>
      <c r="AH430" s="66"/>
    </row>
    <row r="431" spans="1:34" ht="16.5" hidden="1" customHeight="1">
      <c r="A431" s="141">
        <v>5.4</v>
      </c>
      <c r="B431" s="141" t="s">
        <v>2240</v>
      </c>
      <c r="C431" s="141" t="s">
        <v>2484</v>
      </c>
      <c r="D431" s="141">
        <v>13</v>
      </c>
      <c r="E431" s="175" t="s">
        <v>2243</v>
      </c>
      <c r="F431" s="177" t="s">
        <v>2757</v>
      </c>
      <c r="G431" s="177" t="s">
        <v>2256</v>
      </c>
      <c r="H431" s="177">
        <v>14</v>
      </c>
      <c r="I431" s="182" t="s">
        <v>2771</v>
      </c>
      <c r="J431" s="177" t="s">
        <v>2422</v>
      </c>
      <c r="K431" s="177" t="s">
        <v>2445</v>
      </c>
      <c r="L431" s="175"/>
      <c r="M431" s="142"/>
      <c r="N431" s="182" t="s">
        <v>2771</v>
      </c>
      <c r="O431" s="145"/>
      <c r="P431" s="146"/>
      <c r="Q431" s="175" t="s">
        <v>2449</v>
      </c>
      <c r="R431" s="175"/>
      <c r="S431" s="206" t="s">
        <v>2820</v>
      </c>
      <c r="T431" s="175"/>
      <c r="U431" s="166" t="str">
        <f t="shared" si="6"/>
        <v xml:space="preserve"> NOTE_NLP 테이블의 TERM_MODIFIERS 컬럼은 'CHARACTER VARYING', 'VARCHAR', 'VARCHAR2' 타입을 가져야한다 </v>
      </c>
      <c r="V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W431" s="164" t="s">
        <v>1971</v>
      </c>
      <c r="X431" s="166" t="str">
        <f>"SELECT 
	CASE WHEN UPPER(DATA_TYPE_NAME) IN ("&amp;$S431&amp;") THEN 'O' ELSE 'X' END AS PASS_CHK,
    'ID"&amp; 'Ⅲ.품질진단 컬럼_규칙_결과'!$U499 &amp;"' AS RULE_ID, 
    UPPER(TABLE_NAME) AS TB_NM,
	UPPER(COLUMN_NAME) AS COL_NM
FROM TABLE_COLUMNS
WHERE 1=1
AND UPPER(SCHEMA_NAME) = '"&amp;$C431&amp;"'
AND UPPER(TABLE_NAME) = '"&amp;$G431&amp;"'
AND UPPER(COLUMN_NAME) = '"&amp;$J431&amp;"' "</f>
        <v xml:space="preserve">SELECT 
	CASE WHEN UPPER(DATA_TYPE_NAME) IN ('CHARACTER VARYING', 'VARCHAR', 'VARCHAR2') THEN 'O' ELSE 'X' END AS PASS_CHK,
    'ID3166' AS RULE_ID, 
    UPPER(TABLE_NAME) AS TB_NM,
	UPPER(COLUMN_NAME) AS COL_NM
FROM TABLE_COLUMNS
WHERE 1=1
AND UPPER(SCHEMA_NAME) = 'CDM'
AND UPPER(TABLE_NAME) = 'NOTE_NLP'
AND UPPER(COLUMN_NAME) = 'TERM_MODIFIERS' </v>
      </c>
      <c r="Y431" s="164" t="s">
        <v>1971</v>
      </c>
      <c r="Z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A431" s="164" t="s">
        <v>1971</v>
      </c>
      <c r="AB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C431" s="164" t="s">
        <v>1971</v>
      </c>
      <c r="AD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ALL_TAB_COLUMNS
WHERE 1=1
AND UPPER(OWNER)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ALL_TAB_COLUMNS
WHERE 1=1
AND UPPER(OWNER) = 'CDM'
AND UPPER(TABLE_NAME) = 'NOTE_NLP'
AND UPPER(COLUMN_NAME) = 'TERM_MODIFIERS' </v>
      </c>
      <c r="AE431" s="164" t="s">
        <v>1971</v>
      </c>
      <c r="AF431" s="166"/>
      <c r="AG431" s="164" t="s">
        <v>1971</v>
      </c>
      <c r="AH431" s="66"/>
    </row>
    <row r="432" spans="1:34" ht="16.5" hidden="1" customHeight="1">
      <c r="A432" s="141">
        <v>5.4</v>
      </c>
      <c r="B432" s="141" t="s">
        <v>2240</v>
      </c>
      <c r="C432" s="141" t="s">
        <v>2484</v>
      </c>
      <c r="D432" s="141">
        <v>14</v>
      </c>
      <c r="E432" s="174" t="s">
        <v>2243</v>
      </c>
      <c r="F432" s="176" t="s">
        <v>2264</v>
      </c>
      <c r="G432" s="176" t="s">
        <v>2257</v>
      </c>
      <c r="H432" s="176">
        <v>1</v>
      </c>
      <c r="I432" s="182" t="s">
        <v>2772</v>
      </c>
      <c r="J432" s="176" t="s">
        <v>2423</v>
      </c>
      <c r="K432" s="176" t="s">
        <v>2435</v>
      </c>
      <c r="L432" s="174" t="s">
        <v>9</v>
      </c>
      <c r="M432" s="142"/>
      <c r="N432" s="182" t="s">
        <v>2772</v>
      </c>
      <c r="O432" s="142"/>
      <c r="P432" s="146"/>
      <c r="Q432" s="174" t="s">
        <v>116</v>
      </c>
      <c r="R432" s="174" t="s">
        <v>2448</v>
      </c>
      <c r="S432" s="205" t="s">
        <v>2838</v>
      </c>
      <c r="T432" s="174" t="s">
        <v>315</v>
      </c>
      <c r="U432" s="166" t="str">
        <f t="shared" si="6"/>
        <v xml:space="preserve"> SPECIMEN 테이블의 SPECIMEN_ID 컬럼은 'INTEGER', 'INT', 'NUMBER', 'BIGINT' 타입을 가져야한다 </v>
      </c>
      <c r="V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W432" s="164" t="s">
        <v>1971</v>
      </c>
      <c r="X432" s="166" t="str">
        <f>"SELECT 
	CASE WHEN UPPER(DATA_TYPE_NAME) IN ("&amp;$S432&amp;") THEN 'O' ELSE 'X' END AS PASS_CHK,
    'ID"&amp; 'Ⅲ.품질진단 컬럼_규칙_결과'!$U500 &amp;"' AS RULE_ID, 
    UPPER(TABLE_NAME) AS TB_NM,
	UPPER(COLUMN_NAME) AS COL_NM
FROM TABLE_COLUMNS
WHERE 1=1
AND UPPER(SCHEMA_NAME) = '"&amp;$C432&amp;"'
AND UPPER(TABLE_NAME) = '"&amp;$G432&amp;"'
AND UPPER(COLUMN_NAME) = '"&amp;$J432&amp;"' "</f>
        <v xml:space="preserve">SELECT 
	CASE WHEN UPPER(DATA_TYPE_NAME) IN ('INTEGER', 'INT', 'NUMBER', 'BIGINT') THEN 'O' ELSE 'X' END AS PASS_CHK,
    'ID3167' AS RULE_ID, 
    UPPER(TABLE_NAME) AS TB_NM,
	UPPER(COLUMN_NAME) AS COL_NM
FROM TABLE_COLUMNS
WHERE 1=1
AND UPPER(SCHEMA_NAME) = 'CDM'
AND UPPER(TABLE_NAME) = 'SPECIMEN'
AND UPPER(COLUMN_NAME) = 'SPECIMEN_ID' </v>
      </c>
      <c r="Y432" s="164" t="s">
        <v>1971</v>
      </c>
      <c r="Z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A432" s="164" t="s">
        <v>1971</v>
      </c>
      <c r="AB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C432" s="164" t="s">
        <v>1971</v>
      </c>
      <c r="AD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ALL_TAB_COLUMNS
WHERE 1=1
AND UPPER(OWNER)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ALL_TAB_COLUMNS
WHERE 1=1
AND UPPER(OWNER) = 'CDM'
AND UPPER(TABLE_NAME) = 'SPECIMEN'
AND UPPER(COLUMN_NAME) = 'SPECIMEN_ID' </v>
      </c>
      <c r="AE432" s="164" t="s">
        <v>1971</v>
      </c>
      <c r="AF432" s="166"/>
      <c r="AG432" s="164" t="s">
        <v>1971</v>
      </c>
      <c r="AH432" s="66"/>
    </row>
    <row r="433" spans="1:34" ht="16.5" hidden="1" customHeight="1">
      <c r="A433" s="141">
        <v>5.4</v>
      </c>
      <c r="B433" s="141" t="s">
        <v>2240</v>
      </c>
      <c r="C433" s="141" t="s">
        <v>2484</v>
      </c>
      <c r="D433" s="141">
        <v>14</v>
      </c>
      <c r="E433" s="174" t="s">
        <v>2243</v>
      </c>
      <c r="F433" s="176" t="s">
        <v>2264</v>
      </c>
      <c r="G433" s="176" t="s">
        <v>2257</v>
      </c>
      <c r="H433" s="176">
        <v>2</v>
      </c>
      <c r="I433" s="182" t="s">
        <v>2620</v>
      </c>
      <c r="J433" s="176" t="s">
        <v>2272</v>
      </c>
      <c r="K433" s="176" t="s">
        <v>2435</v>
      </c>
      <c r="L433" s="174"/>
      <c r="M433" s="142"/>
      <c r="N433" s="182" t="s">
        <v>2620</v>
      </c>
      <c r="O433" s="142"/>
      <c r="P433" s="146"/>
      <c r="Q433" s="174" t="s">
        <v>116</v>
      </c>
      <c r="R433" s="174" t="s">
        <v>2448</v>
      </c>
      <c r="S433" s="205" t="s">
        <v>2838</v>
      </c>
      <c r="T433" s="174"/>
      <c r="U433" s="166" t="str">
        <f t="shared" si="6"/>
        <v xml:space="preserve"> SPECIMEN 테이블의 PERSON_ID 컬럼은 'INTEGER', 'INT', 'NUMBER', 'BIGINT' 타입을 가져야한다 </v>
      </c>
      <c r="V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W433" s="164" t="s">
        <v>1971</v>
      </c>
      <c r="X433" s="166" t="str">
        <f>"SELECT 
	CASE WHEN UPPER(DATA_TYPE_NAME) IN ("&amp;$S433&amp;") THEN 'O' ELSE 'X' END AS PASS_CHK,
    'ID"&amp; 'Ⅲ.품질진단 컬럼_규칙_결과'!$U501 &amp;"' AS RULE_ID, 
    UPPER(TABLE_NAME) AS TB_NM,
	UPPER(COLUMN_NAME) AS COL_NM
FROM TABLE_COLUMNS
WHERE 1=1
AND UPPER(SCHEMA_NAME) = '"&amp;$C433&amp;"'
AND UPPER(TABLE_NAME) = '"&amp;$G433&amp;"'
AND UPPER(COLUMN_NAME) = '"&amp;$J433&amp;"' "</f>
        <v xml:space="preserve">SELECT 
	CASE WHEN UPPER(DATA_TYPE_NAME) IN ('INTEGER', 'INT', 'NUMBER', 'BIGINT') THEN 'O' ELSE 'X' END AS PASS_CHK,
    'ID3168' AS RULE_ID, 
    UPPER(TABLE_NAME) AS TB_NM,
	UPPER(COLUMN_NAME) AS COL_NM
FROM TABLE_COLUMNS
WHERE 1=1
AND UPPER(SCHEMA_NAME) = 'CDM'
AND UPPER(TABLE_NAME) = 'SPECIMEN'
AND UPPER(COLUMN_NAME) = 'PERSON_ID' </v>
      </c>
      <c r="Y433" s="164" t="s">
        <v>1971</v>
      </c>
      <c r="Z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A433" s="164" t="s">
        <v>1971</v>
      </c>
      <c r="AB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C433" s="164" t="s">
        <v>1971</v>
      </c>
      <c r="AD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ALL_TAB_COLUMNS
WHERE 1=1
AND UPPER(OWNER)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ALL_TAB_COLUMNS
WHERE 1=1
AND UPPER(OWNER) = 'CDM'
AND UPPER(TABLE_NAME) = 'SPECIMEN'
AND UPPER(COLUMN_NAME) = 'PERSON_ID' </v>
      </c>
      <c r="AE433" s="164" t="s">
        <v>1971</v>
      </c>
      <c r="AF433" s="166"/>
      <c r="AG433" s="164" t="s">
        <v>1971</v>
      </c>
      <c r="AH433" s="66"/>
    </row>
    <row r="434" spans="1:34" ht="16.5" hidden="1" customHeight="1">
      <c r="A434" s="141">
        <v>5.4</v>
      </c>
      <c r="B434" s="141" t="s">
        <v>2240</v>
      </c>
      <c r="C434" s="141" t="s">
        <v>2484</v>
      </c>
      <c r="D434" s="141">
        <v>14</v>
      </c>
      <c r="E434" s="174" t="s">
        <v>2243</v>
      </c>
      <c r="F434" s="176" t="s">
        <v>2264</v>
      </c>
      <c r="G434" s="176" t="s">
        <v>2257</v>
      </c>
      <c r="H434" s="176">
        <v>3</v>
      </c>
      <c r="I434" s="182" t="s">
        <v>2773</v>
      </c>
      <c r="J434" s="176" t="s">
        <v>2424</v>
      </c>
      <c r="K434" s="176" t="s">
        <v>2435</v>
      </c>
      <c r="L434" s="174"/>
      <c r="M434" s="142"/>
      <c r="N434" s="182" t="s">
        <v>2773</v>
      </c>
      <c r="O434" s="145"/>
      <c r="P434" s="146"/>
      <c r="Q434" s="174" t="s">
        <v>116</v>
      </c>
      <c r="R434" s="174" t="s">
        <v>2448</v>
      </c>
      <c r="S434" s="205" t="s">
        <v>2838</v>
      </c>
      <c r="T434" s="174"/>
      <c r="U434" s="166" t="str">
        <f t="shared" si="6"/>
        <v xml:space="preserve"> SPECIMEN 테이블의 SPECIMEN_CONCEPT_ID 컬럼은 'INTEGER', 'INT', 'NUMBER', 'BIGINT' 타입을 가져야한다 </v>
      </c>
      <c r="V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W434" s="164" t="s">
        <v>1971</v>
      </c>
      <c r="X434" s="166" t="str">
        <f>"SELECT 
	CASE WHEN UPPER(DATA_TYPE_NAME) IN ("&amp;$S434&amp;") THEN 'O' ELSE 'X' END AS PASS_CHK,
    'ID"&amp; 'Ⅲ.품질진단 컬럼_규칙_결과'!$U502 &amp;"' AS RULE_ID, 
    UPPER(TABLE_NAME) AS TB_NM,
	UPPER(COLUMN_NAME) AS COL_NM
FROM TABLE_COLUMNS
WHERE 1=1
AND UPPER(SCHEMA_NAME) = '"&amp;$C434&amp;"'
AND UPPER(TABLE_NAME) = '"&amp;$G434&amp;"'
AND UPPER(COLUMN_NAME) = '"&amp;$J434&amp;"' "</f>
        <v xml:space="preserve">SELECT 
	CASE WHEN UPPER(DATA_TYPE_NAME) IN ('INTEGER', 'INT', 'NUMBER', 'BIGINT') THEN 'O' ELSE 'X' END AS PASS_CHK,
    'ID3169' AS RULE_ID, 
    UPPER(TABLE_NAME) AS TB_NM,
	UPPER(COLUMN_NAME) AS COL_NM
FROM TABLE_COLUMNS
WHERE 1=1
AND UPPER(SCHEMA_NAME) = 'CDM'
AND UPPER(TABLE_NAME) = 'SPECIMEN'
AND UPPER(COLUMN_NAME) = 'SPECIMEN_CONCEPT_ID' </v>
      </c>
      <c r="Y434" s="164" t="s">
        <v>1971</v>
      </c>
      <c r="Z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A434" s="164" t="s">
        <v>1971</v>
      </c>
      <c r="AB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C434" s="164" t="s">
        <v>1971</v>
      </c>
      <c r="AD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ALL_TAB_COLUMNS
WHERE 1=1
AND UPPER(OWNER)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ALL_TAB_COLUMNS
WHERE 1=1
AND UPPER(OWNER) = 'CDM'
AND UPPER(TABLE_NAME) = 'SPECIMEN'
AND UPPER(COLUMN_NAME) = 'SPECIMEN_CONCEPT_ID' </v>
      </c>
      <c r="AE434" s="164" t="s">
        <v>1971</v>
      </c>
      <c r="AF434" s="166"/>
      <c r="AG434" s="164" t="s">
        <v>1971</v>
      </c>
      <c r="AH434" s="66"/>
    </row>
    <row r="435" spans="1:34" ht="16.5" hidden="1" customHeight="1">
      <c r="A435" s="141">
        <v>5.4</v>
      </c>
      <c r="B435" s="141" t="s">
        <v>2240</v>
      </c>
      <c r="C435" s="141" t="s">
        <v>2484</v>
      </c>
      <c r="D435" s="141">
        <v>14</v>
      </c>
      <c r="E435" s="174" t="s">
        <v>2243</v>
      </c>
      <c r="F435" s="176" t="s">
        <v>2264</v>
      </c>
      <c r="G435" s="176" t="s">
        <v>2257</v>
      </c>
      <c r="H435" s="176">
        <v>4</v>
      </c>
      <c r="I435" s="182" t="s">
        <v>2774</v>
      </c>
      <c r="J435" s="176" t="s">
        <v>2425</v>
      </c>
      <c r="K435" s="176" t="s">
        <v>2446</v>
      </c>
      <c r="L435" s="174"/>
      <c r="M435" s="142"/>
      <c r="N435" s="182" t="s">
        <v>2774</v>
      </c>
      <c r="O435" s="142"/>
      <c r="P435" s="146"/>
      <c r="Q435" s="174" t="s">
        <v>116</v>
      </c>
      <c r="R435" s="174" t="s">
        <v>2448</v>
      </c>
      <c r="S435" s="205" t="s">
        <v>2838</v>
      </c>
      <c r="T435" s="174"/>
      <c r="U435" s="166" t="str">
        <f t="shared" si="6"/>
        <v xml:space="preserve"> SPECIMEN 테이블의 SPECIMEN_TYPE_CONCEPT_ID 컬럼은 'INTEGER', 'INT', 'NUMBER', 'BIGINT' 타입을 가져야한다 </v>
      </c>
      <c r="V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W435" s="164" t="s">
        <v>1971</v>
      </c>
      <c r="X435" s="166" t="str">
        <f>"SELECT 
	CASE WHEN UPPER(DATA_TYPE_NAME) IN ("&amp;$S435&amp;") THEN 'O' ELSE 'X' END AS PASS_CHK,
    'ID"&amp; 'Ⅲ.품질진단 컬럼_규칙_결과'!$U503 &amp;"' AS RULE_ID, 
    UPPER(TABLE_NAME) AS TB_NM,
	UPPER(COLUMN_NAME) AS COL_NM
FROM TABLE_COLUMNS
WHERE 1=1
AND UPPER(SCHEMA_NAME) = '"&amp;$C435&amp;"'
AND UPPER(TABLE_NAME) = '"&amp;$G435&amp;"'
AND UPPER(COLUMN_NAME) = '"&amp;$J435&amp;"' "</f>
        <v xml:space="preserve">SELECT 
	CASE WHEN UPPER(DATA_TYPE_NAME) IN ('INTEGER', 'INT', 'NUMBER', 'BIGINT') THEN 'O' ELSE 'X' END AS PASS_CHK,
    'ID3170' AS RULE_ID, 
    UPPER(TABLE_NAME) AS TB_NM,
	UPPER(COLUMN_NAME) AS COL_NM
FROM TABLE_COLUMNS
WHERE 1=1
AND UPPER(SCHEMA_NAME) = 'CDM'
AND UPPER(TABLE_NAME) = 'SPECIMEN'
AND UPPER(COLUMN_NAME) = 'SPECIMEN_TYPE_CONCEPT_ID' </v>
      </c>
      <c r="Y435" s="164" t="s">
        <v>1971</v>
      </c>
      <c r="Z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A435" s="164" t="s">
        <v>1971</v>
      </c>
      <c r="AB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C435" s="164" t="s">
        <v>1971</v>
      </c>
      <c r="AD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ALL_TAB_COLUMNS
WHERE 1=1
AND UPPER(OWNER)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ALL_TAB_COLUMNS
WHERE 1=1
AND UPPER(OWNER) = 'CDM'
AND UPPER(TABLE_NAME) = 'SPECIMEN'
AND UPPER(COLUMN_NAME) = 'SPECIMEN_TYPE_CONCEPT_ID' </v>
      </c>
      <c r="AE435" s="164" t="s">
        <v>1971</v>
      </c>
      <c r="AF435" s="166"/>
      <c r="AG435" s="164" t="s">
        <v>1971</v>
      </c>
      <c r="AH435" s="66"/>
    </row>
    <row r="436" spans="1:34" hidden="1">
      <c r="A436" s="141">
        <v>5.4</v>
      </c>
      <c r="B436" s="141" t="s">
        <v>2240</v>
      </c>
      <c r="C436" s="141" t="s">
        <v>2484</v>
      </c>
      <c r="D436" s="141">
        <v>14</v>
      </c>
      <c r="E436" s="174" t="s">
        <v>2243</v>
      </c>
      <c r="F436" s="176" t="s">
        <v>2264</v>
      </c>
      <c r="G436" s="176" t="s">
        <v>2257</v>
      </c>
      <c r="H436" s="176">
        <v>5</v>
      </c>
      <c r="I436" s="182" t="s">
        <v>2775</v>
      </c>
      <c r="J436" s="176" t="s">
        <v>2426</v>
      </c>
      <c r="K436" s="176" t="s">
        <v>2438</v>
      </c>
      <c r="L436" s="174"/>
      <c r="M436" s="165"/>
      <c r="N436" s="182" t="s">
        <v>2775</v>
      </c>
      <c r="O436" s="169"/>
      <c r="P436" s="4"/>
      <c r="Q436" s="174" t="s">
        <v>116</v>
      </c>
      <c r="R436" s="174" t="s">
        <v>2448</v>
      </c>
      <c r="S436" s="205" t="s">
        <v>2813</v>
      </c>
      <c r="T436" s="174"/>
      <c r="U436" s="166" t="str">
        <f t="shared" si="6"/>
        <v xml:space="preserve"> SPECIMEN 테이블의 SPECIMEN_DATE 컬럼은 'DATE' 타입을 가져야한다 </v>
      </c>
      <c r="V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W436" s="164" t="s">
        <v>1971</v>
      </c>
      <c r="X436" s="166" t="str">
        <f>"SELECT 
	CASE WHEN UPPER(DATA_TYPE_NAME) IN ("&amp;$S436&amp;") THEN 'O' ELSE 'X' END AS PASS_CHK,
    'ID"&amp; 'Ⅲ.품질진단 컬럼_규칙_결과'!$U504 &amp;"' AS RULE_ID, 
    UPPER(TABLE_NAME) AS TB_NM,
	UPPER(COLUMN_NAME) AS COL_NM
FROM TABLE_COLUMNS
WHERE 1=1
AND UPPER(SCHEMA_NAME) = '"&amp;$C436&amp;"'
AND UPPER(TABLE_NAME) = '"&amp;$G436&amp;"'
AND UPPER(COLUMN_NAME) = '"&amp;$J436&amp;"' "</f>
        <v xml:space="preserve">SELECT 
	CASE WHEN UPPER(DATA_TYPE_NAME) IN ('DATE') THEN 'O' ELSE 'X' END AS PASS_CHK,
    'ID3171' AS RULE_ID, 
    UPPER(TABLE_NAME) AS TB_NM,
	UPPER(COLUMN_NAME) AS COL_NM
FROM TABLE_COLUMNS
WHERE 1=1
AND UPPER(SCHEMA_NAME) = 'CDM'
AND UPPER(TABLE_NAME) = 'SPECIMEN'
AND UPPER(COLUMN_NAME) = 'SPECIMEN_DATE' </v>
      </c>
      <c r="Y436" s="164" t="s">
        <v>1971</v>
      </c>
      <c r="Z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A436" s="164" t="s">
        <v>1971</v>
      </c>
      <c r="AB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C436" s="164" t="s">
        <v>1971</v>
      </c>
      <c r="AD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ALL_TAB_COLUMNS
WHERE 1=1
AND UPPER(OWNER)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ALL_TAB_COLUMNS
WHERE 1=1
AND UPPER(OWNER) = 'CDM'
AND UPPER(TABLE_NAME) = 'SPECIMEN'
AND UPPER(COLUMN_NAME) = 'SPECIMEN_DATE' </v>
      </c>
      <c r="AE436" s="164" t="s">
        <v>1971</v>
      </c>
      <c r="AF436" s="166"/>
      <c r="AG436" s="164" t="s">
        <v>1971</v>
      </c>
      <c r="AH436" s="66"/>
    </row>
    <row r="437" spans="1:34" ht="16.5" hidden="1" customHeight="1">
      <c r="A437" s="141">
        <v>5.4</v>
      </c>
      <c r="B437" s="141" t="s">
        <v>2240</v>
      </c>
      <c r="C437" s="141" t="s">
        <v>2484</v>
      </c>
      <c r="D437" s="141">
        <v>14</v>
      </c>
      <c r="E437" s="174" t="s">
        <v>2243</v>
      </c>
      <c r="F437" s="176" t="s">
        <v>2264</v>
      </c>
      <c r="G437" s="176" t="s">
        <v>2257</v>
      </c>
      <c r="H437" s="176">
        <v>6</v>
      </c>
      <c r="I437" s="182" t="s">
        <v>2776</v>
      </c>
      <c r="J437" s="176" t="s">
        <v>2427</v>
      </c>
      <c r="K437" s="176" t="s">
        <v>2436</v>
      </c>
      <c r="L437" s="174"/>
      <c r="M437" s="165"/>
      <c r="N437" s="182" t="s">
        <v>2776</v>
      </c>
      <c r="O437" s="169"/>
      <c r="P437" s="4"/>
      <c r="Q437" s="174" t="s">
        <v>2449</v>
      </c>
      <c r="R437" s="174"/>
      <c r="S437" s="205" t="s">
        <v>2819</v>
      </c>
      <c r="T437" s="174"/>
      <c r="U437" s="166" t="str">
        <f t="shared" si="6"/>
        <v xml:space="preserve"> SPECIMEN 테이블의 SPECIMEN_DATETIME 컬럼은 'DATETIME', 'TIMESTAMP', 'TIMESTAMP(6)', 'TIMESTAMP WITHOUT TIME ZONE' 타입을 가져야한다 </v>
      </c>
      <c r="V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W437" s="164" t="s">
        <v>1971</v>
      </c>
      <c r="X437" s="166" t="str">
        <f>"SELECT 
	CASE WHEN UPPER(DATA_TYPE_NAME) IN ("&amp;$S437&amp;") THEN 'O' ELSE 'X' END AS PASS_CHK,
    'ID"&amp; 'Ⅲ.품질진단 컬럼_규칙_결과'!$U505 &amp;"' AS RULE_ID, 
    UPPER(TABLE_NAME) AS TB_NM,
	UPPER(COLUMN_NAME) AS COL_NM
FROM TABLE_COLUMNS
WHERE 1=1
AND UPPER(SCHEMA_NAME) = '"&amp;$C437&amp;"'
AND UPPER(TABLE_NAME) = '"&amp;$G437&amp;"'
AND UPPER(COLUMN_NAME) = '"&amp;$J437&amp;"' "</f>
        <v xml:space="preserve">SELECT 
	CASE WHEN UPPER(DATA_TYPE_NAME) IN ('DATETIME', 'TIMESTAMP', 'TIMESTAMP(6)', 'TIMESTAMP WITHOUT TIME ZONE') THEN 'O' ELSE 'X' END AS PASS_CHK,
    'ID3172' AS RULE_ID, 
    UPPER(TABLE_NAME) AS TB_NM,
	UPPER(COLUMN_NAME) AS COL_NM
FROM TABLE_COLUMNS
WHERE 1=1
AND UPPER(SCHEMA_NAME) = 'CDM'
AND UPPER(TABLE_NAME) = 'SPECIMEN'
AND UPPER(COLUMN_NAME) = 'SPECIMEN_DATETIME' </v>
      </c>
      <c r="Y437" s="164" t="s">
        <v>1971</v>
      </c>
      <c r="Z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A437" s="164" t="s">
        <v>1971</v>
      </c>
      <c r="AB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C437" s="164" t="s">
        <v>1971</v>
      </c>
      <c r="AD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ALL_TAB_COLUMNS
WHERE 1=1
AND UPPER(OWNER)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ALL_TAB_COLUMNS
WHERE 1=1
AND UPPER(OWNER) = 'CDM'
AND UPPER(TABLE_NAME) = 'SPECIMEN'
AND UPPER(COLUMN_NAME) = 'SPECIMEN_DATETIME' </v>
      </c>
      <c r="AE437" s="164" t="s">
        <v>1971</v>
      </c>
      <c r="AF437" s="166"/>
      <c r="AG437" s="164" t="s">
        <v>1971</v>
      </c>
      <c r="AH437" s="66"/>
    </row>
    <row r="438" spans="1:34" ht="16.5" hidden="1" customHeight="1">
      <c r="A438" s="141">
        <v>5.4</v>
      </c>
      <c r="B438" s="141" t="s">
        <v>2240</v>
      </c>
      <c r="C438" s="141" t="s">
        <v>2484</v>
      </c>
      <c r="D438" s="141">
        <v>14</v>
      </c>
      <c r="E438" s="174" t="s">
        <v>2243</v>
      </c>
      <c r="F438" s="176" t="s">
        <v>2264</v>
      </c>
      <c r="G438" s="176" t="s">
        <v>2257</v>
      </c>
      <c r="H438" s="176">
        <v>7</v>
      </c>
      <c r="I438" s="182" t="s">
        <v>2271</v>
      </c>
      <c r="J438" s="176" t="s">
        <v>2340</v>
      </c>
      <c r="K438" s="176" t="s">
        <v>2439</v>
      </c>
      <c r="L438" s="174"/>
      <c r="M438" s="142"/>
      <c r="N438" s="182" t="s">
        <v>2271</v>
      </c>
      <c r="O438" s="142"/>
      <c r="P438" s="143"/>
      <c r="Q438" s="174" t="s">
        <v>2449</v>
      </c>
      <c r="R438" s="174"/>
      <c r="S438" s="205" t="s">
        <v>2818</v>
      </c>
      <c r="T438" s="174"/>
      <c r="U438" s="166" t="str">
        <f t="shared" si="6"/>
        <v xml:space="preserve"> SPECIMEN 테이블의 QUANTITY 컬럼은 'NUMERIC', 'DECIMAL', 'FLOAT', 'DOUBLE', 'REAL' 타입을 가져야한다 </v>
      </c>
      <c r="V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W438" s="164" t="s">
        <v>1971</v>
      </c>
      <c r="X438" s="166" t="str">
        <f>"SELECT 
	CASE WHEN UPPER(DATA_TYPE_NAME) IN ("&amp;$S438&amp;") THEN 'O' ELSE 'X' END AS PASS_CHK,
    'ID"&amp; 'Ⅲ.품질진단 컬럼_규칙_결과'!$U506 &amp;"' AS RULE_ID, 
    UPPER(TABLE_NAME) AS TB_NM,
	UPPER(COLUMN_NAME) AS COL_NM
FROM TABLE_COLUMNS
WHERE 1=1
AND UPPER(SCHEMA_NAME) = '"&amp;$C438&amp;"'
AND UPPER(TABLE_NAME) = '"&amp;$G438&amp;"'
AND UPPER(COLUMN_NAME) = '"&amp;$J438&amp;"' "</f>
        <v xml:space="preserve">SELECT 
	CASE WHEN UPPER(DATA_TYPE_NAME) IN ('NUMERIC', 'DECIMAL', 'FLOAT', 'DOUBLE', 'REAL') THEN 'O' ELSE 'X' END AS PASS_CHK,
    'ID3173' AS RULE_ID, 
    UPPER(TABLE_NAME) AS TB_NM,
	UPPER(COLUMN_NAME) AS COL_NM
FROM TABLE_COLUMNS
WHERE 1=1
AND UPPER(SCHEMA_NAME) = 'CDM'
AND UPPER(TABLE_NAME) = 'SPECIMEN'
AND UPPER(COLUMN_NAME) = 'QUANTITY' </v>
      </c>
      <c r="Y438" s="164" t="s">
        <v>1971</v>
      </c>
      <c r="Z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A438" s="164" t="s">
        <v>1971</v>
      </c>
      <c r="AB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C438" s="164" t="s">
        <v>1971</v>
      </c>
      <c r="AD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ALL_TAB_COLUMNS
WHERE 1=1
AND UPPER(OWNER)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ALL_TAB_COLUMNS
WHERE 1=1
AND UPPER(OWNER) = 'CDM'
AND UPPER(TABLE_NAME) = 'SPECIMEN'
AND UPPER(COLUMN_NAME) = 'QUANTITY' </v>
      </c>
      <c r="AE438" s="164" t="s">
        <v>1971</v>
      </c>
      <c r="AF438" s="166"/>
      <c r="AG438" s="164" t="s">
        <v>1971</v>
      </c>
      <c r="AH438" s="66"/>
    </row>
    <row r="439" spans="1:34" ht="16.5" hidden="1" customHeight="1">
      <c r="A439" s="141">
        <v>5.4</v>
      </c>
      <c r="B439" s="141" t="s">
        <v>2240</v>
      </c>
      <c r="C439" s="141" t="s">
        <v>2484</v>
      </c>
      <c r="D439" s="141">
        <v>14</v>
      </c>
      <c r="E439" s="174" t="s">
        <v>2243</v>
      </c>
      <c r="F439" s="176" t="s">
        <v>2264</v>
      </c>
      <c r="G439" s="176" t="s">
        <v>2257</v>
      </c>
      <c r="H439" s="176">
        <v>8</v>
      </c>
      <c r="I439" s="182" t="s">
        <v>2495</v>
      </c>
      <c r="J439" s="176" t="s">
        <v>2377</v>
      </c>
      <c r="K439" s="176" t="s">
        <v>2435</v>
      </c>
      <c r="L439" s="174"/>
      <c r="M439" s="142"/>
      <c r="N439" s="182" t="s">
        <v>2495</v>
      </c>
      <c r="O439" s="142"/>
      <c r="P439" s="143"/>
      <c r="Q439" s="174" t="s">
        <v>2449</v>
      </c>
      <c r="R439" s="174"/>
      <c r="S439" s="205" t="s">
        <v>2838</v>
      </c>
      <c r="T439" s="174"/>
      <c r="U439" s="166" t="str">
        <f t="shared" si="6"/>
        <v xml:space="preserve"> SPECIMEN 테이블의 UNIT_CONCEPT_ID 컬럼은 'INTEGER', 'INT', 'NUMBER', 'BIGINT' 타입을 가져야한다 </v>
      </c>
      <c r="V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W439" s="164" t="s">
        <v>1971</v>
      </c>
      <c r="X439" s="166" t="str">
        <f>"SELECT 
	CASE WHEN UPPER(DATA_TYPE_NAME) IN ("&amp;$S439&amp;") THEN 'O' ELSE 'X' END AS PASS_CHK,
    'ID"&amp; 'Ⅲ.품질진단 컬럼_규칙_결과'!$U507 &amp;"' AS RULE_ID, 
    UPPER(TABLE_NAME) AS TB_NM,
	UPPER(COLUMN_NAME) AS COL_NM
FROM TABLE_COLUMNS
WHERE 1=1
AND UPPER(SCHEMA_NAME) = '"&amp;$C439&amp;"'
AND UPPER(TABLE_NAME) = '"&amp;$G439&amp;"'
AND UPPER(COLUMN_NAME) = '"&amp;$J439&amp;"'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'UNIT_CONCEPT_ID' </v>
      </c>
      <c r="Y439" s="164" t="s">
        <v>1971</v>
      </c>
      <c r="Z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A439" s="164" t="s">
        <v>1971</v>
      </c>
      <c r="AB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C439" s="164" t="s">
        <v>1971</v>
      </c>
      <c r="AD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ALL_TAB_COLUMNS
WHERE 1=1
AND UPPER(OWNER)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'UNIT_CONCEPT_ID' </v>
      </c>
      <c r="AE439" s="164" t="s">
        <v>1971</v>
      </c>
      <c r="AF439" s="166"/>
      <c r="AG439" s="164" t="s">
        <v>1971</v>
      </c>
      <c r="AH439" s="66"/>
    </row>
    <row r="440" spans="1:34" ht="16.5" hidden="1" customHeight="1">
      <c r="A440" s="141">
        <v>5.4</v>
      </c>
      <c r="B440" s="141" t="s">
        <v>2240</v>
      </c>
      <c r="C440" s="141" t="s">
        <v>2484</v>
      </c>
      <c r="D440" s="141">
        <v>14</v>
      </c>
      <c r="E440" s="174" t="s">
        <v>2243</v>
      </c>
      <c r="F440" s="176" t="s">
        <v>2264</v>
      </c>
      <c r="G440" s="176" t="s">
        <v>2257</v>
      </c>
      <c r="H440" s="176">
        <v>9</v>
      </c>
      <c r="I440" s="182" t="s">
        <v>2777</v>
      </c>
      <c r="J440" s="176" t="s">
        <v>2428</v>
      </c>
      <c r="K440" s="176" t="s">
        <v>2435</v>
      </c>
      <c r="L440" s="174"/>
      <c r="M440" s="142"/>
      <c r="N440" s="182" t="s">
        <v>2777</v>
      </c>
      <c r="O440" s="142"/>
      <c r="P440" s="143"/>
      <c r="Q440" s="174" t="s">
        <v>2449</v>
      </c>
      <c r="R440" s="174"/>
      <c r="S440" s="205" t="s">
        <v>2838</v>
      </c>
      <c r="T440" s="174"/>
      <c r="U440" s="166" t="str">
        <f t="shared" si="6"/>
        <v xml:space="preserve"> SPECIMEN 테이블의 ANATOMIC_SITE_CONCEPT_ID 컬럼은 'INTEGER', 'INT', 'NUMBER', 'BIGINT' 타입을 가져야한다 </v>
      </c>
      <c r="V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W440" s="164" t="s">
        <v>1971</v>
      </c>
      <c r="X440" s="166" t="str">
        <f>"SELECT 
	CASE WHEN UPPER(DATA_TYPE_NAME) IN ("&amp;$S440&amp;") THEN 'O' ELSE 'X' END AS PASS_CHK,
    'ID"&amp; 'Ⅲ.품질진단 컬럼_규칙_결과'!$U508 &amp;"' AS RULE_ID, 
    UPPER(TABLE_NAME) AS TB_NM,
	UPPER(COLUMN_NAME) AS COL_NM
FROM TABLE_COLUMNS
WHERE 1=1
AND UPPER(SCHEMA_NAME) = '"&amp;$C440&amp;"'
AND UPPER(TABLE_NAME) = '"&amp;$G440&amp;"'
AND UPPER(COLUMN_NAME) = '"&amp;$J440&amp;"' "</f>
        <v xml:space="preserve">SELECT 
	CASE WHEN UPPER(DATA_TYPE_NAME) IN ('INTEGER', 'INT', 'NUMBER', 'BIGINT') THEN 'O' ELSE 'X' END AS PASS_CHK,
    'ID3175' AS RULE_ID, 
    UPPER(TABLE_NAME) AS TB_NM,
	UPPER(COLUMN_NAME) AS COL_NM
FROM TABLE_COLUMNS
WHERE 1=1
AND UPPER(SCHEMA_NAME) = 'CDM'
AND UPPER(TABLE_NAME) = 'SPECIMEN'
AND UPPER(COLUMN_NAME) = 'ANATOMIC_SITE_CONCEPT_ID' </v>
      </c>
      <c r="Y440" s="164" t="s">
        <v>1971</v>
      </c>
      <c r="Z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A440" s="164" t="s">
        <v>1971</v>
      </c>
      <c r="AB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C440" s="164" t="s">
        <v>1971</v>
      </c>
      <c r="AD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ALL_TAB_COLUMNS
WHERE 1=1
AND UPPER(OWNER)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ALL_TAB_COLUMNS
WHERE 1=1
AND UPPER(OWNER) = 'CDM'
AND UPPER(TABLE_NAME) = 'SPECIMEN'
AND UPPER(COLUMN_NAME) = 'ANATOMIC_SITE_CONCEPT_ID' </v>
      </c>
      <c r="AE440" s="164" t="s">
        <v>1971</v>
      </c>
      <c r="AF440" s="166"/>
      <c r="AG440" s="164" t="s">
        <v>1971</v>
      </c>
      <c r="AH440" s="66"/>
    </row>
    <row r="441" spans="1:34" ht="16.5" hidden="1" customHeight="1">
      <c r="A441" s="141">
        <v>5.4</v>
      </c>
      <c r="B441" s="141" t="s">
        <v>2240</v>
      </c>
      <c r="C441" s="141" t="s">
        <v>2484</v>
      </c>
      <c r="D441" s="141">
        <v>14</v>
      </c>
      <c r="E441" s="174" t="s">
        <v>2243</v>
      </c>
      <c r="F441" s="176" t="s">
        <v>2264</v>
      </c>
      <c r="G441" s="176" t="s">
        <v>2257</v>
      </c>
      <c r="H441" s="176">
        <v>10</v>
      </c>
      <c r="I441" s="182" t="s">
        <v>2778</v>
      </c>
      <c r="J441" s="176" t="s">
        <v>2429</v>
      </c>
      <c r="K441" s="176" t="s">
        <v>2435</v>
      </c>
      <c r="L441" s="174"/>
      <c r="M441" s="142"/>
      <c r="N441" s="182" t="s">
        <v>2778</v>
      </c>
      <c r="O441" s="149"/>
      <c r="P441" s="36"/>
      <c r="Q441" s="174" t="s">
        <v>2449</v>
      </c>
      <c r="R441" s="174"/>
      <c r="S441" s="205" t="s">
        <v>2838</v>
      </c>
      <c r="T441" s="174"/>
      <c r="U441" s="166" t="str">
        <f t="shared" si="6"/>
        <v xml:space="preserve"> SPECIMEN 테이블의 DISEASE_STATUS_CONCEPT_ID 컬럼은 'INTEGER', 'INT', 'NUMBER', 'BIGINT' 타입을 가져야한다 </v>
      </c>
      <c r="V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W441" s="164" t="s">
        <v>1971</v>
      </c>
      <c r="X441" s="166" t="str">
        <f>"SELECT 
	CASE WHEN UPPER(DATA_TYPE_NAME) IN ("&amp;$S441&amp;") THEN 'O' ELSE 'X' END AS PASS_CHK,
    'ID"&amp; 'Ⅲ.품질진단 컬럼_규칙_결과'!$U509 &amp;"' AS RULE_ID, 
    UPPER(TABLE_NAME) AS TB_NM,
	UPPER(COLUMN_NAME) AS COL_NM
FROM TABLE_COLUMNS
WHERE 1=1
AND UPPER(SCHEMA_NAME) = '"&amp;$C441&amp;"'
AND UPPER(TABLE_NAME) = '"&amp;$G441&amp;"'
AND UPPER(COLUMN_NAME) = '"&amp;$J441&amp;"'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'DISEASE_STATUS_CONCEPT_ID' </v>
      </c>
      <c r="Y441" s="164" t="s">
        <v>1971</v>
      </c>
      <c r="Z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A441" s="164" t="s">
        <v>1971</v>
      </c>
      <c r="AB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C441" s="164" t="s">
        <v>1971</v>
      </c>
      <c r="AD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ALL_TAB_COLUMNS
WHERE 1=1
AND UPPER(OWNER)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'DISEASE_STATUS_CONCEPT_ID' </v>
      </c>
      <c r="AE441" s="164" t="s">
        <v>1971</v>
      </c>
      <c r="AF441" s="166"/>
      <c r="AG441" s="164" t="s">
        <v>1971</v>
      </c>
      <c r="AH441" s="66"/>
    </row>
    <row r="442" spans="1:34" ht="16.5" hidden="1" customHeight="1">
      <c r="A442" s="141">
        <v>5.4</v>
      </c>
      <c r="B442" s="141" t="s">
        <v>2240</v>
      </c>
      <c r="C442" s="141" t="s">
        <v>2484</v>
      </c>
      <c r="D442" s="141">
        <v>14</v>
      </c>
      <c r="E442" s="174" t="s">
        <v>2243</v>
      </c>
      <c r="F442" s="176" t="s">
        <v>2264</v>
      </c>
      <c r="G442" s="176" t="s">
        <v>2257</v>
      </c>
      <c r="H442" s="176">
        <v>11</v>
      </c>
      <c r="I442" s="182" t="s">
        <v>2779</v>
      </c>
      <c r="J442" s="176" t="s">
        <v>2430</v>
      </c>
      <c r="K442" s="176" t="s">
        <v>2437</v>
      </c>
      <c r="L442" s="174"/>
      <c r="M442" s="142"/>
      <c r="N442" s="182" t="s">
        <v>2779</v>
      </c>
      <c r="O442" s="142"/>
      <c r="P442" s="143"/>
      <c r="Q442" s="174" t="s">
        <v>2449</v>
      </c>
      <c r="R442" s="174"/>
      <c r="S442" s="205" t="s">
        <v>2820</v>
      </c>
      <c r="T442" s="174"/>
      <c r="U442" s="166" t="str">
        <f t="shared" si="6"/>
        <v xml:space="preserve"> SPECIMEN 테이블의 SPECIMEN_SOURCE_ID 컬럼은 'CHARACTER VARYING', 'VARCHAR', 'VARCHAR2' 타입을 가져야한다 </v>
      </c>
      <c r="V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W442" s="164" t="s">
        <v>1971</v>
      </c>
      <c r="X442" s="166" t="str">
        <f>"SELECT 
	CASE WHEN UPPER(DATA_TYPE_NAME) IN ("&amp;$S442&amp;") THEN 'O' ELSE 'X' END AS PASS_CHK,
    'ID"&amp; 'Ⅲ.품질진단 컬럼_규칙_결과'!$U510 &amp;"' AS RULE_ID, 
    UPPER(TABLE_NAME) AS TB_NM,
	UPPER(COLUMN_NAME) AS COL_NM
FROM TABLE_COLUMNS
WHERE 1=1
AND UPPER(SCHEMA_NAME) = '"&amp;$C442&amp;"'
AND UPPER(TABLE_NAME) = '"&amp;$G442&amp;"'
AND UPPER(COLUMN_NAME) = '"&amp;$J442&amp;"'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'SPECIMEN_SOURCE_ID' </v>
      </c>
      <c r="Y442" s="164" t="s">
        <v>1971</v>
      </c>
      <c r="Z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A442" s="164" t="s">
        <v>1971</v>
      </c>
      <c r="AB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C442" s="164" t="s">
        <v>1971</v>
      </c>
      <c r="AD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ALL_TAB_COLUMNS
WHERE 1=1
AND UPPER(OWNER)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'SPECIMEN_SOURCE_ID' </v>
      </c>
      <c r="AE442" s="164" t="s">
        <v>1971</v>
      </c>
      <c r="AF442" s="166"/>
      <c r="AG442" s="164" t="s">
        <v>1971</v>
      </c>
      <c r="AH442" s="66"/>
    </row>
    <row r="443" spans="1:34" ht="16.5" hidden="1" customHeight="1">
      <c r="A443" s="141">
        <v>5.4</v>
      </c>
      <c r="B443" s="141" t="s">
        <v>2240</v>
      </c>
      <c r="C443" s="141" t="s">
        <v>2484</v>
      </c>
      <c r="D443" s="141">
        <v>14</v>
      </c>
      <c r="E443" s="174" t="s">
        <v>2243</v>
      </c>
      <c r="F443" s="176" t="s">
        <v>2264</v>
      </c>
      <c r="G443" s="176" t="s">
        <v>2257</v>
      </c>
      <c r="H443" s="176">
        <v>12</v>
      </c>
      <c r="I443" s="182" t="s">
        <v>2780</v>
      </c>
      <c r="J443" s="176" t="s">
        <v>2431</v>
      </c>
      <c r="K443" s="176" t="s">
        <v>2437</v>
      </c>
      <c r="L443" s="174"/>
      <c r="M443" s="142"/>
      <c r="N443" s="182" t="s">
        <v>2780</v>
      </c>
      <c r="O443" s="149"/>
      <c r="P443" s="36"/>
      <c r="Q443" s="174" t="s">
        <v>2449</v>
      </c>
      <c r="R443" s="174"/>
      <c r="S443" s="205" t="s">
        <v>2820</v>
      </c>
      <c r="T443" s="174"/>
      <c r="U443" s="166" t="str">
        <f t="shared" si="6"/>
        <v xml:space="preserve"> SPECIMEN 테이블의 SPECIMEN_SOURCE_VALUE 컬럼은 'CHARACTER VARYING', 'VARCHAR', 'VARCHAR2' 타입을 가져야한다 </v>
      </c>
      <c r="V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W443" s="164" t="s">
        <v>1971</v>
      </c>
      <c r="X443" s="166" t="str">
        <f>"SELECT 
	CASE WHEN UPPER(DATA_TYPE_NAME) IN ("&amp;$S443&amp;") THEN 'O' ELSE 'X' END AS PASS_CHK,
    'ID"&amp; 'Ⅲ.품질진단 컬럼_규칙_결과'!$U511 &amp;"' AS RULE_ID, 
    UPPER(TABLE_NAME) AS TB_NM,
	UPPER(COLUMN_NAME) AS COL_NM
FROM TABLE_COLUMNS
WHERE 1=1
AND UPPER(SCHEMA_NAME) = '"&amp;$C443&amp;"'
AND UPPER(TABLE_NAME) = '"&amp;$G443&amp;"'
AND UPPER(COLUMN_NAME) = '"&amp;$J443&amp;"'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'SPECIMEN_SOURCE_VALUE' </v>
      </c>
      <c r="Y443" s="164" t="s">
        <v>1971</v>
      </c>
      <c r="Z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A443" s="164" t="s">
        <v>1971</v>
      </c>
      <c r="AB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C443" s="164" t="s">
        <v>1971</v>
      </c>
      <c r="AD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ALL_TAB_COLUMNS
WHERE 1=1
AND UPPER(OWNER)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'SPECIMEN_SOURCE_VALUE' </v>
      </c>
      <c r="AE443" s="164" t="s">
        <v>1971</v>
      </c>
      <c r="AF443" s="166"/>
      <c r="AG443" s="164" t="s">
        <v>1971</v>
      </c>
      <c r="AH443" s="66"/>
    </row>
    <row r="444" spans="1:34" ht="16.5" hidden="1" customHeight="1">
      <c r="A444" s="141">
        <v>5.4</v>
      </c>
      <c r="B444" s="141" t="s">
        <v>2240</v>
      </c>
      <c r="C444" s="141" t="s">
        <v>2484</v>
      </c>
      <c r="D444" s="141">
        <v>14</v>
      </c>
      <c r="E444" s="174" t="s">
        <v>2243</v>
      </c>
      <c r="F444" s="176" t="s">
        <v>2264</v>
      </c>
      <c r="G444" s="176" t="s">
        <v>2257</v>
      </c>
      <c r="H444" s="176">
        <v>13</v>
      </c>
      <c r="I444" s="182" t="s">
        <v>2781</v>
      </c>
      <c r="J444" s="176" t="s">
        <v>2382</v>
      </c>
      <c r="K444" s="176" t="s">
        <v>2437</v>
      </c>
      <c r="L444" s="174"/>
      <c r="M444" s="142"/>
      <c r="N444" s="182" t="s">
        <v>2784</v>
      </c>
      <c r="O444" s="149"/>
      <c r="P444" s="146"/>
      <c r="Q444" s="174" t="s">
        <v>2449</v>
      </c>
      <c r="R444" s="174"/>
      <c r="S444" s="205" t="s">
        <v>2820</v>
      </c>
      <c r="T444" s="174"/>
      <c r="U444" s="166" t="str">
        <f t="shared" si="6"/>
        <v xml:space="preserve"> SPECIMEN 테이블의 UNIT_SOURCE_VALUE 컬럼은 'CHARACTER VARYING', 'VARCHAR', 'VARCHAR2' 타입을 가져야한다 </v>
      </c>
      <c r="V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W444" s="164" t="s">
        <v>1971</v>
      </c>
      <c r="X444" s="166" t="str">
        <f>"SELECT 
	CASE WHEN UPPER(DATA_TYPE_NAME) IN ("&amp;$S444&amp;") THEN 'O' ELSE 'X' END AS PASS_CHK,
    'ID"&amp; 'Ⅲ.품질진단 컬럼_규칙_결과'!$U512 &amp;"' AS RULE_ID, 
    UPPER(TABLE_NAME) AS TB_NM,
	UPPER(COLUMN_NAME) AS COL_NM
FROM TABLE_COLUMNS
WHERE 1=1
AND UPPER(SCHEMA_NAME) = '"&amp;$C444&amp;"'
AND UPPER(TABLE_NAME) = '"&amp;$G444&amp;"'
AND UPPER(COLUMN_NAME) = '"&amp;$J444&amp;"'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'UNIT_SOURCE_VALUE' </v>
      </c>
      <c r="Y444" s="164" t="s">
        <v>1971</v>
      </c>
      <c r="Z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A444" s="164" t="s">
        <v>1971</v>
      </c>
      <c r="AB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C444" s="164" t="s">
        <v>1971</v>
      </c>
      <c r="AD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ALL_TAB_COLUMNS
WHERE 1=1
AND UPPER(OWNER)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'UNIT_SOURCE_VALUE' </v>
      </c>
      <c r="AE444" s="164" t="s">
        <v>1971</v>
      </c>
      <c r="AF444" s="166"/>
      <c r="AG444" s="164" t="s">
        <v>1971</v>
      </c>
      <c r="AH444" s="66"/>
    </row>
    <row r="445" spans="1:34" ht="16.5" hidden="1" customHeight="1">
      <c r="A445" s="141">
        <v>5.4</v>
      </c>
      <c r="B445" s="141" t="s">
        <v>2240</v>
      </c>
      <c r="C445" s="141" t="s">
        <v>2484</v>
      </c>
      <c r="D445" s="141">
        <v>14</v>
      </c>
      <c r="E445" s="174" t="s">
        <v>2243</v>
      </c>
      <c r="F445" s="176" t="s">
        <v>2264</v>
      </c>
      <c r="G445" s="176" t="s">
        <v>2257</v>
      </c>
      <c r="H445" s="176">
        <v>14</v>
      </c>
      <c r="I445" s="182" t="s">
        <v>2782</v>
      </c>
      <c r="J445" s="176" t="s">
        <v>2432</v>
      </c>
      <c r="K445" s="176" t="s">
        <v>2437</v>
      </c>
      <c r="L445" s="174"/>
      <c r="M445" s="142"/>
      <c r="N445" s="182" t="s">
        <v>2782</v>
      </c>
      <c r="O445" s="142"/>
      <c r="P445" s="146"/>
      <c r="Q445" s="174" t="s">
        <v>2449</v>
      </c>
      <c r="R445" s="174"/>
      <c r="S445" s="205" t="s">
        <v>2820</v>
      </c>
      <c r="T445" s="174"/>
      <c r="U445" s="166" t="str">
        <f t="shared" si="6"/>
        <v xml:space="preserve"> SPECIMEN 테이블의 ANATOMIC_SITE_SOURCE_VALUE 컬럼은 'CHARACTER VARYING', 'VARCHAR', 'VARCHAR2' 타입을 가져야한다 </v>
      </c>
      <c r="V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W445" s="164" t="s">
        <v>1971</v>
      </c>
      <c r="X445" s="166" t="str">
        <f>"SELECT 
	CASE WHEN UPPER(DATA_TYPE_NAME) IN ("&amp;$S445&amp;") THEN 'O' ELSE 'X' END AS PASS_CHK,
    'ID"&amp; 'Ⅲ.품질진단 컬럼_규칙_결과'!$U513 &amp;"' AS RULE_ID, 
    UPPER(TABLE_NAME) AS TB_NM,
	UPPER(COLUMN_NAME) AS COL_NM
FROM TABLE_COLUMNS
WHERE 1=1
AND UPPER(SCHEMA_NAME) = '"&amp;$C445&amp;"'
AND UPPER(TABLE_NAME) = '"&amp;$G445&amp;"'
AND UPPER(COLUMN_NAME) = '"&amp;$J445&amp;"'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'ANATOMIC_SITE_SOURCE_VALUE' </v>
      </c>
      <c r="Y445" s="164" t="s">
        <v>1971</v>
      </c>
      <c r="Z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A445" s="164" t="s">
        <v>1971</v>
      </c>
      <c r="AB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C445" s="164" t="s">
        <v>1971</v>
      </c>
      <c r="AD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ALL_TAB_COLUMNS
WHERE 1=1
AND UPPER(OWNER)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'ANATOMIC_SITE_SOURCE_VALUE' </v>
      </c>
      <c r="AE445" s="164" t="s">
        <v>1971</v>
      </c>
      <c r="AF445" s="166"/>
      <c r="AG445" s="164" t="s">
        <v>1971</v>
      </c>
      <c r="AH445" s="66"/>
    </row>
    <row r="446" spans="1:34" ht="16.5" hidden="1" customHeight="1">
      <c r="A446" s="141">
        <v>5.4</v>
      </c>
      <c r="B446" s="141" t="s">
        <v>2240</v>
      </c>
      <c r="C446" s="141" t="s">
        <v>2484</v>
      </c>
      <c r="D446" s="141">
        <v>14</v>
      </c>
      <c r="E446" s="174" t="s">
        <v>2243</v>
      </c>
      <c r="F446" s="176" t="s">
        <v>2264</v>
      </c>
      <c r="G446" s="176" t="s">
        <v>2257</v>
      </c>
      <c r="H446" s="176">
        <v>15</v>
      </c>
      <c r="I446" s="182" t="s">
        <v>2783</v>
      </c>
      <c r="J446" s="176" t="s">
        <v>2433</v>
      </c>
      <c r="K446" s="176" t="s">
        <v>2437</v>
      </c>
      <c r="L446" s="174"/>
      <c r="M446" s="142"/>
      <c r="N446" s="182" t="s">
        <v>2783</v>
      </c>
      <c r="O446" s="149"/>
      <c r="P446" s="143"/>
      <c r="Q446" s="174" t="s">
        <v>2449</v>
      </c>
      <c r="R446" s="174"/>
      <c r="S446" s="205" t="s">
        <v>2820</v>
      </c>
      <c r="T446" s="174"/>
      <c r="U446" s="166" t="str">
        <f t="shared" si="6"/>
        <v xml:space="preserve"> SPECIMEN 테이블의 DISEASE_STATUS_SOURCE_VALUE 컬럼은 'CHARACTER VARYING', 'VARCHAR', 'VARCHAR2' 타입을 가져야한다 </v>
      </c>
      <c r="V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W446" s="164" t="s">
        <v>1971</v>
      </c>
      <c r="X446" s="166" t="str">
        <f>"SELECT 
	CASE WHEN UPPER(DATA_TYPE_NAME) IN ("&amp;$S446&amp;") THEN 'O' ELSE 'X' END AS PASS_CHK,
    'ID"&amp; 'Ⅲ.품질진단 컬럼_규칙_결과'!$U514 &amp;"' AS RULE_ID, 
    UPPER(TABLE_NAME) AS TB_NM,
	UPPER(COLUMN_NAME) AS COL_NM
FROM TABLE_COLUMNS
WHERE 1=1
AND UPPER(SCHEMA_NAME) = '"&amp;$C446&amp;"'
AND UPPER(TABLE_NAME) = '"&amp;$G446&amp;"'
AND UPPER(COLUMN_NAME) = '"&amp;$J446&amp;"' "</f>
        <v xml:space="preserve">SELECT 
	CASE WHEN UPPER(DATA_TYPE_NAME) IN ('CHARACTER VARYING', 'VARCHAR', 'VARCHAR2') THEN 'O' ELSE 'X' END AS PASS_CHK,
    'ID3181' AS RULE_ID, 
    UPPER(TABLE_NAME) AS TB_NM,
	UPPER(COLUMN_NAME) AS COL_NM
FROM TABLE_COLUMNS
WHERE 1=1
AND UPPER(SCHEMA_NAME) = 'CDM'
AND UPPER(TABLE_NAME) = 'SPECIMEN'
AND UPPER(COLUMN_NAME) = 'DISEASE_STATUS_SOURCE_VALUE' </v>
      </c>
      <c r="Y446" s="164" t="s">
        <v>1971</v>
      </c>
      <c r="Z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A446" s="164" t="s">
        <v>1971</v>
      </c>
      <c r="AB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C446" s="164" t="s">
        <v>1971</v>
      </c>
      <c r="AD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ALL_TAB_COLUMNS
WHERE 1=1
AND UPPER(OWNER)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ALL_TAB_COLUMNS
WHERE 1=1
AND UPPER(OWNER) = 'CDM'
AND UPPER(TABLE_NAME) = 'SPECIMEN'
AND UPPER(COLUMN_NAME) = 'DISEASE_STATUS_SOURCE_VALUE' </v>
      </c>
      <c r="AE446" s="164" t="s">
        <v>1971</v>
      </c>
      <c r="AF446" s="166"/>
      <c r="AG446" s="164" t="s">
        <v>1971</v>
      </c>
      <c r="AH446" s="66"/>
    </row>
  </sheetData>
  <autoFilter ref="A2:AH446" xr:uid="{00000000-0001-0000-0400-000000000000}">
    <filterColumn colId="0">
      <filters>
        <filter val="5.3.1"/>
      </filters>
    </filterColumn>
  </autoFilter>
  <mergeCells count="3">
    <mergeCell ref="B1:O1"/>
    <mergeCell ref="P1:R1"/>
    <mergeCell ref="S1:U1"/>
  </mergeCells>
  <phoneticPr fontId="2" type="noConversion"/>
  <conditionalFormatting sqref="L62:L63 L152">
    <cfRule type="expression" dxfId="32" priority="18">
      <formula>ISEVEN(#REF!)</formula>
    </cfRule>
  </conditionalFormatting>
  <conditionalFormatting sqref="L277:L278 L376">
    <cfRule type="expression" dxfId="31" priority="3">
      <formula>ISEVEN(#REF!)</formula>
    </cfRule>
  </conditionalFormatting>
  <conditionalFormatting sqref="N99">
    <cfRule type="expression" dxfId="30" priority="27">
      <formula>ISEVEN(#REF!)</formula>
    </cfRule>
  </conditionalFormatting>
  <conditionalFormatting sqref="N108 N110:N111 N207">
    <cfRule type="expression" dxfId="29" priority="32">
      <formula>ISEVEN(#REF!)</formula>
    </cfRule>
  </conditionalFormatting>
  <conditionalFormatting sqref="N147:N149">
    <cfRule type="expression" dxfId="28" priority="29">
      <formula>"="</formula>
    </cfRule>
  </conditionalFormatting>
  <conditionalFormatting sqref="N200:N204">
    <cfRule type="expression" dxfId="27" priority="31">
      <formula>ISEVEN(#REF!)</formula>
    </cfRule>
  </conditionalFormatting>
  <conditionalFormatting sqref="N205:N206">
    <cfRule type="expression" dxfId="26" priority="30">
      <formula>ISEVEN(#REF!)</formula>
    </cfRule>
  </conditionalFormatting>
  <conditionalFormatting sqref="N314">
    <cfRule type="expression" dxfId="25" priority="12">
      <formula>ISEVEN(#REF!)</formula>
    </cfRule>
  </conditionalFormatting>
  <conditionalFormatting sqref="N325 N327:N328 N436">
    <cfRule type="expression" dxfId="24" priority="17">
      <formula>ISEVEN(#REF!)</formula>
    </cfRule>
  </conditionalFormatting>
  <conditionalFormatting sqref="N368:N373">
    <cfRule type="expression" dxfId="23" priority="14">
      <formula>"="</formula>
    </cfRule>
  </conditionalFormatting>
  <conditionalFormatting sqref="N429:N433">
    <cfRule type="expression" dxfId="22" priority="16">
      <formula>ISEVEN(#REF!)</formula>
    </cfRule>
  </conditionalFormatting>
  <conditionalFormatting sqref="N434:N435">
    <cfRule type="expression" dxfId="21" priority="15">
      <formula>ISEVEN(#REF!)</formula>
    </cfRule>
  </conditionalFormatting>
  <conditionalFormatting sqref="N437">
    <cfRule type="expression" dxfId="20" priority="13">
      <formula>ISEVEN(#REF!)</formula>
    </cfRule>
  </conditionalFormatting>
  <conditionalFormatting sqref="O152">
    <cfRule type="expression" dxfId="19" priority="33">
      <formula>ISEVEN(#REF!)</formula>
    </cfRule>
  </conditionalFormatting>
  <conditionalFormatting sqref="O376:P376">
    <cfRule type="expression" dxfId="18" priority="7">
      <formula>ISEVEN(#REF!)</formula>
    </cfRule>
  </conditionalFormatting>
  <conditionalFormatting sqref="P71:P72">
    <cfRule type="expression" dxfId="17" priority="26">
      <formula>"="</formula>
    </cfRule>
  </conditionalFormatting>
  <conditionalFormatting sqref="P80:P81">
    <cfRule type="expression" dxfId="16" priority="20">
      <formula>ISEVEN(#REF!)</formula>
    </cfRule>
  </conditionalFormatting>
  <conditionalFormatting sqref="P134:P135">
    <cfRule type="expression" dxfId="15" priority="25">
      <formula>ISEVEN(#REF!)</formula>
    </cfRule>
  </conditionalFormatting>
  <conditionalFormatting sqref="P144:P149 N208">
    <cfRule type="expression" dxfId="14" priority="28">
      <formula>ISEVEN(#REF!)</formula>
    </cfRule>
  </conditionalFormatting>
  <conditionalFormatting sqref="P150">
    <cfRule type="expression" dxfId="13" priority="24">
      <formula>ISEVEN(#REF!)</formula>
    </cfRule>
  </conditionalFormatting>
  <conditionalFormatting sqref="P152">
    <cfRule type="expression" dxfId="12" priority="22">
      <formula>ISEVEN(#REF!)</formula>
    </cfRule>
  </conditionalFormatting>
  <conditionalFormatting sqref="P156">
    <cfRule type="expression" dxfId="11" priority="23">
      <formula>ISEVEN(#REF!)</formula>
    </cfRule>
  </conditionalFormatting>
  <conditionalFormatting sqref="P168 P205:P208">
    <cfRule type="expression" dxfId="10" priority="21">
      <formula>ISEVEN(#REF!)</formula>
    </cfRule>
  </conditionalFormatting>
  <conditionalFormatting sqref="P215:P216">
    <cfRule type="expression" dxfId="9" priority="19">
      <formula>ISEVEN(#REF!)</formula>
    </cfRule>
  </conditionalFormatting>
  <conditionalFormatting sqref="P286:P287">
    <cfRule type="expression" dxfId="8" priority="11">
      <formula>"="</formula>
    </cfRule>
  </conditionalFormatting>
  <conditionalFormatting sqref="P295:P296">
    <cfRule type="expression" dxfId="7" priority="5">
      <formula>ISEVEN(#REF!)</formula>
    </cfRule>
  </conditionalFormatting>
  <conditionalFormatting sqref="P355:P356">
    <cfRule type="expression" dxfId="6" priority="10">
      <formula>ISEVEN(#REF!)</formula>
    </cfRule>
  </conditionalFormatting>
  <conditionalFormatting sqref="P365:P373 P395 P434:P437">
    <cfRule type="expression" dxfId="5" priority="6">
      <formula>ISEVEN(#REF!)</formula>
    </cfRule>
  </conditionalFormatting>
  <conditionalFormatting sqref="P374">
    <cfRule type="expression" dxfId="4" priority="9">
      <formula>ISEVEN(#REF!)</formula>
    </cfRule>
  </conditionalFormatting>
  <conditionalFormatting sqref="P380">
    <cfRule type="expression" dxfId="3" priority="8">
      <formula>ISEVEN(#REF!)</formula>
    </cfRule>
  </conditionalFormatting>
  <conditionalFormatting sqref="P444:P445">
    <cfRule type="expression" dxfId="2" priority="4">
      <formula>ISEVEN(#REF!)</formula>
    </cfRule>
  </conditionalFormatting>
  <conditionalFormatting sqref="T62:T63 T152">
    <cfRule type="expression" dxfId="1" priority="2">
      <formula>ISEVEN(#REF!)</formula>
    </cfRule>
  </conditionalFormatting>
  <conditionalFormatting sqref="T277:T278 T376">
    <cfRule type="expression" dxfId="0" priority="1">
      <formula>ISEVEN(#REF!)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75"/>
  <sheetViews>
    <sheetView zoomScale="85" zoomScaleNormal="85" workbookViewId="0">
      <selection activeCell="F41" sqref="F41"/>
    </sheetView>
  </sheetViews>
  <sheetFormatPr defaultColWidth="22.875" defaultRowHeight="16.5"/>
  <cols>
    <col min="1" max="2" width="9.875" bestFit="1" customWidth="1"/>
    <col min="3" max="3" width="6.625" bestFit="1" customWidth="1"/>
    <col min="4" max="4" width="28.625" bestFit="1" customWidth="1"/>
    <col min="5" max="5" width="9.875" bestFit="1" customWidth="1"/>
    <col min="6" max="6" width="91.625" bestFit="1" customWidth="1"/>
    <col min="7" max="7" width="17" bestFit="1" customWidth="1"/>
    <col min="8" max="8" width="13.375" bestFit="1" customWidth="1"/>
    <col min="9" max="9" width="6.625" style="27" customWidth="1"/>
    <col min="10" max="10" width="5" style="28" customWidth="1"/>
    <col min="11" max="11" width="6.625" style="28" customWidth="1"/>
    <col min="12" max="12" width="5" style="28" customWidth="1"/>
    <col min="13" max="13" width="6.625" style="28" customWidth="1"/>
    <col min="14" max="14" width="8.125" style="28" customWidth="1"/>
    <col min="15" max="15" width="5" style="28" customWidth="1"/>
    <col min="16" max="16" width="10.5" style="27" customWidth="1"/>
    <col min="17" max="17" width="104.875" bestFit="1" customWidth="1"/>
  </cols>
  <sheetData>
    <row r="1" spans="1:17">
      <c r="A1" s="8" t="s">
        <v>2232</v>
      </c>
      <c r="B1" s="8" t="s">
        <v>2233</v>
      </c>
      <c r="C1" s="8" t="s">
        <v>2234</v>
      </c>
      <c r="D1" s="8" t="s">
        <v>2235</v>
      </c>
      <c r="E1" s="8" t="s">
        <v>158</v>
      </c>
      <c r="F1" s="8" t="s">
        <v>2236</v>
      </c>
      <c r="G1" s="8" t="s">
        <v>159</v>
      </c>
      <c r="H1" s="8" t="s">
        <v>2237</v>
      </c>
      <c r="I1" s="9" t="s">
        <v>160</v>
      </c>
      <c r="J1" s="9" t="s">
        <v>161</v>
      </c>
      <c r="K1" s="9" t="s">
        <v>162</v>
      </c>
      <c r="L1" s="9" t="s">
        <v>163</v>
      </c>
      <c r="M1" s="9" t="s">
        <v>164</v>
      </c>
      <c r="N1" s="9" t="s">
        <v>165</v>
      </c>
      <c r="O1" s="9" t="s">
        <v>166</v>
      </c>
      <c r="P1" s="9" t="s">
        <v>167</v>
      </c>
    </row>
    <row r="2" spans="1:17">
      <c r="A2" s="66" t="s">
        <v>2238</v>
      </c>
      <c r="B2" s="144">
        <v>1</v>
      </c>
      <c r="C2" s="5">
        <v>10010</v>
      </c>
      <c r="D2" s="10" t="s">
        <v>18</v>
      </c>
      <c r="E2" s="6" t="s">
        <v>168</v>
      </c>
      <c r="F2" s="5" t="s">
        <v>169</v>
      </c>
      <c r="G2" s="11">
        <v>1</v>
      </c>
      <c r="H2" s="11">
        <v>43</v>
      </c>
      <c r="I2" s="12">
        <v>1</v>
      </c>
      <c r="J2" s="13">
        <v>1</v>
      </c>
      <c r="K2" s="13">
        <v>1</v>
      </c>
      <c r="L2" s="14">
        <v>1</v>
      </c>
      <c r="M2" s="14">
        <v>1</v>
      </c>
      <c r="N2" s="14" t="s">
        <v>170</v>
      </c>
      <c r="O2" s="13"/>
      <c r="P2" s="15" t="s">
        <v>171</v>
      </c>
      <c r="Q2" s="27" t="str">
        <f>"INSERT INTO CNCR_CODE_META_BAK values (:v_host_cd,'"&amp; B2 &amp;"','"&amp; C2 &amp;"','"&amp; D2 &amp;"','"&amp; E2 &amp;"','"&amp; SUBSTITUTE(F2,CHAR(39),CHAR(39)&amp;CHAR(39)) &amp;"','"&amp; G2 &amp;"', NULL, NOW());"</f>
        <v>INSERT INTO CNCR_CODE_META_BAK values (:v_host_cd,'1','10010','병원코드','00010','가천대길병원','1', NULL, NOW());</v>
      </c>
    </row>
    <row r="3" spans="1:17">
      <c r="A3" s="66" t="s">
        <v>2238</v>
      </c>
      <c r="B3" s="144">
        <v>1</v>
      </c>
      <c r="C3" s="5">
        <v>10010</v>
      </c>
      <c r="D3" s="10" t="s">
        <v>18</v>
      </c>
      <c r="E3" s="6" t="s">
        <v>172</v>
      </c>
      <c r="F3" s="5" t="s">
        <v>173</v>
      </c>
      <c r="G3" s="11">
        <v>2</v>
      </c>
      <c r="H3" s="11">
        <v>43</v>
      </c>
      <c r="I3" s="12">
        <v>1</v>
      </c>
      <c r="J3" s="13">
        <v>1</v>
      </c>
      <c r="K3" s="13">
        <v>1</v>
      </c>
      <c r="L3" s="14">
        <v>1</v>
      </c>
      <c r="M3" s="14">
        <v>1</v>
      </c>
      <c r="N3" s="14" t="s">
        <v>174</v>
      </c>
      <c r="O3" s="13"/>
      <c r="P3" s="15" t="s">
        <v>171</v>
      </c>
      <c r="Q3" s="27" t="str">
        <f t="shared" ref="Q3:Q66" si="0">"INSERT INTO CNCR_CODE_META_BAK values (:v_host_cd,'"&amp; B3 &amp;"','"&amp; C3 &amp;"','"&amp; D3 &amp;"','"&amp; E3 &amp;"','"&amp; SUBSTITUTE(F3,CHAR(39),CHAR(39)&amp;CHAR(39)) &amp;"','"&amp; G3 &amp;"', NULL, NOW());"</f>
        <v>INSERT INTO CNCR_CODE_META_BAK values (:v_host_cd,'1','10010','병원코드','00020','건양대병원','2', NULL, NOW());</v>
      </c>
    </row>
    <row r="4" spans="1:17">
      <c r="A4" s="66" t="s">
        <v>2238</v>
      </c>
      <c r="B4" s="144">
        <v>1</v>
      </c>
      <c r="C4" s="5">
        <v>10010</v>
      </c>
      <c r="D4" s="10" t="s">
        <v>18</v>
      </c>
      <c r="E4" s="6" t="s">
        <v>175</v>
      </c>
      <c r="F4" s="5" t="s">
        <v>176</v>
      </c>
      <c r="G4" s="11">
        <v>3</v>
      </c>
      <c r="H4" s="11">
        <v>43</v>
      </c>
      <c r="I4" s="12">
        <v>1</v>
      </c>
      <c r="J4" s="13">
        <v>1</v>
      </c>
      <c r="K4" s="13">
        <v>1</v>
      </c>
      <c r="L4" s="14">
        <v>1</v>
      </c>
      <c r="M4" s="14">
        <v>1</v>
      </c>
      <c r="N4" s="14" t="s">
        <v>174</v>
      </c>
      <c r="O4" s="13"/>
      <c r="P4" s="15" t="s">
        <v>171</v>
      </c>
      <c r="Q4" s="27" t="str">
        <f t="shared" si="0"/>
        <v>INSERT INTO CNCR_CODE_META_BAK values (:v_host_cd,'1','10010','병원코드','00030','고려대의료원','3', NULL, NOW());</v>
      </c>
    </row>
    <row r="5" spans="1:17">
      <c r="A5" s="66" t="s">
        <v>2238</v>
      </c>
      <c r="B5" s="144">
        <v>1</v>
      </c>
      <c r="C5" s="5">
        <v>10010</v>
      </c>
      <c r="D5" s="10" t="s">
        <v>18</v>
      </c>
      <c r="E5" s="6" t="s">
        <v>177</v>
      </c>
      <c r="F5" s="5" t="s">
        <v>178</v>
      </c>
      <c r="G5" s="11">
        <v>4</v>
      </c>
      <c r="H5" s="11">
        <v>43</v>
      </c>
      <c r="I5" s="12">
        <v>1</v>
      </c>
      <c r="J5" s="13">
        <v>1</v>
      </c>
      <c r="K5" s="13">
        <v>1</v>
      </c>
      <c r="L5" s="14">
        <v>1</v>
      </c>
      <c r="M5" s="14">
        <v>1</v>
      </c>
      <c r="N5" s="14" t="s">
        <v>170</v>
      </c>
      <c r="O5" s="13"/>
      <c r="P5" s="15" t="s">
        <v>171</v>
      </c>
      <c r="Q5" s="27" t="str">
        <f t="shared" si="0"/>
        <v>INSERT INTO CNCR_CODE_META_BAK values (:v_host_cd,'1','10010','병원코드','00040','국립암센터','4', NULL, NOW());</v>
      </c>
    </row>
    <row r="6" spans="1:17">
      <c r="A6" s="66" t="s">
        <v>2238</v>
      </c>
      <c r="B6" s="144">
        <v>1</v>
      </c>
      <c r="C6" s="5">
        <v>10010</v>
      </c>
      <c r="D6" s="10" t="s">
        <v>18</v>
      </c>
      <c r="E6" s="6" t="s">
        <v>179</v>
      </c>
      <c r="F6" s="5" t="s">
        <v>180</v>
      </c>
      <c r="G6" s="11">
        <v>5</v>
      </c>
      <c r="H6" s="11">
        <v>43</v>
      </c>
      <c r="I6" s="12">
        <v>1</v>
      </c>
      <c r="J6" s="13">
        <v>1</v>
      </c>
      <c r="K6" s="13">
        <v>1</v>
      </c>
      <c r="L6" s="14">
        <v>1</v>
      </c>
      <c r="M6" s="14">
        <v>1</v>
      </c>
      <c r="N6" s="14" t="s">
        <v>170</v>
      </c>
      <c r="O6" s="13"/>
      <c r="P6" s="15" t="s">
        <v>181</v>
      </c>
      <c r="Q6" s="27" t="str">
        <f t="shared" si="0"/>
        <v>INSERT INTO CNCR_CODE_META_BAK values (:v_host_cd,'1','10010','병원코드','00050','대구카톨릭대병원','5', NULL, NOW());</v>
      </c>
    </row>
    <row r="7" spans="1:17">
      <c r="A7" s="66" t="s">
        <v>2238</v>
      </c>
      <c r="B7" s="144">
        <v>1</v>
      </c>
      <c r="C7" s="5">
        <v>10010</v>
      </c>
      <c r="D7" s="10" t="s">
        <v>18</v>
      </c>
      <c r="E7" s="6" t="s">
        <v>182</v>
      </c>
      <c r="F7" s="5" t="s">
        <v>183</v>
      </c>
      <c r="G7" s="11">
        <v>6</v>
      </c>
      <c r="H7" s="11">
        <v>43</v>
      </c>
      <c r="I7" s="12">
        <v>1</v>
      </c>
      <c r="J7" s="13">
        <v>1</v>
      </c>
      <c r="K7" s="13">
        <v>1</v>
      </c>
      <c r="L7" s="14">
        <v>1</v>
      </c>
      <c r="M7" s="14">
        <v>1</v>
      </c>
      <c r="N7" s="14" t="s">
        <v>184</v>
      </c>
      <c r="O7" s="13"/>
      <c r="P7" s="15" t="s">
        <v>181</v>
      </c>
      <c r="Q7" s="27" t="str">
        <f t="shared" si="0"/>
        <v>INSERT INTO CNCR_CODE_META_BAK values (:v_host_cd,'1','10010','병원코드','00060','부산대병원','6', NULL, NOW());</v>
      </c>
    </row>
    <row r="8" spans="1:17">
      <c r="A8" s="66" t="s">
        <v>2238</v>
      </c>
      <c r="B8" s="144">
        <v>1</v>
      </c>
      <c r="C8" s="5">
        <v>10010</v>
      </c>
      <c r="D8" s="10" t="s">
        <v>18</v>
      </c>
      <c r="E8" s="6" t="s">
        <v>185</v>
      </c>
      <c r="F8" s="5" t="s">
        <v>186</v>
      </c>
      <c r="G8" s="11">
        <v>7</v>
      </c>
      <c r="H8" s="11">
        <v>43</v>
      </c>
      <c r="I8" s="12">
        <v>1</v>
      </c>
      <c r="J8" s="13">
        <v>1</v>
      </c>
      <c r="K8" s="13">
        <v>1</v>
      </c>
      <c r="L8" s="14">
        <v>1</v>
      </c>
      <c r="M8" s="14">
        <v>1</v>
      </c>
      <c r="N8" s="14" t="s">
        <v>170</v>
      </c>
      <c r="O8" s="13"/>
      <c r="P8" s="15" t="s">
        <v>181</v>
      </c>
      <c r="Q8" s="27" t="str">
        <f t="shared" si="0"/>
        <v>INSERT INTO CNCR_CODE_META_BAK values (:v_host_cd,'1','10010','병원코드','00070','분당서울대병원','7', NULL, NOW());</v>
      </c>
    </row>
    <row r="9" spans="1:17">
      <c r="A9" s="66" t="s">
        <v>2238</v>
      </c>
      <c r="B9" s="144">
        <v>1</v>
      </c>
      <c r="C9" s="5">
        <v>10010</v>
      </c>
      <c r="D9" s="10" t="s">
        <v>18</v>
      </c>
      <c r="E9" s="6" t="s">
        <v>187</v>
      </c>
      <c r="F9" s="5" t="s">
        <v>188</v>
      </c>
      <c r="G9" s="11">
        <v>8</v>
      </c>
      <c r="H9" s="11">
        <v>43</v>
      </c>
      <c r="I9" s="12">
        <v>1</v>
      </c>
      <c r="J9" s="13">
        <v>1</v>
      </c>
      <c r="K9" s="13">
        <v>1</v>
      </c>
      <c r="L9" s="14">
        <v>1</v>
      </c>
      <c r="M9" s="14">
        <v>1</v>
      </c>
      <c r="N9" s="14" t="s">
        <v>170</v>
      </c>
      <c r="O9" s="13"/>
      <c r="P9" s="15" t="s">
        <v>181</v>
      </c>
      <c r="Q9" s="27" t="str">
        <f t="shared" si="0"/>
        <v>INSERT INTO CNCR_CODE_META_BAK values (:v_host_cd,'1','10010','병원코드','00080','삼성서울병원','8', NULL, NOW());</v>
      </c>
    </row>
    <row r="10" spans="1:17">
      <c r="A10" s="66" t="s">
        <v>2238</v>
      </c>
      <c r="B10" s="144">
        <v>1</v>
      </c>
      <c r="C10" s="5">
        <v>10010</v>
      </c>
      <c r="D10" s="10" t="s">
        <v>18</v>
      </c>
      <c r="E10" s="6" t="s">
        <v>189</v>
      </c>
      <c r="F10" s="5" t="s">
        <v>190</v>
      </c>
      <c r="G10" s="11">
        <v>9</v>
      </c>
      <c r="H10" s="11">
        <v>43</v>
      </c>
      <c r="I10" s="12">
        <v>1</v>
      </c>
      <c r="J10" s="13">
        <v>1</v>
      </c>
      <c r="K10" s="13">
        <v>1</v>
      </c>
      <c r="L10" s="14">
        <v>1</v>
      </c>
      <c r="M10" s="14">
        <v>1</v>
      </c>
      <c r="N10" s="14" t="s">
        <v>170</v>
      </c>
      <c r="O10" s="13"/>
      <c r="P10" s="15" t="s">
        <v>181</v>
      </c>
      <c r="Q10" s="27" t="str">
        <f t="shared" si="0"/>
        <v>INSERT INTO CNCR_CODE_META_BAK values (:v_host_cd,'1','10010','병원코드','00090','서울대병원','9', NULL, NOW());</v>
      </c>
    </row>
    <row r="11" spans="1:17">
      <c r="A11" s="66" t="s">
        <v>2238</v>
      </c>
      <c r="B11" s="144">
        <v>1</v>
      </c>
      <c r="C11" s="5">
        <v>10010</v>
      </c>
      <c r="D11" s="10" t="s">
        <v>18</v>
      </c>
      <c r="E11" s="6" t="s">
        <v>191</v>
      </c>
      <c r="F11" s="5" t="s">
        <v>192</v>
      </c>
      <c r="G11" s="11">
        <v>10</v>
      </c>
      <c r="H11" s="11">
        <v>43</v>
      </c>
      <c r="I11" s="12">
        <v>1</v>
      </c>
      <c r="J11" s="13">
        <v>1</v>
      </c>
      <c r="K11" s="13">
        <v>1</v>
      </c>
      <c r="L11" s="14">
        <v>1</v>
      </c>
      <c r="M11" s="14">
        <v>1</v>
      </c>
      <c r="N11" s="14" t="s">
        <v>170</v>
      </c>
      <c r="O11" s="13"/>
      <c r="P11" s="15" t="s">
        <v>181</v>
      </c>
      <c r="Q11" s="27" t="str">
        <f t="shared" si="0"/>
        <v>INSERT INTO CNCR_CODE_META_BAK values (:v_host_cd,'1','10010','병원코드','00100','서울아산병원','10', NULL, NOW());</v>
      </c>
    </row>
    <row r="12" spans="1:17">
      <c r="A12" s="66" t="s">
        <v>2238</v>
      </c>
      <c r="B12" s="144">
        <v>1</v>
      </c>
      <c r="C12" s="5">
        <v>10010</v>
      </c>
      <c r="D12" s="10" t="s">
        <v>18</v>
      </c>
      <c r="E12" s="6" t="s">
        <v>193</v>
      </c>
      <c r="F12" s="5" t="s">
        <v>194</v>
      </c>
      <c r="G12" s="11">
        <v>11</v>
      </c>
      <c r="H12" s="11">
        <v>43</v>
      </c>
      <c r="I12" s="12">
        <v>1</v>
      </c>
      <c r="J12" s="13">
        <v>1</v>
      </c>
      <c r="K12" s="13">
        <v>1</v>
      </c>
      <c r="L12" s="14">
        <v>1</v>
      </c>
      <c r="M12" s="14">
        <v>1</v>
      </c>
      <c r="N12" s="14" t="s">
        <v>170</v>
      </c>
      <c r="O12" s="13"/>
      <c r="P12" s="15" t="s">
        <v>181</v>
      </c>
      <c r="Q12" s="27" t="str">
        <f t="shared" si="0"/>
        <v>INSERT INTO CNCR_CODE_META_BAK values (:v_host_cd,'1','10010','병원코드','00110','세브란스병원','11', NULL, NOW());</v>
      </c>
    </row>
    <row r="13" spans="1:17">
      <c r="A13" s="66" t="s">
        <v>2238</v>
      </c>
      <c r="B13" s="144">
        <v>1</v>
      </c>
      <c r="C13" s="5">
        <v>10010</v>
      </c>
      <c r="D13" s="10" t="s">
        <v>18</v>
      </c>
      <c r="E13" s="6" t="s">
        <v>195</v>
      </c>
      <c r="F13" s="5" t="s">
        <v>196</v>
      </c>
      <c r="G13" s="11">
        <v>12</v>
      </c>
      <c r="H13" s="11">
        <v>43</v>
      </c>
      <c r="I13" s="12">
        <v>1</v>
      </c>
      <c r="J13" s="13">
        <v>1</v>
      </c>
      <c r="K13" s="13">
        <v>1</v>
      </c>
      <c r="L13" s="14">
        <v>1</v>
      </c>
      <c r="M13" s="14">
        <v>1</v>
      </c>
      <c r="N13" s="14" t="s">
        <v>197</v>
      </c>
      <c r="O13" s="13"/>
      <c r="P13" s="15" t="s">
        <v>181</v>
      </c>
      <c r="Q13" s="27" t="str">
        <f t="shared" si="0"/>
        <v>INSERT INTO CNCR_CODE_META_BAK values (:v_host_cd,'1','10010','병원코드','00120','아주대병원','12', NULL, NOW());</v>
      </c>
    </row>
    <row r="14" spans="1:17">
      <c r="A14" s="66" t="s">
        <v>2238</v>
      </c>
      <c r="B14" s="144">
        <v>1</v>
      </c>
      <c r="C14" s="5">
        <v>10010</v>
      </c>
      <c r="D14" s="10" t="s">
        <v>18</v>
      </c>
      <c r="E14" s="6" t="s">
        <v>198</v>
      </c>
      <c r="F14" s="5" t="s">
        <v>199</v>
      </c>
      <c r="G14" s="11">
        <v>13</v>
      </c>
      <c r="H14" s="11">
        <v>43</v>
      </c>
      <c r="I14" s="12">
        <v>1</v>
      </c>
      <c r="J14" s="13">
        <v>1</v>
      </c>
      <c r="K14" s="13">
        <v>1</v>
      </c>
      <c r="L14" s="14">
        <v>1</v>
      </c>
      <c r="M14" s="14">
        <v>1</v>
      </c>
      <c r="N14" s="14" t="s">
        <v>170</v>
      </c>
      <c r="O14" s="13"/>
      <c r="P14" s="15" t="s">
        <v>181</v>
      </c>
      <c r="Q14" s="27" t="str">
        <f t="shared" si="0"/>
        <v>INSERT INTO CNCR_CODE_META_BAK values (:v_host_cd,'1','10010','병원코드','00130','전북대병원','13', NULL, NOW());</v>
      </c>
    </row>
    <row r="15" spans="1:17">
      <c r="A15" s="66" t="s">
        <v>2238</v>
      </c>
      <c r="B15" s="144">
        <v>1</v>
      </c>
      <c r="C15" s="5">
        <v>10010</v>
      </c>
      <c r="D15" s="10" t="s">
        <v>18</v>
      </c>
      <c r="E15" s="6" t="s">
        <v>200</v>
      </c>
      <c r="F15" s="5" t="s">
        <v>201</v>
      </c>
      <c r="G15" s="11">
        <v>14</v>
      </c>
      <c r="H15" s="11">
        <v>43</v>
      </c>
      <c r="I15" s="12">
        <v>1</v>
      </c>
      <c r="J15" s="13">
        <v>1</v>
      </c>
      <c r="K15" s="13">
        <v>1</v>
      </c>
      <c r="L15" s="14">
        <v>1</v>
      </c>
      <c r="M15" s="14">
        <v>1</v>
      </c>
      <c r="N15" s="14" t="s">
        <v>170</v>
      </c>
      <c r="O15" s="13"/>
      <c r="P15" s="15" t="s">
        <v>181</v>
      </c>
      <c r="Q15" s="27" t="str">
        <f t="shared" si="0"/>
        <v>INSERT INTO CNCR_CODE_META_BAK values (:v_host_cd,'1','10010','병원코드','00140','한림대병원','14', NULL, NOW());</v>
      </c>
    </row>
    <row r="16" spans="1:17">
      <c r="A16" s="66" t="s">
        <v>2238</v>
      </c>
      <c r="B16" s="144">
        <v>1</v>
      </c>
      <c r="C16" s="5">
        <v>10010</v>
      </c>
      <c r="D16" s="10" t="s">
        <v>18</v>
      </c>
      <c r="E16" s="6" t="s">
        <v>202</v>
      </c>
      <c r="F16" s="5" t="s">
        <v>203</v>
      </c>
      <c r="G16" s="11">
        <v>15</v>
      </c>
      <c r="H16" s="11">
        <v>43</v>
      </c>
      <c r="I16" s="12">
        <v>1</v>
      </c>
      <c r="J16" s="13">
        <v>1</v>
      </c>
      <c r="K16" s="13">
        <v>1</v>
      </c>
      <c r="L16" s="14">
        <v>1</v>
      </c>
      <c r="M16" s="14">
        <v>1</v>
      </c>
      <c r="N16" s="14" t="s">
        <v>170</v>
      </c>
      <c r="O16" s="13"/>
      <c r="P16" s="15" t="s">
        <v>181</v>
      </c>
      <c r="Q16" s="27" t="str">
        <f t="shared" si="0"/>
        <v>INSERT INTO CNCR_CODE_META_BAK values (:v_host_cd,'1','10010','병원코드','00150','화순전남대병원','15', NULL, NOW());</v>
      </c>
    </row>
    <row r="17" spans="1:17">
      <c r="A17" s="66" t="s">
        <v>2238</v>
      </c>
      <c r="B17" s="144">
        <v>1</v>
      </c>
      <c r="C17" s="5">
        <v>10010</v>
      </c>
      <c r="D17" s="10" t="s">
        <v>18</v>
      </c>
      <c r="E17" s="6" t="s">
        <v>204</v>
      </c>
      <c r="F17" s="5" t="s">
        <v>205</v>
      </c>
      <c r="G17" s="11">
        <v>16</v>
      </c>
      <c r="H17" s="11">
        <v>43</v>
      </c>
      <c r="I17" s="12">
        <v>1</v>
      </c>
      <c r="J17" s="13">
        <v>1</v>
      </c>
      <c r="K17" s="13">
        <v>1</v>
      </c>
      <c r="L17" s="14">
        <v>1</v>
      </c>
      <c r="M17" s="14">
        <v>1</v>
      </c>
      <c r="N17" s="14" t="s">
        <v>170</v>
      </c>
      <c r="O17" s="13"/>
      <c r="P17" s="15" t="s">
        <v>181</v>
      </c>
      <c r="Q17" s="27" t="str">
        <f t="shared" si="0"/>
        <v>INSERT INTO CNCR_CODE_META_BAK values (:v_host_cd,'1','10010','병원코드','10010','강남세스란스병원','16', NULL, NOW());</v>
      </c>
    </row>
    <row r="18" spans="1:17">
      <c r="A18" s="66" t="s">
        <v>2238</v>
      </c>
      <c r="B18" s="144">
        <v>1</v>
      </c>
      <c r="C18" s="5">
        <v>10010</v>
      </c>
      <c r="D18" s="10" t="s">
        <v>18</v>
      </c>
      <c r="E18" s="6" t="s">
        <v>206</v>
      </c>
      <c r="F18" s="5" t="s">
        <v>207</v>
      </c>
      <c r="G18" s="11">
        <v>17</v>
      </c>
      <c r="H18" s="11">
        <v>43</v>
      </c>
      <c r="I18" s="12">
        <v>1</v>
      </c>
      <c r="J18" s="13">
        <v>1</v>
      </c>
      <c r="K18" s="13">
        <v>1</v>
      </c>
      <c r="L18" s="14">
        <v>1</v>
      </c>
      <c r="M18" s="14">
        <v>1</v>
      </c>
      <c r="N18" s="14" t="s">
        <v>197</v>
      </c>
      <c r="O18" s="13"/>
      <c r="P18" s="15" t="s">
        <v>208</v>
      </c>
      <c r="Q18" s="27" t="str">
        <f t="shared" si="0"/>
        <v>INSERT INTO CNCR_CODE_META_BAK values (:v_host_cd,'1','10010','병원코드','10020','강동경희대학교병원','17', NULL, NOW());</v>
      </c>
    </row>
    <row r="19" spans="1:17">
      <c r="A19" s="66" t="s">
        <v>2238</v>
      </c>
      <c r="B19" s="144">
        <v>1</v>
      </c>
      <c r="C19" s="5">
        <v>10010</v>
      </c>
      <c r="D19" s="10" t="s">
        <v>18</v>
      </c>
      <c r="E19" s="6" t="s">
        <v>209</v>
      </c>
      <c r="F19" s="5" t="s">
        <v>210</v>
      </c>
      <c r="G19" s="11">
        <v>18</v>
      </c>
      <c r="H19" s="11">
        <v>43</v>
      </c>
      <c r="I19" s="12">
        <v>1</v>
      </c>
      <c r="J19" s="13">
        <v>1</v>
      </c>
      <c r="K19" s="13">
        <v>1</v>
      </c>
      <c r="L19" s="14">
        <v>1</v>
      </c>
      <c r="M19" s="14">
        <v>1</v>
      </c>
      <c r="N19" s="14" t="s">
        <v>170</v>
      </c>
      <c r="O19" s="13"/>
      <c r="P19" s="15" t="s">
        <v>181</v>
      </c>
      <c r="Q19" s="27" t="str">
        <f t="shared" si="0"/>
        <v>INSERT INTO CNCR_CODE_META_BAK values (:v_host_cd,'1','10010','병원코드','10030','강릉아산병원','18', NULL, NOW());</v>
      </c>
    </row>
    <row r="20" spans="1:17">
      <c r="A20" s="66" t="s">
        <v>2238</v>
      </c>
      <c r="B20" s="144">
        <v>1</v>
      </c>
      <c r="C20" s="5">
        <v>10010</v>
      </c>
      <c r="D20" s="10" t="s">
        <v>18</v>
      </c>
      <c r="E20" s="6" t="s">
        <v>211</v>
      </c>
      <c r="F20" s="5" t="s">
        <v>212</v>
      </c>
      <c r="G20" s="11">
        <v>19</v>
      </c>
      <c r="H20" s="11">
        <v>43</v>
      </c>
      <c r="I20" s="12">
        <v>1</v>
      </c>
      <c r="J20" s="13">
        <v>1</v>
      </c>
      <c r="K20" s="13">
        <v>1</v>
      </c>
      <c r="L20" s="14">
        <v>1</v>
      </c>
      <c r="M20" s="14">
        <v>1</v>
      </c>
      <c r="N20" s="14" t="s">
        <v>170</v>
      </c>
      <c r="O20" s="13"/>
      <c r="P20" s="15" t="s">
        <v>181</v>
      </c>
      <c r="Q20" s="27" t="str">
        <f t="shared" si="0"/>
        <v>INSERT INTO CNCR_CODE_META_BAK values (:v_host_cd,'1','10010','병원코드','10040','강북삼성병원','19', NULL, NOW());</v>
      </c>
    </row>
    <row r="21" spans="1:17">
      <c r="A21" s="66" t="s">
        <v>2238</v>
      </c>
      <c r="B21" s="144">
        <v>1</v>
      </c>
      <c r="C21" s="5">
        <v>10010</v>
      </c>
      <c r="D21" s="10" t="s">
        <v>18</v>
      </c>
      <c r="E21" s="6" t="s">
        <v>213</v>
      </c>
      <c r="F21" s="5" t="s">
        <v>214</v>
      </c>
      <c r="G21" s="11">
        <v>20</v>
      </c>
      <c r="H21" s="11">
        <v>43</v>
      </c>
      <c r="I21" s="12">
        <v>1</v>
      </c>
      <c r="J21" s="13">
        <v>1</v>
      </c>
      <c r="K21" s="13">
        <v>1</v>
      </c>
      <c r="L21" s="14">
        <v>1</v>
      </c>
      <c r="M21" s="14">
        <v>1</v>
      </c>
      <c r="N21" s="14" t="s">
        <v>170</v>
      </c>
      <c r="O21" s="13"/>
      <c r="P21" s="15" t="s">
        <v>181</v>
      </c>
      <c r="Q21" s="27" t="str">
        <f t="shared" si="0"/>
        <v>INSERT INTO CNCR_CODE_META_BAK values (:v_host_cd,'1','10010','병원코드','10050','강원대학교병원','20', NULL, NOW());</v>
      </c>
    </row>
    <row r="22" spans="1:17">
      <c r="A22" s="66" t="s">
        <v>2238</v>
      </c>
      <c r="B22" s="144">
        <v>1</v>
      </c>
      <c r="C22" s="5">
        <v>10010</v>
      </c>
      <c r="D22" s="10" t="s">
        <v>18</v>
      </c>
      <c r="E22" s="6" t="s">
        <v>215</v>
      </c>
      <c r="F22" s="5" t="s">
        <v>216</v>
      </c>
      <c r="G22" s="11">
        <v>21</v>
      </c>
      <c r="H22" s="11">
        <v>43</v>
      </c>
      <c r="I22" s="12">
        <v>1</v>
      </c>
      <c r="J22" s="13">
        <v>1</v>
      </c>
      <c r="K22" s="13">
        <v>1</v>
      </c>
      <c r="L22" s="14">
        <v>1</v>
      </c>
      <c r="M22" s="14">
        <v>1</v>
      </c>
      <c r="N22" s="14" t="s">
        <v>170</v>
      </c>
      <c r="O22" s="13"/>
      <c r="P22" s="15" t="s">
        <v>181</v>
      </c>
      <c r="Q22" s="27" t="str">
        <f t="shared" si="0"/>
        <v>INSERT INTO CNCR_CODE_META_BAK values (:v_host_cd,'1','10010','병원코드','10060','경북대병원','21', NULL, NOW());</v>
      </c>
    </row>
    <row r="23" spans="1:17">
      <c r="A23" s="66" t="s">
        <v>2238</v>
      </c>
      <c r="B23" s="144">
        <v>1</v>
      </c>
      <c r="C23" s="5">
        <v>10010</v>
      </c>
      <c r="D23" s="10" t="s">
        <v>18</v>
      </c>
      <c r="E23" s="6" t="s">
        <v>217</v>
      </c>
      <c r="F23" s="5" t="s">
        <v>218</v>
      </c>
      <c r="G23" s="11">
        <v>22</v>
      </c>
      <c r="H23" s="11">
        <v>43</v>
      </c>
      <c r="I23" s="12">
        <v>1</v>
      </c>
      <c r="J23" s="13">
        <v>1</v>
      </c>
      <c r="K23" s="13">
        <v>1</v>
      </c>
      <c r="L23" s="14">
        <v>1</v>
      </c>
      <c r="M23" s="14">
        <v>1</v>
      </c>
      <c r="N23" s="14" t="s">
        <v>170</v>
      </c>
      <c r="O23" s="13"/>
      <c r="P23" s="15" t="s">
        <v>208</v>
      </c>
      <c r="Q23" s="27" t="str">
        <f t="shared" si="0"/>
        <v>INSERT INTO CNCR_CODE_META_BAK values (:v_host_cd,'1','10010','병원코드','10070','계명대동산병원','22', NULL, NOW());</v>
      </c>
    </row>
    <row r="24" spans="1:17">
      <c r="A24" s="66" t="s">
        <v>2238</v>
      </c>
      <c r="B24" s="144">
        <v>1</v>
      </c>
      <c r="C24" s="5">
        <v>10010</v>
      </c>
      <c r="D24" s="10" t="s">
        <v>18</v>
      </c>
      <c r="E24" s="6" t="s">
        <v>219</v>
      </c>
      <c r="F24" s="5" t="s">
        <v>220</v>
      </c>
      <c r="G24" s="11">
        <v>23</v>
      </c>
      <c r="H24" s="11">
        <v>43</v>
      </c>
      <c r="I24" s="12">
        <v>1</v>
      </c>
      <c r="J24" s="13">
        <v>1</v>
      </c>
      <c r="K24" s="13">
        <v>1</v>
      </c>
      <c r="L24" s="14">
        <v>1</v>
      </c>
      <c r="M24" s="14">
        <v>1</v>
      </c>
      <c r="N24" s="14" t="s">
        <v>170</v>
      </c>
      <c r="O24" s="13"/>
      <c r="P24" s="15" t="s">
        <v>208</v>
      </c>
      <c r="Q24" s="27" t="str">
        <f t="shared" si="0"/>
        <v>INSERT INTO CNCR_CODE_META_BAK values (:v_host_cd,'1','10010','병원코드','10080','고려대부속안산병원','23', NULL, NOW());</v>
      </c>
    </row>
    <row r="25" spans="1:17">
      <c r="A25" s="66" t="s">
        <v>2238</v>
      </c>
      <c r="B25" s="144">
        <v>1</v>
      </c>
      <c r="C25" s="5">
        <v>10010</v>
      </c>
      <c r="D25" s="10" t="s">
        <v>18</v>
      </c>
      <c r="E25" s="6" t="s">
        <v>221</v>
      </c>
      <c r="F25" s="5" t="s">
        <v>222</v>
      </c>
      <c r="G25" s="11">
        <v>24</v>
      </c>
      <c r="H25" s="11">
        <v>43</v>
      </c>
      <c r="I25" s="12">
        <v>1</v>
      </c>
      <c r="J25" s="13">
        <v>1</v>
      </c>
      <c r="K25" s="13">
        <v>1</v>
      </c>
      <c r="L25" s="14">
        <v>1</v>
      </c>
      <c r="M25" s="14">
        <v>1</v>
      </c>
      <c r="N25" s="14" t="s">
        <v>170</v>
      </c>
      <c r="O25" s="13"/>
      <c r="P25" s="15" t="s">
        <v>181</v>
      </c>
      <c r="Q25" s="27" t="str">
        <f t="shared" si="0"/>
        <v>INSERT INTO CNCR_CODE_META_BAK values (:v_host_cd,'1','10010','병원코드','10090','고려대학교구로병원','24', NULL, NOW());</v>
      </c>
    </row>
    <row r="26" spans="1:17">
      <c r="A26" s="66" t="s">
        <v>2238</v>
      </c>
      <c r="B26" s="144">
        <v>1</v>
      </c>
      <c r="C26" s="5">
        <v>10010</v>
      </c>
      <c r="D26" s="10" t="s">
        <v>18</v>
      </c>
      <c r="E26" s="6" t="s">
        <v>223</v>
      </c>
      <c r="F26" s="5" t="s">
        <v>224</v>
      </c>
      <c r="G26" s="11">
        <v>25</v>
      </c>
      <c r="H26" s="11">
        <v>43</v>
      </c>
      <c r="I26" s="12">
        <v>1</v>
      </c>
      <c r="J26" s="13">
        <v>1</v>
      </c>
      <c r="K26" s="13">
        <v>1</v>
      </c>
      <c r="L26" s="14">
        <v>1</v>
      </c>
      <c r="M26" s="14">
        <v>1</v>
      </c>
      <c r="N26" s="14" t="s">
        <v>170</v>
      </c>
      <c r="O26" s="13"/>
      <c r="P26" s="15" t="s">
        <v>208</v>
      </c>
      <c r="Q26" s="27" t="str">
        <f t="shared" si="0"/>
        <v>INSERT INTO CNCR_CODE_META_BAK values (:v_host_cd,'1','10010','병원코드','10100','김안과병원','25', NULL, NOW());</v>
      </c>
    </row>
    <row r="27" spans="1:17">
      <c r="A27" s="66" t="s">
        <v>2238</v>
      </c>
      <c r="B27" s="144">
        <v>1</v>
      </c>
      <c r="C27" s="5">
        <v>10010</v>
      </c>
      <c r="D27" s="10" t="s">
        <v>18</v>
      </c>
      <c r="E27" s="6" t="s">
        <v>225</v>
      </c>
      <c r="F27" s="5" t="s">
        <v>226</v>
      </c>
      <c r="G27" s="11">
        <v>26</v>
      </c>
      <c r="H27" s="11">
        <v>43</v>
      </c>
      <c r="I27" s="12">
        <v>1</v>
      </c>
      <c r="J27" s="13">
        <v>1</v>
      </c>
      <c r="K27" s="13">
        <v>1</v>
      </c>
      <c r="L27" s="14">
        <v>1</v>
      </c>
      <c r="M27" s="14">
        <v>1</v>
      </c>
      <c r="N27" s="14" t="s">
        <v>170</v>
      </c>
      <c r="O27" s="13"/>
      <c r="P27" s="15" t="s">
        <v>181</v>
      </c>
      <c r="Q27" s="27" t="str">
        <f t="shared" si="0"/>
        <v>INSERT INTO CNCR_CODE_META_BAK values (:v_host_cd,'1','10010','병원코드','10110','동국대일산병원','26', NULL, NOW());</v>
      </c>
    </row>
    <row r="28" spans="1:17">
      <c r="A28" s="66" t="s">
        <v>2238</v>
      </c>
      <c r="B28" s="144">
        <v>1</v>
      </c>
      <c r="C28" s="5">
        <v>10010</v>
      </c>
      <c r="D28" s="10" t="s">
        <v>18</v>
      </c>
      <c r="E28" s="6" t="s">
        <v>227</v>
      </c>
      <c r="F28" s="5" t="s">
        <v>228</v>
      </c>
      <c r="G28" s="11">
        <v>27</v>
      </c>
      <c r="H28" s="11">
        <v>43</v>
      </c>
      <c r="I28" s="12">
        <v>1</v>
      </c>
      <c r="J28" s="13">
        <v>1</v>
      </c>
      <c r="K28" s="13">
        <v>1</v>
      </c>
      <c r="L28" s="14">
        <v>1</v>
      </c>
      <c r="M28" s="14">
        <v>1</v>
      </c>
      <c r="N28" s="14" t="s">
        <v>170</v>
      </c>
      <c r="O28" s="13"/>
      <c r="P28" s="15" t="s">
        <v>181</v>
      </c>
      <c r="Q28" s="27" t="str">
        <f t="shared" si="0"/>
        <v>INSERT INTO CNCR_CODE_META_BAK values (:v_host_cd,'1','10010','병원코드','10120','보라매병원','27', NULL, NOW());</v>
      </c>
    </row>
    <row r="29" spans="1:17">
      <c r="A29" s="66" t="s">
        <v>2238</v>
      </c>
      <c r="B29" s="144">
        <v>1</v>
      </c>
      <c r="C29" s="5">
        <v>10010</v>
      </c>
      <c r="D29" s="10" t="s">
        <v>18</v>
      </c>
      <c r="E29" s="6" t="s">
        <v>229</v>
      </c>
      <c r="F29" s="5" t="s">
        <v>230</v>
      </c>
      <c r="G29" s="11">
        <v>28</v>
      </c>
      <c r="H29" s="11">
        <v>43</v>
      </c>
      <c r="I29" s="12">
        <v>1</v>
      </c>
      <c r="J29" s="13">
        <v>1</v>
      </c>
      <c r="K29" s="13">
        <v>1</v>
      </c>
      <c r="L29" s="14">
        <v>1</v>
      </c>
      <c r="M29" s="14">
        <v>1</v>
      </c>
      <c r="N29" s="14" t="s">
        <v>170</v>
      </c>
      <c r="O29" s="13"/>
      <c r="P29" s="15" t="s">
        <v>181</v>
      </c>
      <c r="Q29" s="27" t="str">
        <f t="shared" si="0"/>
        <v>INSERT INTO CNCR_CODE_META_BAK values (:v_host_cd,'1','10010','병원코드','10130','삼성창원병원','28', NULL, NOW());</v>
      </c>
    </row>
    <row r="30" spans="1:17">
      <c r="A30" s="66" t="s">
        <v>2238</v>
      </c>
      <c r="B30" s="144">
        <v>1</v>
      </c>
      <c r="C30" s="5">
        <v>10010</v>
      </c>
      <c r="D30" s="10" t="s">
        <v>18</v>
      </c>
      <c r="E30" s="6" t="s">
        <v>231</v>
      </c>
      <c r="F30" s="5" t="s">
        <v>232</v>
      </c>
      <c r="G30" s="11">
        <v>29</v>
      </c>
      <c r="H30" s="11">
        <v>43</v>
      </c>
      <c r="I30" s="12">
        <v>1</v>
      </c>
      <c r="J30" s="13">
        <v>1</v>
      </c>
      <c r="K30" s="13">
        <v>1</v>
      </c>
      <c r="L30" s="14">
        <v>1</v>
      </c>
      <c r="M30" s="14">
        <v>1</v>
      </c>
      <c r="N30" s="14" t="s">
        <v>170</v>
      </c>
      <c r="O30" s="13"/>
      <c r="P30" s="15" t="s">
        <v>181</v>
      </c>
      <c r="Q30" s="27" t="str">
        <f t="shared" si="0"/>
        <v>INSERT INTO CNCR_CODE_META_BAK values (:v_host_cd,'1','10010','병원코드','10140','서울성모병원','29', NULL, NOW());</v>
      </c>
    </row>
    <row r="31" spans="1:17">
      <c r="A31" s="66" t="s">
        <v>2238</v>
      </c>
      <c r="B31" s="144">
        <v>1</v>
      </c>
      <c r="C31" s="5">
        <v>10010</v>
      </c>
      <c r="D31" s="10" t="s">
        <v>18</v>
      </c>
      <c r="E31" s="6" t="s">
        <v>233</v>
      </c>
      <c r="F31" s="5" t="s">
        <v>234</v>
      </c>
      <c r="G31" s="11">
        <v>30</v>
      </c>
      <c r="H31" s="11">
        <v>43</v>
      </c>
      <c r="I31" s="12">
        <v>1</v>
      </c>
      <c r="J31" s="13">
        <v>1</v>
      </c>
      <c r="K31" s="13">
        <v>1</v>
      </c>
      <c r="L31" s="14">
        <v>1</v>
      </c>
      <c r="M31" s="14">
        <v>1</v>
      </c>
      <c r="N31" s="14" t="s">
        <v>184</v>
      </c>
      <c r="O31" s="13"/>
      <c r="P31" s="15" t="s">
        <v>181</v>
      </c>
      <c r="Q31" s="27" t="str">
        <f t="shared" si="0"/>
        <v>INSERT INTO CNCR_CODE_META_BAK values (:v_host_cd,'1','10010','병원코드','10150','양산부산대병원','30', NULL, NOW());</v>
      </c>
    </row>
    <row r="32" spans="1:17">
      <c r="A32" s="66" t="s">
        <v>2238</v>
      </c>
      <c r="B32" s="144">
        <v>1</v>
      </c>
      <c r="C32" s="5">
        <v>10010</v>
      </c>
      <c r="D32" s="10" t="s">
        <v>18</v>
      </c>
      <c r="E32" s="6" t="s">
        <v>235</v>
      </c>
      <c r="F32" s="5" t="s">
        <v>236</v>
      </c>
      <c r="G32" s="11">
        <v>31</v>
      </c>
      <c r="H32" s="11">
        <v>43</v>
      </c>
      <c r="I32" s="12">
        <v>1</v>
      </c>
      <c r="J32" s="13">
        <v>1</v>
      </c>
      <c r="K32" s="13">
        <v>1</v>
      </c>
      <c r="L32" s="14">
        <v>1</v>
      </c>
      <c r="M32" s="14">
        <v>1</v>
      </c>
      <c r="N32" s="14" t="s">
        <v>170</v>
      </c>
      <c r="O32" s="13"/>
      <c r="P32" s="15" t="s">
        <v>181</v>
      </c>
      <c r="Q32" s="27" t="str">
        <f t="shared" si="0"/>
        <v>INSERT INTO CNCR_CODE_META_BAK values (:v_host_cd,'1','10010','병원코드','10160','용인세브란스병원','31', NULL, NOW());</v>
      </c>
    </row>
    <row r="33" spans="1:17">
      <c r="A33" s="66" t="s">
        <v>2238</v>
      </c>
      <c r="B33" s="144">
        <v>1</v>
      </c>
      <c r="C33" s="5">
        <v>10010</v>
      </c>
      <c r="D33" s="10" t="s">
        <v>18</v>
      </c>
      <c r="E33" s="6" t="s">
        <v>237</v>
      </c>
      <c r="F33" s="5" t="s">
        <v>238</v>
      </c>
      <c r="G33" s="11">
        <v>32</v>
      </c>
      <c r="H33" s="11">
        <v>43</v>
      </c>
      <c r="I33" s="12">
        <v>1</v>
      </c>
      <c r="J33" s="13">
        <v>1</v>
      </c>
      <c r="K33" s="13">
        <v>1</v>
      </c>
      <c r="L33" s="14">
        <v>1</v>
      </c>
      <c r="M33" s="14">
        <v>1</v>
      </c>
      <c r="N33" s="14" t="s">
        <v>170</v>
      </c>
      <c r="O33" s="13"/>
      <c r="P33" s="15" t="s">
        <v>181</v>
      </c>
      <c r="Q33" s="27" t="str">
        <f t="shared" si="0"/>
        <v>INSERT INTO CNCR_CODE_META_BAK values (:v_host_cd,'1','10010','병원코드','10170','울산대학교병원','32', NULL, NOW());</v>
      </c>
    </row>
    <row r="34" spans="1:17">
      <c r="A34" s="66" t="s">
        <v>2238</v>
      </c>
      <c r="B34" s="144">
        <v>1</v>
      </c>
      <c r="C34" s="5">
        <v>10010</v>
      </c>
      <c r="D34" s="10" t="s">
        <v>18</v>
      </c>
      <c r="E34" s="6" t="s">
        <v>239</v>
      </c>
      <c r="F34" s="5" t="s">
        <v>240</v>
      </c>
      <c r="G34" s="11">
        <v>33</v>
      </c>
      <c r="H34" s="11">
        <v>43</v>
      </c>
      <c r="I34" s="12">
        <v>1</v>
      </c>
      <c r="J34" s="13">
        <v>1</v>
      </c>
      <c r="K34" s="13">
        <v>1</v>
      </c>
      <c r="L34" s="14">
        <v>1</v>
      </c>
      <c r="M34" s="14">
        <v>1</v>
      </c>
      <c r="N34" s="14" t="s">
        <v>170</v>
      </c>
      <c r="O34" s="13"/>
      <c r="P34" s="15" t="s">
        <v>181</v>
      </c>
      <c r="Q34" s="27" t="str">
        <f t="shared" si="0"/>
        <v>INSERT INTO CNCR_CODE_META_BAK values (:v_host_cd,'1','10010','병원코드','10180','원주세브란스기독병원','33', NULL, NOW());</v>
      </c>
    </row>
    <row r="35" spans="1:17">
      <c r="A35" s="66" t="s">
        <v>2238</v>
      </c>
      <c r="B35" s="144">
        <v>1</v>
      </c>
      <c r="C35" s="5">
        <v>10010</v>
      </c>
      <c r="D35" s="10" t="s">
        <v>18</v>
      </c>
      <c r="E35" s="6" t="s">
        <v>241</v>
      </c>
      <c r="F35" s="5" t="s">
        <v>242</v>
      </c>
      <c r="G35" s="11">
        <v>34</v>
      </c>
      <c r="H35" s="11">
        <v>43</v>
      </c>
      <c r="I35" s="12">
        <v>1</v>
      </c>
      <c r="J35" s="13">
        <v>1</v>
      </c>
      <c r="K35" s="13">
        <v>1</v>
      </c>
      <c r="L35" s="14">
        <v>1</v>
      </c>
      <c r="M35" s="14">
        <v>1</v>
      </c>
      <c r="N35" s="14" t="s">
        <v>170</v>
      </c>
      <c r="O35" s="13"/>
      <c r="P35" s="15" t="s">
        <v>181</v>
      </c>
      <c r="Q35" s="27" t="str">
        <f t="shared" si="0"/>
        <v>INSERT INTO CNCR_CODE_META_BAK values (:v_host_cd,'1','10010','병원코드','10190','이화의대서울병원','34', NULL, NOW());</v>
      </c>
    </row>
    <row r="36" spans="1:17">
      <c r="A36" s="66" t="s">
        <v>2238</v>
      </c>
      <c r="B36" s="144">
        <v>1</v>
      </c>
      <c r="C36" s="5">
        <v>10010</v>
      </c>
      <c r="D36" s="10" t="s">
        <v>18</v>
      </c>
      <c r="E36" s="6" t="s">
        <v>243</v>
      </c>
      <c r="F36" s="5" t="s">
        <v>244</v>
      </c>
      <c r="G36" s="11">
        <v>35</v>
      </c>
      <c r="H36" s="11">
        <v>43</v>
      </c>
      <c r="I36" s="12">
        <v>1</v>
      </c>
      <c r="J36" s="13">
        <v>1</v>
      </c>
      <c r="K36" s="13">
        <v>1</v>
      </c>
      <c r="L36" s="14">
        <v>1</v>
      </c>
      <c r="M36" s="14">
        <v>1</v>
      </c>
      <c r="N36" s="14" t="s">
        <v>170</v>
      </c>
      <c r="O36" s="13"/>
      <c r="P36" s="15" t="s">
        <v>245</v>
      </c>
      <c r="Q36" s="27" t="str">
        <f t="shared" si="0"/>
        <v>INSERT INTO CNCR_CODE_META_BAK values (:v_host_cd,'1','10010','병원코드','10200','전남대병원','35', NULL, NOW());</v>
      </c>
    </row>
    <row r="37" spans="1:17">
      <c r="A37" s="66" t="s">
        <v>2238</v>
      </c>
      <c r="B37" s="144">
        <v>1</v>
      </c>
      <c r="C37" s="5">
        <v>10010</v>
      </c>
      <c r="D37" s="10" t="s">
        <v>18</v>
      </c>
      <c r="E37" s="6" t="s">
        <v>246</v>
      </c>
      <c r="F37" s="5" t="s">
        <v>247</v>
      </c>
      <c r="G37" s="11">
        <v>36</v>
      </c>
      <c r="H37" s="11">
        <v>43</v>
      </c>
      <c r="I37" s="12">
        <v>1</v>
      </c>
      <c r="J37" s="13">
        <v>1</v>
      </c>
      <c r="K37" s="13">
        <v>1</v>
      </c>
      <c r="L37" s="14">
        <v>1</v>
      </c>
      <c r="M37" s="14">
        <v>1</v>
      </c>
      <c r="N37" s="14" t="s">
        <v>170</v>
      </c>
      <c r="O37" s="13"/>
      <c r="P37" s="15" t="s">
        <v>181</v>
      </c>
      <c r="Q37" s="27" t="str">
        <f t="shared" si="0"/>
        <v>INSERT INTO CNCR_CODE_META_BAK values (:v_host_cd,'1','10010','병원코드','10210','중앙대학교병원','36', NULL, NOW());</v>
      </c>
    </row>
    <row r="38" spans="1:17">
      <c r="A38" s="66" t="s">
        <v>2238</v>
      </c>
      <c r="B38" s="144">
        <v>1</v>
      </c>
      <c r="C38" s="5">
        <v>10010</v>
      </c>
      <c r="D38" s="10" t="s">
        <v>18</v>
      </c>
      <c r="E38" s="6" t="s">
        <v>248</v>
      </c>
      <c r="F38" s="5" t="s">
        <v>249</v>
      </c>
      <c r="G38" s="11">
        <v>37</v>
      </c>
      <c r="H38" s="11">
        <v>43</v>
      </c>
      <c r="I38" s="12">
        <v>1</v>
      </c>
      <c r="J38" s="13">
        <v>1</v>
      </c>
      <c r="K38" s="13">
        <v>1</v>
      </c>
      <c r="L38" s="14">
        <v>1</v>
      </c>
      <c r="M38" s="14">
        <v>1</v>
      </c>
      <c r="N38" s="14" t="s">
        <v>184</v>
      </c>
      <c r="O38" s="13"/>
      <c r="P38" s="15" t="s">
        <v>181</v>
      </c>
      <c r="Q38" s="27" t="str">
        <f t="shared" si="0"/>
        <v>INSERT INTO CNCR_CODE_META_BAK values (:v_host_cd,'1','10010','병원코드','10220','충남대병원','37', NULL, NOW());</v>
      </c>
    </row>
    <row r="39" spans="1:17">
      <c r="A39" s="66" t="s">
        <v>2238</v>
      </c>
      <c r="B39" s="144">
        <v>1</v>
      </c>
      <c r="C39" s="5">
        <v>10010</v>
      </c>
      <c r="D39" s="10" t="s">
        <v>18</v>
      </c>
      <c r="E39" s="6" t="s">
        <v>250</v>
      </c>
      <c r="F39" s="5" t="s">
        <v>251</v>
      </c>
      <c r="G39" s="11">
        <v>38</v>
      </c>
      <c r="H39" s="11">
        <v>43</v>
      </c>
      <c r="I39" s="12">
        <v>1</v>
      </c>
      <c r="J39" s="13">
        <v>1</v>
      </c>
      <c r="K39" s="13">
        <v>1</v>
      </c>
      <c r="L39" s="14">
        <v>1</v>
      </c>
      <c r="M39" s="14">
        <v>1</v>
      </c>
      <c r="N39" s="14" t="s">
        <v>170</v>
      </c>
      <c r="O39" s="13"/>
      <c r="P39" s="15" t="s">
        <v>181</v>
      </c>
      <c r="Q39" s="27" t="str">
        <f t="shared" si="0"/>
        <v>INSERT INTO CNCR_CODE_META_BAK values (:v_host_cd,'1','10010','병원코드','10230','충북대병원','38', NULL, NOW());</v>
      </c>
    </row>
    <row r="40" spans="1:17">
      <c r="A40" s="66" t="s">
        <v>2238</v>
      </c>
      <c r="B40" s="144">
        <v>1</v>
      </c>
      <c r="C40" s="5">
        <v>10010</v>
      </c>
      <c r="D40" s="10" t="s">
        <v>18</v>
      </c>
      <c r="E40" s="6" t="s">
        <v>252</v>
      </c>
      <c r="F40" s="5" t="s">
        <v>253</v>
      </c>
      <c r="G40" s="11">
        <v>39</v>
      </c>
      <c r="H40" s="11">
        <v>43</v>
      </c>
      <c r="I40" s="12">
        <v>1</v>
      </c>
      <c r="J40" s="13">
        <v>1</v>
      </c>
      <c r="K40" s="13">
        <v>1</v>
      </c>
      <c r="L40" s="14">
        <v>1</v>
      </c>
      <c r="M40" s="14">
        <v>1</v>
      </c>
      <c r="N40" s="14" t="s">
        <v>170</v>
      </c>
      <c r="O40" s="13"/>
      <c r="P40" s="15" t="s">
        <v>181</v>
      </c>
      <c r="Q40" s="27" t="str">
        <f t="shared" si="0"/>
        <v>INSERT INTO CNCR_CODE_META_BAK values (:v_host_cd,'1','10010','병원코드','10240','칠곡경북대병원','39', NULL, NOW());</v>
      </c>
    </row>
    <row r="41" spans="1:17">
      <c r="A41" s="66" t="s">
        <v>2238</v>
      </c>
      <c r="B41" s="144">
        <v>1</v>
      </c>
      <c r="C41" s="5">
        <v>10010</v>
      </c>
      <c r="D41" s="10" t="s">
        <v>18</v>
      </c>
      <c r="E41" s="6" t="s">
        <v>254</v>
      </c>
      <c r="F41" s="5" t="s">
        <v>255</v>
      </c>
      <c r="G41" s="11">
        <v>40</v>
      </c>
      <c r="H41" s="11">
        <v>43</v>
      </c>
      <c r="I41" s="12">
        <v>1</v>
      </c>
      <c r="J41" s="13">
        <v>1</v>
      </c>
      <c r="K41" s="13">
        <v>1</v>
      </c>
      <c r="L41" s="14">
        <v>1</v>
      </c>
      <c r="M41" s="14">
        <v>1</v>
      </c>
      <c r="N41" s="14" t="s">
        <v>170</v>
      </c>
      <c r="O41" s="13"/>
      <c r="P41" s="15" t="s">
        <v>181</v>
      </c>
      <c r="Q41" s="27" t="str">
        <f t="shared" si="0"/>
        <v>INSERT INTO CNCR_CODE_META_BAK values (:v_host_cd,'1','10010','병원코드','10250','한길안과병원','40', NULL, NOW());</v>
      </c>
    </row>
    <row r="42" spans="1:17">
      <c r="A42" s="66" t="s">
        <v>2238</v>
      </c>
      <c r="B42" s="144">
        <v>1</v>
      </c>
      <c r="C42" s="5">
        <v>10010</v>
      </c>
      <c r="D42" s="10" t="s">
        <v>18</v>
      </c>
      <c r="E42" s="6" t="s">
        <v>256</v>
      </c>
      <c r="F42" s="5" t="s">
        <v>257</v>
      </c>
      <c r="G42" s="11">
        <v>41</v>
      </c>
      <c r="H42" s="11">
        <v>43</v>
      </c>
      <c r="I42" s="12">
        <v>1</v>
      </c>
      <c r="J42" s="13">
        <v>1</v>
      </c>
      <c r="K42" s="13">
        <v>1</v>
      </c>
      <c r="L42" s="14">
        <v>1</v>
      </c>
      <c r="M42" s="14">
        <v>1</v>
      </c>
      <c r="N42" s="14" t="s">
        <v>170</v>
      </c>
      <c r="O42" s="13"/>
      <c r="P42" s="15" t="s">
        <v>245</v>
      </c>
      <c r="Q42" s="27" t="str">
        <f t="shared" si="0"/>
        <v>INSERT INTO CNCR_CODE_META_BAK values (:v_host_cd,'1','10010','병원코드','10260','한림대학교춘천성심병원','41', NULL, NOW());</v>
      </c>
    </row>
    <row r="43" spans="1:17">
      <c r="A43" s="66" t="s">
        <v>2238</v>
      </c>
      <c r="B43" s="144">
        <v>1</v>
      </c>
      <c r="C43" s="5">
        <v>10010</v>
      </c>
      <c r="D43" s="10" t="s">
        <v>18</v>
      </c>
      <c r="E43" s="6" t="s">
        <v>258</v>
      </c>
      <c r="F43" s="5" t="s">
        <v>259</v>
      </c>
      <c r="G43" s="11">
        <v>42</v>
      </c>
      <c r="H43" s="11">
        <v>43</v>
      </c>
      <c r="I43" s="12">
        <v>1</v>
      </c>
      <c r="J43" s="13">
        <v>1</v>
      </c>
      <c r="K43" s="13">
        <v>1</v>
      </c>
      <c r="L43" s="14">
        <v>1</v>
      </c>
      <c r="M43" s="14">
        <v>1</v>
      </c>
      <c r="N43" s="14" t="s">
        <v>170</v>
      </c>
      <c r="O43" s="13"/>
      <c r="P43" s="15" t="s">
        <v>245</v>
      </c>
      <c r="Q43" s="27" t="str">
        <f t="shared" si="0"/>
        <v>INSERT INTO CNCR_CODE_META_BAK values (:v_host_cd,'1','10010','병원코드','10270','한양대병원','42', NULL, NOW());</v>
      </c>
    </row>
    <row r="44" spans="1:17">
      <c r="A44" s="66" t="s">
        <v>2238</v>
      </c>
      <c r="B44" s="144">
        <v>1</v>
      </c>
      <c r="C44" s="5">
        <v>10010</v>
      </c>
      <c r="D44" s="10" t="s">
        <v>18</v>
      </c>
      <c r="E44" s="6" t="s">
        <v>260</v>
      </c>
      <c r="F44" s="5" t="s">
        <v>261</v>
      </c>
      <c r="G44" s="11">
        <v>43</v>
      </c>
      <c r="H44" s="11">
        <v>43</v>
      </c>
      <c r="I44" s="12">
        <v>1</v>
      </c>
      <c r="J44" s="13">
        <v>1</v>
      </c>
      <c r="K44" s="13">
        <v>1</v>
      </c>
      <c r="L44" s="14">
        <v>1</v>
      </c>
      <c r="M44" s="14">
        <v>1</v>
      </c>
      <c r="N44" s="14" t="s">
        <v>170</v>
      </c>
      <c r="O44" s="13"/>
      <c r="P44" s="15" t="s">
        <v>181</v>
      </c>
      <c r="Q44" s="27" t="str">
        <f t="shared" si="0"/>
        <v>INSERT INTO CNCR_CODE_META_BAK values (:v_host_cd,'1','10010','병원코드','99000','한국보건의료정보원','43', NULL, NOW());</v>
      </c>
    </row>
    <row r="45" spans="1:17">
      <c r="A45" s="66" t="s">
        <v>2238</v>
      </c>
      <c r="B45" s="144">
        <v>1</v>
      </c>
      <c r="C45" s="16">
        <v>10020</v>
      </c>
      <c r="D45" s="16" t="s">
        <v>262</v>
      </c>
      <c r="E45" s="17">
        <v>1</v>
      </c>
      <c r="F45" s="5" t="s">
        <v>263</v>
      </c>
      <c r="G45" s="18">
        <v>1</v>
      </c>
      <c r="H45" s="18">
        <v>5</v>
      </c>
      <c r="I45" s="14">
        <v>0</v>
      </c>
      <c r="J45" s="14">
        <v>0</v>
      </c>
      <c r="K45" s="14">
        <v>1</v>
      </c>
      <c r="L45" s="14">
        <v>0</v>
      </c>
      <c r="M45" s="14">
        <v>0</v>
      </c>
      <c r="N45" s="14" t="s">
        <v>170</v>
      </c>
      <c r="O45" s="14"/>
      <c r="P45" s="15" t="s">
        <v>264</v>
      </c>
      <c r="Q45" s="27" t="str">
        <f t="shared" si="0"/>
        <v>INSERT INTO CNCR_CODE_META_BAK values (:v_host_cd,'1','10020','결혼상세코드','1','미혼','1', NULL, NOW());</v>
      </c>
    </row>
    <row r="46" spans="1:17">
      <c r="A46" s="66" t="s">
        <v>2238</v>
      </c>
      <c r="B46" s="144">
        <v>1</v>
      </c>
      <c r="C46" s="16">
        <v>10020</v>
      </c>
      <c r="D46" s="16" t="s">
        <v>265</v>
      </c>
      <c r="E46" s="17">
        <v>2</v>
      </c>
      <c r="F46" s="5" t="s">
        <v>266</v>
      </c>
      <c r="G46" s="18">
        <v>2</v>
      </c>
      <c r="H46" s="18">
        <v>5</v>
      </c>
      <c r="I46" s="14">
        <v>0</v>
      </c>
      <c r="J46" s="14">
        <v>0</v>
      </c>
      <c r="K46" s="14">
        <v>1</v>
      </c>
      <c r="L46" s="14">
        <v>0</v>
      </c>
      <c r="M46" s="14">
        <v>0</v>
      </c>
      <c r="N46" s="14" t="s">
        <v>184</v>
      </c>
      <c r="O46" s="14"/>
      <c r="P46" s="15" t="s">
        <v>267</v>
      </c>
      <c r="Q46" s="27" t="str">
        <f t="shared" si="0"/>
        <v>INSERT INTO CNCR_CODE_META_BAK values (:v_host_cd,'1','10020','결혼상세코드','2','기혼','2', NULL, NOW());</v>
      </c>
    </row>
    <row r="47" spans="1:17">
      <c r="A47" s="66" t="s">
        <v>2238</v>
      </c>
      <c r="B47" s="144">
        <v>1</v>
      </c>
      <c r="C47" s="16">
        <v>10020</v>
      </c>
      <c r="D47" s="16" t="s">
        <v>265</v>
      </c>
      <c r="E47" s="17">
        <v>3</v>
      </c>
      <c r="F47" s="5" t="s">
        <v>268</v>
      </c>
      <c r="G47" s="18">
        <v>3</v>
      </c>
      <c r="H47" s="18">
        <v>5</v>
      </c>
      <c r="I47" s="14">
        <v>0</v>
      </c>
      <c r="J47" s="14">
        <v>0</v>
      </c>
      <c r="K47" s="14">
        <v>1</v>
      </c>
      <c r="L47" s="14">
        <v>0</v>
      </c>
      <c r="M47" s="14">
        <v>0</v>
      </c>
      <c r="N47" s="14" t="s">
        <v>170</v>
      </c>
      <c r="O47" s="14"/>
      <c r="P47" s="15" t="s">
        <v>267</v>
      </c>
      <c r="Q47" s="27" t="str">
        <f t="shared" si="0"/>
        <v>INSERT INTO CNCR_CODE_META_BAK values (:v_host_cd,'1','10020','결혼상세코드','3','이혼','3', NULL, NOW());</v>
      </c>
    </row>
    <row r="48" spans="1:17">
      <c r="A48" s="66" t="s">
        <v>2238</v>
      </c>
      <c r="B48" s="144">
        <v>1</v>
      </c>
      <c r="C48" s="16">
        <v>10020</v>
      </c>
      <c r="D48" s="16" t="s">
        <v>265</v>
      </c>
      <c r="E48" s="17">
        <v>4</v>
      </c>
      <c r="F48" s="5" t="s">
        <v>269</v>
      </c>
      <c r="G48" s="18">
        <v>4</v>
      </c>
      <c r="H48" s="18">
        <v>5</v>
      </c>
      <c r="I48" s="14">
        <v>0</v>
      </c>
      <c r="J48" s="14">
        <v>0</v>
      </c>
      <c r="K48" s="14">
        <v>1</v>
      </c>
      <c r="L48" s="14">
        <v>0</v>
      </c>
      <c r="M48" s="14">
        <v>0</v>
      </c>
      <c r="N48" s="14" t="s">
        <v>170</v>
      </c>
      <c r="O48" s="14"/>
      <c r="P48" s="15" t="s">
        <v>270</v>
      </c>
      <c r="Q48" s="27" t="str">
        <f t="shared" si="0"/>
        <v>INSERT INTO CNCR_CODE_META_BAK values (:v_host_cd,'1','10020','결혼상세코드','4','사별','4', NULL, NOW());</v>
      </c>
    </row>
    <row r="49" spans="1:17">
      <c r="A49" s="66" t="s">
        <v>2238</v>
      </c>
      <c r="B49" s="144">
        <v>1</v>
      </c>
      <c r="C49" s="16">
        <v>10020</v>
      </c>
      <c r="D49" s="16" t="s">
        <v>265</v>
      </c>
      <c r="E49" s="17">
        <v>9</v>
      </c>
      <c r="F49" s="5" t="s">
        <v>271</v>
      </c>
      <c r="G49" s="18">
        <v>5</v>
      </c>
      <c r="H49" s="18">
        <v>5</v>
      </c>
      <c r="I49" s="14">
        <v>0</v>
      </c>
      <c r="J49" s="14">
        <v>0</v>
      </c>
      <c r="K49" s="14">
        <v>1</v>
      </c>
      <c r="L49" s="14">
        <v>0</v>
      </c>
      <c r="M49" s="14">
        <v>0</v>
      </c>
      <c r="N49" s="14" t="s">
        <v>170</v>
      </c>
      <c r="O49" s="14"/>
      <c r="P49" s="15" t="s">
        <v>267</v>
      </c>
      <c r="Q49" s="27" t="str">
        <f t="shared" si="0"/>
        <v>INSERT INTO CNCR_CODE_META_BAK values (:v_host_cd,'1','10020','결혼상세코드','9','기타','5', NULL, NOW());</v>
      </c>
    </row>
    <row r="50" spans="1:17">
      <c r="A50" s="66" t="s">
        <v>2238</v>
      </c>
      <c r="B50" s="144">
        <v>1</v>
      </c>
      <c r="C50" s="16">
        <v>10030</v>
      </c>
      <c r="D50" s="17" t="s">
        <v>272</v>
      </c>
      <c r="E50" s="17" t="s">
        <v>273</v>
      </c>
      <c r="F50" s="5" t="s">
        <v>274</v>
      </c>
      <c r="G50" s="18">
        <v>1</v>
      </c>
      <c r="H50" s="18">
        <v>18</v>
      </c>
      <c r="I50" s="14">
        <v>0</v>
      </c>
      <c r="J50" s="14">
        <v>1</v>
      </c>
      <c r="K50" s="14">
        <v>1</v>
      </c>
      <c r="L50" s="14">
        <v>1</v>
      </c>
      <c r="M50" s="14">
        <v>1</v>
      </c>
      <c r="N50" s="14" t="s">
        <v>170</v>
      </c>
      <c r="O50" s="14"/>
      <c r="P50" s="15" t="s">
        <v>275</v>
      </c>
      <c r="Q50" s="27" t="str">
        <f t="shared" si="0"/>
        <v>INSERT INTO CNCR_CODE_META_BAK values (:v_host_cd,'1','10030','암종류코드','01','간','1', NULL, NOW());</v>
      </c>
    </row>
    <row r="51" spans="1:17">
      <c r="A51" s="66" t="s">
        <v>2238</v>
      </c>
      <c r="B51" s="144">
        <v>1</v>
      </c>
      <c r="C51" s="16">
        <v>10030</v>
      </c>
      <c r="D51" s="17" t="s">
        <v>272</v>
      </c>
      <c r="E51" s="17" t="s">
        <v>276</v>
      </c>
      <c r="F51" s="5" t="s">
        <v>277</v>
      </c>
      <c r="G51" s="18">
        <v>2</v>
      </c>
      <c r="H51" s="18">
        <v>18</v>
      </c>
      <c r="I51" s="14">
        <v>0</v>
      </c>
      <c r="J51" s="14">
        <v>1</v>
      </c>
      <c r="K51" s="14">
        <v>1</v>
      </c>
      <c r="L51" s="14">
        <v>1</v>
      </c>
      <c r="M51" s="14">
        <v>1</v>
      </c>
      <c r="N51" s="14" t="s">
        <v>170</v>
      </c>
      <c r="O51" s="14"/>
      <c r="P51" s="15" t="s">
        <v>275</v>
      </c>
      <c r="Q51" s="27" t="str">
        <f t="shared" si="0"/>
        <v>INSERT INTO CNCR_CODE_META_BAK values (:v_host_cd,'1','10030','암종류코드','02','갑상선','2', NULL, NOW());</v>
      </c>
    </row>
    <row r="52" spans="1:17">
      <c r="A52" s="66" t="s">
        <v>2238</v>
      </c>
      <c r="B52" s="144">
        <v>1</v>
      </c>
      <c r="C52" s="16">
        <v>10030</v>
      </c>
      <c r="D52" s="17" t="s">
        <v>272</v>
      </c>
      <c r="E52" s="17" t="s">
        <v>278</v>
      </c>
      <c r="F52" s="5" t="s">
        <v>279</v>
      </c>
      <c r="G52" s="18">
        <v>3</v>
      </c>
      <c r="H52" s="18">
        <v>18</v>
      </c>
      <c r="I52" s="14">
        <v>0</v>
      </c>
      <c r="J52" s="14">
        <v>1</v>
      </c>
      <c r="K52" s="14">
        <v>1</v>
      </c>
      <c r="L52" s="14">
        <v>1</v>
      </c>
      <c r="M52" s="14">
        <v>1</v>
      </c>
      <c r="N52" s="14" t="s">
        <v>170</v>
      </c>
      <c r="O52" s="14"/>
      <c r="P52" s="15" t="s">
        <v>275</v>
      </c>
      <c r="Q52" s="27" t="str">
        <f t="shared" si="0"/>
        <v>INSERT INTO CNCR_CODE_META_BAK values (:v_host_cd,'1','10030','암종류코드','03','골육종','3', NULL, NOW());</v>
      </c>
    </row>
    <row r="53" spans="1:17">
      <c r="A53" s="66" t="s">
        <v>2238</v>
      </c>
      <c r="B53" s="144">
        <v>1</v>
      </c>
      <c r="C53" s="16">
        <v>10030</v>
      </c>
      <c r="D53" s="17" t="s">
        <v>272</v>
      </c>
      <c r="E53" s="17" t="s">
        <v>280</v>
      </c>
      <c r="F53" s="5" t="s">
        <v>281</v>
      </c>
      <c r="G53" s="18">
        <v>4</v>
      </c>
      <c r="H53" s="18">
        <v>18</v>
      </c>
      <c r="I53" s="14">
        <v>0</v>
      </c>
      <c r="J53" s="14">
        <v>1</v>
      </c>
      <c r="K53" s="14">
        <v>1</v>
      </c>
      <c r="L53" s="14">
        <v>1</v>
      </c>
      <c r="M53" s="14">
        <v>1</v>
      </c>
      <c r="N53" s="14" t="s">
        <v>170</v>
      </c>
      <c r="O53" s="14"/>
      <c r="P53" s="15" t="s">
        <v>275</v>
      </c>
      <c r="Q53" s="27" t="str">
        <f t="shared" si="0"/>
        <v>INSERT INTO CNCR_CODE_META_BAK values (:v_host_cd,'1','10030','암종류코드','04','구강','4', NULL, NOW());</v>
      </c>
    </row>
    <row r="54" spans="1:17">
      <c r="A54" s="66" t="s">
        <v>2238</v>
      </c>
      <c r="B54" s="144">
        <v>1</v>
      </c>
      <c r="C54" s="16">
        <v>10030</v>
      </c>
      <c r="D54" s="17" t="s">
        <v>272</v>
      </c>
      <c r="E54" s="17" t="s">
        <v>282</v>
      </c>
      <c r="F54" s="5" t="s">
        <v>283</v>
      </c>
      <c r="G54" s="18">
        <v>5</v>
      </c>
      <c r="H54" s="18">
        <v>18</v>
      </c>
      <c r="I54" s="14">
        <v>0</v>
      </c>
      <c r="J54" s="14">
        <v>1</v>
      </c>
      <c r="K54" s="14">
        <v>1</v>
      </c>
      <c r="L54" s="14">
        <v>1</v>
      </c>
      <c r="M54" s="14">
        <v>1</v>
      </c>
      <c r="N54" s="14" t="s">
        <v>170</v>
      </c>
      <c r="O54" s="14"/>
      <c r="P54" s="15" t="s">
        <v>275</v>
      </c>
      <c r="Q54" s="27" t="str">
        <f t="shared" si="0"/>
        <v>INSERT INTO CNCR_CODE_META_BAK values (:v_host_cd,'1','10030','암종류코드','05','난소','5', NULL, NOW());</v>
      </c>
    </row>
    <row r="55" spans="1:17">
      <c r="A55" s="66" t="s">
        <v>2238</v>
      </c>
      <c r="B55" s="144">
        <v>1</v>
      </c>
      <c r="C55" s="16">
        <v>10030</v>
      </c>
      <c r="D55" s="17" t="s">
        <v>272</v>
      </c>
      <c r="E55" s="17" t="s">
        <v>284</v>
      </c>
      <c r="F55" s="5" t="s">
        <v>285</v>
      </c>
      <c r="G55" s="18">
        <v>6</v>
      </c>
      <c r="H55" s="18">
        <v>18</v>
      </c>
      <c r="I55" s="14">
        <v>0</v>
      </c>
      <c r="J55" s="14">
        <v>1</v>
      </c>
      <c r="K55" s="14">
        <v>1</v>
      </c>
      <c r="L55" s="14">
        <v>1</v>
      </c>
      <c r="M55" s="14">
        <v>1</v>
      </c>
      <c r="N55" s="14" t="s">
        <v>170</v>
      </c>
      <c r="O55" s="14"/>
      <c r="P55" s="15" t="s">
        <v>275</v>
      </c>
      <c r="Q55" s="27" t="str">
        <f t="shared" si="0"/>
        <v>INSERT INTO CNCR_CODE_META_BAK values (:v_host_cd,'1','10030','암종류코드','06','뇌','6', NULL, NOW());</v>
      </c>
    </row>
    <row r="56" spans="1:17">
      <c r="A56" s="66" t="s">
        <v>2238</v>
      </c>
      <c r="B56" s="144">
        <v>1</v>
      </c>
      <c r="C56" s="16">
        <v>10030</v>
      </c>
      <c r="D56" s="17" t="s">
        <v>272</v>
      </c>
      <c r="E56" s="17" t="s">
        <v>286</v>
      </c>
      <c r="F56" s="5" t="s">
        <v>287</v>
      </c>
      <c r="G56" s="18">
        <v>7</v>
      </c>
      <c r="H56" s="18">
        <v>18</v>
      </c>
      <c r="I56" s="14">
        <v>0</v>
      </c>
      <c r="J56" s="14">
        <v>1</v>
      </c>
      <c r="K56" s="14">
        <v>1</v>
      </c>
      <c r="L56" s="14">
        <v>1</v>
      </c>
      <c r="M56" s="14">
        <v>1</v>
      </c>
      <c r="N56" s="14" t="s">
        <v>170</v>
      </c>
      <c r="O56" s="14"/>
      <c r="P56" s="15" t="s">
        <v>275</v>
      </c>
      <c r="Q56" s="27" t="str">
        <f t="shared" si="0"/>
        <v>INSERT INTO CNCR_CODE_META_BAK values (:v_host_cd,'1','10030','암종류코드','07','담도','7', NULL, NOW());</v>
      </c>
    </row>
    <row r="57" spans="1:17">
      <c r="A57" s="66" t="s">
        <v>2238</v>
      </c>
      <c r="B57" s="144">
        <v>1</v>
      </c>
      <c r="C57" s="16">
        <v>10030</v>
      </c>
      <c r="D57" s="17" t="s">
        <v>272</v>
      </c>
      <c r="E57" s="17" t="s">
        <v>288</v>
      </c>
      <c r="F57" s="5" t="s">
        <v>289</v>
      </c>
      <c r="G57" s="18">
        <v>8</v>
      </c>
      <c r="H57" s="18">
        <v>18</v>
      </c>
      <c r="I57" s="14">
        <v>0</v>
      </c>
      <c r="J57" s="14">
        <v>1</v>
      </c>
      <c r="K57" s="14">
        <v>1</v>
      </c>
      <c r="L57" s="14">
        <v>1</v>
      </c>
      <c r="M57" s="14">
        <v>1</v>
      </c>
      <c r="N57" s="14" t="s">
        <v>170</v>
      </c>
      <c r="O57" s="14"/>
      <c r="P57" s="15" t="s">
        <v>275</v>
      </c>
      <c r="Q57" s="27" t="str">
        <f t="shared" si="0"/>
        <v>INSERT INTO CNCR_CODE_META_BAK values (:v_host_cd,'1','10030','암종류코드','08','대장','8', NULL, NOW());</v>
      </c>
    </row>
    <row r="58" spans="1:17">
      <c r="A58" s="66" t="s">
        <v>2238</v>
      </c>
      <c r="B58" s="144">
        <v>1</v>
      </c>
      <c r="C58" s="16">
        <v>10030</v>
      </c>
      <c r="D58" s="17" t="s">
        <v>272</v>
      </c>
      <c r="E58" s="17" t="s">
        <v>290</v>
      </c>
      <c r="F58" s="5" t="s">
        <v>291</v>
      </c>
      <c r="G58" s="18">
        <v>9</v>
      </c>
      <c r="H58" s="18">
        <v>18</v>
      </c>
      <c r="I58" s="14">
        <v>0</v>
      </c>
      <c r="J58" s="14">
        <v>1</v>
      </c>
      <c r="K58" s="14">
        <v>1</v>
      </c>
      <c r="L58" s="14">
        <v>1</v>
      </c>
      <c r="M58" s="14">
        <v>1</v>
      </c>
      <c r="N58" s="14" t="s">
        <v>170</v>
      </c>
      <c r="O58" s="14"/>
      <c r="P58" s="15" t="s">
        <v>275</v>
      </c>
      <c r="Q58" s="27" t="str">
        <f t="shared" si="0"/>
        <v>INSERT INTO CNCR_CODE_META_BAK values (:v_host_cd,'1','10030','암종류코드','09','신장','9', NULL, NOW());</v>
      </c>
    </row>
    <row r="59" spans="1:17">
      <c r="A59" s="66" t="s">
        <v>2238</v>
      </c>
      <c r="B59" s="144">
        <v>1</v>
      </c>
      <c r="C59" s="16">
        <v>10030</v>
      </c>
      <c r="D59" s="17" t="s">
        <v>272</v>
      </c>
      <c r="E59" s="17" t="s">
        <v>292</v>
      </c>
      <c r="F59" s="5" t="s">
        <v>293</v>
      </c>
      <c r="G59" s="18">
        <v>10</v>
      </c>
      <c r="H59" s="18">
        <v>18</v>
      </c>
      <c r="I59" s="14">
        <v>0</v>
      </c>
      <c r="J59" s="14">
        <v>1</v>
      </c>
      <c r="K59" s="14">
        <v>1</v>
      </c>
      <c r="L59" s="14">
        <v>1</v>
      </c>
      <c r="M59" s="14">
        <v>1</v>
      </c>
      <c r="N59" s="14" t="s">
        <v>197</v>
      </c>
      <c r="O59" s="14"/>
      <c r="P59" s="15" t="s">
        <v>275</v>
      </c>
      <c r="Q59" s="27" t="str">
        <f t="shared" si="0"/>
        <v>INSERT INTO CNCR_CODE_META_BAK values (:v_host_cd,'1','10030','암종류코드','10','위','10', NULL, NOW());</v>
      </c>
    </row>
    <row r="60" spans="1:17">
      <c r="A60" s="66" t="s">
        <v>2238</v>
      </c>
      <c r="B60" s="144">
        <v>1</v>
      </c>
      <c r="C60" s="16">
        <v>10030</v>
      </c>
      <c r="D60" s="17" t="s">
        <v>272</v>
      </c>
      <c r="E60" s="17" t="s">
        <v>294</v>
      </c>
      <c r="F60" s="5" t="s">
        <v>295</v>
      </c>
      <c r="G60" s="18">
        <v>11</v>
      </c>
      <c r="H60" s="18">
        <v>18</v>
      </c>
      <c r="I60" s="14">
        <v>0</v>
      </c>
      <c r="J60" s="14">
        <v>1</v>
      </c>
      <c r="K60" s="14">
        <v>1</v>
      </c>
      <c r="L60" s="14">
        <v>1</v>
      </c>
      <c r="M60" s="14">
        <v>1</v>
      </c>
      <c r="N60" s="14" t="s">
        <v>170</v>
      </c>
      <c r="O60" s="14"/>
      <c r="P60" s="15" t="s">
        <v>296</v>
      </c>
      <c r="Q60" s="27" t="str">
        <f t="shared" si="0"/>
        <v>INSERT INTO CNCR_CODE_META_BAK values (:v_host_cd,'1','10030','암종류코드','11','유방','11', NULL, NOW());</v>
      </c>
    </row>
    <row r="61" spans="1:17">
      <c r="A61" s="66" t="s">
        <v>2238</v>
      </c>
      <c r="B61" s="144">
        <v>1</v>
      </c>
      <c r="C61" s="16">
        <v>10030</v>
      </c>
      <c r="D61" s="17" t="s">
        <v>272</v>
      </c>
      <c r="E61" s="17" t="s">
        <v>297</v>
      </c>
      <c r="F61" s="5" t="s">
        <v>298</v>
      </c>
      <c r="G61" s="18">
        <v>12</v>
      </c>
      <c r="H61" s="18">
        <v>18</v>
      </c>
      <c r="I61" s="14">
        <v>0</v>
      </c>
      <c r="J61" s="14">
        <v>1</v>
      </c>
      <c r="K61" s="14">
        <v>1</v>
      </c>
      <c r="L61" s="14">
        <v>1</v>
      </c>
      <c r="M61" s="14">
        <v>1</v>
      </c>
      <c r="N61" s="14" t="s">
        <v>170</v>
      </c>
      <c r="O61" s="14"/>
      <c r="P61" s="15" t="s">
        <v>275</v>
      </c>
      <c r="Q61" s="27" t="str">
        <f t="shared" si="0"/>
        <v>INSERT INTO CNCR_CODE_META_BAK values (:v_host_cd,'1','10030','암종류코드','12','자궁','12', NULL, NOW());</v>
      </c>
    </row>
    <row r="62" spans="1:17">
      <c r="A62" s="66" t="s">
        <v>2238</v>
      </c>
      <c r="B62" s="144">
        <v>1</v>
      </c>
      <c r="C62" s="16">
        <v>10030</v>
      </c>
      <c r="D62" s="17" t="s">
        <v>272</v>
      </c>
      <c r="E62" s="17" t="s">
        <v>299</v>
      </c>
      <c r="F62" s="5" t="s">
        <v>300</v>
      </c>
      <c r="G62" s="18">
        <v>13</v>
      </c>
      <c r="H62" s="18">
        <v>18</v>
      </c>
      <c r="I62" s="14">
        <v>0</v>
      </c>
      <c r="J62" s="14">
        <v>1</v>
      </c>
      <c r="K62" s="14">
        <v>1</v>
      </c>
      <c r="L62" s="14">
        <v>1</v>
      </c>
      <c r="M62" s="14">
        <v>1</v>
      </c>
      <c r="N62" s="14" t="s">
        <v>170</v>
      </c>
      <c r="O62" s="14"/>
      <c r="P62" s="15" t="s">
        <v>275</v>
      </c>
      <c r="Q62" s="27" t="str">
        <f t="shared" si="0"/>
        <v>INSERT INTO CNCR_CODE_META_BAK values (:v_host_cd,'1','10030','암종류코드','13','전립선','13', NULL, NOW());</v>
      </c>
    </row>
    <row r="63" spans="1:17">
      <c r="A63" s="66" t="s">
        <v>2238</v>
      </c>
      <c r="B63" s="144">
        <v>1</v>
      </c>
      <c r="C63" s="16">
        <v>10030</v>
      </c>
      <c r="D63" s="17" t="s">
        <v>272</v>
      </c>
      <c r="E63" s="17" t="s">
        <v>301</v>
      </c>
      <c r="F63" s="5" t="s">
        <v>302</v>
      </c>
      <c r="G63" s="18">
        <v>14</v>
      </c>
      <c r="H63" s="18">
        <v>18</v>
      </c>
      <c r="I63" s="14">
        <v>0</v>
      </c>
      <c r="J63" s="14">
        <v>1</v>
      </c>
      <c r="K63" s="14">
        <v>1</v>
      </c>
      <c r="L63" s="14">
        <v>1</v>
      </c>
      <c r="M63" s="14">
        <v>1</v>
      </c>
      <c r="N63" s="14" t="s">
        <v>170</v>
      </c>
      <c r="O63" s="14"/>
      <c r="P63" s="15" t="s">
        <v>275</v>
      </c>
      <c r="Q63" s="27" t="str">
        <f t="shared" si="0"/>
        <v>INSERT INTO CNCR_CODE_META_BAK values (:v_host_cd,'1','10030','암종류코드','14','췌장','14', NULL, NOW());</v>
      </c>
    </row>
    <row r="64" spans="1:17">
      <c r="A64" s="66" t="s">
        <v>2238</v>
      </c>
      <c r="B64" s="144">
        <v>1</v>
      </c>
      <c r="C64" s="16">
        <v>10030</v>
      </c>
      <c r="D64" s="17" t="s">
        <v>272</v>
      </c>
      <c r="E64" s="17" t="s">
        <v>303</v>
      </c>
      <c r="F64" s="5" t="s">
        <v>304</v>
      </c>
      <c r="G64" s="18">
        <v>15</v>
      </c>
      <c r="H64" s="18">
        <v>18</v>
      </c>
      <c r="I64" s="14">
        <v>0</v>
      </c>
      <c r="J64" s="14">
        <v>1</v>
      </c>
      <c r="K64" s="14">
        <v>1</v>
      </c>
      <c r="L64" s="14">
        <v>1</v>
      </c>
      <c r="M64" s="14">
        <v>1</v>
      </c>
      <c r="N64" s="14" t="s">
        <v>170</v>
      </c>
      <c r="O64" s="14"/>
      <c r="P64" s="15" t="s">
        <v>275</v>
      </c>
      <c r="Q64" s="27" t="str">
        <f t="shared" si="0"/>
        <v>INSERT INTO CNCR_CODE_META_BAK values (:v_host_cd,'1','10030','암종류코드','15','폐','15', NULL, NOW());</v>
      </c>
    </row>
    <row r="65" spans="1:17">
      <c r="A65" s="66" t="s">
        <v>2238</v>
      </c>
      <c r="B65" s="144">
        <v>1</v>
      </c>
      <c r="C65" s="16">
        <v>10030</v>
      </c>
      <c r="D65" s="17" t="s">
        <v>272</v>
      </c>
      <c r="E65" s="17" t="s">
        <v>305</v>
      </c>
      <c r="F65" s="5" t="s">
        <v>306</v>
      </c>
      <c r="G65" s="18">
        <v>16</v>
      </c>
      <c r="H65" s="18">
        <v>18</v>
      </c>
      <c r="I65" s="14">
        <v>0</v>
      </c>
      <c r="J65" s="14">
        <v>1</v>
      </c>
      <c r="K65" s="14">
        <v>1</v>
      </c>
      <c r="L65" s="14">
        <v>1</v>
      </c>
      <c r="M65" s="14">
        <v>1</v>
      </c>
      <c r="N65" s="14" t="s">
        <v>170</v>
      </c>
      <c r="O65" s="14"/>
      <c r="P65" s="15" t="s">
        <v>275</v>
      </c>
      <c r="Q65" s="27" t="str">
        <f t="shared" si="0"/>
        <v>INSERT INTO CNCR_CODE_META_BAK values (:v_host_cd,'1','10030','암종류코드','16','혈액','16', NULL, NOW());</v>
      </c>
    </row>
    <row r="66" spans="1:17">
      <c r="A66" s="66" t="s">
        <v>2238</v>
      </c>
      <c r="B66" s="144">
        <v>1</v>
      </c>
      <c r="C66" s="16">
        <v>10030</v>
      </c>
      <c r="D66" s="17" t="s">
        <v>272</v>
      </c>
      <c r="E66" s="17" t="s">
        <v>307</v>
      </c>
      <c r="F66" s="5" t="s">
        <v>308</v>
      </c>
      <c r="G66" s="18">
        <v>17</v>
      </c>
      <c r="H66" s="18">
        <v>18</v>
      </c>
      <c r="I66" s="14">
        <v>0</v>
      </c>
      <c r="J66" s="14">
        <v>0</v>
      </c>
      <c r="K66" s="14">
        <v>0</v>
      </c>
      <c r="L66" s="14">
        <v>1</v>
      </c>
      <c r="M66" s="14">
        <v>1</v>
      </c>
      <c r="N66" s="14" t="s">
        <v>197</v>
      </c>
      <c r="O66" s="14"/>
      <c r="P66" s="15" t="s">
        <v>309</v>
      </c>
      <c r="Q66" s="27" t="str">
        <f t="shared" si="0"/>
        <v>INSERT INTO CNCR_CODE_META_BAK values (:v_host_cd,'1','10030','암종류코드','98','2개 이상','17', NULL, NOW());</v>
      </c>
    </row>
    <row r="67" spans="1:17">
      <c r="A67" s="66" t="s">
        <v>2238</v>
      </c>
      <c r="B67" s="144">
        <v>1</v>
      </c>
      <c r="C67" s="16">
        <v>10030</v>
      </c>
      <c r="D67" s="17" t="s">
        <v>272</v>
      </c>
      <c r="E67" s="17" t="s">
        <v>310</v>
      </c>
      <c r="F67" s="5" t="s">
        <v>271</v>
      </c>
      <c r="G67" s="18">
        <v>18</v>
      </c>
      <c r="H67" s="18">
        <v>18</v>
      </c>
      <c r="I67" s="14">
        <v>0</v>
      </c>
      <c r="J67" s="14">
        <v>1</v>
      </c>
      <c r="K67" s="14">
        <v>1</v>
      </c>
      <c r="L67" s="14">
        <v>1</v>
      </c>
      <c r="M67" s="14">
        <v>1</v>
      </c>
      <c r="N67" s="14" t="s">
        <v>170</v>
      </c>
      <c r="O67" s="14"/>
      <c r="P67" s="15" t="s">
        <v>311</v>
      </c>
      <c r="Q67" s="27" t="str">
        <f t="shared" ref="Q67:Q130" si="1">"INSERT INTO CNCR_CODE_META_BAK values (:v_host_cd,'"&amp; B67 &amp;"','"&amp; C67 &amp;"','"&amp; D67 &amp;"','"&amp; E67 &amp;"','"&amp; SUBSTITUTE(F67,CHAR(39),CHAR(39)&amp;CHAR(39)) &amp;"','"&amp; G67 &amp;"', NULL, NOW());"</f>
        <v>INSERT INTO CNCR_CODE_META_BAK values (:v_host_cd,'1','10030','암종류코드','99','기타','18', NULL, NOW());</v>
      </c>
    </row>
    <row r="68" spans="1:17">
      <c r="A68" s="66" t="s">
        <v>2238</v>
      </c>
      <c r="B68" s="144">
        <v>1</v>
      </c>
      <c r="C68" s="16">
        <v>10040</v>
      </c>
      <c r="D68" s="16" t="s">
        <v>312</v>
      </c>
      <c r="E68" s="17" t="s">
        <v>313</v>
      </c>
      <c r="F68" s="5" t="s">
        <v>314</v>
      </c>
      <c r="G68" s="18">
        <v>1</v>
      </c>
      <c r="H68" s="18">
        <v>3</v>
      </c>
      <c r="I68" s="14">
        <v>0</v>
      </c>
      <c r="J68" s="14">
        <v>1</v>
      </c>
      <c r="K68" s="14">
        <v>1</v>
      </c>
      <c r="L68" s="14">
        <v>1</v>
      </c>
      <c r="M68" s="14">
        <v>1</v>
      </c>
      <c r="N68" s="14" t="s">
        <v>170</v>
      </c>
      <c r="O68" s="14"/>
      <c r="P68" s="15" t="s">
        <v>275</v>
      </c>
      <c r="Q68" s="27" t="str">
        <f t="shared" si="1"/>
        <v>INSERT INTO CNCR_CODE_META_BAK values (:v_host_cd,'1','10040','여부무응답구분코드','Y','예','1', NULL, NOW());</v>
      </c>
    </row>
    <row r="69" spans="1:17">
      <c r="A69" s="66" t="s">
        <v>2238</v>
      </c>
      <c r="B69" s="144">
        <v>1</v>
      </c>
      <c r="C69" s="16">
        <v>10040</v>
      </c>
      <c r="D69" s="16" t="s">
        <v>312</v>
      </c>
      <c r="E69" s="17" t="s">
        <v>315</v>
      </c>
      <c r="F69" s="5" t="s">
        <v>316</v>
      </c>
      <c r="G69" s="18">
        <v>2</v>
      </c>
      <c r="H69" s="18">
        <v>3</v>
      </c>
      <c r="I69" s="14">
        <v>0</v>
      </c>
      <c r="J69" s="14">
        <v>1</v>
      </c>
      <c r="K69" s="14">
        <v>1</v>
      </c>
      <c r="L69" s="14">
        <v>1</v>
      </c>
      <c r="M69" s="14">
        <v>1</v>
      </c>
      <c r="N69" s="14" t="s">
        <v>170</v>
      </c>
      <c r="O69" s="14"/>
      <c r="P69" s="15" t="s">
        <v>275</v>
      </c>
      <c r="Q69" s="27" t="str">
        <f t="shared" si="1"/>
        <v>INSERT INTO CNCR_CODE_META_BAK values (:v_host_cd,'1','10040','여부무응답구분코드','N','아니오','2', NULL, NOW());</v>
      </c>
    </row>
    <row r="70" spans="1:17">
      <c r="A70" s="66" t="s">
        <v>2238</v>
      </c>
      <c r="B70" s="144">
        <v>1</v>
      </c>
      <c r="C70" s="16">
        <v>10040</v>
      </c>
      <c r="D70" s="16" t="s">
        <v>312</v>
      </c>
      <c r="E70" s="17" t="s">
        <v>317</v>
      </c>
      <c r="F70" s="5" t="s">
        <v>318</v>
      </c>
      <c r="G70" s="18">
        <v>3</v>
      </c>
      <c r="H70" s="18">
        <v>3</v>
      </c>
      <c r="I70" s="14">
        <v>0</v>
      </c>
      <c r="J70" s="14">
        <v>1</v>
      </c>
      <c r="K70" s="14">
        <v>1</v>
      </c>
      <c r="L70" s="14">
        <v>1</v>
      </c>
      <c r="M70" s="14">
        <v>1</v>
      </c>
      <c r="N70" s="14" t="s">
        <v>170</v>
      </c>
      <c r="O70" s="14"/>
      <c r="P70" s="15" t="s">
        <v>275</v>
      </c>
      <c r="Q70" s="27" t="str">
        <f t="shared" si="1"/>
        <v>INSERT INTO CNCR_CODE_META_BAK values (:v_host_cd,'1','10040','여부무응답구분코드','Z','무응답','3', NULL, NOW());</v>
      </c>
    </row>
    <row r="71" spans="1:17">
      <c r="A71" s="66" t="s">
        <v>2238</v>
      </c>
      <c r="B71" s="144">
        <v>1</v>
      </c>
      <c r="C71" s="16">
        <v>10050</v>
      </c>
      <c r="D71" s="17" t="s">
        <v>319</v>
      </c>
      <c r="E71" s="17" t="s">
        <v>273</v>
      </c>
      <c r="F71" s="5" t="s">
        <v>320</v>
      </c>
      <c r="G71" s="18">
        <v>1</v>
      </c>
      <c r="H71" s="18">
        <v>7</v>
      </c>
      <c r="I71" s="14">
        <v>0</v>
      </c>
      <c r="J71" s="14">
        <v>1</v>
      </c>
      <c r="K71" s="14">
        <v>1</v>
      </c>
      <c r="L71" s="14">
        <v>1</v>
      </c>
      <c r="M71" s="14">
        <v>1</v>
      </c>
      <c r="N71" s="14" t="s">
        <v>170</v>
      </c>
      <c r="O71" s="14"/>
      <c r="P71" s="15" t="s">
        <v>321</v>
      </c>
      <c r="Q71" s="27" t="str">
        <f t="shared" si="1"/>
        <v>INSERT INTO CNCR_CODE_META_BAK values (:v_host_cd,'1','10050','음주종류코드','01','막걸리','1', NULL, NOW());</v>
      </c>
    </row>
    <row r="72" spans="1:17">
      <c r="A72" s="66" t="s">
        <v>2238</v>
      </c>
      <c r="B72" s="144">
        <v>1</v>
      </c>
      <c r="C72" s="16">
        <v>10050</v>
      </c>
      <c r="D72" s="17" t="s">
        <v>19</v>
      </c>
      <c r="E72" s="17" t="s">
        <v>276</v>
      </c>
      <c r="F72" s="5" t="s">
        <v>322</v>
      </c>
      <c r="G72" s="18">
        <v>2</v>
      </c>
      <c r="H72" s="18">
        <v>7</v>
      </c>
      <c r="I72" s="14">
        <v>0</v>
      </c>
      <c r="J72" s="14">
        <v>1</v>
      </c>
      <c r="K72" s="14">
        <v>1</v>
      </c>
      <c r="L72" s="14">
        <v>1</v>
      </c>
      <c r="M72" s="14">
        <v>1</v>
      </c>
      <c r="N72" s="14" t="s">
        <v>174</v>
      </c>
      <c r="O72" s="14"/>
      <c r="P72" s="15" t="s">
        <v>275</v>
      </c>
      <c r="Q72" s="27" t="str">
        <f t="shared" si="1"/>
        <v>INSERT INTO CNCR_CODE_META_BAK values (:v_host_cd,'1','10050','음주종류코드','02','맥주','2', NULL, NOW());</v>
      </c>
    </row>
    <row r="73" spans="1:17">
      <c r="A73" s="66" t="s">
        <v>2238</v>
      </c>
      <c r="B73" s="144">
        <v>1</v>
      </c>
      <c r="C73" s="16">
        <v>10050</v>
      </c>
      <c r="D73" s="17" t="s">
        <v>19</v>
      </c>
      <c r="E73" s="17" t="s">
        <v>278</v>
      </c>
      <c r="F73" s="5" t="s">
        <v>323</v>
      </c>
      <c r="G73" s="18">
        <v>3</v>
      </c>
      <c r="H73" s="18">
        <v>7</v>
      </c>
      <c r="I73" s="14">
        <v>0</v>
      </c>
      <c r="J73" s="14">
        <v>1</v>
      </c>
      <c r="K73" s="14">
        <v>1</v>
      </c>
      <c r="L73" s="14">
        <v>1</v>
      </c>
      <c r="M73" s="14">
        <v>1</v>
      </c>
      <c r="N73" s="14" t="s">
        <v>174</v>
      </c>
      <c r="O73" s="14"/>
      <c r="P73" s="15" t="s">
        <v>321</v>
      </c>
      <c r="Q73" s="27" t="str">
        <f t="shared" si="1"/>
        <v>INSERT INTO CNCR_CODE_META_BAK values (:v_host_cd,'1','10050','음주종류코드','03','소주','3', NULL, NOW());</v>
      </c>
    </row>
    <row r="74" spans="1:17">
      <c r="A74" s="66" t="s">
        <v>2238</v>
      </c>
      <c r="B74" s="144">
        <v>1</v>
      </c>
      <c r="C74" s="16">
        <v>10050</v>
      </c>
      <c r="D74" s="17" t="s">
        <v>19</v>
      </c>
      <c r="E74" s="17" t="s">
        <v>280</v>
      </c>
      <c r="F74" s="5" t="s">
        <v>324</v>
      </c>
      <c r="G74" s="18">
        <v>4</v>
      </c>
      <c r="H74" s="18">
        <v>7</v>
      </c>
      <c r="I74" s="14">
        <v>0</v>
      </c>
      <c r="J74" s="14">
        <v>1</v>
      </c>
      <c r="K74" s="14">
        <v>1</v>
      </c>
      <c r="L74" s="14">
        <v>1</v>
      </c>
      <c r="M74" s="14">
        <v>1</v>
      </c>
      <c r="N74" s="14" t="s">
        <v>174</v>
      </c>
      <c r="O74" s="14"/>
      <c r="P74" s="15" t="s">
        <v>321</v>
      </c>
      <c r="Q74" s="27" t="str">
        <f t="shared" si="1"/>
        <v>INSERT INTO CNCR_CODE_META_BAK values (:v_host_cd,'1','10050','음주종류코드','04','양주','4', NULL, NOW());</v>
      </c>
    </row>
    <row r="75" spans="1:17">
      <c r="A75" s="66" t="s">
        <v>2238</v>
      </c>
      <c r="B75" s="144">
        <v>1</v>
      </c>
      <c r="C75" s="16">
        <v>10050</v>
      </c>
      <c r="D75" s="17" t="s">
        <v>319</v>
      </c>
      <c r="E75" s="17" t="s">
        <v>325</v>
      </c>
      <c r="F75" s="5" t="s">
        <v>308</v>
      </c>
      <c r="G75" s="18">
        <v>5</v>
      </c>
      <c r="H75" s="18">
        <v>7</v>
      </c>
      <c r="I75" s="14">
        <v>0</v>
      </c>
      <c r="J75" s="14">
        <v>0</v>
      </c>
      <c r="K75" s="14">
        <v>0</v>
      </c>
      <c r="L75" s="14">
        <v>1</v>
      </c>
      <c r="M75" s="14">
        <v>1</v>
      </c>
      <c r="N75" s="14" t="s">
        <v>174</v>
      </c>
      <c r="O75" s="14"/>
      <c r="P75" s="15" t="s">
        <v>326</v>
      </c>
      <c r="Q75" s="27" t="str">
        <f t="shared" si="1"/>
        <v>INSERT INTO CNCR_CODE_META_BAK values (:v_host_cd,'1','10050','음주종류코드','97','2개 이상','5', NULL, NOW());</v>
      </c>
    </row>
    <row r="76" spans="1:17">
      <c r="A76" s="66" t="s">
        <v>2238</v>
      </c>
      <c r="B76" s="144">
        <v>1</v>
      </c>
      <c r="C76" s="16">
        <v>10050</v>
      </c>
      <c r="D76" s="17" t="s">
        <v>319</v>
      </c>
      <c r="E76" s="17" t="s">
        <v>307</v>
      </c>
      <c r="F76" s="5" t="s">
        <v>318</v>
      </c>
      <c r="G76" s="18">
        <v>6</v>
      </c>
      <c r="H76" s="18">
        <v>7</v>
      </c>
      <c r="I76" s="14">
        <v>0</v>
      </c>
      <c r="J76" s="14">
        <v>1</v>
      </c>
      <c r="K76" s="14">
        <v>1</v>
      </c>
      <c r="L76" s="14">
        <v>1</v>
      </c>
      <c r="M76" s="14">
        <v>1</v>
      </c>
      <c r="N76" s="14" t="s">
        <v>174</v>
      </c>
      <c r="O76" s="14"/>
      <c r="P76" s="15" t="s">
        <v>321</v>
      </c>
      <c r="Q76" s="27" t="str">
        <f t="shared" si="1"/>
        <v>INSERT INTO CNCR_CODE_META_BAK values (:v_host_cd,'1','10050','음주종류코드','98','무응답','6', NULL, NOW());</v>
      </c>
    </row>
    <row r="77" spans="1:17">
      <c r="A77" s="66" t="s">
        <v>2238</v>
      </c>
      <c r="B77" s="144">
        <v>1</v>
      </c>
      <c r="C77" s="16">
        <v>10050</v>
      </c>
      <c r="D77" s="17" t="s">
        <v>19</v>
      </c>
      <c r="E77" s="17" t="s">
        <v>310</v>
      </c>
      <c r="F77" s="5" t="s">
        <v>271</v>
      </c>
      <c r="G77" s="18">
        <v>7</v>
      </c>
      <c r="H77" s="18">
        <v>7</v>
      </c>
      <c r="I77" s="14">
        <v>0</v>
      </c>
      <c r="J77" s="14">
        <v>1</v>
      </c>
      <c r="K77" s="14">
        <v>1</v>
      </c>
      <c r="L77" s="14">
        <v>1</v>
      </c>
      <c r="M77" s="14">
        <v>1</v>
      </c>
      <c r="N77" s="14" t="s">
        <v>170</v>
      </c>
      <c r="O77" s="14"/>
      <c r="P77" s="15" t="s">
        <v>321</v>
      </c>
      <c r="Q77" s="27" t="str">
        <f t="shared" si="1"/>
        <v>INSERT INTO CNCR_CODE_META_BAK values (:v_host_cd,'1','10050','음주종류코드','99','기타','7', NULL, NOW());</v>
      </c>
    </row>
    <row r="78" spans="1:17">
      <c r="A78" s="66" t="s">
        <v>2238</v>
      </c>
      <c r="B78" s="144">
        <v>1</v>
      </c>
      <c r="C78" s="16">
        <v>10060</v>
      </c>
      <c r="D78" s="16" t="s">
        <v>327</v>
      </c>
      <c r="E78" s="17" t="s">
        <v>273</v>
      </c>
      <c r="F78" s="5" t="s">
        <v>328</v>
      </c>
      <c r="G78" s="18">
        <v>1</v>
      </c>
      <c r="H78" s="18">
        <v>11</v>
      </c>
      <c r="I78" s="14">
        <v>0</v>
      </c>
      <c r="J78" s="14">
        <v>0</v>
      </c>
      <c r="K78" s="14">
        <v>1</v>
      </c>
      <c r="L78" s="14">
        <v>1</v>
      </c>
      <c r="M78" s="14">
        <v>1</v>
      </c>
      <c r="N78" s="14" t="s">
        <v>174</v>
      </c>
      <c r="O78" s="14"/>
      <c r="P78" s="15" t="s">
        <v>321</v>
      </c>
      <c r="Q78" s="27" t="str">
        <f t="shared" si="1"/>
        <v>INSERT INTO CNCR_CODE_META_BAK values (:v_host_cd,'1','10060','퇴원상태코드','01','48시간이내 사망','1', NULL, NOW());</v>
      </c>
    </row>
    <row r="79" spans="1:17">
      <c r="A79" s="66" t="s">
        <v>2238</v>
      </c>
      <c r="B79" s="144">
        <v>1</v>
      </c>
      <c r="C79" s="16">
        <v>10060</v>
      </c>
      <c r="D79" s="16" t="s">
        <v>327</v>
      </c>
      <c r="E79" s="17" t="s">
        <v>276</v>
      </c>
      <c r="F79" s="5" t="s">
        <v>329</v>
      </c>
      <c r="G79" s="18">
        <v>2</v>
      </c>
      <c r="H79" s="18">
        <v>11</v>
      </c>
      <c r="I79" s="14">
        <v>0</v>
      </c>
      <c r="J79" s="14">
        <v>0</v>
      </c>
      <c r="K79" s="14">
        <v>1</v>
      </c>
      <c r="L79" s="14">
        <v>1</v>
      </c>
      <c r="M79" s="14">
        <v>1</v>
      </c>
      <c r="N79" s="14" t="s">
        <v>170</v>
      </c>
      <c r="O79" s="14"/>
      <c r="P79" s="15" t="s">
        <v>321</v>
      </c>
      <c r="Q79" s="27" t="str">
        <f t="shared" si="1"/>
        <v>INSERT INTO CNCR_CODE_META_BAK values (:v_host_cd,'1','10060','퇴원상태코드','02','48시간이후 사망','2', NULL, NOW());</v>
      </c>
    </row>
    <row r="80" spans="1:17">
      <c r="A80" s="66" t="s">
        <v>2238</v>
      </c>
      <c r="B80" s="144">
        <v>1</v>
      </c>
      <c r="C80" s="16">
        <v>10060</v>
      </c>
      <c r="D80" s="16" t="s">
        <v>21</v>
      </c>
      <c r="E80" s="17" t="s">
        <v>278</v>
      </c>
      <c r="F80" s="5" t="s">
        <v>330</v>
      </c>
      <c r="G80" s="18">
        <v>3</v>
      </c>
      <c r="H80" s="18">
        <v>11</v>
      </c>
      <c r="I80" s="14">
        <v>0</v>
      </c>
      <c r="J80" s="14">
        <v>1</v>
      </c>
      <c r="K80" s="14">
        <v>1</v>
      </c>
      <c r="L80" s="14">
        <v>1</v>
      </c>
      <c r="M80" s="14">
        <v>1</v>
      </c>
      <c r="N80" s="14" t="s">
        <v>170</v>
      </c>
      <c r="O80" s="14"/>
      <c r="P80" s="15" t="s">
        <v>321</v>
      </c>
      <c r="Q80" s="27" t="str">
        <f t="shared" si="1"/>
        <v>INSERT INTO CNCR_CODE_META_BAK values (:v_host_cd,'1','10060','퇴원상태코드','03','가망없는퇴원','3', NULL, NOW());</v>
      </c>
    </row>
    <row r="81" spans="1:17">
      <c r="A81" s="66" t="s">
        <v>2238</v>
      </c>
      <c r="B81" s="144">
        <v>1</v>
      </c>
      <c r="C81" s="16">
        <v>10060</v>
      </c>
      <c r="D81" s="16" t="s">
        <v>21</v>
      </c>
      <c r="E81" s="17" t="s">
        <v>280</v>
      </c>
      <c r="F81" s="5" t="s">
        <v>331</v>
      </c>
      <c r="G81" s="18">
        <v>4</v>
      </c>
      <c r="H81" s="18">
        <v>11</v>
      </c>
      <c r="I81" s="14">
        <v>0</v>
      </c>
      <c r="J81" s="14">
        <v>1</v>
      </c>
      <c r="K81" s="14">
        <v>0</v>
      </c>
      <c r="L81" s="14">
        <v>0</v>
      </c>
      <c r="M81" s="14">
        <v>0</v>
      </c>
      <c r="N81" s="14" t="s">
        <v>174</v>
      </c>
      <c r="O81" s="14"/>
      <c r="P81" s="15" t="s">
        <v>321</v>
      </c>
      <c r="Q81" s="27" t="str">
        <f t="shared" si="1"/>
        <v>INSERT INTO CNCR_CODE_META_BAK values (:v_host_cd,'1','10060','퇴원상태코드','04','사망','4', NULL, NOW());</v>
      </c>
    </row>
    <row r="82" spans="1:17">
      <c r="A82" s="66" t="s">
        <v>2238</v>
      </c>
      <c r="B82" s="144">
        <v>1</v>
      </c>
      <c r="C82" s="16">
        <v>10060</v>
      </c>
      <c r="D82" s="16" t="s">
        <v>21</v>
      </c>
      <c r="E82" s="17" t="s">
        <v>282</v>
      </c>
      <c r="F82" s="5" t="s">
        <v>332</v>
      </c>
      <c r="G82" s="18">
        <v>5</v>
      </c>
      <c r="H82" s="18">
        <v>11</v>
      </c>
      <c r="I82" s="14">
        <v>0</v>
      </c>
      <c r="J82" s="14">
        <v>1</v>
      </c>
      <c r="K82" s="14">
        <v>1</v>
      </c>
      <c r="L82" s="14">
        <v>1</v>
      </c>
      <c r="M82" s="14">
        <v>1</v>
      </c>
      <c r="N82" s="14" t="s">
        <v>170</v>
      </c>
      <c r="O82" s="14"/>
      <c r="P82" s="15" t="s">
        <v>321</v>
      </c>
      <c r="Q82" s="27" t="str">
        <f t="shared" si="1"/>
        <v>INSERT INTO CNCR_CODE_META_BAK values (:v_host_cd,'1','10060','퇴원상태코드','05','악화','5', NULL, NOW());</v>
      </c>
    </row>
    <row r="83" spans="1:17">
      <c r="A83" s="66" t="s">
        <v>2238</v>
      </c>
      <c r="B83" s="144">
        <v>1</v>
      </c>
      <c r="C83" s="16">
        <v>10060</v>
      </c>
      <c r="D83" s="16" t="s">
        <v>21</v>
      </c>
      <c r="E83" s="17" t="s">
        <v>284</v>
      </c>
      <c r="F83" s="5" t="s">
        <v>333</v>
      </c>
      <c r="G83" s="18">
        <v>6</v>
      </c>
      <c r="H83" s="18">
        <v>11</v>
      </c>
      <c r="I83" s="14">
        <v>0</v>
      </c>
      <c r="J83" s="14">
        <v>0</v>
      </c>
      <c r="K83" s="14">
        <v>1</v>
      </c>
      <c r="L83" s="14">
        <v>1</v>
      </c>
      <c r="M83" s="14">
        <v>1</v>
      </c>
      <c r="N83" s="14" t="s">
        <v>170</v>
      </c>
      <c r="O83" s="14"/>
      <c r="P83" s="15" t="s">
        <v>321</v>
      </c>
      <c r="Q83" s="27" t="str">
        <f t="shared" si="1"/>
        <v>INSERT INTO CNCR_CODE_META_BAK values (:v_host_cd,'1','10060','퇴원상태코드','06','완쾌','6', NULL, NOW());</v>
      </c>
    </row>
    <row r="84" spans="1:17">
      <c r="A84" s="66" t="s">
        <v>2238</v>
      </c>
      <c r="B84" s="144">
        <v>1</v>
      </c>
      <c r="C84" s="16">
        <v>10060</v>
      </c>
      <c r="D84" s="16" t="s">
        <v>21</v>
      </c>
      <c r="E84" s="17" t="s">
        <v>286</v>
      </c>
      <c r="F84" s="5" t="s">
        <v>334</v>
      </c>
      <c r="G84" s="18">
        <v>7</v>
      </c>
      <c r="H84" s="18">
        <v>11</v>
      </c>
      <c r="I84" s="14">
        <v>0</v>
      </c>
      <c r="J84" s="14">
        <v>0</v>
      </c>
      <c r="K84" s="14">
        <v>1</v>
      </c>
      <c r="L84" s="14">
        <v>1</v>
      </c>
      <c r="M84" s="14">
        <v>1</v>
      </c>
      <c r="N84" s="14" t="s">
        <v>170</v>
      </c>
      <c r="O84" s="14"/>
      <c r="P84" s="15" t="s">
        <v>275</v>
      </c>
      <c r="Q84" s="27" t="str">
        <f t="shared" si="1"/>
        <v>INSERT INTO CNCR_CODE_META_BAK values (:v_host_cd,'1','10060','퇴원상태코드','07','자의퇴원','7', NULL, NOW());</v>
      </c>
    </row>
    <row r="85" spans="1:17">
      <c r="A85" s="66" t="s">
        <v>2238</v>
      </c>
      <c r="B85" s="144">
        <v>1</v>
      </c>
      <c r="C85" s="16">
        <v>10060</v>
      </c>
      <c r="D85" s="16" t="s">
        <v>327</v>
      </c>
      <c r="E85" s="17" t="s">
        <v>288</v>
      </c>
      <c r="F85" s="5" t="s">
        <v>335</v>
      </c>
      <c r="G85" s="18">
        <v>8</v>
      </c>
      <c r="H85" s="18">
        <v>11</v>
      </c>
      <c r="I85" s="14">
        <v>0</v>
      </c>
      <c r="J85" s="14">
        <v>1</v>
      </c>
      <c r="K85" s="14">
        <v>1</v>
      </c>
      <c r="L85" s="14">
        <v>1</v>
      </c>
      <c r="M85" s="14">
        <v>1</v>
      </c>
      <c r="N85" s="14" t="s">
        <v>170</v>
      </c>
      <c r="O85" s="14"/>
      <c r="P85" s="15" t="s">
        <v>321</v>
      </c>
      <c r="Q85" s="27" t="str">
        <f t="shared" si="1"/>
        <v>INSERT INTO CNCR_CODE_META_BAK values (:v_host_cd,'1','10060','퇴원상태코드','08','진단뿐','8', NULL, NOW());</v>
      </c>
    </row>
    <row r="86" spans="1:17">
      <c r="A86" s="66" t="s">
        <v>2238</v>
      </c>
      <c r="B86" s="144">
        <v>1</v>
      </c>
      <c r="C86" s="16">
        <v>10060</v>
      </c>
      <c r="D86" s="16" t="s">
        <v>21</v>
      </c>
      <c r="E86" s="17" t="s">
        <v>290</v>
      </c>
      <c r="F86" s="5" t="s">
        <v>336</v>
      </c>
      <c r="G86" s="18">
        <v>9</v>
      </c>
      <c r="H86" s="18">
        <v>11</v>
      </c>
      <c r="I86" s="14">
        <v>0</v>
      </c>
      <c r="J86" s="14">
        <v>1</v>
      </c>
      <c r="K86" s="14">
        <v>1</v>
      </c>
      <c r="L86" s="14">
        <v>1</v>
      </c>
      <c r="M86" s="14">
        <v>1</v>
      </c>
      <c r="N86" s="14" t="s">
        <v>170</v>
      </c>
      <c r="O86" s="14"/>
      <c r="P86" s="15" t="s">
        <v>321</v>
      </c>
      <c r="Q86" s="27" t="str">
        <f t="shared" si="1"/>
        <v>INSERT INTO CNCR_CODE_META_BAK values (:v_host_cd,'1','10060','퇴원상태코드','09','호전','9', NULL, NOW());</v>
      </c>
    </row>
    <row r="87" spans="1:17">
      <c r="A87" s="66" t="s">
        <v>2238</v>
      </c>
      <c r="B87" s="144">
        <v>1</v>
      </c>
      <c r="C87" s="16">
        <v>10060</v>
      </c>
      <c r="D87" s="16" t="s">
        <v>21</v>
      </c>
      <c r="E87" s="17" t="s">
        <v>292</v>
      </c>
      <c r="F87" s="5" t="s">
        <v>337</v>
      </c>
      <c r="G87" s="18">
        <v>10</v>
      </c>
      <c r="H87" s="18">
        <v>11</v>
      </c>
      <c r="I87" s="14">
        <v>0</v>
      </c>
      <c r="J87" s="14">
        <v>1</v>
      </c>
      <c r="K87" s="14">
        <v>1</v>
      </c>
      <c r="L87" s="14">
        <v>1</v>
      </c>
      <c r="M87" s="14">
        <v>1</v>
      </c>
      <c r="N87" s="14" t="s">
        <v>170</v>
      </c>
      <c r="O87" s="14"/>
      <c r="P87" s="15" t="s">
        <v>321</v>
      </c>
      <c r="Q87" s="27" t="str">
        <f t="shared" si="1"/>
        <v>INSERT INTO CNCR_CODE_META_BAK values (:v_host_cd,'1','10060','퇴원상태코드','10','호전안됨','10', NULL, NOW());</v>
      </c>
    </row>
    <row r="88" spans="1:17">
      <c r="A88" s="66" t="s">
        <v>2238</v>
      </c>
      <c r="B88" s="144">
        <v>1</v>
      </c>
      <c r="C88" s="16">
        <v>10060</v>
      </c>
      <c r="D88" s="16" t="s">
        <v>21</v>
      </c>
      <c r="E88" s="17" t="s">
        <v>310</v>
      </c>
      <c r="F88" s="5" t="s">
        <v>271</v>
      </c>
      <c r="G88" s="18">
        <v>11</v>
      </c>
      <c r="H88" s="18">
        <v>11</v>
      </c>
      <c r="I88" s="14">
        <v>0</v>
      </c>
      <c r="J88" s="14">
        <v>1</v>
      </c>
      <c r="K88" s="14">
        <v>1</v>
      </c>
      <c r="L88" s="14">
        <v>1</v>
      </c>
      <c r="M88" s="14">
        <v>1</v>
      </c>
      <c r="N88" s="14" t="s">
        <v>174</v>
      </c>
      <c r="O88" s="14"/>
      <c r="P88" s="15" t="s">
        <v>275</v>
      </c>
      <c r="Q88" s="27" t="str">
        <f t="shared" si="1"/>
        <v>INSERT INTO CNCR_CODE_META_BAK values (:v_host_cd,'1','10060','퇴원상태코드','99','기타','11', NULL, NOW());</v>
      </c>
    </row>
    <row r="89" spans="1:17">
      <c r="A89" s="66" t="s">
        <v>2238</v>
      </c>
      <c r="B89" s="144">
        <v>1</v>
      </c>
      <c r="C89" s="16">
        <v>10070</v>
      </c>
      <c r="D89" s="16" t="s">
        <v>338</v>
      </c>
      <c r="E89" s="17" t="s">
        <v>339</v>
      </c>
      <c r="F89" s="5" t="s">
        <v>340</v>
      </c>
      <c r="G89" s="18">
        <v>1</v>
      </c>
      <c r="H89" s="18">
        <v>7</v>
      </c>
      <c r="I89" s="14">
        <v>0</v>
      </c>
      <c r="J89" s="14">
        <v>1</v>
      </c>
      <c r="K89" s="14">
        <v>1</v>
      </c>
      <c r="L89" s="14">
        <v>1</v>
      </c>
      <c r="M89" s="14">
        <v>1</v>
      </c>
      <c r="N89" s="14" t="s">
        <v>174</v>
      </c>
      <c r="O89" s="14"/>
      <c r="P89" s="15" t="s">
        <v>275</v>
      </c>
      <c r="Q89" s="27" t="str">
        <f t="shared" si="1"/>
        <v>INSERT INTO CNCR_CODE_META_BAK values (:v_host_cd,'1','10070','환자가족관계코드','01','아버지','1', NULL, NOW());</v>
      </c>
    </row>
    <row r="90" spans="1:17">
      <c r="A90" s="66" t="s">
        <v>2238</v>
      </c>
      <c r="B90" s="144">
        <v>1</v>
      </c>
      <c r="C90" s="16">
        <v>10070</v>
      </c>
      <c r="D90" s="16" t="s">
        <v>23</v>
      </c>
      <c r="E90" s="17" t="s">
        <v>341</v>
      </c>
      <c r="F90" s="5" t="s">
        <v>342</v>
      </c>
      <c r="G90" s="18">
        <v>2</v>
      </c>
      <c r="H90" s="18">
        <v>7</v>
      </c>
      <c r="I90" s="14">
        <v>0</v>
      </c>
      <c r="J90" s="14">
        <v>1</v>
      </c>
      <c r="K90" s="14">
        <v>1</v>
      </c>
      <c r="L90" s="14">
        <v>1</v>
      </c>
      <c r="M90" s="14">
        <v>1</v>
      </c>
      <c r="N90" s="14" t="s">
        <v>170</v>
      </c>
      <c r="O90" s="14"/>
      <c r="P90" s="15" t="s">
        <v>321</v>
      </c>
      <c r="Q90" s="27" t="str">
        <f t="shared" si="1"/>
        <v>INSERT INTO CNCR_CODE_META_BAK values (:v_host_cd,'1','10070','환자가족관계코드','02','어머니','2', NULL, NOW());</v>
      </c>
    </row>
    <row r="91" spans="1:17">
      <c r="A91" s="66" t="s">
        <v>2238</v>
      </c>
      <c r="B91" s="144">
        <v>1</v>
      </c>
      <c r="C91" s="16">
        <v>10070</v>
      </c>
      <c r="D91" s="16" t="s">
        <v>23</v>
      </c>
      <c r="E91" s="17" t="s">
        <v>343</v>
      </c>
      <c r="F91" s="5" t="s">
        <v>344</v>
      </c>
      <c r="G91" s="18">
        <v>3</v>
      </c>
      <c r="H91" s="18">
        <v>7</v>
      </c>
      <c r="I91" s="14">
        <v>0</v>
      </c>
      <c r="J91" s="14">
        <v>1</v>
      </c>
      <c r="K91" s="14">
        <v>1</v>
      </c>
      <c r="L91" s="14">
        <v>1</v>
      </c>
      <c r="M91" s="14">
        <v>1</v>
      </c>
      <c r="N91" s="14" t="s">
        <v>170</v>
      </c>
      <c r="O91" s="14"/>
      <c r="P91" s="15" t="s">
        <v>275</v>
      </c>
      <c r="Q91" s="27" t="str">
        <f t="shared" si="1"/>
        <v>INSERT INTO CNCR_CODE_META_BAK values (:v_host_cd,'1','10070','환자가족관계코드','03','자녀','3', NULL, NOW());</v>
      </c>
    </row>
    <row r="92" spans="1:17">
      <c r="A92" s="66" t="s">
        <v>2238</v>
      </c>
      <c r="B92" s="144">
        <v>1</v>
      </c>
      <c r="C92" s="16">
        <v>10070</v>
      </c>
      <c r="D92" s="16" t="s">
        <v>23</v>
      </c>
      <c r="E92" s="17" t="s">
        <v>345</v>
      </c>
      <c r="F92" s="5" t="s">
        <v>346</v>
      </c>
      <c r="G92" s="18">
        <v>4</v>
      </c>
      <c r="H92" s="18">
        <v>7</v>
      </c>
      <c r="I92" s="14">
        <v>0</v>
      </c>
      <c r="J92" s="14">
        <v>1</v>
      </c>
      <c r="K92" s="14">
        <v>1</v>
      </c>
      <c r="L92" s="14">
        <v>1</v>
      </c>
      <c r="M92" s="14">
        <v>1</v>
      </c>
      <c r="N92" s="14" t="s">
        <v>170</v>
      </c>
      <c r="O92" s="14"/>
      <c r="P92" s="15" t="s">
        <v>321</v>
      </c>
      <c r="Q92" s="27" t="str">
        <f t="shared" si="1"/>
        <v>INSERT INTO CNCR_CODE_META_BAK values (:v_host_cd,'1','10070','환자가족관계코드','04','형제자매','4', NULL, NOW());</v>
      </c>
    </row>
    <row r="93" spans="1:17">
      <c r="A93" s="66" t="s">
        <v>2238</v>
      </c>
      <c r="B93" s="144">
        <v>1</v>
      </c>
      <c r="C93" s="16">
        <v>10070</v>
      </c>
      <c r="D93" s="16" t="s">
        <v>23</v>
      </c>
      <c r="E93" s="17" t="s">
        <v>347</v>
      </c>
      <c r="F93" s="5" t="s">
        <v>348</v>
      </c>
      <c r="G93" s="18">
        <v>5</v>
      </c>
      <c r="H93" s="18">
        <v>7</v>
      </c>
      <c r="I93" s="14">
        <v>0</v>
      </c>
      <c r="J93" s="14">
        <v>1</v>
      </c>
      <c r="K93" s="14">
        <v>1</v>
      </c>
      <c r="L93" s="14">
        <v>1</v>
      </c>
      <c r="M93" s="14">
        <v>1</v>
      </c>
      <c r="N93" s="14" t="s">
        <v>174</v>
      </c>
      <c r="O93" s="14"/>
      <c r="P93" s="15" t="s">
        <v>321</v>
      </c>
      <c r="Q93" s="27" t="str">
        <f t="shared" si="1"/>
        <v>INSERT INTO CNCR_CODE_META_BAK values (:v_host_cd,'1','10070','환자가족관계코드','05','친척','5', NULL, NOW());</v>
      </c>
    </row>
    <row r="94" spans="1:17">
      <c r="A94" s="66" t="s">
        <v>2238</v>
      </c>
      <c r="B94" s="144">
        <v>1</v>
      </c>
      <c r="C94" s="16">
        <v>10070</v>
      </c>
      <c r="D94" s="16" t="s">
        <v>23</v>
      </c>
      <c r="E94" s="17" t="s">
        <v>349</v>
      </c>
      <c r="F94" s="5" t="s">
        <v>318</v>
      </c>
      <c r="G94" s="18">
        <v>6</v>
      </c>
      <c r="H94" s="18">
        <v>7</v>
      </c>
      <c r="I94" s="14">
        <v>0</v>
      </c>
      <c r="J94" s="14">
        <v>1</v>
      </c>
      <c r="K94" s="14">
        <v>1</v>
      </c>
      <c r="L94" s="14">
        <v>1</v>
      </c>
      <c r="M94" s="14">
        <v>1</v>
      </c>
      <c r="N94" s="14" t="s">
        <v>174</v>
      </c>
      <c r="O94" s="14"/>
      <c r="P94" s="15" t="s">
        <v>275</v>
      </c>
      <c r="Q94" s="27" t="str">
        <f t="shared" si="1"/>
        <v>INSERT INTO CNCR_CODE_META_BAK values (:v_host_cd,'1','10070','환자가족관계코드','98','무응답','6', NULL, NOW());</v>
      </c>
    </row>
    <row r="95" spans="1:17">
      <c r="A95" s="66" t="s">
        <v>2238</v>
      </c>
      <c r="B95" s="144">
        <v>1</v>
      </c>
      <c r="C95" s="16">
        <v>10070</v>
      </c>
      <c r="D95" s="16" t="s">
        <v>23</v>
      </c>
      <c r="E95" s="17" t="s">
        <v>82</v>
      </c>
      <c r="F95" s="5" t="s">
        <v>271</v>
      </c>
      <c r="G95" s="18">
        <v>7</v>
      </c>
      <c r="H95" s="18">
        <v>7</v>
      </c>
      <c r="I95" s="14">
        <v>0</v>
      </c>
      <c r="J95" s="14">
        <v>1</v>
      </c>
      <c r="K95" s="14">
        <v>1</v>
      </c>
      <c r="L95" s="14">
        <v>1</v>
      </c>
      <c r="M95" s="14">
        <v>1</v>
      </c>
      <c r="N95" s="14" t="s">
        <v>174</v>
      </c>
      <c r="O95" s="14"/>
      <c r="P95" s="15" t="s">
        <v>275</v>
      </c>
      <c r="Q95" s="27" t="str">
        <f t="shared" si="1"/>
        <v>INSERT INTO CNCR_CODE_META_BAK values (:v_host_cd,'1','10070','환자가족관계코드','99','기타','7', NULL, NOW());</v>
      </c>
    </row>
    <row r="96" spans="1:17">
      <c r="A96" s="66" t="s">
        <v>2238</v>
      </c>
      <c r="B96" s="144">
        <v>1</v>
      </c>
      <c r="C96" s="16">
        <v>10080</v>
      </c>
      <c r="D96" s="15" t="s">
        <v>350</v>
      </c>
      <c r="E96" s="19" t="s">
        <v>273</v>
      </c>
      <c r="F96" s="5" t="s">
        <v>351</v>
      </c>
      <c r="G96" s="15">
        <v>1</v>
      </c>
      <c r="H96" s="20">
        <v>8</v>
      </c>
      <c r="I96" s="13">
        <v>0</v>
      </c>
      <c r="J96" s="14">
        <v>0</v>
      </c>
      <c r="K96" s="14">
        <v>0</v>
      </c>
      <c r="L96" s="14">
        <v>0</v>
      </c>
      <c r="M96" s="14">
        <v>1</v>
      </c>
      <c r="N96" s="14" t="s">
        <v>174</v>
      </c>
      <c r="O96" s="15"/>
      <c r="P96" s="15" t="s">
        <v>352</v>
      </c>
      <c r="Q96" s="27" t="str">
        <f t="shared" si="1"/>
        <v>INSERT INTO CNCR_CODE_META_BAK values (:v_host_cd,'1','10080','대장질환구분코드','01','No','1', NULL, NOW());</v>
      </c>
    </row>
    <row r="97" spans="1:17">
      <c r="A97" s="66" t="s">
        <v>2238</v>
      </c>
      <c r="B97" s="144">
        <v>1</v>
      </c>
      <c r="C97" s="16">
        <v>10080</v>
      </c>
      <c r="D97" s="15" t="s">
        <v>350</v>
      </c>
      <c r="E97" s="19" t="s">
        <v>276</v>
      </c>
      <c r="F97" s="5" t="s">
        <v>353</v>
      </c>
      <c r="G97" s="15">
        <v>2</v>
      </c>
      <c r="H97" s="20">
        <v>8</v>
      </c>
      <c r="I97" s="13">
        <v>0</v>
      </c>
      <c r="J97" s="14">
        <v>0</v>
      </c>
      <c r="K97" s="14">
        <v>0</v>
      </c>
      <c r="L97" s="14">
        <v>0</v>
      </c>
      <c r="M97" s="14">
        <v>1</v>
      </c>
      <c r="N97" s="14" t="s">
        <v>170</v>
      </c>
      <c r="O97" s="15"/>
      <c r="P97" s="15" t="s">
        <v>354</v>
      </c>
      <c r="Q97" s="27" t="str">
        <f t="shared" si="1"/>
        <v>INSERT INTO CNCR_CODE_META_BAK values (:v_host_cd,'1','10080','대장질환구분코드','02','Colon polyp','2', NULL, NOW());</v>
      </c>
    </row>
    <row r="98" spans="1:17">
      <c r="A98" s="66" t="s">
        <v>2238</v>
      </c>
      <c r="B98" s="144">
        <v>1</v>
      </c>
      <c r="C98" s="16">
        <v>10080</v>
      </c>
      <c r="D98" s="15" t="s">
        <v>350</v>
      </c>
      <c r="E98" s="19" t="s">
        <v>278</v>
      </c>
      <c r="F98" s="5" t="s">
        <v>355</v>
      </c>
      <c r="G98" s="15">
        <v>3</v>
      </c>
      <c r="H98" s="20">
        <v>8</v>
      </c>
      <c r="I98" s="13">
        <v>0</v>
      </c>
      <c r="J98" s="14">
        <v>0</v>
      </c>
      <c r="K98" s="14">
        <v>0</v>
      </c>
      <c r="L98" s="14">
        <v>0</v>
      </c>
      <c r="M98" s="14">
        <v>1</v>
      </c>
      <c r="N98" s="14" t="s">
        <v>174</v>
      </c>
      <c r="O98" s="15"/>
      <c r="P98" s="15" t="s">
        <v>352</v>
      </c>
      <c r="Q98" s="27" t="str">
        <f t="shared" si="1"/>
        <v>INSERT INTO CNCR_CODE_META_BAK values (:v_host_cd,'1','10080','대장질환구분코드','03','Crohn''s disease','3', NULL, NOW());</v>
      </c>
    </row>
    <row r="99" spans="1:17">
      <c r="A99" s="66" t="s">
        <v>2238</v>
      </c>
      <c r="B99" s="144">
        <v>1</v>
      </c>
      <c r="C99" s="16">
        <v>10080</v>
      </c>
      <c r="D99" s="15" t="s">
        <v>350</v>
      </c>
      <c r="E99" s="19" t="s">
        <v>280</v>
      </c>
      <c r="F99" s="5" t="s">
        <v>356</v>
      </c>
      <c r="G99" s="15">
        <v>4</v>
      </c>
      <c r="H99" s="20">
        <v>8</v>
      </c>
      <c r="I99" s="13">
        <v>0</v>
      </c>
      <c r="J99" s="14">
        <v>0</v>
      </c>
      <c r="K99" s="14">
        <v>0</v>
      </c>
      <c r="L99" s="14">
        <v>0</v>
      </c>
      <c r="M99" s="14">
        <v>1</v>
      </c>
      <c r="N99" s="14" t="s">
        <v>170</v>
      </c>
      <c r="O99" s="15"/>
      <c r="P99" s="15" t="s">
        <v>354</v>
      </c>
      <c r="Q99" s="27" t="str">
        <f t="shared" si="1"/>
        <v>INSERT INTO CNCR_CODE_META_BAK values (:v_host_cd,'1','10080','대장질환구분코드','04','Inflammatory bowel disease','4', NULL, NOW());</v>
      </c>
    </row>
    <row r="100" spans="1:17">
      <c r="A100" s="66" t="s">
        <v>2238</v>
      </c>
      <c r="B100" s="144">
        <v>1</v>
      </c>
      <c r="C100" s="16">
        <v>10080</v>
      </c>
      <c r="D100" s="15" t="s">
        <v>350</v>
      </c>
      <c r="E100" s="19" t="s">
        <v>282</v>
      </c>
      <c r="F100" s="5" t="s">
        <v>357</v>
      </c>
      <c r="G100" s="15">
        <v>5</v>
      </c>
      <c r="H100" s="20">
        <v>8</v>
      </c>
      <c r="I100" s="13">
        <v>0</v>
      </c>
      <c r="J100" s="14">
        <v>0</v>
      </c>
      <c r="K100" s="14">
        <v>0</v>
      </c>
      <c r="L100" s="14">
        <v>0</v>
      </c>
      <c r="M100" s="14">
        <v>1</v>
      </c>
      <c r="N100" s="14" t="s">
        <v>174</v>
      </c>
      <c r="O100" s="15"/>
      <c r="P100" s="15" t="s">
        <v>354</v>
      </c>
      <c r="Q100" s="27" t="str">
        <f t="shared" si="1"/>
        <v>INSERT INTO CNCR_CODE_META_BAK values (:v_host_cd,'1','10080','대장질환구분코드','05','Ulcerative colitis','5', NULL, NOW());</v>
      </c>
    </row>
    <row r="101" spans="1:17">
      <c r="A101" s="66" t="s">
        <v>2238</v>
      </c>
      <c r="B101" s="144">
        <v>1</v>
      </c>
      <c r="C101" s="16">
        <v>10080</v>
      </c>
      <c r="D101" s="15" t="s">
        <v>350</v>
      </c>
      <c r="E101" s="19" t="s">
        <v>284</v>
      </c>
      <c r="F101" s="5" t="s">
        <v>358</v>
      </c>
      <c r="G101" s="15">
        <v>6</v>
      </c>
      <c r="H101" s="20">
        <v>8</v>
      </c>
      <c r="I101" s="13">
        <v>0</v>
      </c>
      <c r="J101" s="14">
        <v>0</v>
      </c>
      <c r="K101" s="14">
        <v>0</v>
      </c>
      <c r="L101" s="14">
        <v>0</v>
      </c>
      <c r="M101" s="14">
        <v>1</v>
      </c>
      <c r="N101" s="14" t="s">
        <v>174</v>
      </c>
      <c r="O101" s="15"/>
      <c r="P101" s="15" t="s">
        <v>354</v>
      </c>
      <c r="Q101" s="27" t="str">
        <f t="shared" si="1"/>
        <v>INSERT INTO CNCR_CODE_META_BAK values (:v_host_cd,'1','10080','대장질환구분코드','06','2개 이상','6', NULL, NOW());</v>
      </c>
    </row>
    <row r="102" spans="1:17">
      <c r="A102" s="66" t="s">
        <v>2238</v>
      </c>
      <c r="B102" s="144">
        <v>1</v>
      </c>
      <c r="C102" s="16">
        <v>10080</v>
      </c>
      <c r="D102" s="15" t="s">
        <v>350</v>
      </c>
      <c r="E102" s="19" t="s">
        <v>286</v>
      </c>
      <c r="F102" s="5" t="s">
        <v>359</v>
      </c>
      <c r="G102" s="15">
        <v>7</v>
      </c>
      <c r="H102" s="20">
        <v>8</v>
      </c>
      <c r="I102" s="13">
        <v>0</v>
      </c>
      <c r="J102" s="14">
        <v>0</v>
      </c>
      <c r="K102" s="14">
        <v>0</v>
      </c>
      <c r="L102" s="14">
        <v>0</v>
      </c>
      <c r="M102" s="14">
        <v>1</v>
      </c>
      <c r="N102" s="14" t="s">
        <v>174</v>
      </c>
      <c r="O102" s="15"/>
      <c r="P102" s="15" t="s">
        <v>352</v>
      </c>
      <c r="Q102" s="27" t="str">
        <f t="shared" si="1"/>
        <v>INSERT INTO CNCR_CODE_META_BAK values (:v_host_cd,'1','10080','대장질환구분코드','07','Unknown','7', NULL, NOW());</v>
      </c>
    </row>
    <row r="103" spans="1:17">
      <c r="A103" s="66" t="s">
        <v>2238</v>
      </c>
      <c r="B103" s="144">
        <v>1</v>
      </c>
      <c r="C103" s="16">
        <v>10080</v>
      </c>
      <c r="D103" s="15" t="s">
        <v>350</v>
      </c>
      <c r="E103" s="19" t="s">
        <v>310</v>
      </c>
      <c r="F103" s="5" t="s">
        <v>271</v>
      </c>
      <c r="G103" s="15">
        <v>8</v>
      </c>
      <c r="H103" s="20">
        <v>8</v>
      </c>
      <c r="I103" s="13">
        <v>0</v>
      </c>
      <c r="J103" s="14">
        <v>0</v>
      </c>
      <c r="K103" s="14">
        <v>0</v>
      </c>
      <c r="L103" s="14">
        <v>0</v>
      </c>
      <c r="M103" s="14">
        <v>1</v>
      </c>
      <c r="N103" s="14" t="s">
        <v>174</v>
      </c>
      <c r="O103" s="15"/>
      <c r="P103" s="15" t="s">
        <v>354</v>
      </c>
      <c r="Q103" s="27" t="str">
        <f t="shared" si="1"/>
        <v>INSERT INTO CNCR_CODE_META_BAK values (:v_host_cd,'1','10080','대장질환구분코드','99','기타','8', NULL, NOW());</v>
      </c>
    </row>
    <row r="104" spans="1:17">
      <c r="A104" s="66" t="s">
        <v>2238</v>
      </c>
      <c r="B104" s="144">
        <v>1</v>
      </c>
      <c r="C104" s="16">
        <v>10090</v>
      </c>
      <c r="D104" s="16" t="s">
        <v>117</v>
      </c>
      <c r="E104" s="19" t="s">
        <v>273</v>
      </c>
      <c r="F104" s="5" t="s">
        <v>351</v>
      </c>
      <c r="G104" s="15">
        <v>1</v>
      </c>
      <c r="H104" s="20">
        <v>6</v>
      </c>
      <c r="I104" s="13">
        <v>0</v>
      </c>
      <c r="J104" s="14">
        <v>0</v>
      </c>
      <c r="K104" s="14">
        <v>0</v>
      </c>
      <c r="L104" s="14">
        <v>0</v>
      </c>
      <c r="M104" s="14">
        <v>1</v>
      </c>
      <c r="N104" s="14" t="s">
        <v>174</v>
      </c>
      <c r="O104" s="15"/>
      <c r="P104" s="15" t="s">
        <v>354</v>
      </c>
      <c r="Q104" s="27" t="str">
        <f t="shared" si="1"/>
        <v>INSERT INTO CNCR_CODE_META_BAK values (:v_host_cd,'1','10090','유전성대장암구분코드','01','No','1', NULL, NOW());</v>
      </c>
    </row>
    <row r="105" spans="1:17">
      <c r="A105" s="66" t="s">
        <v>2238</v>
      </c>
      <c r="B105" s="144">
        <v>1</v>
      </c>
      <c r="C105" s="16">
        <v>10090</v>
      </c>
      <c r="D105" s="16" t="s">
        <v>117</v>
      </c>
      <c r="E105" s="19" t="s">
        <v>276</v>
      </c>
      <c r="F105" s="5" t="s">
        <v>360</v>
      </c>
      <c r="G105" s="15">
        <v>2</v>
      </c>
      <c r="H105" s="20">
        <v>6</v>
      </c>
      <c r="I105" s="13">
        <v>0</v>
      </c>
      <c r="J105" s="14">
        <v>0</v>
      </c>
      <c r="K105" s="14">
        <v>0</v>
      </c>
      <c r="L105" s="14">
        <v>0</v>
      </c>
      <c r="M105" s="14">
        <v>1</v>
      </c>
      <c r="N105" s="14" t="s">
        <v>174</v>
      </c>
      <c r="O105" s="15"/>
      <c r="P105" s="15" t="s">
        <v>354</v>
      </c>
      <c r="Q105" s="27" t="str">
        <f t="shared" si="1"/>
        <v>INSERT INTO CNCR_CODE_META_BAK values (:v_host_cd,'1','10090','유전성대장암구분코드','02','Familial adenomatous polyposis','2', NULL, NOW());</v>
      </c>
    </row>
    <row r="106" spans="1:17">
      <c r="A106" s="66" t="s">
        <v>2238</v>
      </c>
      <c r="B106" s="144">
        <v>1</v>
      </c>
      <c r="C106" s="16">
        <v>10090</v>
      </c>
      <c r="D106" s="16" t="s">
        <v>117</v>
      </c>
      <c r="E106" s="19" t="s">
        <v>278</v>
      </c>
      <c r="F106" s="5" t="s">
        <v>361</v>
      </c>
      <c r="G106" s="15">
        <v>3</v>
      </c>
      <c r="H106" s="20">
        <v>6</v>
      </c>
      <c r="I106" s="13">
        <v>0</v>
      </c>
      <c r="J106" s="14">
        <v>0</v>
      </c>
      <c r="K106" s="14">
        <v>0</v>
      </c>
      <c r="L106" s="14">
        <v>0</v>
      </c>
      <c r="M106" s="14">
        <v>1</v>
      </c>
      <c r="N106" s="14" t="s">
        <v>174</v>
      </c>
      <c r="O106" s="15"/>
      <c r="P106" s="15" t="s">
        <v>354</v>
      </c>
      <c r="Q106" s="27" t="str">
        <f t="shared" si="1"/>
        <v>INSERT INTO CNCR_CODE_META_BAK values (:v_host_cd,'1','10090','유전성대장암구분코드','03','Hereditary nonpolyposis colorectal cancer','3', NULL, NOW());</v>
      </c>
    </row>
    <row r="107" spans="1:17">
      <c r="A107" s="66" t="s">
        <v>2238</v>
      </c>
      <c r="B107" s="144">
        <v>1</v>
      </c>
      <c r="C107" s="16">
        <v>10090</v>
      </c>
      <c r="D107" s="16" t="s">
        <v>117</v>
      </c>
      <c r="E107" s="19" t="s">
        <v>280</v>
      </c>
      <c r="F107" s="5" t="s">
        <v>358</v>
      </c>
      <c r="G107" s="15">
        <v>4</v>
      </c>
      <c r="H107" s="20">
        <v>6</v>
      </c>
      <c r="I107" s="13">
        <v>0</v>
      </c>
      <c r="J107" s="14">
        <v>0</v>
      </c>
      <c r="K107" s="14">
        <v>0</v>
      </c>
      <c r="L107" s="14">
        <v>0</v>
      </c>
      <c r="M107" s="14">
        <v>1</v>
      </c>
      <c r="N107" s="14" t="s">
        <v>170</v>
      </c>
      <c r="O107" s="15"/>
      <c r="P107" s="15" t="s">
        <v>352</v>
      </c>
      <c r="Q107" s="27" t="str">
        <f t="shared" si="1"/>
        <v>INSERT INTO CNCR_CODE_META_BAK values (:v_host_cd,'1','10090','유전성대장암구분코드','04','2개 이상','4', NULL, NOW());</v>
      </c>
    </row>
    <row r="108" spans="1:17">
      <c r="A108" s="66" t="s">
        <v>2238</v>
      </c>
      <c r="B108" s="144">
        <v>1</v>
      </c>
      <c r="C108" s="16">
        <v>10090</v>
      </c>
      <c r="D108" s="16" t="s">
        <v>117</v>
      </c>
      <c r="E108" s="19" t="s">
        <v>282</v>
      </c>
      <c r="F108" s="5" t="s">
        <v>359</v>
      </c>
      <c r="G108" s="15">
        <v>5</v>
      </c>
      <c r="H108" s="20">
        <v>6</v>
      </c>
      <c r="I108" s="13">
        <v>0</v>
      </c>
      <c r="J108" s="14">
        <v>0</v>
      </c>
      <c r="K108" s="14">
        <v>0</v>
      </c>
      <c r="L108" s="14">
        <v>0</v>
      </c>
      <c r="M108" s="14">
        <v>1</v>
      </c>
      <c r="N108" s="14" t="s">
        <v>174</v>
      </c>
      <c r="O108" s="15"/>
      <c r="P108" s="15" t="s">
        <v>352</v>
      </c>
      <c r="Q108" s="27" t="str">
        <f t="shared" si="1"/>
        <v>INSERT INTO CNCR_CODE_META_BAK values (:v_host_cd,'1','10090','유전성대장암구분코드','05','Unknown','5', NULL, NOW());</v>
      </c>
    </row>
    <row r="109" spans="1:17">
      <c r="A109" s="66" t="s">
        <v>2238</v>
      </c>
      <c r="B109" s="144">
        <v>1</v>
      </c>
      <c r="C109" s="16">
        <v>10090</v>
      </c>
      <c r="D109" s="16" t="s">
        <v>117</v>
      </c>
      <c r="E109" s="19" t="s">
        <v>310</v>
      </c>
      <c r="F109" s="5" t="s">
        <v>271</v>
      </c>
      <c r="G109" s="15">
        <v>6</v>
      </c>
      <c r="H109" s="20">
        <v>6</v>
      </c>
      <c r="I109" s="13">
        <v>0</v>
      </c>
      <c r="J109" s="14">
        <v>0</v>
      </c>
      <c r="K109" s="14">
        <v>0</v>
      </c>
      <c r="L109" s="14">
        <v>0</v>
      </c>
      <c r="M109" s="14">
        <v>1</v>
      </c>
      <c r="N109" s="14" t="s">
        <v>170</v>
      </c>
      <c r="O109" s="15"/>
      <c r="P109" s="15" t="s">
        <v>352</v>
      </c>
      <c r="Q109" s="27" t="str">
        <f t="shared" si="1"/>
        <v>INSERT INTO CNCR_CODE_META_BAK values (:v_host_cd,'1','10090','유전성대장암구분코드','99','기타','6', NULL, NOW());</v>
      </c>
    </row>
    <row r="110" spans="1:17">
      <c r="A110" s="66" t="s">
        <v>2238</v>
      </c>
      <c r="B110" s="144">
        <v>1</v>
      </c>
      <c r="C110" s="16">
        <v>10100</v>
      </c>
      <c r="D110" s="16" t="s">
        <v>362</v>
      </c>
      <c r="E110" s="19" t="s">
        <v>273</v>
      </c>
      <c r="F110" s="5" t="s">
        <v>363</v>
      </c>
      <c r="G110" s="15">
        <v>1</v>
      </c>
      <c r="H110" s="20">
        <v>7</v>
      </c>
      <c r="I110" s="13">
        <v>0</v>
      </c>
      <c r="J110" s="14">
        <v>0</v>
      </c>
      <c r="K110" s="14">
        <v>0</v>
      </c>
      <c r="L110" s="14">
        <v>1</v>
      </c>
      <c r="M110" s="14">
        <v>0</v>
      </c>
      <c r="N110" s="14" t="s">
        <v>170</v>
      </c>
      <c r="O110" s="15"/>
      <c r="P110" s="15" t="s">
        <v>321</v>
      </c>
      <c r="Q110" s="27" t="str">
        <f t="shared" si="1"/>
        <v>INSERT INTO CNCR_CODE_META_BAK values (:v_host_cd,'1','10100','간질환종류코드','01','B형 간염','1', NULL, NOW());</v>
      </c>
    </row>
    <row r="111" spans="1:17">
      <c r="A111" s="66" t="s">
        <v>2238</v>
      </c>
      <c r="B111" s="144">
        <v>1</v>
      </c>
      <c r="C111" s="16">
        <v>10100</v>
      </c>
      <c r="D111" s="16" t="s">
        <v>362</v>
      </c>
      <c r="E111" s="19" t="s">
        <v>276</v>
      </c>
      <c r="F111" s="5" t="s">
        <v>364</v>
      </c>
      <c r="G111" s="15">
        <v>2</v>
      </c>
      <c r="H111" s="20">
        <v>7</v>
      </c>
      <c r="I111" s="13">
        <v>0</v>
      </c>
      <c r="J111" s="14">
        <v>0</v>
      </c>
      <c r="K111" s="14">
        <v>0</v>
      </c>
      <c r="L111" s="14">
        <v>1</v>
      </c>
      <c r="M111" s="14">
        <v>0</v>
      </c>
      <c r="N111" s="14" t="s">
        <v>174</v>
      </c>
      <c r="O111" s="15"/>
      <c r="P111" s="15" t="s">
        <v>321</v>
      </c>
      <c r="Q111" s="27" t="str">
        <f t="shared" si="1"/>
        <v>INSERT INTO CNCR_CODE_META_BAK values (:v_host_cd,'1','10100','간질환종류코드','02','C형 간염','2', NULL, NOW());</v>
      </c>
    </row>
    <row r="112" spans="1:17">
      <c r="A112" s="66" t="s">
        <v>2238</v>
      </c>
      <c r="B112" s="144">
        <v>1</v>
      </c>
      <c r="C112" s="16">
        <v>10100</v>
      </c>
      <c r="D112" s="16" t="s">
        <v>362</v>
      </c>
      <c r="E112" s="19" t="s">
        <v>278</v>
      </c>
      <c r="F112" s="5" t="s">
        <v>365</v>
      </c>
      <c r="G112" s="15">
        <v>3</v>
      </c>
      <c r="H112" s="20">
        <v>7</v>
      </c>
      <c r="I112" s="13">
        <v>0</v>
      </c>
      <c r="J112" s="14">
        <v>0</v>
      </c>
      <c r="K112" s="14">
        <v>0</v>
      </c>
      <c r="L112" s="14">
        <v>1</v>
      </c>
      <c r="M112" s="14">
        <v>0</v>
      </c>
      <c r="N112" s="14" t="s">
        <v>174</v>
      </c>
      <c r="O112" s="15"/>
      <c r="P112" s="15" t="s">
        <v>321</v>
      </c>
      <c r="Q112" s="27" t="str">
        <f t="shared" si="1"/>
        <v>INSERT INTO CNCR_CODE_META_BAK values (:v_host_cd,'1','10100','간질환종류코드','03','간경변증','3', NULL, NOW());</v>
      </c>
    </row>
    <row r="113" spans="1:17">
      <c r="A113" s="66" t="s">
        <v>2238</v>
      </c>
      <c r="B113" s="144">
        <v>1</v>
      </c>
      <c r="C113" s="16">
        <v>10100</v>
      </c>
      <c r="D113" s="16" t="s">
        <v>362</v>
      </c>
      <c r="E113" s="19" t="s">
        <v>280</v>
      </c>
      <c r="F113" s="5" t="s">
        <v>366</v>
      </c>
      <c r="G113" s="15">
        <v>4</v>
      </c>
      <c r="H113" s="20">
        <v>7</v>
      </c>
      <c r="I113" s="13">
        <v>0</v>
      </c>
      <c r="J113" s="14">
        <v>0</v>
      </c>
      <c r="K113" s="14">
        <v>0</v>
      </c>
      <c r="L113" s="14">
        <v>1</v>
      </c>
      <c r="M113" s="14">
        <v>0</v>
      </c>
      <c r="N113" s="14" t="s">
        <v>174</v>
      </c>
      <c r="O113" s="15"/>
      <c r="P113" s="15" t="s">
        <v>275</v>
      </c>
      <c r="Q113" s="27" t="str">
        <f t="shared" si="1"/>
        <v>INSERT INTO CNCR_CODE_META_BAK values (:v_host_cd,'1','10100','간질환종류코드','04','비알코올 지방간질환','4', NULL, NOW());</v>
      </c>
    </row>
    <row r="114" spans="1:17">
      <c r="A114" s="66" t="s">
        <v>2238</v>
      </c>
      <c r="B114" s="144">
        <v>1</v>
      </c>
      <c r="C114" s="16">
        <v>10100</v>
      </c>
      <c r="D114" s="16" t="s">
        <v>362</v>
      </c>
      <c r="E114" s="19" t="s">
        <v>282</v>
      </c>
      <c r="F114" s="5" t="s">
        <v>367</v>
      </c>
      <c r="G114" s="15">
        <v>5</v>
      </c>
      <c r="H114" s="20">
        <v>7</v>
      </c>
      <c r="I114" s="13">
        <v>0</v>
      </c>
      <c r="J114" s="14">
        <v>0</v>
      </c>
      <c r="K114" s="14">
        <v>0</v>
      </c>
      <c r="L114" s="14">
        <v>1</v>
      </c>
      <c r="M114" s="14">
        <v>0</v>
      </c>
      <c r="N114" s="14" t="s">
        <v>174</v>
      </c>
      <c r="O114" s="15"/>
      <c r="P114" s="15" t="s">
        <v>321</v>
      </c>
      <c r="Q114" s="27" t="str">
        <f t="shared" si="1"/>
        <v>INSERT INTO CNCR_CODE_META_BAK values (:v_host_cd,'1','10100','간질환종류코드','05','알코올 간질환','5', NULL, NOW());</v>
      </c>
    </row>
    <row r="115" spans="1:17">
      <c r="A115" s="66" t="s">
        <v>2238</v>
      </c>
      <c r="B115" s="144">
        <v>1</v>
      </c>
      <c r="C115" s="16">
        <v>10100</v>
      </c>
      <c r="D115" s="16" t="s">
        <v>362</v>
      </c>
      <c r="E115" s="19" t="s">
        <v>307</v>
      </c>
      <c r="F115" s="5" t="s">
        <v>308</v>
      </c>
      <c r="G115" s="15">
        <v>6</v>
      </c>
      <c r="H115" s="20">
        <v>7</v>
      </c>
      <c r="I115" s="13">
        <v>0</v>
      </c>
      <c r="J115" s="14">
        <v>0</v>
      </c>
      <c r="K115" s="14">
        <v>0</v>
      </c>
      <c r="L115" s="14">
        <v>1</v>
      </c>
      <c r="M115" s="14">
        <v>0</v>
      </c>
      <c r="N115" s="14" t="s">
        <v>174</v>
      </c>
      <c r="O115" s="15"/>
      <c r="P115" s="15" t="s">
        <v>326</v>
      </c>
      <c r="Q115" s="27" t="str">
        <f t="shared" si="1"/>
        <v>INSERT INTO CNCR_CODE_META_BAK values (:v_host_cd,'1','10100','간질환종류코드','98','2개 이상','6', NULL, NOW());</v>
      </c>
    </row>
    <row r="116" spans="1:17">
      <c r="A116" s="66" t="s">
        <v>2238</v>
      </c>
      <c r="B116" s="144">
        <v>1</v>
      </c>
      <c r="C116" s="16">
        <v>10100</v>
      </c>
      <c r="D116" s="16" t="s">
        <v>362</v>
      </c>
      <c r="E116" s="19" t="s">
        <v>310</v>
      </c>
      <c r="F116" s="5" t="s">
        <v>271</v>
      </c>
      <c r="G116" s="15">
        <v>7</v>
      </c>
      <c r="H116" s="20">
        <v>7</v>
      </c>
      <c r="I116" s="13">
        <v>0</v>
      </c>
      <c r="J116" s="14">
        <v>0</v>
      </c>
      <c r="K116" s="14">
        <v>0</v>
      </c>
      <c r="L116" s="14">
        <v>1</v>
      </c>
      <c r="M116" s="14">
        <v>0</v>
      </c>
      <c r="N116" s="14" t="s">
        <v>170</v>
      </c>
      <c r="O116" s="15"/>
      <c r="P116" s="15" t="s">
        <v>275</v>
      </c>
      <c r="Q116" s="27" t="str">
        <f t="shared" si="1"/>
        <v>INSERT INTO CNCR_CODE_META_BAK values (:v_host_cd,'1','10100','간질환종류코드','99','기타','7', NULL, NOW());</v>
      </c>
    </row>
    <row r="117" spans="1:17">
      <c r="A117" s="66" t="s">
        <v>2238</v>
      </c>
      <c r="B117" s="144">
        <v>1</v>
      </c>
      <c r="C117" s="16">
        <v>20010</v>
      </c>
      <c r="D117" s="17" t="s">
        <v>368</v>
      </c>
      <c r="E117" s="17" t="s">
        <v>369</v>
      </c>
      <c r="F117" s="5" t="s">
        <v>370</v>
      </c>
      <c r="G117" s="18">
        <v>1</v>
      </c>
      <c r="H117" s="18">
        <v>6</v>
      </c>
      <c r="I117" s="14">
        <v>0</v>
      </c>
      <c r="J117" s="14">
        <v>1</v>
      </c>
      <c r="K117" s="14">
        <v>1</v>
      </c>
      <c r="L117" s="14">
        <v>1</v>
      </c>
      <c r="M117" s="14">
        <v>1</v>
      </c>
      <c r="N117" s="14" t="s">
        <v>170</v>
      </c>
      <c r="O117" s="14"/>
      <c r="P117" s="15" t="s">
        <v>354</v>
      </c>
      <c r="Q117" s="27" t="str">
        <f t="shared" si="1"/>
        <v>INSERT INTO CNCR_CODE_META_BAK values (:v_host_cd,'1','20010','ECOG코드','01','제한없이 정상적이다','1', NULL, NOW());</v>
      </c>
    </row>
    <row r="118" spans="1:17">
      <c r="A118" s="66" t="s">
        <v>2238</v>
      </c>
      <c r="B118" s="144">
        <v>1</v>
      </c>
      <c r="C118" s="16">
        <v>20010</v>
      </c>
      <c r="D118" s="17" t="s">
        <v>368</v>
      </c>
      <c r="E118" s="17" t="s">
        <v>371</v>
      </c>
      <c r="F118" s="5" t="s">
        <v>372</v>
      </c>
      <c r="G118" s="18">
        <v>2</v>
      </c>
      <c r="H118" s="18">
        <v>6</v>
      </c>
      <c r="I118" s="14">
        <v>0</v>
      </c>
      <c r="J118" s="14">
        <v>1</v>
      </c>
      <c r="K118" s="14">
        <v>1</v>
      </c>
      <c r="L118" s="14">
        <v>1</v>
      </c>
      <c r="M118" s="14">
        <v>1</v>
      </c>
      <c r="N118" s="14" t="s">
        <v>170</v>
      </c>
      <c r="O118" s="14"/>
      <c r="P118" s="15" t="s">
        <v>354</v>
      </c>
      <c r="Q118" s="27" t="str">
        <f t="shared" si="1"/>
        <v>INSERT INTO CNCR_CODE_META_BAK values (:v_host_cd,'1','20010','ECOG코드','02','증상이 있으나 스스로 활동 가능하다','2', NULL, NOW());</v>
      </c>
    </row>
    <row r="119" spans="1:17">
      <c r="A119" s="66" t="s">
        <v>2238</v>
      </c>
      <c r="B119" s="144">
        <v>1</v>
      </c>
      <c r="C119" s="16">
        <v>20010</v>
      </c>
      <c r="D119" s="17" t="s">
        <v>26</v>
      </c>
      <c r="E119" s="17" t="s">
        <v>373</v>
      </c>
      <c r="F119" s="5" t="s">
        <v>374</v>
      </c>
      <c r="G119" s="18">
        <v>3</v>
      </c>
      <c r="H119" s="18">
        <v>6</v>
      </c>
      <c r="I119" s="14">
        <v>0</v>
      </c>
      <c r="J119" s="14">
        <v>1</v>
      </c>
      <c r="K119" s="14">
        <v>1</v>
      </c>
      <c r="L119" s="14">
        <v>1</v>
      </c>
      <c r="M119" s="14">
        <v>1</v>
      </c>
      <c r="N119" s="14" t="s">
        <v>170</v>
      </c>
      <c r="O119" s="14"/>
      <c r="P119" s="15" t="s">
        <v>354</v>
      </c>
      <c r="Q119" s="27" t="str">
        <f t="shared" si="1"/>
        <v>INSERT INTO CNCR_CODE_META_BAK values (:v_host_cd,'1','20010','ECOG코드','03','증상이 있으나 누워 지내는 시간은 하루의 반보다 적다','3', NULL, NOW());</v>
      </c>
    </row>
    <row r="120" spans="1:17">
      <c r="A120" s="66" t="s">
        <v>2238</v>
      </c>
      <c r="B120" s="144">
        <v>1</v>
      </c>
      <c r="C120" s="16">
        <v>20010</v>
      </c>
      <c r="D120" s="17" t="s">
        <v>26</v>
      </c>
      <c r="E120" s="17" t="s">
        <v>375</v>
      </c>
      <c r="F120" s="5" t="s">
        <v>376</v>
      </c>
      <c r="G120" s="18">
        <v>4</v>
      </c>
      <c r="H120" s="18">
        <v>6</v>
      </c>
      <c r="I120" s="14">
        <v>0</v>
      </c>
      <c r="J120" s="14">
        <v>1</v>
      </c>
      <c r="K120" s="14">
        <v>1</v>
      </c>
      <c r="L120" s="14">
        <v>1</v>
      </c>
      <c r="M120" s="14">
        <v>1</v>
      </c>
      <c r="N120" s="14" t="s">
        <v>170</v>
      </c>
      <c r="O120" s="14"/>
      <c r="P120" s="15" t="s">
        <v>354</v>
      </c>
      <c r="Q120" s="27" t="str">
        <f t="shared" si="1"/>
        <v>INSERT INTO CNCR_CODE_META_BAK values (:v_host_cd,'1','20010','ECOG코드','04','증상이 있으며 누워 지내는 시간이 하루의 절반이상이다','4', NULL, NOW());</v>
      </c>
    </row>
    <row r="121" spans="1:17">
      <c r="A121" s="66" t="s">
        <v>2238</v>
      </c>
      <c r="B121" s="144">
        <v>1</v>
      </c>
      <c r="C121" s="16">
        <v>20010</v>
      </c>
      <c r="D121" s="17" t="s">
        <v>26</v>
      </c>
      <c r="E121" s="17" t="s">
        <v>377</v>
      </c>
      <c r="F121" s="5" t="s">
        <v>378</v>
      </c>
      <c r="G121" s="18">
        <v>5</v>
      </c>
      <c r="H121" s="18">
        <v>6</v>
      </c>
      <c r="I121" s="14">
        <v>0</v>
      </c>
      <c r="J121" s="14">
        <v>1</v>
      </c>
      <c r="K121" s="14">
        <v>1</v>
      </c>
      <c r="L121" s="14">
        <v>1</v>
      </c>
      <c r="M121" s="14">
        <v>1</v>
      </c>
      <c r="N121" s="14" t="s">
        <v>170</v>
      </c>
      <c r="O121" s="14"/>
      <c r="P121" s="15" t="s">
        <v>354</v>
      </c>
      <c r="Q121" s="27" t="str">
        <f t="shared" si="1"/>
        <v>INSERT INTO CNCR_CODE_META_BAK values (:v_host_cd,'1','20010','ECOG코드','05','계속 누워 있어야 한다','5', NULL, NOW());</v>
      </c>
    </row>
    <row r="122" spans="1:17">
      <c r="A122" s="66" t="s">
        <v>2238</v>
      </c>
      <c r="B122" s="144">
        <v>1</v>
      </c>
      <c r="C122" s="16">
        <v>20010</v>
      </c>
      <c r="D122" s="17" t="s">
        <v>26</v>
      </c>
      <c r="E122" s="17" t="s">
        <v>82</v>
      </c>
      <c r="F122" s="5" t="s">
        <v>271</v>
      </c>
      <c r="G122" s="18">
        <v>6</v>
      </c>
      <c r="H122" s="18">
        <v>6</v>
      </c>
      <c r="I122" s="14">
        <v>0</v>
      </c>
      <c r="J122" s="14">
        <v>0</v>
      </c>
      <c r="K122" s="14">
        <v>0</v>
      </c>
      <c r="L122" s="14">
        <v>1</v>
      </c>
      <c r="M122" s="14">
        <v>0</v>
      </c>
      <c r="N122" s="14" t="s">
        <v>170</v>
      </c>
      <c r="O122" s="14"/>
      <c r="P122" s="15" t="s">
        <v>354</v>
      </c>
      <c r="Q122" s="27" t="str">
        <f t="shared" si="1"/>
        <v>INSERT INTO CNCR_CODE_META_BAK values (:v_host_cd,'1','20010','ECOG코드','99','기타','6', NULL, NOW());</v>
      </c>
    </row>
    <row r="123" spans="1:17">
      <c r="A123" s="66" t="s">
        <v>2238</v>
      </c>
      <c r="B123" s="144">
        <v>1</v>
      </c>
      <c r="C123" s="16">
        <v>20030</v>
      </c>
      <c r="D123" s="16" t="s">
        <v>379</v>
      </c>
      <c r="E123" s="17">
        <v>1</v>
      </c>
      <c r="F123" s="5" t="s">
        <v>380</v>
      </c>
      <c r="G123" s="18">
        <v>1</v>
      </c>
      <c r="H123" s="18">
        <v>4</v>
      </c>
      <c r="I123" s="14">
        <v>0</v>
      </c>
      <c r="J123" s="14">
        <v>1</v>
      </c>
      <c r="K123" s="14">
        <v>0</v>
      </c>
      <c r="L123" s="14">
        <v>0</v>
      </c>
      <c r="M123" s="14">
        <v>0</v>
      </c>
      <c r="N123" s="14" t="s">
        <v>170</v>
      </c>
      <c r="O123" s="14"/>
      <c r="P123" s="15" t="s">
        <v>267</v>
      </c>
      <c r="Q123" s="27" t="str">
        <f t="shared" si="1"/>
        <v>INSERT INTO CNCR_CODE_META_BAK values (:v_host_cd,'1','20030','수술후합병증분류코드','1','Local complication','1', NULL, NOW());</v>
      </c>
    </row>
    <row r="124" spans="1:17">
      <c r="A124" s="66" t="s">
        <v>2238</v>
      </c>
      <c r="B124" s="144">
        <v>1</v>
      </c>
      <c r="C124" s="16">
        <v>20030</v>
      </c>
      <c r="D124" s="16" t="s">
        <v>153</v>
      </c>
      <c r="E124" s="17">
        <v>2</v>
      </c>
      <c r="F124" s="5" t="s">
        <v>381</v>
      </c>
      <c r="G124" s="18">
        <v>2</v>
      </c>
      <c r="H124" s="18">
        <v>4</v>
      </c>
      <c r="I124" s="14">
        <v>0</v>
      </c>
      <c r="J124" s="14">
        <v>1</v>
      </c>
      <c r="K124" s="14">
        <v>0</v>
      </c>
      <c r="L124" s="14">
        <v>0</v>
      </c>
      <c r="M124" s="14">
        <v>0</v>
      </c>
      <c r="N124" s="14" t="s">
        <v>170</v>
      </c>
      <c r="O124" s="14"/>
      <c r="P124" s="15" t="s">
        <v>267</v>
      </c>
      <c r="Q124" s="27" t="str">
        <f t="shared" si="1"/>
        <v>INSERT INTO CNCR_CODE_META_BAK values (:v_host_cd,'1','20030','수술후합병증분류코드','2','Systemic complication','2', NULL, NOW());</v>
      </c>
    </row>
    <row r="125" spans="1:17">
      <c r="A125" s="66" t="s">
        <v>2238</v>
      </c>
      <c r="B125" s="144">
        <v>1</v>
      </c>
      <c r="C125" s="16">
        <v>20030</v>
      </c>
      <c r="D125" s="16" t="s">
        <v>153</v>
      </c>
      <c r="E125" s="17" t="s">
        <v>382</v>
      </c>
      <c r="F125" s="5" t="s">
        <v>383</v>
      </c>
      <c r="G125" s="18">
        <v>3</v>
      </c>
      <c r="H125" s="18">
        <v>4</v>
      </c>
      <c r="I125" s="14">
        <v>0</v>
      </c>
      <c r="J125" s="14">
        <v>0</v>
      </c>
      <c r="K125" s="14">
        <v>0</v>
      </c>
      <c r="L125" s="14">
        <v>0</v>
      </c>
      <c r="M125" s="14">
        <v>1</v>
      </c>
      <c r="N125" s="14" t="s">
        <v>170</v>
      </c>
      <c r="O125" s="14"/>
      <c r="P125" s="15" t="s">
        <v>275</v>
      </c>
      <c r="Q125" s="27" t="str">
        <f t="shared" si="1"/>
        <v>INSERT INTO CNCR_CODE_META_BAK values (:v_host_cd,'1','20030','수술후합병증분류코드','3','Medical complications','3', NULL, NOW());</v>
      </c>
    </row>
    <row r="126" spans="1:17">
      <c r="A126" s="66" t="s">
        <v>2238</v>
      </c>
      <c r="B126" s="144">
        <v>1</v>
      </c>
      <c r="C126" s="16">
        <v>20030</v>
      </c>
      <c r="D126" s="16" t="s">
        <v>153</v>
      </c>
      <c r="E126" s="17" t="s">
        <v>384</v>
      </c>
      <c r="F126" s="5" t="s">
        <v>385</v>
      </c>
      <c r="G126" s="18">
        <v>4</v>
      </c>
      <c r="H126" s="18">
        <v>4</v>
      </c>
      <c r="I126" s="14">
        <v>0</v>
      </c>
      <c r="J126" s="14">
        <v>0</v>
      </c>
      <c r="K126" s="14">
        <v>0</v>
      </c>
      <c r="L126" s="14">
        <v>0</v>
      </c>
      <c r="M126" s="14">
        <v>1</v>
      </c>
      <c r="N126" s="14" t="s">
        <v>170</v>
      </c>
      <c r="O126" s="14"/>
      <c r="P126" s="15" t="s">
        <v>275</v>
      </c>
      <c r="Q126" s="27" t="str">
        <f t="shared" si="1"/>
        <v>INSERT INTO CNCR_CODE_META_BAK values (:v_host_cd,'1','20030','수술후합병증분류코드','4','Surgical complications','4', NULL, NOW());</v>
      </c>
    </row>
    <row r="127" spans="1:17">
      <c r="A127" s="66" t="s">
        <v>2238</v>
      </c>
      <c r="B127" s="144">
        <v>1</v>
      </c>
      <c r="C127" s="16">
        <v>20040</v>
      </c>
      <c r="D127" s="16" t="s">
        <v>386</v>
      </c>
      <c r="E127" s="17" t="s">
        <v>273</v>
      </c>
      <c r="F127" s="5" t="s">
        <v>387</v>
      </c>
      <c r="G127" s="18">
        <v>1</v>
      </c>
      <c r="H127" s="21" t="s">
        <v>388</v>
      </c>
      <c r="I127" s="14">
        <v>0</v>
      </c>
      <c r="J127" s="14">
        <v>1</v>
      </c>
      <c r="K127" s="14">
        <v>0</v>
      </c>
      <c r="L127" s="14">
        <v>0</v>
      </c>
      <c r="M127" s="13">
        <v>1</v>
      </c>
      <c r="N127" s="14" t="s">
        <v>170</v>
      </c>
      <c r="O127" s="14"/>
      <c r="P127" s="15" t="s">
        <v>354</v>
      </c>
      <c r="Q127" s="27" t="str">
        <f t="shared" si="1"/>
        <v>INSERT INTO CNCR_CODE_META_BAK values (:v_host_cd,'1','20040','수술후합병증코드','01','Anastomotic leakage','1', NULL, NOW());</v>
      </c>
    </row>
    <row r="128" spans="1:17">
      <c r="A128" s="66" t="s">
        <v>2238</v>
      </c>
      <c r="B128" s="144">
        <v>1</v>
      </c>
      <c r="C128" s="16">
        <v>20040</v>
      </c>
      <c r="D128" s="16" t="s">
        <v>154</v>
      </c>
      <c r="E128" s="17" t="s">
        <v>276</v>
      </c>
      <c r="F128" s="5" t="s">
        <v>389</v>
      </c>
      <c r="G128" s="18">
        <v>2</v>
      </c>
      <c r="H128" s="21" t="s">
        <v>388</v>
      </c>
      <c r="I128" s="14">
        <v>0</v>
      </c>
      <c r="J128" s="14">
        <v>1</v>
      </c>
      <c r="K128" s="14">
        <v>0</v>
      </c>
      <c r="L128" s="14">
        <v>0</v>
      </c>
      <c r="M128" s="13">
        <v>0</v>
      </c>
      <c r="N128" s="14" t="s">
        <v>170</v>
      </c>
      <c r="O128" s="14"/>
      <c r="P128" s="15" t="s">
        <v>354</v>
      </c>
      <c r="Q128" s="27" t="str">
        <f t="shared" si="1"/>
        <v>INSERT INTO CNCR_CODE_META_BAK values (:v_host_cd,'1','20040','수술후합병증코드','02','Anastomotic stricture','2', NULL, NOW());</v>
      </c>
    </row>
    <row r="129" spans="1:17">
      <c r="A129" s="66" t="s">
        <v>2238</v>
      </c>
      <c r="B129" s="144">
        <v>1</v>
      </c>
      <c r="C129" s="16">
        <v>20040</v>
      </c>
      <c r="D129" s="16" t="s">
        <v>154</v>
      </c>
      <c r="E129" s="17" t="s">
        <v>278</v>
      </c>
      <c r="F129" s="5" t="s">
        <v>390</v>
      </c>
      <c r="G129" s="18">
        <v>3</v>
      </c>
      <c r="H129" s="21" t="s">
        <v>388</v>
      </c>
      <c r="I129" s="14">
        <v>0</v>
      </c>
      <c r="J129" s="14">
        <v>1</v>
      </c>
      <c r="K129" s="14">
        <v>0</v>
      </c>
      <c r="L129" s="14">
        <v>0</v>
      </c>
      <c r="M129" s="13">
        <v>1</v>
      </c>
      <c r="N129" s="14" t="s">
        <v>170</v>
      </c>
      <c r="O129" s="14"/>
      <c r="P129" s="15" t="s">
        <v>354</v>
      </c>
      <c r="Q129" s="27" t="str">
        <f t="shared" si="1"/>
        <v>INSERT INTO CNCR_CODE_META_BAK values (:v_host_cd,'1','20040','수술후합병증코드','03','Cardiovascular complications','3', NULL, NOW());</v>
      </c>
    </row>
    <row r="130" spans="1:17">
      <c r="A130" s="66" t="s">
        <v>2238</v>
      </c>
      <c r="B130" s="144">
        <v>1</v>
      </c>
      <c r="C130" s="16">
        <v>20040</v>
      </c>
      <c r="D130" s="16" t="s">
        <v>154</v>
      </c>
      <c r="E130" s="17" t="s">
        <v>280</v>
      </c>
      <c r="F130" s="5" t="s">
        <v>391</v>
      </c>
      <c r="G130" s="18">
        <v>4</v>
      </c>
      <c r="H130" s="21" t="s">
        <v>388</v>
      </c>
      <c r="I130" s="14">
        <v>0</v>
      </c>
      <c r="J130" s="14">
        <v>1</v>
      </c>
      <c r="K130" s="14">
        <v>0</v>
      </c>
      <c r="L130" s="14">
        <v>0</v>
      </c>
      <c r="M130" s="13">
        <v>0</v>
      </c>
      <c r="N130" s="14" t="s">
        <v>170</v>
      </c>
      <c r="O130" s="14"/>
      <c r="P130" s="15" t="s">
        <v>354</v>
      </c>
      <c r="Q130" s="27" t="str">
        <f t="shared" si="1"/>
        <v>INSERT INTO CNCR_CODE_META_BAK values (:v_host_cd,'1','20040','수술후합병증코드','04','Central nervous system complications','4', NULL, NOW());</v>
      </c>
    </row>
    <row r="131" spans="1:17">
      <c r="A131" s="66" t="s">
        <v>2238</v>
      </c>
      <c r="B131" s="144">
        <v>1</v>
      </c>
      <c r="C131" s="16">
        <v>20040</v>
      </c>
      <c r="D131" s="16" t="s">
        <v>154</v>
      </c>
      <c r="E131" s="17" t="s">
        <v>282</v>
      </c>
      <c r="F131" s="5" t="s">
        <v>392</v>
      </c>
      <c r="G131" s="18">
        <v>5</v>
      </c>
      <c r="H131" s="21" t="s">
        <v>388</v>
      </c>
      <c r="I131" s="14">
        <v>0</v>
      </c>
      <c r="J131" s="14">
        <v>1</v>
      </c>
      <c r="K131" s="14">
        <v>0</v>
      </c>
      <c r="L131" s="14">
        <v>0</v>
      </c>
      <c r="M131" s="13">
        <v>0</v>
      </c>
      <c r="N131" s="14" t="s">
        <v>170</v>
      </c>
      <c r="O131" s="14"/>
      <c r="P131" s="15" t="s">
        <v>354</v>
      </c>
      <c r="Q131" s="27" t="str">
        <f t="shared" ref="Q131:Q194" si="2">"INSERT INTO CNCR_CODE_META_BAK values (:v_host_cd,'"&amp; B131 &amp;"','"&amp; C131 &amp;"','"&amp; D131 &amp;"','"&amp; E131 &amp;"','"&amp; SUBSTITUTE(F131,CHAR(39),CHAR(39)&amp;CHAR(39)) &amp;"','"&amp; G131 &amp;"', NULL, NOW());"</f>
        <v>INSERT INTO CNCR_CODE_META_BAK values (:v_host_cd,'1','20040','수술후합병증코드','05','Chylous ascites','5', NULL, NOW());</v>
      </c>
    </row>
    <row r="132" spans="1:17">
      <c r="A132" s="66" t="s">
        <v>2238</v>
      </c>
      <c r="B132" s="144">
        <v>1</v>
      </c>
      <c r="C132" s="16">
        <v>20040</v>
      </c>
      <c r="D132" s="16" t="s">
        <v>154</v>
      </c>
      <c r="E132" s="17" t="s">
        <v>284</v>
      </c>
      <c r="F132" s="5" t="s">
        <v>393</v>
      </c>
      <c r="G132" s="18">
        <v>6</v>
      </c>
      <c r="H132" s="21" t="s">
        <v>388</v>
      </c>
      <c r="I132" s="14">
        <v>0</v>
      </c>
      <c r="J132" s="14">
        <v>1</v>
      </c>
      <c r="K132" s="14">
        <v>0</v>
      </c>
      <c r="L132" s="14">
        <v>0</v>
      </c>
      <c r="M132" s="13">
        <v>0</v>
      </c>
      <c r="N132" s="14" t="s">
        <v>170</v>
      </c>
      <c r="O132" s="14"/>
      <c r="P132" s="15" t="s">
        <v>354</v>
      </c>
      <c r="Q132" s="27" t="str">
        <f t="shared" si="2"/>
        <v>INSERT INTO CNCR_CODE_META_BAK values (:v_host_cd,'1','20040','수술후합병증코드','06','Delayed gastric emptying (= gastric stasis)','6', NULL, NOW());</v>
      </c>
    </row>
    <row r="133" spans="1:17">
      <c r="A133" s="66" t="s">
        <v>2238</v>
      </c>
      <c r="B133" s="144">
        <v>1</v>
      </c>
      <c r="C133" s="16">
        <v>20040</v>
      </c>
      <c r="D133" s="16" t="s">
        <v>154</v>
      </c>
      <c r="E133" s="17" t="s">
        <v>286</v>
      </c>
      <c r="F133" s="5" t="s">
        <v>394</v>
      </c>
      <c r="G133" s="18">
        <v>7</v>
      </c>
      <c r="H133" s="21" t="s">
        <v>388</v>
      </c>
      <c r="I133" s="14">
        <v>0</v>
      </c>
      <c r="J133" s="14">
        <v>1</v>
      </c>
      <c r="K133" s="14">
        <v>0</v>
      </c>
      <c r="L133" s="14">
        <v>0</v>
      </c>
      <c r="M133" s="13">
        <v>0</v>
      </c>
      <c r="N133" s="14" t="s">
        <v>170</v>
      </c>
      <c r="O133" s="14"/>
      <c r="P133" s="15" t="s">
        <v>354</v>
      </c>
      <c r="Q133" s="27" t="str">
        <f t="shared" si="2"/>
        <v>INSERT INTO CNCR_CODE_META_BAK values (:v_host_cd,'1','20040','수술후합병증코드','07','Duodenal stump leakage','7', NULL, NOW());</v>
      </c>
    </row>
    <row r="134" spans="1:17">
      <c r="A134" s="66" t="s">
        <v>2238</v>
      </c>
      <c r="B134" s="144">
        <v>1</v>
      </c>
      <c r="C134" s="16">
        <v>20040</v>
      </c>
      <c r="D134" s="16" t="s">
        <v>154</v>
      </c>
      <c r="E134" s="17" t="s">
        <v>288</v>
      </c>
      <c r="F134" s="5" t="s">
        <v>395</v>
      </c>
      <c r="G134" s="18">
        <v>8</v>
      </c>
      <c r="H134" s="21" t="s">
        <v>388</v>
      </c>
      <c r="I134" s="14">
        <v>0</v>
      </c>
      <c r="J134" s="14">
        <v>1</v>
      </c>
      <c r="K134" s="14">
        <v>0</v>
      </c>
      <c r="L134" s="14">
        <v>0</v>
      </c>
      <c r="M134" s="13">
        <v>0</v>
      </c>
      <c r="N134" s="14" t="s">
        <v>170</v>
      </c>
      <c r="O134" s="14"/>
      <c r="P134" s="15" t="s">
        <v>354</v>
      </c>
      <c r="Q134" s="27" t="str">
        <f t="shared" si="2"/>
        <v>INSERT INTO CNCR_CODE_META_BAK values (:v_host_cd,'1','20040','수술후합병증코드','08','Endocrine system complications','8', NULL, NOW());</v>
      </c>
    </row>
    <row r="135" spans="1:17">
      <c r="A135" s="66" t="s">
        <v>2238</v>
      </c>
      <c r="B135" s="144">
        <v>1</v>
      </c>
      <c r="C135" s="16">
        <v>20040</v>
      </c>
      <c r="D135" s="16" t="s">
        <v>154</v>
      </c>
      <c r="E135" s="17" t="s">
        <v>290</v>
      </c>
      <c r="F135" s="5" t="s">
        <v>396</v>
      </c>
      <c r="G135" s="18">
        <v>9</v>
      </c>
      <c r="H135" s="21" t="s">
        <v>388</v>
      </c>
      <c r="I135" s="14">
        <v>0</v>
      </c>
      <c r="J135" s="14">
        <v>1</v>
      </c>
      <c r="K135" s="14">
        <v>0</v>
      </c>
      <c r="L135" s="14">
        <v>0</v>
      </c>
      <c r="M135" s="13">
        <v>0</v>
      </c>
      <c r="N135" s="14" t="s">
        <v>170</v>
      </c>
      <c r="O135" s="14"/>
      <c r="P135" s="15" t="s">
        <v>354</v>
      </c>
      <c r="Q135" s="27" t="str">
        <f t="shared" si="2"/>
        <v>INSERT INTO CNCR_CODE_META_BAK values (:v_host_cd,'1','20040','수술후합병증코드','09','Hepatic system complications','9', NULL, NOW());</v>
      </c>
    </row>
    <row r="136" spans="1:17">
      <c r="A136" s="66" t="s">
        <v>2238</v>
      </c>
      <c r="B136" s="144">
        <v>1</v>
      </c>
      <c r="C136" s="16">
        <v>20040</v>
      </c>
      <c r="D136" s="16" t="s">
        <v>154</v>
      </c>
      <c r="E136" s="17" t="s">
        <v>292</v>
      </c>
      <c r="F136" s="5" t="s">
        <v>397</v>
      </c>
      <c r="G136" s="18">
        <v>10</v>
      </c>
      <c r="H136" s="21" t="s">
        <v>388</v>
      </c>
      <c r="I136" s="14">
        <v>0</v>
      </c>
      <c r="J136" s="14">
        <v>1</v>
      </c>
      <c r="K136" s="14">
        <v>0</v>
      </c>
      <c r="L136" s="14">
        <v>0</v>
      </c>
      <c r="M136" s="13">
        <v>1</v>
      </c>
      <c r="N136" s="14" t="s">
        <v>170</v>
      </c>
      <c r="O136" s="14"/>
      <c r="P136" s="15" t="s">
        <v>354</v>
      </c>
      <c r="Q136" s="27" t="str">
        <f t="shared" si="2"/>
        <v>INSERT INTO CNCR_CODE_META_BAK values (:v_host_cd,'1','20040','수술후합병증코드','10','Intestinal obstruction (=ileus)','10', NULL, NOW());</v>
      </c>
    </row>
    <row r="137" spans="1:17">
      <c r="A137" s="66" t="s">
        <v>2238</v>
      </c>
      <c r="B137" s="144">
        <v>1</v>
      </c>
      <c r="C137" s="16">
        <v>20040</v>
      </c>
      <c r="D137" s="16" t="s">
        <v>154</v>
      </c>
      <c r="E137" s="17" t="s">
        <v>294</v>
      </c>
      <c r="F137" s="5" t="s">
        <v>398</v>
      </c>
      <c r="G137" s="18">
        <v>11</v>
      </c>
      <c r="H137" s="21" t="s">
        <v>388</v>
      </c>
      <c r="I137" s="14">
        <v>0</v>
      </c>
      <c r="J137" s="14">
        <v>1</v>
      </c>
      <c r="K137" s="14">
        <v>0</v>
      </c>
      <c r="L137" s="14">
        <v>0</v>
      </c>
      <c r="M137" s="13">
        <v>0</v>
      </c>
      <c r="N137" s="14" t="s">
        <v>170</v>
      </c>
      <c r="O137" s="14"/>
      <c r="P137" s="15" t="s">
        <v>354</v>
      </c>
      <c r="Q137" s="27" t="str">
        <f t="shared" si="2"/>
        <v>INSERT INTO CNCR_CODE_META_BAK values (:v_host_cd,'1','20040','수술후합병증코드','11','Intra-abdominal bleeding','11', NULL, NOW());</v>
      </c>
    </row>
    <row r="138" spans="1:17">
      <c r="A138" s="66" t="s">
        <v>2238</v>
      </c>
      <c r="B138" s="144">
        <v>1</v>
      </c>
      <c r="C138" s="16">
        <v>20040</v>
      </c>
      <c r="D138" s="16" t="s">
        <v>154</v>
      </c>
      <c r="E138" s="17" t="s">
        <v>297</v>
      </c>
      <c r="F138" s="5" t="s">
        <v>399</v>
      </c>
      <c r="G138" s="18">
        <v>12</v>
      </c>
      <c r="H138" s="21" t="s">
        <v>388</v>
      </c>
      <c r="I138" s="14">
        <v>0</v>
      </c>
      <c r="J138" s="14">
        <v>1</v>
      </c>
      <c r="K138" s="14">
        <v>0</v>
      </c>
      <c r="L138" s="14">
        <v>0</v>
      </c>
      <c r="M138" s="13">
        <v>0</v>
      </c>
      <c r="N138" s="14" t="s">
        <v>170</v>
      </c>
      <c r="O138" s="14"/>
      <c r="P138" s="15" t="s">
        <v>354</v>
      </c>
      <c r="Q138" s="27" t="str">
        <f t="shared" si="2"/>
        <v>INSERT INTO CNCR_CODE_META_BAK values (:v_host_cd,'1','20040','수술후합병증코드','12','Intra-abdominal fluid collection','12', NULL, NOW());</v>
      </c>
    </row>
    <row r="139" spans="1:17">
      <c r="A139" s="66" t="s">
        <v>2238</v>
      </c>
      <c r="B139" s="144">
        <v>1</v>
      </c>
      <c r="C139" s="16">
        <v>20040</v>
      </c>
      <c r="D139" s="16" t="s">
        <v>154</v>
      </c>
      <c r="E139" s="17" t="s">
        <v>299</v>
      </c>
      <c r="F139" s="5" t="s">
        <v>400</v>
      </c>
      <c r="G139" s="18">
        <v>13</v>
      </c>
      <c r="H139" s="21" t="s">
        <v>388</v>
      </c>
      <c r="I139" s="14">
        <v>0</v>
      </c>
      <c r="J139" s="14">
        <v>1</v>
      </c>
      <c r="K139" s="14">
        <v>0</v>
      </c>
      <c r="L139" s="14">
        <v>0</v>
      </c>
      <c r="M139" s="13">
        <v>1</v>
      </c>
      <c r="N139" s="14" t="s">
        <v>170</v>
      </c>
      <c r="O139" s="14"/>
      <c r="P139" s="15" t="s">
        <v>354</v>
      </c>
      <c r="Q139" s="27" t="str">
        <f t="shared" si="2"/>
        <v>INSERT INTO CNCR_CODE_META_BAK values (:v_host_cd,'1','20040','수술후합병증코드','13','Intraluminal bleeding','13', NULL, NOW());</v>
      </c>
    </row>
    <row r="140" spans="1:17">
      <c r="A140" s="66" t="s">
        <v>2238</v>
      </c>
      <c r="B140" s="144">
        <v>1</v>
      </c>
      <c r="C140" s="16">
        <v>20040</v>
      </c>
      <c r="D140" s="16" t="s">
        <v>154</v>
      </c>
      <c r="E140" s="17" t="s">
        <v>301</v>
      </c>
      <c r="F140" s="5" t="s">
        <v>401</v>
      </c>
      <c r="G140" s="18">
        <v>14</v>
      </c>
      <c r="H140" s="21" t="s">
        <v>388</v>
      </c>
      <c r="I140" s="14">
        <v>0</v>
      </c>
      <c r="J140" s="14">
        <v>1</v>
      </c>
      <c r="K140" s="14">
        <v>0</v>
      </c>
      <c r="L140" s="14">
        <v>0</v>
      </c>
      <c r="M140" s="13">
        <v>0</v>
      </c>
      <c r="N140" s="14" t="s">
        <v>170</v>
      </c>
      <c r="O140" s="14"/>
      <c r="P140" s="15" t="s">
        <v>354</v>
      </c>
      <c r="Q140" s="27" t="str">
        <f t="shared" si="2"/>
        <v>INSERT INTO CNCR_CODE_META_BAK values (:v_host_cd,'1','20040','수술후합병증코드','14','Pancreatic leakage','14', NULL, NOW());</v>
      </c>
    </row>
    <row r="141" spans="1:17">
      <c r="A141" s="66" t="s">
        <v>2238</v>
      </c>
      <c r="B141" s="144">
        <v>1</v>
      </c>
      <c r="C141" s="16">
        <v>20040</v>
      </c>
      <c r="D141" s="16" t="s">
        <v>154</v>
      </c>
      <c r="E141" s="17" t="s">
        <v>303</v>
      </c>
      <c r="F141" s="5" t="s">
        <v>402</v>
      </c>
      <c r="G141" s="18">
        <v>15</v>
      </c>
      <c r="H141" s="21" t="s">
        <v>388</v>
      </c>
      <c r="I141" s="14">
        <v>0</v>
      </c>
      <c r="J141" s="14">
        <v>1</v>
      </c>
      <c r="K141" s="14">
        <v>0</v>
      </c>
      <c r="L141" s="14">
        <v>0</v>
      </c>
      <c r="M141" s="13">
        <v>1</v>
      </c>
      <c r="N141" s="14" t="s">
        <v>170</v>
      </c>
      <c r="O141" s="14"/>
      <c r="P141" s="15" t="s">
        <v>354</v>
      </c>
      <c r="Q141" s="27" t="str">
        <f t="shared" si="2"/>
        <v>INSERT INTO CNCR_CODE_META_BAK values (:v_host_cd,'1','20040','수술후합병증코드','15','Respiratory complications','15', NULL, NOW());</v>
      </c>
    </row>
    <row r="142" spans="1:17">
      <c r="A142" s="66" t="s">
        <v>2238</v>
      </c>
      <c r="B142" s="144">
        <v>1</v>
      </c>
      <c r="C142" s="16">
        <v>20040</v>
      </c>
      <c r="D142" s="16" t="s">
        <v>154</v>
      </c>
      <c r="E142" s="17" t="s">
        <v>305</v>
      </c>
      <c r="F142" s="5" t="s">
        <v>403</v>
      </c>
      <c r="G142" s="18">
        <v>16</v>
      </c>
      <c r="H142" s="21" t="s">
        <v>388</v>
      </c>
      <c r="I142" s="14">
        <v>0</v>
      </c>
      <c r="J142" s="14">
        <v>1</v>
      </c>
      <c r="K142" s="14">
        <v>0</v>
      </c>
      <c r="L142" s="14">
        <v>0</v>
      </c>
      <c r="M142" s="13">
        <v>0</v>
      </c>
      <c r="N142" s="14" t="s">
        <v>170</v>
      </c>
      <c r="O142" s="14"/>
      <c r="P142" s="15" t="s">
        <v>354</v>
      </c>
      <c r="Q142" s="27" t="str">
        <f t="shared" si="2"/>
        <v>INSERT INTO CNCR_CODE_META_BAK values (:v_host_cd,'1','20040','수술후합병증코드','16','Urinary system complications','16', NULL, NOW());</v>
      </c>
    </row>
    <row r="143" spans="1:17">
      <c r="A143" s="66" t="s">
        <v>2238</v>
      </c>
      <c r="B143" s="144">
        <v>1</v>
      </c>
      <c r="C143" s="16">
        <v>20040</v>
      </c>
      <c r="D143" s="16" t="s">
        <v>154</v>
      </c>
      <c r="E143" s="17" t="s">
        <v>404</v>
      </c>
      <c r="F143" s="5" t="s">
        <v>405</v>
      </c>
      <c r="G143" s="18">
        <v>17</v>
      </c>
      <c r="H143" s="21" t="s">
        <v>388</v>
      </c>
      <c r="I143" s="14">
        <v>0</v>
      </c>
      <c r="J143" s="14">
        <v>1</v>
      </c>
      <c r="K143" s="14">
        <v>0</v>
      </c>
      <c r="L143" s="14">
        <v>0</v>
      </c>
      <c r="M143" s="13">
        <v>0</v>
      </c>
      <c r="N143" s="14" t="s">
        <v>170</v>
      </c>
      <c r="O143" s="14"/>
      <c r="P143" s="15" t="s">
        <v>354</v>
      </c>
      <c r="Q143" s="27" t="str">
        <f t="shared" si="2"/>
        <v>INSERT INTO CNCR_CODE_META_BAK values (:v_host_cd,'1','20040','수술후합병증코드','17','Wound complication','17', NULL, NOW());</v>
      </c>
    </row>
    <row r="144" spans="1:17">
      <c r="A144" s="66" t="s">
        <v>2238</v>
      </c>
      <c r="B144" s="144">
        <v>1</v>
      </c>
      <c r="C144" s="16">
        <v>20040</v>
      </c>
      <c r="D144" s="16" t="s">
        <v>154</v>
      </c>
      <c r="E144" s="17" t="s">
        <v>406</v>
      </c>
      <c r="F144" s="5" t="s">
        <v>407</v>
      </c>
      <c r="G144" s="18">
        <v>18</v>
      </c>
      <c r="H144" s="21" t="s">
        <v>388</v>
      </c>
      <c r="I144" s="14">
        <v>0</v>
      </c>
      <c r="J144" s="14">
        <v>0</v>
      </c>
      <c r="K144" s="14">
        <v>0</v>
      </c>
      <c r="L144" s="14">
        <v>0</v>
      </c>
      <c r="M144" s="13">
        <v>1</v>
      </c>
      <c r="N144" s="14" t="s">
        <v>170</v>
      </c>
      <c r="O144" s="14"/>
      <c r="P144" s="15" t="s">
        <v>354</v>
      </c>
      <c r="Q144" s="27" t="str">
        <f t="shared" si="2"/>
        <v>INSERT INTO CNCR_CODE_META_BAK values (:v_host_cd,'1','20040','수술후합병증코드','18','Acute Renal Faliure','18', NULL, NOW());</v>
      </c>
    </row>
    <row r="145" spans="1:17">
      <c r="A145" s="66" t="s">
        <v>2238</v>
      </c>
      <c r="B145" s="144">
        <v>1</v>
      </c>
      <c r="C145" s="16">
        <v>20040</v>
      </c>
      <c r="D145" s="16" t="s">
        <v>154</v>
      </c>
      <c r="E145" s="17" t="s">
        <v>408</v>
      </c>
      <c r="F145" s="5" t="s">
        <v>409</v>
      </c>
      <c r="G145" s="18">
        <v>19</v>
      </c>
      <c r="H145" s="21" t="s">
        <v>388</v>
      </c>
      <c r="I145" s="14">
        <v>0</v>
      </c>
      <c r="J145" s="14">
        <v>0</v>
      </c>
      <c r="K145" s="14">
        <v>0</v>
      </c>
      <c r="L145" s="14">
        <v>0</v>
      </c>
      <c r="M145" s="13">
        <v>1</v>
      </c>
      <c r="N145" s="14" t="s">
        <v>170</v>
      </c>
      <c r="O145" s="14"/>
      <c r="P145" s="15" t="s">
        <v>354</v>
      </c>
      <c r="Q145" s="27" t="str">
        <f t="shared" si="2"/>
        <v>INSERT INTO CNCR_CODE_META_BAK values (:v_host_cd,'1','20040','수술후합병증코드','19','Arm, leg nerve injury','19', NULL, NOW());</v>
      </c>
    </row>
    <row r="146" spans="1:17">
      <c r="A146" s="66" t="s">
        <v>2238</v>
      </c>
      <c r="B146" s="144">
        <v>1</v>
      </c>
      <c r="C146" s="16">
        <v>20040</v>
      </c>
      <c r="D146" s="16" t="s">
        <v>154</v>
      </c>
      <c r="E146" s="17" t="s">
        <v>410</v>
      </c>
      <c r="F146" s="5" t="s">
        <v>411</v>
      </c>
      <c r="G146" s="18">
        <v>20</v>
      </c>
      <c r="H146" s="21" t="s">
        <v>388</v>
      </c>
      <c r="I146" s="14">
        <v>0</v>
      </c>
      <c r="J146" s="14">
        <v>0</v>
      </c>
      <c r="K146" s="14">
        <v>0</v>
      </c>
      <c r="L146" s="14">
        <v>0</v>
      </c>
      <c r="M146" s="13">
        <v>1</v>
      </c>
      <c r="N146" s="14" t="s">
        <v>170</v>
      </c>
      <c r="O146" s="14"/>
      <c r="P146" s="15" t="s">
        <v>354</v>
      </c>
      <c r="Q146" s="27" t="str">
        <f t="shared" si="2"/>
        <v>INSERT INTO CNCR_CODE_META_BAK values (:v_host_cd,'1','20040','수술후합병증코드','20','Arrhythmia','20', NULL, NOW());</v>
      </c>
    </row>
    <row r="147" spans="1:17">
      <c r="A147" s="66" t="s">
        <v>2238</v>
      </c>
      <c r="B147" s="144">
        <v>1</v>
      </c>
      <c r="C147" s="16">
        <v>20040</v>
      </c>
      <c r="D147" s="16" t="s">
        <v>154</v>
      </c>
      <c r="E147" s="17" t="s">
        <v>412</v>
      </c>
      <c r="F147" s="5" t="s">
        <v>413</v>
      </c>
      <c r="G147" s="18">
        <v>21</v>
      </c>
      <c r="H147" s="21" t="s">
        <v>388</v>
      </c>
      <c r="I147" s="14">
        <v>0</v>
      </c>
      <c r="J147" s="14">
        <v>0</v>
      </c>
      <c r="K147" s="14">
        <v>0</v>
      </c>
      <c r="L147" s="14">
        <v>0</v>
      </c>
      <c r="M147" s="13">
        <v>1</v>
      </c>
      <c r="N147" s="14" t="s">
        <v>170</v>
      </c>
      <c r="O147" s="14"/>
      <c r="P147" s="15" t="s">
        <v>354</v>
      </c>
      <c r="Q147" s="27" t="str">
        <f t="shared" si="2"/>
        <v>INSERT INTO CNCR_CODE_META_BAK values (:v_host_cd,'1','20040','수술후합병증코드','21','Atelectasis','21', NULL, NOW());</v>
      </c>
    </row>
    <row r="148" spans="1:17">
      <c r="A148" s="66" t="s">
        <v>2238</v>
      </c>
      <c r="B148" s="144">
        <v>1</v>
      </c>
      <c r="C148" s="16">
        <v>20040</v>
      </c>
      <c r="D148" s="16" t="s">
        <v>154</v>
      </c>
      <c r="E148" s="17" t="s">
        <v>414</v>
      </c>
      <c r="F148" s="5" t="s">
        <v>415</v>
      </c>
      <c r="G148" s="18">
        <v>22</v>
      </c>
      <c r="H148" s="21" t="s">
        <v>388</v>
      </c>
      <c r="I148" s="14">
        <v>0</v>
      </c>
      <c r="J148" s="14">
        <v>0</v>
      </c>
      <c r="K148" s="14">
        <v>0</v>
      </c>
      <c r="L148" s="14">
        <v>0</v>
      </c>
      <c r="M148" s="13">
        <v>1</v>
      </c>
      <c r="N148" s="14" t="s">
        <v>170</v>
      </c>
      <c r="O148" s="14"/>
      <c r="P148" s="15" t="s">
        <v>354</v>
      </c>
      <c r="Q148" s="27" t="str">
        <f t="shared" si="2"/>
        <v>INSERT INTO CNCR_CODE_META_BAK values (:v_host_cd,'1','20040','수술후합병증코드','22','Bleeding (peritoneal)','22', NULL, NOW());</v>
      </c>
    </row>
    <row r="149" spans="1:17">
      <c r="A149" s="66" t="s">
        <v>2238</v>
      </c>
      <c r="B149" s="144">
        <v>1</v>
      </c>
      <c r="C149" s="16">
        <v>20040</v>
      </c>
      <c r="D149" s="16" t="s">
        <v>154</v>
      </c>
      <c r="E149" s="17" t="s">
        <v>416</v>
      </c>
      <c r="F149" s="5" t="s">
        <v>417</v>
      </c>
      <c r="G149" s="18">
        <v>23</v>
      </c>
      <c r="H149" s="21" t="s">
        <v>388</v>
      </c>
      <c r="I149" s="14">
        <v>0</v>
      </c>
      <c r="J149" s="14">
        <v>0</v>
      </c>
      <c r="K149" s="14">
        <v>0</v>
      </c>
      <c r="L149" s="14">
        <v>0</v>
      </c>
      <c r="M149" s="13">
        <v>1</v>
      </c>
      <c r="N149" s="14" t="s">
        <v>170</v>
      </c>
      <c r="O149" s="14"/>
      <c r="P149" s="15" t="s">
        <v>354</v>
      </c>
      <c r="Q149" s="27" t="str">
        <f t="shared" si="2"/>
        <v>INSERT INTO CNCR_CODE_META_BAK values (:v_host_cd,'1','20040','수술후합병증코드','23','Cardiac arrest','23', NULL, NOW());</v>
      </c>
    </row>
    <row r="150" spans="1:17">
      <c r="A150" s="66" t="s">
        <v>2238</v>
      </c>
      <c r="B150" s="144">
        <v>1</v>
      </c>
      <c r="C150" s="16">
        <v>20040</v>
      </c>
      <c r="D150" s="16" t="s">
        <v>154</v>
      </c>
      <c r="E150" s="17" t="s">
        <v>418</v>
      </c>
      <c r="F150" s="5" t="s">
        <v>419</v>
      </c>
      <c r="G150" s="18">
        <v>24</v>
      </c>
      <c r="H150" s="21" t="s">
        <v>388</v>
      </c>
      <c r="I150" s="14">
        <v>0</v>
      </c>
      <c r="J150" s="14">
        <v>0</v>
      </c>
      <c r="K150" s="14">
        <v>0</v>
      </c>
      <c r="L150" s="14">
        <v>0</v>
      </c>
      <c r="M150" s="13">
        <v>1</v>
      </c>
      <c r="N150" s="14" t="s">
        <v>170</v>
      </c>
      <c r="O150" s="14"/>
      <c r="P150" s="15" t="s">
        <v>354</v>
      </c>
      <c r="Q150" s="27" t="str">
        <f t="shared" si="2"/>
        <v>INSERT INTO CNCR_CODE_META_BAK values (:v_host_cd,'1','20040','수술후합병증코드','24','Central nervous complications','24', NULL, NOW());</v>
      </c>
    </row>
    <row r="151" spans="1:17">
      <c r="A151" s="66" t="s">
        <v>2238</v>
      </c>
      <c r="B151" s="144">
        <v>1</v>
      </c>
      <c r="C151" s="16">
        <v>20040</v>
      </c>
      <c r="D151" s="16" t="s">
        <v>154</v>
      </c>
      <c r="E151" s="17" t="s">
        <v>420</v>
      </c>
      <c r="F151" s="5" t="s">
        <v>421</v>
      </c>
      <c r="G151" s="18">
        <v>25</v>
      </c>
      <c r="H151" s="21" t="s">
        <v>388</v>
      </c>
      <c r="I151" s="14">
        <v>0</v>
      </c>
      <c r="J151" s="14">
        <v>0</v>
      </c>
      <c r="K151" s="14">
        <v>0</v>
      </c>
      <c r="L151" s="14">
        <v>0</v>
      </c>
      <c r="M151" s="13">
        <v>1</v>
      </c>
      <c r="N151" s="14" t="s">
        <v>170</v>
      </c>
      <c r="O151" s="14"/>
      <c r="P151" s="15" t="s">
        <v>354</v>
      </c>
      <c r="Q151" s="27" t="str">
        <f t="shared" si="2"/>
        <v>INSERT INTO CNCR_CODE_META_BAK values (:v_host_cd,'1','20040','수술후합병증코드','25','Cerebrovascular accident','25', NULL, NOW());</v>
      </c>
    </row>
    <row r="152" spans="1:17">
      <c r="A152" s="66" t="s">
        <v>2238</v>
      </c>
      <c r="B152" s="144">
        <v>1</v>
      </c>
      <c r="C152" s="16">
        <v>20040</v>
      </c>
      <c r="D152" s="16" t="s">
        <v>154</v>
      </c>
      <c r="E152" s="17" t="s">
        <v>422</v>
      </c>
      <c r="F152" s="5" t="s">
        <v>423</v>
      </c>
      <c r="G152" s="18">
        <v>26</v>
      </c>
      <c r="H152" s="21" t="s">
        <v>388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  <c r="N152" s="14" t="s">
        <v>170</v>
      </c>
      <c r="O152" s="14"/>
      <c r="P152" s="15" t="s">
        <v>354</v>
      </c>
      <c r="Q152" s="27" t="str">
        <f t="shared" si="2"/>
        <v>INSERT INTO CNCR_CODE_META_BAK values (:v_host_cd,'1','20040','수술후합병증코드','26','Cholangitis','26', NULL, NOW());</v>
      </c>
    </row>
    <row r="153" spans="1:17">
      <c r="A153" s="66" t="s">
        <v>2238</v>
      </c>
      <c r="B153" s="144">
        <v>1</v>
      </c>
      <c r="C153" s="16">
        <v>20040</v>
      </c>
      <c r="D153" s="16" t="s">
        <v>154</v>
      </c>
      <c r="E153" s="17" t="s">
        <v>424</v>
      </c>
      <c r="F153" s="5" t="s">
        <v>425</v>
      </c>
      <c r="G153" s="18">
        <v>27</v>
      </c>
      <c r="H153" s="21" t="s">
        <v>388</v>
      </c>
      <c r="I153" s="14">
        <v>0</v>
      </c>
      <c r="J153" s="14">
        <v>0</v>
      </c>
      <c r="K153" s="14">
        <v>0</v>
      </c>
      <c r="L153" s="14">
        <v>0</v>
      </c>
      <c r="M153" s="13">
        <v>1</v>
      </c>
      <c r="N153" s="14" t="s">
        <v>170</v>
      </c>
      <c r="O153" s="14"/>
      <c r="P153" s="15" t="s">
        <v>354</v>
      </c>
      <c r="Q153" s="27" t="str">
        <f t="shared" si="2"/>
        <v>INSERT INTO CNCR_CODE_META_BAK values (:v_host_cd,'1','20040','수술후합병증코드','27','Chyle','27', NULL, NOW());</v>
      </c>
    </row>
    <row r="154" spans="1:17">
      <c r="A154" s="66" t="s">
        <v>2238</v>
      </c>
      <c r="B154" s="144">
        <v>1</v>
      </c>
      <c r="C154" s="16">
        <v>20040</v>
      </c>
      <c r="D154" s="16" t="s">
        <v>154</v>
      </c>
      <c r="E154" s="17" t="s">
        <v>426</v>
      </c>
      <c r="F154" s="5" t="s">
        <v>427</v>
      </c>
      <c r="G154" s="18">
        <v>28</v>
      </c>
      <c r="H154" s="21" t="s">
        <v>388</v>
      </c>
      <c r="I154" s="14">
        <v>0</v>
      </c>
      <c r="J154" s="14">
        <v>0</v>
      </c>
      <c r="K154" s="14">
        <v>0</v>
      </c>
      <c r="L154" s="14">
        <v>0</v>
      </c>
      <c r="M154" s="13">
        <v>1</v>
      </c>
      <c r="N154" s="14" t="s">
        <v>170</v>
      </c>
      <c r="O154" s="14"/>
      <c r="P154" s="15" t="s">
        <v>354</v>
      </c>
      <c r="Q154" s="27" t="str">
        <f t="shared" si="2"/>
        <v>INSERT INTO CNCR_CODE_META_BAK values (:v_host_cd,'1','20040','수술후합병증코드','28','Colicky pain','28', NULL, NOW());</v>
      </c>
    </row>
    <row r="155" spans="1:17">
      <c r="A155" s="66" t="s">
        <v>2238</v>
      </c>
      <c r="B155" s="144">
        <v>1</v>
      </c>
      <c r="C155" s="16">
        <v>20040</v>
      </c>
      <c r="D155" s="16" t="s">
        <v>154</v>
      </c>
      <c r="E155" s="17" t="s">
        <v>428</v>
      </c>
      <c r="F155" s="5" t="s">
        <v>429</v>
      </c>
      <c r="G155" s="18">
        <v>29</v>
      </c>
      <c r="H155" s="21" t="s">
        <v>388</v>
      </c>
      <c r="I155" s="14">
        <v>0</v>
      </c>
      <c r="J155" s="14">
        <v>0</v>
      </c>
      <c r="K155" s="14">
        <v>0</v>
      </c>
      <c r="L155" s="14">
        <v>0</v>
      </c>
      <c r="M155" s="13">
        <v>1</v>
      </c>
      <c r="N155" s="14" t="s">
        <v>170</v>
      </c>
      <c r="O155" s="14"/>
      <c r="P155" s="15" t="s">
        <v>354</v>
      </c>
      <c r="Q155" s="27" t="str">
        <f t="shared" si="2"/>
        <v>INSERT INTO CNCR_CODE_META_BAK values (:v_host_cd,'1','20040','수술후합병증코드','29','Constipation','29', NULL, NOW());</v>
      </c>
    </row>
    <row r="156" spans="1:17">
      <c r="A156" s="66" t="s">
        <v>2238</v>
      </c>
      <c r="B156" s="144">
        <v>1</v>
      </c>
      <c r="C156" s="16">
        <v>20040</v>
      </c>
      <c r="D156" s="16" t="s">
        <v>154</v>
      </c>
      <c r="E156" s="17" t="s">
        <v>430</v>
      </c>
      <c r="F156" s="5" t="s">
        <v>431</v>
      </c>
      <c r="G156" s="18">
        <v>30</v>
      </c>
      <c r="H156" s="21" t="s">
        <v>388</v>
      </c>
      <c r="I156" s="14">
        <v>0</v>
      </c>
      <c r="J156" s="14">
        <v>0</v>
      </c>
      <c r="K156" s="14">
        <v>0</v>
      </c>
      <c r="L156" s="14">
        <v>0</v>
      </c>
      <c r="M156" s="13">
        <v>1</v>
      </c>
      <c r="N156" s="14" t="s">
        <v>170</v>
      </c>
      <c r="O156" s="14"/>
      <c r="P156" s="15" t="s">
        <v>354</v>
      </c>
      <c r="Q156" s="27" t="str">
        <f t="shared" si="2"/>
        <v>INSERT INTO CNCR_CODE_META_BAK values (:v_host_cd,'1','20040','수술후합병증코드','30','Deep incisional infection','30', NULL, NOW());</v>
      </c>
    </row>
    <row r="157" spans="1:17">
      <c r="A157" s="66" t="s">
        <v>2238</v>
      </c>
      <c r="B157" s="144">
        <v>1</v>
      </c>
      <c r="C157" s="16">
        <v>20040</v>
      </c>
      <c r="D157" s="16" t="s">
        <v>154</v>
      </c>
      <c r="E157" s="17" t="s">
        <v>432</v>
      </c>
      <c r="F157" s="5" t="s">
        <v>433</v>
      </c>
      <c r="G157" s="18">
        <v>31</v>
      </c>
      <c r="H157" s="21" t="s">
        <v>388</v>
      </c>
      <c r="I157" s="14">
        <v>0</v>
      </c>
      <c r="J157" s="14">
        <v>0</v>
      </c>
      <c r="K157" s="14">
        <v>0</v>
      </c>
      <c r="L157" s="14">
        <v>0</v>
      </c>
      <c r="M157" s="13">
        <v>1</v>
      </c>
      <c r="N157" s="14" t="s">
        <v>170</v>
      </c>
      <c r="O157" s="14"/>
      <c r="P157" s="15" t="s">
        <v>354</v>
      </c>
      <c r="Q157" s="27" t="str">
        <f t="shared" si="2"/>
        <v>INSERT INTO CNCR_CODE_META_BAK values (:v_host_cd,'1','20040','수술후합병증코드','31','Deep organ infection','31', NULL, NOW());</v>
      </c>
    </row>
    <row r="158" spans="1:17">
      <c r="A158" s="66" t="s">
        <v>2238</v>
      </c>
      <c r="B158" s="144">
        <v>1</v>
      </c>
      <c r="C158" s="16">
        <v>20040</v>
      </c>
      <c r="D158" s="16" t="s">
        <v>154</v>
      </c>
      <c r="E158" s="17" t="s">
        <v>434</v>
      </c>
      <c r="F158" s="5" t="s">
        <v>435</v>
      </c>
      <c r="G158" s="18">
        <v>32</v>
      </c>
      <c r="H158" s="21" t="s">
        <v>388</v>
      </c>
      <c r="I158" s="14">
        <v>0</v>
      </c>
      <c r="J158" s="14">
        <v>0</v>
      </c>
      <c r="K158" s="14">
        <v>0</v>
      </c>
      <c r="L158" s="14">
        <v>0</v>
      </c>
      <c r="M158" s="13">
        <v>1</v>
      </c>
      <c r="N158" s="14" t="s">
        <v>170</v>
      </c>
      <c r="O158" s="14"/>
      <c r="P158" s="15" t="s">
        <v>354</v>
      </c>
      <c r="Q158" s="27" t="str">
        <f t="shared" si="2"/>
        <v>INSERT INTO CNCR_CODE_META_BAK values (:v_host_cd,'1','20040','수술후합병증코드','32','Delirium','32', NULL, NOW());</v>
      </c>
    </row>
    <row r="159" spans="1:17">
      <c r="A159" s="66" t="s">
        <v>2238</v>
      </c>
      <c r="B159" s="144">
        <v>1</v>
      </c>
      <c r="C159" s="16">
        <v>20040</v>
      </c>
      <c r="D159" s="16" t="s">
        <v>154</v>
      </c>
      <c r="E159" s="17" t="s">
        <v>436</v>
      </c>
      <c r="F159" s="5" t="s">
        <v>437</v>
      </c>
      <c r="G159" s="18">
        <v>33</v>
      </c>
      <c r="H159" s="21" t="s">
        <v>388</v>
      </c>
      <c r="I159" s="14">
        <v>0</v>
      </c>
      <c r="J159" s="14">
        <v>0</v>
      </c>
      <c r="K159" s="14">
        <v>0</v>
      </c>
      <c r="L159" s="14">
        <v>0</v>
      </c>
      <c r="M159" s="13">
        <v>1</v>
      </c>
      <c r="N159" s="14" t="s">
        <v>170</v>
      </c>
      <c r="O159" s="14"/>
      <c r="P159" s="15" t="s">
        <v>354</v>
      </c>
      <c r="Q159" s="27" t="str">
        <f t="shared" si="2"/>
        <v>INSERT INTO CNCR_CODE_META_BAK values (:v_host_cd,'1','20040','수술후합병증코드','33','Diarrhea','33', NULL, NOW());</v>
      </c>
    </row>
    <row r="160" spans="1:17">
      <c r="A160" s="66" t="s">
        <v>2238</v>
      </c>
      <c r="B160" s="144">
        <v>1</v>
      </c>
      <c r="C160" s="16">
        <v>20040</v>
      </c>
      <c r="D160" s="16" t="s">
        <v>154</v>
      </c>
      <c r="E160" s="17" t="s">
        <v>438</v>
      </c>
      <c r="F160" s="5" t="s">
        <v>439</v>
      </c>
      <c r="G160" s="18">
        <v>34</v>
      </c>
      <c r="H160" s="21" t="s">
        <v>388</v>
      </c>
      <c r="I160" s="14">
        <v>0</v>
      </c>
      <c r="J160" s="14">
        <v>0</v>
      </c>
      <c r="K160" s="14">
        <v>0</v>
      </c>
      <c r="L160" s="14">
        <v>0</v>
      </c>
      <c r="M160" s="13">
        <v>1</v>
      </c>
      <c r="N160" s="14" t="s">
        <v>170</v>
      </c>
      <c r="O160" s="14"/>
      <c r="P160" s="15" t="s">
        <v>354</v>
      </c>
      <c r="Q160" s="27" t="str">
        <f t="shared" si="2"/>
        <v>INSERT INTO CNCR_CODE_META_BAK values (:v_host_cd,'1','20040','수술후합병증코드','34','DVT(Deep vein thrombosis)','34', NULL, NOW());</v>
      </c>
    </row>
    <row r="161" spans="1:17">
      <c r="A161" s="66" t="s">
        <v>2238</v>
      </c>
      <c r="B161" s="144">
        <v>1</v>
      </c>
      <c r="C161" s="16">
        <v>20040</v>
      </c>
      <c r="D161" s="16" t="s">
        <v>154</v>
      </c>
      <c r="E161" s="17" t="s">
        <v>440</v>
      </c>
      <c r="F161" s="5" t="s">
        <v>441</v>
      </c>
      <c r="G161" s="18">
        <v>35</v>
      </c>
      <c r="H161" s="21" t="s">
        <v>388</v>
      </c>
      <c r="I161" s="14">
        <v>0</v>
      </c>
      <c r="J161" s="14">
        <v>0</v>
      </c>
      <c r="K161" s="14">
        <v>0</v>
      </c>
      <c r="L161" s="14">
        <v>0</v>
      </c>
      <c r="M161" s="13">
        <v>1</v>
      </c>
      <c r="N161" s="14" t="s">
        <v>170</v>
      </c>
      <c r="O161" s="14"/>
      <c r="P161" s="15" t="s">
        <v>354</v>
      </c>
      <c r="Q161" s="27" t="str">
        <f t="shared" si="2"/>
        <v>INSERT INTO CNCR_CODE_META_BAK values (:v_host_cd,'1','20040','수술후합병증코드','35','Entero cutaneous fistula','35', NULL, NOW());</v>
      </c>
    </row>
    <row r="162" spans="1:17">
      <c r="A162" s="66" t="s">
        <v>2238</v>
      </c>
      <c r="B162" s="144">
        <v>1</v>
      </c>
      <c r="C162" s="16">
        <v>20040</v>
      </c>
      <c r="D162" s="16" t="s">
        <v>154</v>
      </c>
      <c r="E162" s="17" t="s">
        <v>442</v>
      </c>
      <c r="F162" s="5" t="s">
        <v>443</v>
      </c>
      <c r="G162" s="18">
        <v>36</v>
      </c>
      <c r="H162" s="21" t="s">
        <v>388</v>
      </c>
      <c r="I162" s="14">
        <v>0</v>
      </c>
      <c r="J162" s="14">
        <v>0</v>
      </c>
      <c r="K162" s="14">
        <v>0</v>
      </c>
      <c r="L162" s="14">
        <v>0</v>
      </c>
      <c r="M162" s="13">
        <v>1</v>
      </c>
      <c r="N162" s="14" t="s">
        <v>170</v>
      </c>
      <c r="O162" s="14"/>
      <c r="P162" s="15" t="s">
        <v>354</v>
      </c>
      <c r="Q162" s="27" t="str">
        <f t="shared" si="2"/>
        <v>INSERT INTO CNCR_CODE_META_BAK values (:v_host_cd,'1','20040','수술후합병증코드','36','Heart failure','36', NULL, NOW());</v>
      </c>
    </row>
    <row r="163" spans="1:17">
      <c r="A163" s="66" t="s">
        <v>2238</v>
      </c>
      <c r="B163" s="144">
        <v>1</v>
      </c>
      <c r="C163" s="16">
        <v>20040</v>
      </c>
      <c r="D163" s="16" t="s">
        <v>154</v>
      </c>
      <c r="E163" s="17" t="s">
        <v>444</v>
      </c>
      <c r="F163" s="5" t="s">
        <v>445</v>
      </c>
      <c r="G163" s="18">
        <v>37</v>
      </c>
      <c r="H163" s="21" t="s">
        <v>388</v>
      </c>
      <c r="I163" s="14">
        <v>0</v>
      </c>
      <c r="J163" s="14">
        <v>0</v>
      </c>
      <c r="K163" s="14">
        <v>0</v>
      </c>
      <c r="L163" s="14">
        <v>0</v>
      </c>
      <c r="M163" s="13">
        <v>1</v>
      </c>
      <c r="N163" s="14" t="s">
        <v>170</v>
      </c>
      <c r="O163" s="14"/>
      <c r="P163" s="15" t="s">
        <v>354</v>
      </c>
      <c r="Q163" s="27" t="str">
        <f t="shared" si="2"/>
        <v>INSERT INTO CNCR_CODE_META_BAK values (:v_host_cd,'1','20040','수술후합병증코드','37','Hepatic dysfunction','37', NULL, NOW());</v>
      </c>
    </row>
    <row r="164" spans="1:17">
      <c r="A164" s="66" t="s">
        <v>2238</v>
      </c>
      <c r="B164" s="144">
        <v>1</v>
      </c>
      <c r="C164" s="16">
        <v>20040</v>
      </c>
      <c r="D164" s="16" t="s">
        <v>154</v>
      </c>
      <c r="E164" s="17" t="s">
        <v>446</v>
      </c>
      <c r="F164" s="5" t="s">
        <v>447</v>
      </c>
      <c r="G164" s="18">
        <v>38</v>
      </c>
      <c r="H164" s="21" t="s">
        <v>388</v>
      </c>
      <c r="I164" s="14">
        <v>0</v>
      </c>
      <c r="J164" s="14">
        <v>0</v>
      </c>
      <c r="K164" s="14">
        <v>0</v>
      </c>
      <c r="L164" s="14">
        <v>0</v>
      </c>
      <c r="M164" s="13">
        <v>1</v>
      </c>
      <c r="N164" s="14" t="s">
        <v>170</v>
      </c>
      <c r="O164" s="14"/>
      <c r="P164" s="15" t="s">
        <v>354</v>
      </c>
      <c r="Q164" s="27" t="str">
        <f t="shared" si="2"/>
        <v>INSERT INTO CNCR_CODE_META_BAK values (:v_host_cd,'1','20040','수술후합병증코드','38','Intraabdominal abscess','38', NULL, NOW());</v>
      </c>
    </row>
    <row r="165" spans="1:17">
      <c r="A165" s="66" t="s">
        <v>2238</v>
      </c>
      <c r="B165" s="144">
        <v>1</v>
      </c>
      <c r="C165" s="16">
        <v>20040</v>
      </c>
      <c r="D165" s="16" t="s">
        <v>154</v>
      </c>
      <c r="E165" s="17" t="s">
        <v>448</v>
      </c>
      <c r="F165" s="5" t="s">
        <v>449</v>
      </c>
      <c r="G165" s="18">
        <v>39</v>
      </c>
      <c r="H165" s="21" t="s">
        <v>388</v>
      </c>
      <c r="I165" s="14">
        <v>0</v>
      </c>
      <c r="J165" s="14">
        <v>0</v>
      </c>
      <c r="K165" s="14">
        <v>0</v>
      </c>
      <c r="L165" s="14">
        <v>0</v>
      </c>
      <c r="M165" s="13">
        <v>1</v>
      </c>
      <c r="N165" s="14" t="s">
        <v>170</v>
      </c>
      <c r="O165" s="14"/>
      <c r="P165" s="15" t="s">
        <v>354</v>
      </c>
      <c r="Q165" s="27" t="str">
        <f t="shared" si="2"/>
        <v>INSERT INTO CNCR_CODE_META_BAK values (:v_host_cd,'1','20040','수술후합병증코드','39','Loss of any bowel movement','39', NULL, NOW());</v>
      </c>
    </row>
    <row r="166" spans="1:17">
      <c r="A166" s="66" t="s">
        <v>2238</v>
      </c>
      <c r="B166" s="144">
        <v>1</v>
      </c>
      <c r="C166" s="16">
        <v>20040</v>
      </c>
      <c r="D166" s="16" t="s">
        <v>154</v>
      </c>
      <c r="E166" s="17" t="s">
        <v>450</v>
      </c>
      <c r="F166" s="5" t="s">
        <v>451</v>
      </c>
      <c r="G166" s="18">
        <v>40</v>
      </c>
      <c r="H166" s="21" t="s">
        <v>388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 t="s">
        <v>170</v>
      </c>
      <c r="O166" s="14"/>
      <c r="P166" s="15" t="s">
        <v>354</v>
      </c>
      <c r="Q166" s="27" t="str">
        <f t="shared" si="2"/>
        <v>INSERT INTO CNCR_CODE_META_BAK values (:v_host_cd,'1','20040','수술후합병증코드','40','Machanical ventilator support','40', NULL, NOW());</v>
      </c>
    </row>
    <row r="167" spans="1:17">
      <c r="A167" s="66" t="s">
        <v>2238</v>
      </c>
      <c r="B167" s="144">
        <v>1</v>
      </c>
      <c r="C167" s="16">
        <v>20040</v>
      </c>
      <c r="D167" s="16" t="s">
        <v>154</v>
      </c>
      <c r="E167" s="17" t="s">
        <v>452</v>
      </c>
      <c r="F167" s="5" t="s">
        <v>453</v>
      </c>
      <c r="G167" s="18">
        <v>41</v>
      </c>
      <c r="H167" s="21" t="s">
        <v>388</v>
      </c>
      <c r="I167" s="14">
        <v>0</v>
      </c>
      <c r="J167" s="14">
        <v>0</v>
      </c>
      <c r="K167" s="14">
        <v>0</v>
      </c>
      <c r="L167" s="14">
        <v>0</v>
      </c>
      <c r="M167" s="13">
        <v>1</v>
      </c>
      <c r="N167" s="14" t="s">
        <v>170</v>
      </c>
      <c r="O167" s="14"/>
      <c r="P167" s="15" t="s">
        <v>354</v>
      </c>
      <c r="Q167" s="27" t="str">
        <f t="shared" si="2"/>
        <v>INSERT INTO CNCR_CODE_META_BAK values (:v_host_cd,'1','20040','수술후합병증코드','41','Myocardial infarction','41', NULL, NOW());</v>
      </c>
    </row>
    <row r="168" spans="1:17">
      <c r="A168" s="66" t="s">
        <v>2238</v>
      </c>
      <c r="B168" s="144">
        <v>1</v>
      </c>
      <c r="C168" s="16">
        <v>20040</v>
      </c>
      <c r="D168" s="16" t="s">
        <v>154</v>
      </c>
      <c r="E168" s="17" t="s">
        <v>454</v>
      </c>
      <c r="F168" s="5" t="s">
        <v>455</v>
      </c>
      <c r="G168" s="18">
        <v>42</v>
      </c>
      <c r="H168" s="21" t="s">
        <v>388</v>
      </c>
      <c r="I168" s="14">
        <v>0</v>
      </c>
      <c r="J168" s="14">
        <v>0</v>
      </c>
      <c r="K168" s="14">
        <v>0</v>
      </c>
      <c r="L168" s="14">
        <v>0</v>
      </c>
      <c r="M168" s="13">
        <v>1</v>
      </c>
      <c r="N168" s="14" t="s">
        <v>170</v>
      </c>
      <c r="O168" s="14"/>
      <c r="P168" s="15" t="s">
        <v>354</v>
      </c>
      <c r="Q168" s="27" t="str">
        <f t="shared" si="2"/>
        <v>INSERT INTO CNCR_CODE_META_BAK values (:v_host_cd,'1','20040','수술후합병증코드','42','Nausea','42', NULL, NOW());</v>
      </c>
    </row>
    <row r="169" spans="1:17">
      <c r="A169" s="66" t="s">
        <v>2238</v>
      </c>
      <c r="B169" s="144">
        <v>1</v>
      </c>
      <c r="C169" s="16">
        <v>20040</v>
      </c>
      <c r="D169" s="16" t="s">
        <v>154</v>
      </c>
      <c r="E169" s="17" t="s">
        <v>456</v>
      </c>
      <c r="F169" s="5" t="s">
        <v>457</v>
      </c>
      <c r="G169" s="18">
        <v>43</v>
      </c>
      <c r="H169" s="21" t="s">
        <v>388</v>
      </c>
      <c r="I169" s="14">
        <v>0</v>
      </c>
      <c r="J169" s="14">
        <v>0</v>
      </c>
      <c r="K169" s="14">
        <v>0</v>
      </c>
      <c r="L169" s="14">
        <v>0</v>
      </c>
      <c r="M169" s="13">
        <v>1</v>
      </c>
      <c r="N169" s="14" t="s">
        <v>170</v>
      </c>
      <c r="O169" s="14"/>
      <c r="P169" s="15" t="s">
        <v>354</v>
      </c>
      <c r="Q169" s="27" t="str">
        <f t="shared" si="2"/>
        <v>INSERT INTO CNCR_CODE_META_BAK values (:v_host_cd,'1','20040','수술후합병증코드','43','Pancreatitis','43', NULL, NOW());</v>
      </c>
    </row>
    <row r="170" spans="1:17">
      <c r="A170" s="66" t="s">
        <v>2238</v>
      </c>
      <c r="B170" s="144">
        <v>1</v>
      </c>
      <c r="C170" s="16">
        <v>20040</v>
      </c>
      <c r="D170" s="16" t="s">
        <v>154</v>
      </c>
      <c r="E170" s="17" t="s">
        <v>458</v>
      </c>
      <c r="F170" s="5" t="s">
        <v>459</v>
      </c>
      <c r="G170" s="18">
        <v>44</v>
      </c>
      <c r="H170" s="21" t="s">
        <v>388</v>
      </c>
      <c r="I170" s="14">
        <v>0</v>
      </c>
      <c r="J170" s="14">
        <v>0</v>
      </c>
      <c r="K170" s="14">
        <v>0</v>
      </c>
      <c r="L170" s="14">
        <v>0</v>
      </c>
      <c r="M170" s="13">
        <v>1</v>
      </c>
      <c r="N170" s="14" t="s">
        <v>170</v>
      </c>
      <c r="O170" s="14"/>
      <c r="P170" s="15" t="s">
        <v>354</v>
      </c>
      <c r="Q170" s="27" t="str">
        <f t="shared" si="2"/>
        <v>INSERT INTO CNCR_CODE_META_BAK values (:v_host_cd,'1','20040','수술후합병증코드','44','Pleural effusion','44', NULL, NOW());</v>
      </c>
    </row>
    <row r="171" spans="1:17">
      <c r="A171" s="66" t="s">
        <v>2238</v>
      </c>
      <c r="B171" s="144">
        <v>1</v>
      </c>
      <c r="C171" s="16">
        <v>20040</v>
      </c>
      <c r="D171" s="16" t="s">
        <v>154</v>
      </c>
      <c r="E171" s="17" t="s">
        <v>460</v>
      </c>
      <c r="F171" s="5" t="s">
        <v>461</v>
      </c>
      <c r="G171" s="18">
        <v>45</v>
      </c>
      <c r="H171" s="21" t="s">
        <v>388</v>
      </c>
      <c r="I171" s="14">
        <v>0</v>
      </c>
      <c r="J171" s="14">
        <v>0</v>
      </c>
      <c r="K171" s="14">
        <v>0</v>
      </c>
      <c r="L171" s="14">
        <v>0</v>
      </c>
      <c r="M171" s="13">
        <v>1</v>
      </c>
      <c r="N171" s="14" t="s">
        <v>170</v>
      </c>
      <c r="O171" s="14"/>
      <c r="P171" s="15" t="s">
        <v>354</v>
      </c>
      <c r="Q171" s="27" t="str">
        <f t="shared" si="2"/>
        <v>INSERT INTO CNCR_CODE_META_BAK values (:v_host_cd,'1','20040','수술후합병증코드','45','Pneumonia','45', NULL, NOW());</v>
      </c>
    </row>
    <row r="172" spans="1:17">
      <c r="A172" s="66" t="s">
        <v>2238</v>
      </c>
      <c r="B172" s="144">
        <v>1</v>
      </c>
      <c r="C172" s="16">
        <v>20040</v>
      </c>
      <c r="D172" s="16" t="s">
        <v>154</v>
      </c>
      <c r="E172" s="17" t="s">
        <v>462</v>
      </c>
      <c r="F172" s="5" t="s">
        <v>463</v>
      </c>
      <c r="G172" s="18">
        <v>46</v>
      </c>
      <c r="H172" s="21" t="s">
        <v>388</v>
      </c>
      <c r="I172" s="14">
        <v>0</v>
      </c>
      <c r="J172" s="14">
        <v>0</v>
      </c>
      <c r="K172" s="14">
        <v>0</v>
      </c>
      <c r="L172" s="14">
        <v>0</v>
      </c>
      <c r="M172" s="13">
        <v>1</v>
      </c>
      <c r="N172" s="14" t="s">
        <v>170</v>
      </c>
      <c r="O172" s="14"/>
      <c r="P172" s="15" t="s">
        <v>354</v>
      </c>
      <c r="Q172" s="27" t="str">
        <f t="shared" si="2"/>
        <v>INSERT INTO CNCR_CODE_META_BAK values (:v_host_cd,'1','20040','수술후합병증코드','46','Pneumothorax','46', NULL, NOW());</v>
      </c>
    </row>
    <row r="173" spans="1:17">
      <c r="A173" s="66" t="s">
        <v>2238</v>
      </c>
      <c r="B173" s="144">
        <v>1</v>
      </c>
      <c r="C173" s="16">
        <v>20040</v>
      </c>
      <c r="D173" s="16" t="s">
        <v>154</v>
      </c>
      <c r="E173" s="17" t="s">
        <v>464</v>
      </c>
      <c r="F173" s="5" t="s">
        <v>465</v>
      </c>
      <c r="G173" s="18">
        <v>47</v>
      </c>
      <c r="H173" s="21" t="s">
        <v>388</v>
      </c>
      <c r="I173" s="14">
        <v>0</v>
      </c>
      <c r="J173" s="14">
        <v>0</v>
      </c>
      <c r="K173" s="14">
        <v>0</v>
      </c>
      <c r="L173" s="14">
        <v>0</v>
      </c>
      <c r="M173" s="13">
        <v>1</v>
      </c>
      <c r="N173" s="14" t="s">
        <v>170</v>
      </c>
      <c r="O173" s="14"/>
      <c r="P173" s="15" t="s">
        <v>354</v>
      </c>
      <c r="Q173" s="27" t="str">
        <f t="shared" si="2"/>
        <v>INSERT INTO CNCR_CODE_META_BAK values (:v_host_cd,'1','20040','수술후합병증코드','47','Postoperative bleeding','47', NULL, NOW());</v>
      </c>
    </row>
    <row r="174" spans="1:17">
      <c r="A174" s="66" t="s">
        <v>2238</v>
      </c>
      <c r="B174" s="144">
        <v>1</v>
      </c>
      <c r="C174" s="16">
        <v>20040</v>
      </c>
      <c r="D174" s="16" t="s">
        <v>154</v>
      </c>
      <c r="E174" s="17" t="s">
        <v>466</v>
      </c>
      <c r="F174" s="5" t="s">
        <v>467</v>
      </c>
      <c r="G174" s="18">
        <v>48</v>
      </c>
      <c r="H174" s="21" t="s">
        <v>388</v>
      </c>
      <c r="I174" s="14">
        <v>0</v>
      </c>
      <c r="J174" s="14">
        <v>0</v>
      </c>
      <c r="K174" s="14">
        <v>0</v>
      </c>
      <c r="L174" s="14">
        <v>0</v>
      </c>
      <c r="M174" s="13">
        <v>1</v>
      </c>
      <c r="N174" s="14" t="s">
        <v>170</v>
      </c>
      <c r="O174" s="14"/>
      <c r="P174" s="15" t="s">
        <v>354</v>
      </c>
      <c r="Q174" s="27" t="str">
        <f t="shared" si="2"/>
        <v>INSERT INTO CNCR_CODE_META_BAK values (:v_host_cd,'1','20040','수술후합병증코드','48','Pulmonary embolism','48', NULL, NOW());</v>
      </c>
    </row>
    <row r="175" spans="1:17">
      <c r="A175" s="66" t="s">
        <v>2238</v>
      </c>
      <c r="B175" s="144">
        <v>1</v>
      </c>
      <c r="C175" s="16">
        <v>20040</v>
      </c>
      <c r="D175" s="16" t="s">
        <v>154</v>
      </c>
      <c r="E175" s="17" t="s">
        <v>468</v>
      </c>
      <c r="F175" s="5" t="s">
        <v>469</v>
      </c>
      <c r="G175" s="18">
        <v>49</v>
      </c>
      <c r="H175" s="21" t="s">
        <v>388</v>
      </c>
      <c r="I175" s="14">
        <v>0</v>
      </c>
      <c r="J175" s="14">
        <v>0</v>
      </c>
      <c r="K175" s="14">
        <v>0</v>
      </c>
      <c r="L175" s="14">
        <v>0</v>
      </c>
      <c r="M175" s="13">
        <v>1</v>
      </c>
      <c r="N175" s="14" t="s">
        <v>170</v>
      </c>
      <c r="O175" s="14"/>
      <c r="P175" s="15" t="s">
        <v>354</v>
      </c>
      <c r="Q175" s="27" t="str">
        <f t="shared" si="2"/>
        <v>INSERT INTO CNCR_CODE_META_BAK values (:v_host_cd,'1','20040','수술후합병증코드','49','Respiratory failure requiring PCD','49', NULL, NOW());</v>
      </c>
    </row>
    <row r="176" spans="1:17">
      <c r="A176" s="66" t="s">
        <v>2238</v>
      </c>
      <c r="B176" s="144">
        <v>1</v>
      </c>
      <c r="C176" s="16">
        <v>20040</v>
      </c>
      <c r="D176" s="16" t="s">
        <v>154</v>
      </c>
      <c r="E176" s="17" t="s">
        <v>470</v>
      </c>
      <c r="F176" s="5" t="s">
        <v>471</v>
      </c>
      <c r="G176" s="18">
        <v>50</v>
      </c>
      <c r="H176" s="21" t="s">
        <v>388</v>
      </c>
      <c r="I176" s="14">
        <v>0</v>
      </c>
      <c r="J176" s="14">
        <v>0</v>
      </c>
      <c r="K176" s="14">
        <v>0</v>
      </c>
      <c r="L176" s="14">
        <v>0</v>
      </c>
      <c r="M176" s="13">
        <v>1</v>
      </c>
      <c r="N176" s="14" t="s">
        <v>170</v>
      </c>
      <c r="O176" s="14"/>
      <c r="P176" s="15" t="s">
        <v>354</v>
      </c>
      <c r="Q176" s="27" t="str">
        <f t="shared" si="2"/>
        <v>INSERT INTO CNCR_CODE_META_BAK values (:v_host_cd,'1','20040','수술후합병증코드','50','Sepsis','50', NULL, NOW());</v>
      </c>
    </row>
    <row r="177" spans="1:17">
      <c r="A177" s="66" t="s">
        <v>2238</v>
      </c>
      <c r="B177" s="144">
        <v>1</v>
      </c>
      <c r="C177" s="16">
        <v>20040</v>
      </c>
      <c r="D177" s="16" t="s">
        <v>154</v>
      </c>
      <c r="E177" s="17" t="s">
        <v>472</v>
      </c>
      <c r="F177" s="5" t="s">
        <v>473</v>
      </c>
      <c r="G177" s="18">
        <v>51</v>
      </c>
      <c r="H177" s="21" t="s">
        <v>388</v>
      </c>
      <c r="I177" s="14">
        <v>0</v>
      </c>
      <c r="J177" s="14">
        <v>0</v>
      </c>
      <c r="K177" s="14">
        <v>0</v>
      </c>
      <c r="L177" s="14">
        <v>0</v>
      </c>
      <c r="M177" s="13">
        <v>1</v>
      </c>
      <c r="N177" s="14" t="s">
        <v>170</v>
      </c>
      <c r="O177" s="14"/>
      <c r="P177" s="15" t="s">
        <v>354</v>
      </c>
      <c r="Q177" s="27" t="str">
        <f t="shared" si="2"/>
        <v>INSERT INTO CNCR_CODE_META_BAK values (:v_host_cd,'1','20040','수술후합병증코드','51','Stoma compilcation (bleeding)','51', NULL, NOW());</v>
      </c>
    </row>
    <row r="178" spans="1:17">
      <c r="A178" s="66" t="s">
        <v>2238</v>
      </c>
      <c r="B178" s="144">
        <v>1</v>
      </c>
      <c r="C178" s="16">
        <v>20040</v>
      </c>
      <c r="D178" s="16" t="s">
        <v>154</v>
      </c>
      <c r="E178" s="17" t="s">
        <v>474</v>
      </c>
      <c r="F178" s="5" t="s">
        <v>475</v>
      </c>
      <c r="G178" s="18">
        <v>52</v>
      </c>
      <c r="H178" s="21" t="s">
        <v>388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  <c r="N178" s="14" t="s">
        <v>170</v>
      </c>
      <c r="O178" s="14"/>
      <c r="P178" s="15" t="s">
        <v>354</v>
      </c>
      <c r="Q178" s="27" t="str">
        <f t="shared" si="2"/>
        <v>INSERT INTO CNCR_CODE_META_BAK values (:v_host_cd,'1','20040','수술후합병증코드','52','Stoma compilcation (necrosis)','52', NULL, NOW());</v>
      </c>
    </row>
    <row r="179" spans="1:17">
      <c r="A179" s="66" t="s">
        <v>2238</v>
      </c>
      <c r="B179" s="144">
        <v>1</v>
      </c>
      <c r="C179" s="16">
        <v>20040</v>
      </c>
      <c r="D179" s="16" t="s">
        <v>154</v>
      </c>
      <c r="E179" s="17" t="s">
        <v>476</v>
      </c>
      <c r="F179" s="5" t="s">
        <v>477</v>
      </c>
      <c r="G179" s="18">
        <v>53</v>
      </c>
      <c r="H179" s="21" t="s">
        <v>388</v>
      </c>
      <c r="I179" s="14">
        <v>0</v>
      </c>
      <c r="J179" s="14">
        <v>0</v>
      </c>
      <c r="K179" s="14">
        <v>0</v>
      </c>
      <c r="L179" s="14">
        <v>0</v>
      </c>
      <c r="M179" s="13">
        <v>1</v>
      </c>
      <c r="N179" s="14" t="s">
        <v>170</v>
      </c>
      <c r="O179" s="14"/>
      <c r="P179" s="15" t="s">
        <v>354</v>
      </c>
      <c r="Q179" s="27" t="str">
        <f t="shared" si="2"/>
        <v>INSERT INTO CNCR_CODE_META_BAK values (:v_host_cd,'1','20040','수술후합병증코드','53','Stoma compilcation (prolapsed)','53', NULL, NOW());</v>
      </c>
    </row>
    <row r="180" spans="1:17">
      <c r="A180" s="66" t="s">
        <v>2238</v>
      </c>
      <c r="B180" s="144">
        <v>1</v>
      </c>
      <c r="C180" s="16">
        <v>20040</v>
      </c>
      <c r="D180" s="16" t="s">
        <v>154</v>
      </c>
      <c r="E180" s="17" t="s">
        <v>478</v>
      </c>
      <c r="F180" s="5" t="s">
        <v>479</v>
      </c>
      <c r="G180" s="18">
        <v>54</v>
      </c>
      <c r="H180" s="21" t="s">
        <v>388</v>
      </c>
      <c r="I180" s="14">
        <v>0</v>
      </c>
      <c r="J180" s="14">
        <v>0</v>
      </c>
      <c r="K180" s="14">
        <v>0</v>
      </c>
      <c r="L180" s="14">
        <v>0</v>
      </c>
      <c r="M180" s="13">
        <v>1</v>
      </c>
      <c r="N180" s="14" t="s">
        <v>170</v>
      </c>
      <c r="O180" s="14"/>
      <c r="P180" s="15" t="s">
        <v>354</v>
      </c>
      <c r="Q180" s="27" t="str">
        <f t="shared" si="2"/>
        <v>INSERT INTO CNCR_CODE_META_BAK values (:v_host_cd,'1','20040','수술후합병증코드','54','Stoma compilcation (retraction)','54', NULL, NOW());</v>
      </c>
    </row>
    <row r="181" spans="1:17">
      <c r="A181" s="66" t="s">
        <v>2238</v>
      </c>
      <c r="B181" s="144">
        <v>1</v>
      </c>
      <c r="C181" s="16">
        <v>20040</v>
      </c>
      <c r="D181" s="16" t="s">
        <v>154</v>
      </c>
      <c r="E181" s="17" t="s">
        <v>480</v>
      </c>
      <c r="F181" s="5" t="s">
        <v>481</v>
      </c>
      <c r="G181" s="18">
        <v>55</v>
      </c>
      <c r="H181" s="21" t="s">
        <v>388</v>
      </c>
      <c r="I181" s="14">
        <v>0</v>
      </c>
      <c r="J181" s="14">
        <v>0</v>
      </c>
      <c r="K181" s="14">
        <v>0</v>
      </c>
      <c r="L181" s="14">
        <v>0</v>
      </c>
      <c r="M181" s="13">
        <v>1</v>
      </c>
      <c r="N181" s="14" t="s">
        <v>170</v>
      </c>
      <c r="O181" s="14"/>
      <c r="P181" s="15" t="s">
        <v>354</v>
      </c>
      <c r="Q181" s="27" t="str">
        <f t="shared" si="2"/>
        <v>INSERT INTO CNCR_CODE_META_BAK values (:v_host_cd,'1','20040','수술후합병증코드','55','Stoma complications','55', NULL, NOW());</v>
      </c>
    </row>
    <row r="182" spans="1:17">
      <c r="A182" s="66" t="s">
        <v>2238</v>
      </c>
      <c r="B182" s="144">
        <v>1</v>
      </c>
      <c r="C182" s="16">
        <v>20040</v>
      </c>
      <c r="D182" s="16" t="s">
        <v>154</v>
      </c>
      <c r="E182" s="17" t="s">
        <v>482</v>
      </c>
      <c r="F182" s="5" t="s">
        <v>483</v>
      </c>
      <c r="G182" s="18">
        <v>56</v>
      </c>
      <c r="H182" s="21" t="s">
        <v>388</v>
      </c>
      <c r="I182" s="14">
        <v>0</v>
      </c>
      <c r="J182" s="14">
        <v>0</v>
      </c>
      <c r="K182" s="14">
        <v>0</v>
      </c>
      <c r="L182" s="14">
        <v>0</v>
      </c>
      <c r="M182" s="13">
        <v>1</v>
      </c>
      <c r="N182" s="14" t="s">
        <v>170</v>
      </c>
      <c r="O182" s="14"/>
      <c r="P182" s="15" t="s">
        <v>354</v>
      </c>
      <c r="Q182" s="27" t="str">
        <f t="shared" si="2"/>
        <v>INSERT INTO CNCR_CODE_META_BAK values (:v_host_cd,'1','20040','수술후합병증코드','56','Superficial incisional infection','56', NULL, NOW());</v>
      </c>
    </row>
    <row r="183" spans="1:17">
      <c r="A183" s="66" t="s">
        <v>2238</v>
      </c>
      <c r="B183" s="144">
        <v>1</v>
      </c>
      <c r="C183" s="16">
        <v>20040</v>
      </c>
      <c r="D183" s="16" t="s">
        <v>154</v>
      </c>
      <c r="E183" s="17" t="s">
        <v>484</v>
      </c>
      <c r="F183" s="5" t="s">
        <v>485</v>
      </c>
      <c r="G183" s="18">
        <v>57</v>
      </c>
      <c r="H183" s="21" t="s">
        <v>388</v>
      </c>
      <c r="I183" s="14">
        <v>0</v>
      </c>
      <c r="J183" s="14">
        <v>0</v>
      </c>
      <c r="K183" s="14">
        <v>0</v>
      </c>
      <c r="L183" s="14">
        <v>0</v>
      </c>
      <c r="M183" s="13">
        <v>1</v>
      </c>
      <c r="N183" s="14" t="s">
        <v>170</v>
      </c>
      <c r="O183" s="14"/>
      <c r="P183" s="15" t="s">
        <v>354</v>
      </c>
      <c r="Q183" s="27" t="str">
        <f t="shared" si="2"/>
        <v>INSERT INTO CNCR_CODE_META_BAK values (:v_host_cd,'1','20040','수술후합병증코드','57','Surgical site infection','57', NULL, NOW());</v>
      </c>
    </row>
    <row r="184" spans="1:17">
      <c r="A184" s="66" t="s">
        <v>2238</v>
      </c>
      <c r="B184" s="144">
        <v>1</v>
      </c>
      <c r="C184" s="16">
        <v>20040</v>
      </c>
      <c r="D184" s="16" t="s">
        <v>154</v>
      </c>
      <c r="E184" s="17" t="s">
        <v>486</v>
      </c>
      <c r="F184" s="5" t="s">
        <v>487</v>
      </c>
      <c r="G184" s="18">
        <v>58</v>
      </c>
      <c r="H184" s="21" t="s">
        <v>388</v>
      </c>
      <c r="I184" s="14">
        <v>0</v>
      </c>
      <c r="J184" s="14">
        <v>0</v>
      </c>
      <c r="K184" s="14">
        <v>0</v>
      </c>
      <c r="L184" s="14">
        <v>0</v>
      </c>
      <c r="M184" s="13">
        <v>1</v>
      </c>
      <c r="N184" s="14" t="s">
        <v>170</v>
      </c>
      <c r="O184" s="14"/>
      <c r="P184" s="15" t="s">
        <v>354</v>
      </c>
      <c r="Q184" s="27" t="str">
        <f t="shared" si="2"/>
        <v>INSERT INTO CNCR_CODE_META_BAK values (:v_host_cd,'1','20040','수술후합병증코드','58','Urinary tract infection','58', NULL, NOW());</v>
      </c>
    </row>
    <row r="185" spans="1:17">
      <c r="A185" s="66" t="s">
        <v>2238</v>
      </c>
      <c r="B185" s="144">
        <v>1</v>
      </c>
      <c r="C185" s="16">
        <v>20040</v>
      </c>
      <c r="D185" s="16" t="s">
        <v>154</v>
      </c>
      <c r="E185" s="17" t="s">
        <v>488</v>
      </c>
      <c r="F185" s="5" t="s">
        <v>489</v>
      </c>
      <c r="G185" s="18">
        <v>59</v>
      </c>
      <c r="H185" s="21" t="s">
        <v>388</v>
      </c>
      <c r="I185" s="14">
        <v>0</v>
      </c>
      <c r="J185" s="14">
        <v>0</v>
      </c>
      <c r="K185" s="14">
        <v>0</v>
      </c>
      <c r="L185" s="14">
        <v>0</v>
      </c>
      <c r="M185" s="13">
        <v>1</v>
      </c>
      <c r="N185" s="14" t="s">
        <v>170</v>
      </c>
      <c r="O185" s="14"/>
      <c r="P185" s="15" t="s">
        <v>354</v>
      </c>
      <c r="Q185" s="27" t="str">
        <f t="shared" si="2"/>
        <v>INSERT INTO CNCR_CODE_META_BAK values (:v_host_cd,'1','20040','수술후합병증코드','59','Urinary retension','59', NULL, NOW());</v>
      </c>
    </row>
    <row r="186" spans="1:17">
      <c r="A186" s="66" t="s">
        <v>2238</v>
      </c>
      <c r="B186" s="144">
        <v>1</v>
      </c>
      <c r="C186" s="16">
        <v>20040</v>
      </c>
      <c r="D186" s="16" t="s">
        <v>154</v>
      </c>
      <c r="E186" s="17" t="s">
        <v>490</v>
      </c>
      <c r="F186" s="5" t="s">
        <v>491</v>
      </c>
      <c r="G186" s="18">
        <v>60</v>
      </c>
      <c r="H186" s="21" t="s">
        <v>388</v>
      </c>
      <c r="I186" s="14">
        <v>0</v>
      </c>
      <c r="J186" s="14">
        <v>0</v>
      </c>
      <c r="K186" s="14">
        <v>0</v>
      </c>
      <c r="L186" s="14">
        <v>0</v>
      </c>
      <c r="M186" s="13">
        <v>1</v>
      </c>
      <c r="N186" s="14" t="s">
        <v>170</v>
      </c>
      <c r="O186" s="14"/>
      <c r="P186" s="15" t="s">
        <v>354</v>
      </c>
      <c r="Q186" s="27" t="str">
        <f t="shared" si="2"/>
        <v>INSERT INTO CNCR_CODE_META_BAK values (:v_host_cd,'1','20040','수술후합병증코드','60','Vomiting','60', NULL, NOW());</v>
      </c>
    </row>
    <row r="187" spans="1:17">
      <c r="A187" s="66" t="s">
        <v>2238</v>
      </c>
      <c r="B187" s="144">
        <v>1</v>
      </c>
      <c r="C187" s="16">
        <v>20040</v>
      </c>
      <c r="D187" s="16" t="s">
        <v>154</v>
      </c>
      <c r="E187" s="19" t="s">
        <v>492</v>
      </c>
      <c r="F187" s="5" t="s">
        <v>493</v>
      </c>
      <c r="G187" s="18">
        <v>61</v>
      </c>
      <c r="H187" s="21" t="s">
        <v>388</v>
      </c>
      <c r="I187" s="14">
        <v>0</v>
      </c>
      <c r="J187" s="14">
        <v>0</v>
      </c>
      <c r="K187" s="14">
        <v>0</v>
      </c>
      <c r="L187" s="14">
        <v>0</v>
      </c>
      <c r="M187" s="13">
        <v>1</v>
      </c>
      <c r="N187" s="14" t="s">
        <v>170</v>
      </c>
      <c r="O187" s="14"/>
      <c r="P187" s="15" t="s">
        <v>354</v>
      </c>
      <c r="Q187" s="27" t="str">
        <f t="shared" si="2"/>
        <v>INSERT INTO CNCR_CODE_META_BAK values (:v_host_cd,'1','20040','수술후합병증코드','61','Wound dehiscence','61', NULL, NOW());</v>
      </c>
    </row>
    <row r="188" spans="1:17">
      <c r="A188" s="66" t="s">
        <v>2238</v>
      </c>
      <c r="B188" s="144">
        <v>1</v>
      </c>
      <c r="C188" s="16">
        <v>20040</v>
      </c>
      <c r="D188" s="16" t="s">
        <v>154</v>
      </c>
      <c r="E188" s="19" t="s">
        <v>494</v>
      </c>
      <c r="F188" s="5" t="s">
        <v>495</v>
      </c>
      <c r="G188" s="18">
        <v>62</v>
      </c>
      <c r="H188" s="21" t="s">
        <v>388</v>
      </c>
      <c r="I188" s="14">
        <v>0</v>
      </c>
      <c r="J188" s="14">
        <v>0</v>
      </c>
      <c r="K188" s="14">
        <v>0</v>
      </c>
      <c r="L188" s="14">
        <v>0</v>
      </c>
      <c r="M188" s="13">
        <v>1</v>
      </c>
      <c r="N188" s="14" t="s">
        <v>170</v>
      </c>
      <c r="O188" s="14"/>
      <c r="P188" s="15" t="s">
        <v>354</v>
      </c>
      <c r="Q188" s="27" t="str">
        <f t="shared" si="2"/>
        <v>INSERT INTO CNCR_CODE_META_BAK values (:v_host_cd,'1','20040','수술후합병증코드','62','Wound seroma(without infection)','62', NULL, NOW());</v>
      </c>
    </row>
    <row r="189" spans="1:17">
      <c r="A189" s="66" t="s">
        <v>2238</v>
      </c>
      <c r="B189" s="144">
        <v>1</v>
      </c>
      <c r="C189" s="16">
        <v>20040</v>
      </c>
      <c r="D189" s="16" t="s">
        <v>154</v>
      </c>
      <c r="E189" s="17" t="s">
        <v>388</v>
      </c>
      <c r="F189" s="5" t="s">
        <v>271</v>
      </c>
      <c r="G189" s="18">
        <v>63</v>
      </c>
      <c r="H189" s="21" t="s">
        <v>388</v>
      </c>
      <c r="I189" s="14">
        <v>0</v>
      </c>
      <c r="J189" s="14">
        <v>1</v>
      </c>
      <c r="K189" s="14">
        <v>0</v>
      </c>
      <c r="L189" s="14">
        <v>0</v>
      </c>
      <c r="M189" s="13">
        <v>1</v>
      </c>
      <c r="N189" s="14" t="s">
        <v>170</v>
      </c>
      <c r="O189" s="14"/>
      <c r="P189" s="15" t="s">
        <v>354</v>
      </c>
      <c r="Q189" s="27" t="str">
        <f t="shared" si="2"/>
        <v>INSERT INTO CNCR_CODE_META_BAK values (:v_host_cd,'1','20040','수술후합병증코드','63','기타','63', NULL, NOW());</v>
      </c>
    </row>
    <row r="190" spans="1:17">
      <c r="A190" s="66" t="s">
        <v>2238</v>
      </c>
      <c r="B190" s="144">
        <v>1</v>
      </c>
      <c r="C190" s="16">
        <v>20050</v>
      </c>
      <c r="D190" s="16" t="s">
        <v>496</v>
      </c>
      <c r="E190" s="17" t="s">
        <v>497</v>
      </c>
      <c r="F190" s="5" t="s">
        <v>498</v>
      </c>
      <c r="G190" s="18">
        <v>1</v>
      </c>
      <c r="H190" s="18">
        <v>5</v>
      </c>
      <c r="I190" s="14">
        <v>0</v>
      </c>
      <c r="J190" s="14">
        <v>1</v>
      </c>
      <c r="K190" s="14">
        <v>1</v>
      </c>
      <c r="L190" s="14">
        <v>1</v>
      </c>
      <c r="M190" s="14">
        <v>1</v>
      </c>
      <c r="N190" s="14" t="s">
        <v>170</v>
      </c>
      <c r="O190" s="14"/>
      <c r="P190" s="15" t="s">
        <v>499</v>
      </c>
      <c r="Q190" s="27" t="str">
        <f t="shared" si="2"/>
        <v>INSERT INTO CNCR_CODE_META_BAK values (:v_host_cd,'1','20050','임상종양특성코드','1','Primary','1', NULL, NOW());</v>
      </c>
    </row>
    <row r="191" spans="1:17">
      <c r="A191" s="66" t="s">
        <v>2238</v>
      </c>
      <c r="B191" s="144">
        <v>1</v>
      </c>
      <c r="C191" s="16">
        <v>20050</v>
      </c>
      <c r="D191" s="16" t="s">
        <v>35</v>
      </c>
      <c r="E191" s="17" t="s">
        <v>500</v>
      </c>
      <c r="F191" s="5" t="s">
        <v>501</v>
      </c>
      <c r="G191" s="18">
        <v>2</v>
      </c>
      <c r="H191" s="18">
        <v>5</v>
      </c>
      <c r="I191" s="14">
        <v>0</v>
      </c>
      <c r="J191" s="14">
        <v>0</v>
      </c>
      <c r="K191" s="14">
        <v>1</v>
      </c>
      <c r="L191" s="14">
        <v>1</v>
      </c>
      <c r="M191" s="14">
        <v>1</v>
      </c>
      <c r="N191" s="14" t="s">
        <v>170</v>
      </c>
      <c r="O191" s="14"/>
      <c r="P191" s="15" t="s">
        <v>275</v>
      </c>
      <c r="Q191" s="27" t="str">
        <f t="shared" si="2"/>
        <v>INSERT INTO CNCR_CODE_META_BAK values (:v_host_cd,'1','20050','임상종양특성코드','2','Recurrence','2', NULL, NOW());</v>
      </c>
    </row>
    <row r="192" spans="1:17">
      <c r="A192" s="66" t="s">
        <v>2238</v>
      </c>
      <c r="B192" s="144">
        <v>1</v>
      </c>
      <c r="C192" s="16">
        <v>20050</v>
      </c>
      <c r="D192" s="16" t="s">
        <v>35</v>
      </c>
      <c r="E192" s="17" t="s">
        <v>382</v>
      </c>
      <c r="F192" s="5" t="s">
        <v>502</v>
      </c>
      <c r="G192" s="18">
        <v>3</v>
      </c>
      <c r="H192" s="18">
        <v>5</v>
      </c>
      <c r="I192" s="14">
        <v>0</v>
      </c>
      <c r="J192" s="14">
        <v>1</v>
      </c>
      <c r="K192" s="14">
        <v>0</v>
      </c>
      <c r="L192" s="14">
        <v>0</v>
      </c>
      <c r="M192" s="14">
        <v>0</v>
      </c>
      <c r="N192" s="14" t="s">
        <v>170</v>
      </c>
      <c r="O192" s="14"/>
      <c r="P192" s="15" t="s">
        <v>275</v>
      </c>
      <c r="Q192" s="27" t="str">
        <f t="shared" si="2"/>
        <v>INSERT INTO CNCR_CODE_META_BAK values (:v_host_cd,'1','20050','임상종양특성코드','3','Remnant','3', NULL, NOW());</v>
      </c>
    </row>
    <row r="193" spans="1:17">
      <c r="A193" s="66" t="s">
        <v>2238</v>
      </c>
      <c r="B193" s="144">
        <v>1</v>
      </c>
      <c r="C193" s="16">
        <v>20050</v>
      </c>
      <c r="D193" s="16" t="s">
        <v>35</v>
      </c>
      <c r="E193" s="17" t="s">
        <v>384</v>
      </c>
      <c r="F193" s="5" t="s">
        <v>503</v>
      </c>
      <c r="G193" s="18">
        <v>4</v>
      </c>
      <c r="H193" s="18">
        <v>5</v>
      </c>
      <c r="I193" s="14">
        <v>0</v>
      </c>
      <c r="J193" s="14">
        <v>1</v>
      </c>
      <c r="K193" s="14">
        <v>1</v>
      </c>
      <c r="L193" s="14">
        <v>1</v>
      </c>
      <c r="M193" s="14">
        <v>1</v>
      </c>
      <c r="N193" s="14" t="s">
        <v>170</v>
      </c>
      <c r="O193" s="14"/>
      <c r="P193" s="15" t="s">
        <v>275</v>
      </c>
      <c r="Q193" s="27" t="str">
        <f t="shared" si="2"/>
        <v>INSERT INTO CNCR_CODE_META_BAK values (:v_host_cd,'1','20050','임상종양특성코드','4','Meta','4', NULL, NOW());</v>
      </c>
    </row>
    <row r="194" spans="1:17">
      <c r="A194" s="66" t="s">
        <v>2238</v>
      </c>
      <c r="B194" s="144">
        <v>1</v>
      </c>
      <c r="C194" s="16">
        <v>20050</v>
      </c>
      <c r="D194" s="16" t="s">
        <v>35</v>
      </c>
      <c r="E194" s="17" t="s">
        <v>504</v>
      </c>
      <c r="F194" s="5" t="s">
        <v>271</v>
      </c>
      <c r="G194" s="18">
        <v>5</v>
      </c>
      <c r="H194" s="18">
        <v>5</v>
      </c>
      <c r="I194" s="14">
        <v>0</v>
      </c>
      <c r="J194" s="14">
        <v>1</v>
      </c>
      <c r="K194" s="14">
        <v>1</v>
      </c>
      <c r="L194" s="14">
        <v>1</v>
      </c>
      <c r="M194" s="14">
        <v>1</v>
      </c>
      <c r="N194" s="14" t="s">
        <v>170</v>
      </c>
      <c r="O194" s="14"/>
      <c r="P194" s="15" t="s">
        <v>499</v>
      </c>
      <c r="Q194" s="27" t="str">
        <f t="shared" si="2"/>
        <v>INSERT INTO CNCR_CODE_META_BAK values (:v_host_cd,'1','20050','임상종양특성코드','9','기타','5', NULL, NOW());</v>
      </c>
    </row>
    <row r="195" spans="1:17">
      <c r="A195" s="66" t="s">
        <v>2238</v>
      </c>
      <c r="B195" s="144">
        <v>1</v>
      </c>
      <c r="C195" s="16">
        <v>20060</v>
      </c>
      <c r="D195" s="16" t="s">
        <v>505</v>
      </c>
      <c r="E195" s="17" t="s">
        <v>273</v>
      </c>
      <c r="F195" s="5" t="s">
        <v>506</v>
      </c>
      <c r="G195" s="18">
        <v>1</v>
      </c>
      <c r="H195" s="18">
        <v>13</v>
      </c>
      <c r="I195" s="14">
        <v>0</v>
      </c>
      <c r="J195" s="14">
        <v>1</v>
      </c>
      <c r="K195" s="14">
        <v>1</v>
      </c>
      <c r="L195" s="14">
        <v>1</v>
      </c>
      <c r="M195" s="14">
        <v>1</v>
      </c>
      <c r="N195" s="14" t="s">
        <v>170</v>
      </c>
      <c r="O195" s="14"/>
      <c r="P195" s="15" t="s">
        <v>275</v>
      </c>
      <c r="Q195" s="27" t="str">
        <f t="shared" ref="Q195:Q258" si="3">"INSERT INTO CNCR_CODE_META_BAK values (:v_host_cd,'"&amp; B195 &amp;"','"&amp; C195 &amp;"','"&amp; D195 &amp;"','"&amp; E195 &amp;"','"&amp; SUBSTITUTE(F195,CHAR(39),CHAR(39)&amp;CHAR(39)) &amp;"','"&amp; G195 &amp;"', NULL, NOW());"</f>
        <v>INSERT INTO CNCR_CODE_META_BAK values (:v_host_cd,'1','20060','전이부위코드','01','Bone','1', NULL, NOW());</v>
      </c>
    </row>
    <row r="196" spans="1:17">
      <c r="A196" s="66" t="s">
        <v>2238</v>
      </c>
      <c r="B196" s="144">
        <v>1</v>
      </c>
      <c r="C196" s="16">
        <v>20060</v>
      </c>
      <c r="D196" s="16" t="s">
        <v>31</v>
      </c>
      <c r="E196" s="17" t="s">
        <v>276</v>
      </c>
      <c r="F196" s="5" t="s">
        <v>507</v>
      </c>
      <c r="G196" s="18">
        <v>2</v>
      </c>
      <c r="H196" s="18">
        <v>13</v>
      </c>
      <c r="I196" s="14">
        <v>0</v>
      </c>
      <c r="J196" s="14">
        <v>0</v>
      </c>
      <c r="K196" s="14">
        <v>1</v>
      </c>
      <c r="L196" s="14">
        <v>1</v>
      </c>
      <c r="M196" s="14">
        <v>0</v>
      </c>
      <c r="N196" s="14" t="s">
        <v>170</v>
      </c>
      <c r="O196" s="14"/>
      <c r="P196" s="15" t="s">
        <v>275</v>
      </c>
      <c r="Q196" s="27" t="str">
        <f t="shared" si="3"/>
        <v>INSERT INTO CNCR_CODE_META_BAK values (:v_host_cd,'1','20060','전이부위코드','02','Brain','2', NULL, NOW());</v>
      </c>
    </row>
    <row r="197" spans="1:17">
      <c r="A197" s="66" t="s">
        <v>2238</v>
      </c>
      <c r="B197" s="144">
        <v>1</v>
      </c>
      <c r="C197" s="16">
        <v>20060</v>
      </c>
      <c r="D197" s="16" t="s">
        <v>31</v>
      </c>
      <c r="E197" s="17" t="s">
        <v>278</v>
      </c>
      <c r="F197" s="5" t="s">
        <v>508</v>
      </c>
      <c r="G197" s="18">
        <v>3</v>
      </c>
      <c r="H197" s="18">
        <v>13</v>
      </c>
      <c r="I197" s="14">
        <v>0</v>
      </c>
      <c r="J197" s="14">
        <v>0</v>
      </c>
      <c r="K197" s="14">
        <v>1</v>
      </c>
      <c r="L197" s="14">
        <v>0</v>
      </c>
      <c r="M197" s="14">
        <v>0</v>
      </c>
      <c r="N197" s="14" t="s">
        <v>170</v>
      </c>
      <c r="O197" s="14"/>
      <c r="P197" s="15" t="s">
        <v>275</v>
      </c>
      <c r="Q197" s="27" t="str">
        <f t="shared" si="3"/>
        <v>INSERT INTO CNCR_CODE_META_BAK values (:v_host_cd,'1','20060','전이부위코드','03','Breast(non-OP site)','3', NULL, NOW());</v>
      </c>
    </row>
    <row r="198" spans="1:17">
      <c r="A198" s="66" t="s">
        <v>2238</v>
      </c>
      <c r="B198" s="144">
        <v>1</v>
      </c>
      <c r="C198" s="16">
        <v>20060</v>
      </c>
      <c r="D198" s="16" t="s">
        <v>31</v>
      </c>
      <c r="E198" s="17" t="s">
        <v>280</v>
      </c>
      <c r="F198" s="5" t="s">
        <v>509</v>
      </c>
      <c r="G198" s="18">
        <v>4</v>
      </c>
      <c r="H198" s="18">
        <v>13</v>
      </c>
      <c r="I198" s="14">
        <v>0</v>
      </c>
      <c r="J198" s="14">
        <v>0</v>
      </c>
      <c r="K198" s="14">
        <v>1</v>
      </c>
      <c r="L198" s="14">
        <v>0</v>
      </c>
      <c r="M198" s="14">
        <v>0</v>
      </c>
      <c r="N198" s="14" t="s">
        <v>170</v>
      </c>
      <c r="O198" s="14"/>
      <c r="P198" s="15" t="s">
        <v>275</v>
      </c>
      <c r="Q198" s="27" t="str">
        <f t="shared" si="3"/>
        <v>INSERT INTO CNCR_CODE_META_BAK values (:v_host_cd,'1','20060','전이부위코드','04','Breast(OP site)','4', NULL, NOW());</v>
      </c>
    </row>
    <row r="199" spans="1:17">
      <c r="A199" s="66" t="s">
        <v>2238</v>
      </c>
      <c r="B199" s="144">
        <v>1</v>
      </c>
      <c r="C199" s="16">
        <v>20060</v>
      </c>
      <c r="D199" s="16" t="s">
        <v>31</v>
      </c>
      <c r="E199" s="17" t="s">
        <v>282</v>
      </c>
      <c r="F199" s="5" t="s">
        <v>510</v>
      </c>
      <c r="G199" s="18">
        <v>5</v>
      </c>
      <c r="H199" s="18">
        <v>13</v>
      </c>
      <c r="I199" s="14">
        <v>0</v>
      </c>
      <c r="J199" s="14">
        <v>1</v>
      </c>
      <c r="K199" s="14">
        <v>1</v>
      </c>
      <c r="L199" s="14">
        <v>1</v>
      </c>
      <c r="M199" s="14">
        <v>1</v>
      </c>
      <c r="N199" s="14" t="s">
        <v>170</v>
      </c>
      <c r="O199" s="14"/>
      <c r="P199" s="15" t="s">
        <v>275</v>
      </c>
      <c r="Q199" s="27" t="str">
        <f t="shared" si="3"/>
        <v>INSERT INTO CNCR_CODE_META_BAK values (:v_host_cd,'1','20060','전이부위코드','05','Liver','5', NULL, NOW());</v>
      </c>
    </row>
    <row r="200" spans="1:17">
      <c r="A200" s="66" t="s">
        <v>2238</v>
      </c>
      <c r="B200" s="144">
        <v>1</v>
      </c>
      <c r="C200" s="16">
        <v>20060</v>
      </c>
      <c r="D200" s="16" t="s">
        <v>31</v>
      </c>
      <c r="E200" s="17" t="s">
        <v>284</v>
      </c>
      <c r="F200" s="5" t="s">
        <v>511</v>
      </c>
      <c r="G200" s="18">
        <v>6</v>
      </c>
      <c r="H200" s="18">
        <v>13</v>
      </c>
      <c r="I200" s="14">
        <v>0</v>
      </c>
      <c r="J200" s="14">
        <v>1</v>
      </c>
      <c r="K200" s="14">
        <v>1</v>
      </c>
      <c r="L200" s="14">
        <v>1</v>
      </c>
      <c r="M200" s="14">
        <v>1</v>
      </c>
      <c r="N200" s="14" t="s">
        <v>170</v>
      </c>
      <c r="O200" s="14"/>
      <c r="P200" s="15" t="s">
        <v>275</v>
      </c>
      <c r="Q200" s="27" t="str">
        <f t="shared" si="3"/>
        <v>INSERT INTO CNCR_CODE_META_BAK values (:v_host_cd,'1','20060','전이부위코드','06','LN','6', NULL, NOW());</v>
      </c>
    </row>
    <row r="201" spans="1:17">
      <c r="A201" s="66" t="s">
        <v>2238</v>
      </c>
      <c r="B201" s="144">
        <v>1</v>
      </c>
      <c r="C201" s="16">
        <v>20060</v>
      </c>
      <c r="D201" s="16" t="s">
        <v>31</v>
      </c>
      <c r="E201" s="17" t="s">
        <v>286</v>
      </c>
      <c r="F201" s="5" t="s">
        <v>512</v>
      </c>
      <c r="G201" s="18">
        <v>7</v>
      </c>
      <c r="H201" s="18">
        <v>13</v>
      </c>
      <c r="I201" s="14">
        <v>0</v>
      </c>
      <c r="J201" s="14">
        <v>1</v>
      </c>
      <c r="K201" s="14">
        <v>1</v>
      </c>
      <c r="L201" s="14">
        <v>1</v>
      </c>
      <c r="M201" s="14">
        <v>1</v>
      </c>
      <c r="N201" s="14" t="s">
        <v>170</v>
      </c>
      <c r="O201" s="14"/>
      <c r="P201" s="15" t="s">
        <v>275</v>
      </c>
      <c r="Q201" s="27" t="str">
        <f t="shared" si="3"/>
        <v>INSERT INTO CNCR_CODE_META_BAK values (:v_host_cd,'1','20060','전이부위코드','07','Lung','7', NULL, NOW());</v>
      </c>
    </row>
    <row r="202" spans="1:17">
      <c r="A202" s="66" t="s">
        <v>2238</v>
      </c>
      <c r="B202" s="144">
        <v>1</v>
      </c>
      <c r="C202" s="16">
        <v>20060</v>
      </c>
      <c r="D202" s="16" t="s">
        <v>31</v>
      </c>
      <c r="E202" s="17" t="s">
        <v>288</v>
      </c>
      <c r="F202" s="5" t="s">
        <v>513</v>
      </c>
      <c r="G202" s="18">
        <v>8</v>
      </c>
      <c r="H202" s="18">
        <v>13</v>
      </c>
      <c r="I202" s="14">
        <v>0</v>
      </c>
      <c r="J202" s="14">
        <v>1</v>
      </c>
      <c r="K202" s="14">
        <v>0</v>
      </c>
      <c r="L202" s="14">
        <v>0</v>
      </c>
      <c r="M202" s="14">
        <v>1</v>
      </c>
      <c r="N202" s="14" t="s">
        <v>170</v>
      </c>
      <c r="O202" s="14"/>
      <c r="P202" s="15" t="s">
        <v>275</v>
      </c>
      <c r="Q202" s="27" t="str">
        <f t="shared" si="3"/>
        <v>INSERT INTO CNCR_CODE_META_BAK values (:v_host_cd,'1','20060','전이부위코드','08','Ovary','8', NULL, NOW());</v>
      </c>
    </row>
    <row r="203" spans="1:17">
      <c r="A203" s="66" t="s">
        <v>2238</v>
      </c>
      <c r="B203" s="144">
        <v>1</v>
      </c>
      <c r="C203" s="16">
        <v>20060</v>
      </c>
      <c r="D203" s="16" t="s">
        <v>31</v>
      </c>
      <c r="E203" s="17" t="s">
        <v>290</v>
      </c>
      <c r="F203" s="5" t="s">
        <v>514</v>
      </c>
      <c r="G203" s="18">
        <v>9</v>
      </c>
      <c r="H203" s="18">
        <v>13</v>
      </c>
      <c r="I203" s="14">
        <v>0</v>
      </c>
      <c r="J203" s="14">
        <v>1</v>
      </c>
      <c r="K203" s="14">
        <v>0</v>
      </c>
      <c r="L203" s="14">
        <v>1</v>
      </c>
      <c r="M203" s="14">
        <v>1</v>
      </c>
      <c r="N203" s="14" t="s">
        <v>170</v>
      </c>
      <c r="O203" s="14"/>
      <c r="P203" s="15" t="s">
        <v>275</v>
      </c>
      <c r="Q203" s="27" t="str">
        <f t="shared" si="3"/>
        <v>INSERT INTO CNCR_CODE_META_BAK values (:v_host_cd,'1','20060','전이부위코드','09','Peritoneum','9', NULL, NOW());</v>
      </c>
    </row>
    <row r="204" spans="1:17">
      <c r="A204" s="66" t="s">
        <v>2238</v>
      </c>
      <c r="B204" s="144">
        <v>1</v>
      </c>
      <c r="C204" s="16">
        <v>20060</v>
      </c>
      <c r="D204" s="16" t="s">
        <v>31</v>
      </c>
      <c r="E204" s="17" t="s">
        <v>292</v>
      </c>
      <c r="F204" s="5" t="s">
        <v>515</v>
      </c>
      <c r="G204" s="18">
        <v>10</v>
      </c>
      <c r="H204" s="18">
        <v>13</v>
      </c>
      <c r="I204" s="14">
        <v>0</v>
      </c>
      <c r="J204" s="14">
        <v>0</v>
      </c>
      <c r="K204" s="14">
        <v>0</v>
      </c>
      <c r="L204" s="14">
        <v>1</v>
      </c>
      <c r="M204" s="14">
        <v>0</v>
      </c>
      <c r="N204" s="14" t="s">
        <v>170</v>
      </c>
      <c r="O204" s="14"/>
      <c r="P204" s="15" t="s">
        <v>275</v>
      </c>
      <c r="Q204" s="27" t="str">
        <f t="shared" si="3"/>
        <v>INSERT INTO CNCR_CODE_META_BAK values (:v_host_cd,'1','20060','전이부위코드','10','Adrenal gland','10', NULL, NOW());</v>
      </c>
    </row>
    <row r="205" spans="1:17">
      <c r="A205" s="66" t="s">
        <v>2238</v>
      </c>
      <c r="B205" s="144">
        <v>1</v>
      </c>
      <c r="C205" s="16">
        <v>20060</v>
      </c>
      <c r="D205" s="16" t="s">
        <v>31</v>
      </c>
      <c r="E205" s="17" t="s">
        <v>294</v>
      </c>
      <c r="F205" s="5" t="s">
        <v>516</v>
      </c>
      <c r="G205" s="18">
        <v>11</v>
      </c>
      <c r="H205" s="18">
        <v>13</v>
      </c>
      <c r="I205" s="14">
        <v>0</v>
      </c>
      <c r="J205" s="14">
        <v>0</v>
      </c>
      <c r="K205" s="14">
        <v>0</v>
      </c>
      <c r="L205" s="14">
        <v>0</v>
      </c>
      <c r="M205" s="14">
        <v>1</v>
      </c>
      <c r="N205" s="14" t="s">
        <v>170</v>
      </c>
      <c r="O205" s="14"/>
      <c r="P205" s="15" t="s">
        <v>275</v>
      </c>
      <c r="Q205" s="27" t="str">
        <f t="shared" si="3"/>
        <v>INSERT INTO CNCR_CODE_META_BAK values (:v_host_cd,'1','20060','전이부위코드','11','Stomach','11', NULL, NOW());</v>
      </c>
    </row>
    <row r="206" spans="1:17">
      <c r="A206" s="66" t="s">
        <v>2238</v>
      </c>
      <c r="B206" s="144">
        <v>1</v>
      </c>
      <c r="C206" s="16">
        <v>20060</v>
      </c>
      <c r="D206" s="16" t="s">
        <v>31</v>
      </c>
      <c r="E206" s="17" t="s">
        <v>307</v>
      </c>
      <c r="F206" s="5" t="s">
        <v>308</v>
      </c>
      <c r="G206" s="18">
        <v>12</v>
      </c>
      <c r="H206" s="18">
        <v>13</v>
      </c>
      <c r="I206" s="14">
        <v>0</v>
      </c>
      <c r="J206" s="14">
        <v>0</v>
      </c>
      <c r="K206" s="14">
        <v>0</v>
      </c>
      <c r="L206" s="14">
        <v>1</v>
      </c>
      <c r="M206" s="14">
        <v>1</v>
      </c>
      <c r="N206" s="14" t="s">
        <v>170</v>
      </c>
      <c r="O206" s="14"/>
      <c r="P206" s="15" t="s">
        <v>309</v>
      </c>
      <c r="Q206" s="27" t="str">
        <f t="shared" si="3"/>
        <v>INSERT INTO CNCR_CODE_META_BAK values (:v_host_cd,'1','20060','전이부위코드','98','2개 이상','12', NULL, NOW());</v>
      </c>
    </row>
    <row r="207" spans="1:17">
      <c r="A207" s="66" t="s">
        <v>2238</v>
      </c>
      <c r="B207" s="144">
        <v>1</v>
      </c>
      <c r="C207" s="16">
        <v>20060</v>
      </c>
      <c r="D207" s="16" t="s">
        <v>31</v>
      </c>
      <c r="E207" s="17" t="s">
        <v>310</v>
      </c>
      <c r="F207" s="5" t="s">
        <v>271</v>
      </c>
      <c r="G207" s="18">
        <v>13</v>
      </c>
      <c r="H207" s="18">
        <v>13</v>
      </c>
      <c r="I207" s="14">
        <v>0</v>
      </c>
      <c r="J207" s="14">
        <v>1</v>
      </c>
      <c r="K207" s="14">
        <v>1</v>
      </c>
      <c r="L207" s="14">
        <v>1</v>
      </c>
      <c r="M207" s="14">
        <v>1</v>
      </c>
      <c r="N207" s="14" t="s">
        <v>170</v>
      </c>
      <c r="O207" s="14"/>
      <c r="P207" s="15" t="s">
        <v>275</v>
      </c>
      <c r="Q207" s="27" t="str">
        <f t="shared" si="3"/>
        <v>INSERT INTO CNCR_CODE_META_BAK values (:v_host_cd,'1','20060','전이부위코드','99','기타','13', NULL, NOW());</v>
      </c>
    </row>
    <row r="208" spans="1:17">
      <c r="A208" s="66" t="s">
        <v>2238</v>
      </c>
      <c r="B208" s="144">
        <v>1</v>
      </c>
      <c r="C208" s="16">
        <v>20070</v>
      </c>
      <c r="D208" s="16" t="s">
        <v>517</v>
      </c>
      <c r="E208" s="17">
        <v>1</v>
      </c>
      <c r="F208" s="5" t="s">
        <v>518</v>
      </c>
      <c r="G208" s="18">
        <v>1</v>
      </c>
      <c r="H208" s="18">
        <v>4</v>
      </c>
      <c r="I208" s="14">
        <v>0</v>
      </c>
      <c r="J208" s="14">
        <v>1</v>
      </c>
      <c r="K208" s="14">
        <v>1</v>
      </c>
      <c r="L208" s="14">
        <v>1</v>
      </c>
      <c r="M208" s="14">
        <v>1</v>
      </c>
      <c r="N208" s="14" t="s">
        <v>170</v>
      </c>
      <c r="O208" s="14"/>
      <c r="P208" s="15" t="s">
        <v>275</v>
      </c>
      <c r="Q208" s="27" t="str">
        <f t="shared" si="3"/>
        <v>INSERT INTO CNCR_CODE_META_BAK values (:v_host_cd,'1','20070','전이양상코드','1','Single lesion','1', NULL, NOW());</v>
      </c>
    </row>
    <row r="209" spans="1:17">
      <c r="A209" s="66" t="s">
        <v>2238</v>
      </c>
      <c r="B209" s="144">
        <v>1</v>
      </c>
      <c r="C209" s="16">
        <v>20070</v>
      </c>
      <c r="D209" s="16" t="s">
        <v>32</v>
      </c>
      <c r="E209" s="17">
        <v>2</v>
      </c>
      <c r="F209" s="5" t="s">
        <v>519</v>
      </c>
      <c r="G209" s="18">
        <v>2</v>
      </c>
      <c r="H209" s="18">
        <v>4</v>
      </c>
      <c r="I209" s="14">
        <v>0</v>
      </c>
      <c r="J209" s="14">
        <v>1</v>
      </c>
      <c r="K209" s="14">
        <v>1</v>
      </c>
      <c r="L209" s="14">
        <v>1</v>
      </c>
      <c r="M209" s="14">
        <v>1</v>
      </c>
      <c r="N209" s="14" t="s">
        <v>170</v>
      </c>
      <c r="O209" s="14"/>
      <c r="P209" s="15" t="s">
        <v>275</v>
      </c>
      <c r="Q209" s="27" t="str">
        <f t="shared" si="3"/>
        <v>INSERT INTO CNCR_CODE_META_BAK values (:v_host_cd,'1','20070','전이양상코드','2','Multiple lesion - synchronous','2', NULL, NOW());</v>
      </c>
    </row>
    <row r="210" spans="1:17">
      <c r="A210" s="66" t="s">
        <v>2238</v>
      </c>
      <c r="B210" s="144">
        <v>1</v>
      </c>
      <c r="C210" s="16">
        <v>20070</v>
      </c>
      <c r="D210" s="16" t="s">
        <v>32</v>
      </c>
      <c r="E210" s="17">
        <v>3</v>
      </c>
      <c r="F210" s="5" t="s">
        <v>520</v>
      </c>
      <c r="G210" s="18">
        <v>3</v>
      </c>
      <c r="H210" s="18">
        <v>4</v>
      </c>
      <c r="I210" s="14">
        <v>0</v>
      </c>
      <c r="J210" s="14">
        <v>1</v>
      </c>
      <c r="K210" s="14">
        <v>1</v>
      </c>
      <c r="L210" s="14">
        <v>1</v>
      </c>
      <c r="M210" s="14">
        <v>1</v>
      </c>
      <c r="N210" s="14" t="s">
        <v>170</v>
      </c>
      <c r="O210" s="14"/>
      <c r="P210" s="15" t="s">
        <v>275</v>
      </c>
      <c r="Q210" s="27" t="str">
        <f t="shared" si="3"/>
        <v>INSERT INTO CNCR_CODE_META_BAK values (:v_host_cd,'1','20070','전이양상코드','3','Multiple lesion - metachronous','3', NULL, NOW());</v>
      </c>
    </row>
    <row r="211" spans="1:17">
      <c r="A211" s="66" t="s">
        <v>2238</v>
      </c>
      <c r="B211" s="144">
        <v>1</v>
      </c>
      <c r="C211" s="16">
        <v>20070</v>
      </c>
      <c r="D211" s="16" t="s">
        <v>32</v>
      </c>
      <c r="E211" s="17">
        <v>9</v>
      </c>
      <c r="F211" s="5" t="s">
        <v>271</v>
      </c>
      <c r="G211" s="18">
        <v>4</v>
      </c>
      <c r="H211" s="18">
        <v>4</v>
      </c>
      <c r="I211" s="14">
        <v>0</v>
      </c>
      <c r="J211" s="14">
        <v>1</v>
      </c>
      <c r="K211" s="14">
        <v>1</v>
      </c>
      <c r="L211" s="14">
        <v>1</v>
      </c>
      <c r="M211" s="14">
        <v>1</v>
      </c>
      <c r="N211" s="14" t="s">
        <v>170</v>
      </c>
      <c r="O211" s="14"/>
      <c r="P211" s="15" t="s">
        <v>275</v>
      </c>
      <c r="Q211" s="27" t="str">
        <f t="shared" si="3"/>
        <v>INSERT INTO CNCR_CODE_META_BAK values (:v_host_cd,'1','20070','전이양상코드','9','기타','4', NULL, NOW());</v>
      </c>
    </row>
    <row r="212" spans="1:17">
      <c r="A212" s="66" t="s">
        <v>2238</v>
      </c>
      <c r="B212" s="144">
        <v>1</v>
      </c>
      <c r="C212" s="16">
        <v>20080</v>
      </c>
      <c r="D212" s="16" t="s">
        <v>521</v>
      </c>
      <c r="E212" s="17" t="s">
        <v>497</v>
      </c>
      <c r="F212" s="5" t="s">
        <v>119</v>
      </c>
      <c r="G212" s="18">
        <v>1</v>
      </c>
      <c r="H212" s="18">
        <v>3</v>
      </c>
      <c r="I212" s="14">
        <v>0</v>
      </c>
      <c r="J212" s="14">
        <v>1</v>
      </c>
      <c r="K212" s="14">
        <v>1</v>
      </c>
      <c r="L212" s="14">
        <v>1</v>
      </c>
      <c r="M212" s="14">
        <v>1</v>
      </c>
      <c r="N212" s="14" t="s">
        <v>170</v>
      </c>
      <c r="O212" s="14"/>
      <c r="P212" s="15" t="s">
        <v>275</v>
      </c>
      <c r="Q212" s="27" t="str">
        <f t="shared" si="3"/>
        <v>INSERT INTO CNCR_CODE_META_BAK values (:v_host_cd,'1','20080','전이진단방법코드','1','영상검사','1', NULL, NOW());</v>
      </c>
    </row>
    <row r="213" spans="1:17">
      <c r="A213" s="66" t="s">
        <v>2238</v>
      </c>
      <c r="B213" s="144">
        <v>1</v>
      </c>
      <c r="C213" s="16">
        <v>20080</v>
      </c>
      <c r="D213" s="16" t="s">
        <v>33</v>
      </c>
      <c r="E213" s="17" t="s">
        <v>500</v>
      </c>
      <c r="F213" s="5" t="s">
        <v>522</v>
      </c>
      <c r="G213" s="18">
        <v>2</v>
      </c>
      <c r="H213" s="18">
        <v>3</v>
      </c>
      <c r="I213" s="14">
        <v>0</v>
      </c>
      <c r="J213" s="14">
        <v>1</v>
      </c>
      <c r="K213" s="14">
        <v>1</v>
      </c>
      <c r="L213" s="14">
        <v>1</v>
      </c>
      <c r="M213" s="14">
        <v>1</v>
      </c>
      <c r="N213" s="14" t="s">
        <v>170</v>
      </c>
      <c r="O213" s="14"/>
      <c r="P213" s="15" t="s">
        <v>275</v>
      </c>
      <c r="Q213" s="27" t="str">
        <f t="shared" si="3"/>
        <v>INSERT INTO CNCR_CODE_META_BAK values (:v_host_cd,'1','20080','전이진단방법코드','2','조직검사','2', NULL, NOW());</v>
      </c>
    </row>
    <row r="214" spans="1:17">
      <c r="A214" s="66" t="s">
        <v>2238</v>
      </c>
      <c r="B214" s="144">
        <v>1</v>
      </c>
      <c r="C214" s="16">
        <v>20080</v>
      </c>
      <c r="D214" s="16" t="s">
        <v>33</v>
      </c>
      <c r="E214" s="17" t="s">
        <v>504</v>
      </c>
      <c r="F214" s="5" t="s">
        <v>271</v>
      </c>
      <c r="G214" s="18">
        <v>3</v>
      </c>
      <c r="H214" s="18">
        <v>3</v>
      </c>
      <c r="I214" s="14">
        <v>0</v>
      </c>
      <c r="J214" s="14">
        <v>1</v>
      </c>
      <c r="K214" s="14">
        <v>1</v>
      </c>
      <c r="L214" s="14">
        <v>1</v>
      </c>
      <c r="M214" s="14">
        <v>1</v>
      </c>
      <c r="N214" s="14" t="s">
        <v>170</v>
      </c>
      <c r="O214" s="14"/>
      <c r="P214" s="15" t="s">
        <v>275</v>
      </c>
      <c r="Q214" s="27" t="str">
        <f t="shared" si="3"/>
        <v>INSERT INTO CNCR_CODE_META_BAK values (:v_host_cd,'1','20080','전이진단방법코드','9','기타','3', NULL, NOW());</v>
      </c>
    </row>
    <row r="215" spans="1:17">
      <c r="A215" s="66" t="s">
        <v>2238</v>
      </c>
      <c r="B215" s="144">
        <v>1</v>
      </c>
      <c r="C215" s="16">
        <v>20090</v>
      </c>
      <c r="D215" s="22" t="s">
        <v>523</v>
      </c>
      <c r="E215" s="17">
        <v>1</v>
      </c>
      <c r="F215" s="5" t="s">
        <v>524</v>
      </c>
      <c r="G215" s="22">
        <v>1</v>
      </c>
      <c r="H215" s="18">
        <v>4</v>
      </c>
      <c r="I215" s="14">
        <v>0</v>
      </c>
      <c r="J215" s="14">
        <v>1</v>
      </c>
      <c r="K215" s="14">
        <v>0</v>
      </c>
      <c r="L215" s="14">
        <v>0</v>
      </c>
      <c r="M215" s="14">
        <v>0</v>
      </c>
      <c r="N215" s="14" t="s">
        <v>170</v>
      </c>
      <c r="O215" s="14"/>
      <c r="P215" s="15" t="s">
        <v>267</v>
      </c>
      <c r="Q215" s="27" t="str">
        <f t="shared" si="3"/>
        <v>INSERT INTO CNCR_CODE_META_BAK values (:v_host_cd,'1','20090','위암진단종류코드','1','위암(C16)','1', NULL, NOW());</v>
      </c>
    </row>
    <row r="216" spans="1:17">
      <c r="A216" s="66" t="s">
        <v>2238</v>
      </c>
      <c r="B216" s="144">
        <v>1</v>
      </c>
      <c r="C216" s="16">
        <v>20090</v>
      </c>
      <c r="D216" s="22" t="s">
        <v>523</v>
      </c>
      <c r="E216" s="17">
        <v>2</v>
      </c>
      <c r="F216" s="5" t="s">
        <v>525</v>
      </c>
      <c r="G216" s="22">
        <v>2</v>
      </c>
      <c r="H216" s="18">
        <v>4</v>
      </c>
      <c r="I216" s="14">
        <v>0</v>
      </c>
      <c r="J216" s="14">
        <v>1</v>
      </c>
      <c r="K216" s="14">
        <v>0</v>
      </c>
      <c r="L216" s="14">
        <v>0</v>
      </c>
      <c r="M216" s="14">
        <v>0</v>
      </c>
      <c r="N216" s="14" t="s">
        <v>170</v>
      </c>
      <c r="O216" s="14"/>
      <c r="P216" s="15" t="s">
        <v>267</v>
      </c>
      <c r="Q216" s="27" t="str">
        <f t="shared" si="3"/>
        <v>INSERT INTO CNCR_CODE_META_BAK values (:v_host_cd,'1','20090','위암진단종류코드','2','상피내암(D002)','2', NULL, NOW());</v>
      </c>
    </row>
    <row r="217" spans="1:17">
      <c r="A217" s="66" t="s">
        <v>2238</v>
      </c>
      <c r="B217" s="144">
        <v>1</v>
      </c>
      <c r="C217" s="16">
        <v>20090</v>
      </c>
      <c r="D217" s="22" t="s">
        <v>523</v>
      </c>
      <c r="E217" s="17">
        <v>8</v>
      </c>
      <c r="F217" s="5" t="s">
        <v>526</v>
      </c>
      <c r="G217" s="22">
        <v>3</v>
      </c>
      <c r="H217" s="18">
        <v>4</v>
      </c>
      <c r="I217" s="14">
        <v>0</v>
      </c>
      <c r="J217" s="14">
        <v>1</v>
      </c>
      <c r="K217" s="14">
        <v>0</v>
      </c>
      <c r="L217" s="14">
        <v>0</v>
      </c>
      <c r="M217" s="14">
        <v>0</v>
      </c>
      <c r="N217" s="14" t="s">
        <v>170</v>
      </c>
      <c r="O217" s="14"/>
      <c r="P217" s="15" t="s">
        <v>267</v>
      </c>
      <c r="Q217" s="27" t="str">
        <f t="shared" si="3"/>
        <v>INSERT INTO CNCR_CODE_META_BAK values (:v_host_cd,'1','20090','위암진단종류코드','8','기타암','3', NULL, NOW());</v>
      </c>
    </row>
    <row r="218" spans="1:17">
      <c r="A218" s="66" t="s">
        <v>2238</v>
      </c>
      <c r="B218" s="144">
        <v>1</v>
      </c>
      <c r="C218" s="16">
        <v>20090</v>
      </c>
      <c r="D218" s="22" t="s">
        <v>523</v>
      </c>
      <c r="E218" s="17">
        <v>9</v>
      </c>
      <c r="F218" s="5" t="s">
        <v>527</v>
      </c>
      <c r="G218" s="22">
        <v>4</v>
      </c>
      <c r="H218" s="18">
        <v>4</v>
      </c>
      <c r="I218" s="14">
        <v>0</v>
      </c>
      <c r="J218" s="14">
        <v>1</v>
      </c>
      <c r="K218" s="14">
        <v>0</v>
      </c>
      <c r="L218" s="14">
        <v>0</v>
      </c>
      <c r="M218" s="14">
        <v>0</v>
      </c>
      <c r="N218" s="14" t="s">
        <v>170</v>
      </c>
      <c r="O218" s="14"/>
      <c r="P218" s="15" t="s">
        <v>267</v>
      </c>
      <c r="Q218" s="27" t="str">
        <f t="shared" si="3"/>
        <v>INSERT INTO CNCR_CODE_META_BAK values (:v_host_cd,'1','20090','위암진단종류코드','9','기타질환','4', NULL, NOW());</v>
      </c>
    </row>
    <row r="219" spans="1:17">
      <c r="A219" s="66" t="s">
        <v>2238</v>
      </c>
      <c r="B219" s="144">
        <v>1</v>
      </c>
      <c r="C219" s="16">
        <v>20100</v>
      </c>
      <c r="D219" s="22" t="s">
        <v>528</v>
      </c>
      <c r="E219" s="17">
        <v>1</v>
      </c>
      <c r="F219" s="5" t="s">
        <v>529</v>
      </c>
      <c r="G219" s="22">
        <v>1</v>
      </c>
      <c r="H219" s="18">
        <v>4</v>
      </c>
      <c r="I219" s="14">
        <v>0</v>
      </c>
      <c r="J219" s="14">
        <v>0</v>
      </c>
      <c r="K219" s="14">
        <v>1</v>
      </c>
      <c r="L219" s="14">
        <v>0</v>
      </c>
      <c r="M219" s="14">
        <v>0</v>
      </c>
      <c r="N219" s="14" t="s">
        <v>170</v>
      </c>
      <c r="O219" s="14"/>
      <c r="P219" s="15" t="s">
        <v>267</v>
      </c>
      <c r="Q219" s="27" t="str">
        <f t="shared" si="3"/>
        <v>INSERT INTO CNCR_CODE_META_BAK values (:v_host_cd,'1','20100','유방암진단종류코드','1','유방암(C50)','1', NULL, NOW());</v>
      </c>
    </row>
    <row r="220" spans="1:17">
      <c r="A220" s="66" t="s">
        <v>2238</v>
      </c>
      <c r="B220" s="144">
        <v>1</v>
      </c>
      <c r="C220" s="16">
        <v>20100</v>
      </c>
      <c r="D220" s="22" t="s">
        <v>528</v>
      </c>
      <c r="E220" s="17">
        <v>2</v>
      </c>
      <c r="F220" s="5" t="s">
        <v>530</v>
      </c>
      <c r="G220" s="22">
        <v>2</v>
      </c>
      <c r="H220" s="18">
        <v>4</v>
      </c>
      <c r="I220" s="14">
        <v>0</v>
      </c>
      <c r="J220" s="14">
        <v>0</v>
      </c>
      <c r="K220" s="14">
        <v>1</v>
      </c>
      <c r="L220" s="14">
        <v>0</v>
      </c>
      <c r="M220" s="14">
        <v>0</v>
      </c>
      <c r="N220" s="14" t="s">
        <v>170</v>
      </c>
      <c r="O220" s="14"/>
      <c r="P220" s="15" t="s">
        <v>267</v>
      </c>
      <c r="Q220" s="27" t="str">
        <f t="shared" si="3"/>
        <v>INSERT INTO CNCR_CODE_META_BAK values (:v_host_cd,'1','20100','유방암진단종류코드','2','상피내암(D05)','2', NULL, NOW());</v>
      </c>
    </row>
    <row r="221" spans="1:17">
      <c r="A221" s="66" t="s">
        <v>2238</v>
      </c>
      <c r="B221" s="144">
        <v>1</v>
      </c>
      <c r="C221" s="16">
        <v>20100</v>
      </c>
      <c r="D221" s="22" t="s">
        <v>528</v>
      </c>
      <c r="E221" s="17">
        <v>8</v>
      </c>
      <c r="F221" s="5" t="s">
        <v>526</v>
      </c>
      <c r="G221" s="22">
        <v>3</v>
      </c>
      <c r="H221" s="18">
        <v>4</v>
      </c>
      <c r="I221" s="14">
        <v>0</v>
      </c>
      <c r="J221" s="14">
        <v>0</v>
      </c>
      <c r="K221" s="14">
        <v>1</v>
      </c>
      <c r="L221" s="14">
        <v>0</v>
      </c>
      <c r="M221" s="14">
        <v>0</v>
      </c>
      <c r="N221" s="14" t="s">
        <v>170</v>
      </c>
      <c r="O221" s="14"/>
      <c r="P221" s="15" t="s">
        <v>267</v>
      </c>
      <c r="Q221" s="27" t="str">
        <f t="shared" si="3"/>
        <v>INSERT INTO CNCR_CODE_META_BAK values (:v_host_cd,'1','20100','유방암진단종류코드','8','기타암','3', NULL, NOW());</v>
      </c>
    </row>
    <row r="222" spans="1:17">
      <c r="A222" s="66" t="s">
        <v>2238</v>
      </c>
      <c r="B222" s="144">
        <v>1</v>
      </c>
      <c r="C222" s="16">
        <v>20100</v>
      </c>
      <c r="D222" s="22" t="s">
        <v>528</v>
      </c>
      <c r="E222" s="17">
        <v>9</v>
      </c>
      <c r="F222" s="5" t="s">
        <v>527</v>
      </c>
      <c r="G222" s="22">
        <v>4</v>
      </c>
      <c r="H222" s="18">
        <v>4</v>
      </c>
      <c r="I222" s="14">
        <v>0</v>
      </c>
      <c r="J222" s="14">
        <v>0</v>
      </c>
      <c r="K222" s="14">
        <v>1</v>
      </c>
      <c r="L222" s="14">
        <v>0</v>
      </c>
      <c r="M222" s="14">
        <v>0</v>
      </c>
      <c r="N222" s="14" t="s">
        <v>170</v>
      </c>
      <c r="O222" s="14"/>
      <c r="P222" s="15" t="s">
        <v>267</v>
      </c>
      <c r="Q222" s="27" t="str">
        <f t="shared" si="3"/>
        <v>INSERT INTO CNCR_CODE_META_BAK values (:v_host_cd,'1','20100','유방암진단종류코드','9','기타질환','4', NULL, NOW());</v>
      </c>
    </row>
    <row r="223" spans="1:17">
      <c r="A223" s="66" t="s">
        <v>2238</v>
      </c>
      <c r="B223" s="144">
        <v>1</v>
      </c>
      <c r="C223" s="16">
        <v>20120</v>
      </c>
      <c r="D223" s="16" t="s">
        <v>531</v>
      </c>
      <c r="E223" s="17" t="s">
        <v>273</v>
      </c>
      <c r="F223" s="5" t="s">
        <v>532</v>
      </c>
      <c r="G223" s="18">
        <v>1</v>
      </c>
      <c r="H223" s="18">
        <v>9</v>
      </c>
      <c r="I223" s="14">
        <v>0</v>
      </c>
      <c r="J223" s="14">
        <v>0</v>
      </c>
      <c r="K223" s="14">
        <v>1</v>
      </c>
      <c r="L223" s="14">
        <v>1</v>
      </c>
      <c r="M223" s="14">
        <v>0</v>
      </c>
      <c r="N223" s="14" t="s">
        <v>170</v>
      </c>
      <c r="O223" s="14"/>
      <c r="P223" s="15" t="s">
        <v>275</v>
      </c>
      <c r="Q223" s="27" t="str">
        <f t="shared" si="3"/>
        <v>INSERT INTO CNCR_CODE_META_BAK values (:v_host_cd,'1','20120','합병증등급코드','01','Grade 1','1', NULL, NOW());</v>
      </c>
    </row>
    <row r="224" spans="1:17">
      <c r="A224" s="66" t="s">
        <v>2238</v>
      </c>
      <c r="B224" s="144">
        <v>1</v>
      </c>
      <c r="C224" s="16">
        <v>20120</v>
      </c>
      <c r="D224" s="16" t="s">
        <v>531</v>
      </c>
      <c r="E224" s="17" t="s">
        <v>276</v>
      </c>
      <c r="F224" s="5" t="s">
        <v>533</v>
      </c>
      <c r="G224" s="18">
        <v>2</v>
      </c>
      <c r="H224" s="18">
        <v>9</v>
      </c>
      <c r="I224" s="14">
        <v>0</v>
      </c>
      <c r="J224" s="14">
        <v>0</v>
      </c>
      <c r="K224" s="14">
        <v>1</v>
      </c>
      <c r="L224" s="14">
        <v>1</v>
      </c>
      <c r="M224" s="14">
        <v>0</v>
      </c>
      <c r="N224" s="14" t="s">
        <v>170</v>
      </c>
      <c r="O224" s="14"/>
      <c r="P224" s="15" t="s">
        <v>275</v>
      </c>
      <c r="Q224" s="27" t="str">
        <f t="shared" si="3"/>
        <v>INSERT INTO CNCR_CODE_META_BAK values (:v_host_cd,'1','20120','합병증등급코드','02','Grade 2','2', NULL, NOW());</v>
      </c>
    </row>
    <row r="225" spans="1:17">
      <c r="A225" s="66" t="s">
        <v>2238</v>
      </c>
      <c r="B225" s="144">
        <v>1</v>
      </c>
      <c r="C225" s="16">
        <v>20120</v>
      </c>
      <c r="D225" s="16" t="s">
        <v>85</v>
      </c>
      <c r="E225" s="17" t="s">
        <v>278</v>
      </c>
      <c r="F225" s="5" t="s">
        <v>534</v>
      </c>
      <c r="G225" s="18">
        <v>3</v>
      </c>
      <c r="H225" s="18">
        <v>9</v>
      </c>
      <c r="I225" s="14">
        <v>0</v>
      </c>
      <c r="J225" s="14">
        <v>0</v>
      </c>
      <c r="K225" s="14">
        <v>1</v>
      </c>
      <c r="L225" s="14">
        <v>1</v>
      </c>
      <c r="M225" s="14">
        <v>0</v>
      </c>
      <c r="N225" s="14" t="s">
        <v>170</v>
      </c>
      <c r="O225" s="14"/>
      <c r="P225" s="15" t="s">
        <v>275</v>
      </c>
      <c r="Q225" s="27" t="str">
        <f t="shared" si="3"/>
        <v>INSERT INTO CNCR_CODE_META_BAK values (:v_host_cd,'1','20120','합병증등급코드','03','Grade 3','3', NULL, NOW());</v>
      </c>
    </row>
    <row r="226" spans="1:17">
      <c r="A226" s="66" t="s">
        <v>2238</v>
      </c>
      <c r="B226" s="144">
        <v>1</v>
      </c>
      <c r="C226" s="16">
        <v>20120</v>
      </c>
      <c r="D226" s="16" t="s">
        <v>85</v>
      </c>
      <c r="E226" s="17" t="s">
        <v>280</v>
      </c>
      <c r="F226" s="5" t="s">
        <v>535</v>
      </c>
      <c r="G226" s="18">
        <v>4</v>
      </c>
      <c r="H226" s="18">
        <v>9</v>
      </c>
      <c r="I226" s="14">
        <v>0</v>
      </c>
      <c r="J226" s="14">
        <v>0</v>
      </c>
      <c r="K226" s="14">
        <v>1</v>
      </c>
      <c r="L226" s="14">
        <v>1</v>
      </c>
      <c r="M226" s="14">
        <v>0</v>
      </c>
      <c r="N226" s="14" t="s">
        <v>170</v>
      </c>
      <c r="O226" s="14"/>
      <c r="P226" s="15" t="s">
        <v>275</v>
      </c>
      <c r="Q226" s="27" t="str">
        <f t="shared" si="3"/>
        <v>INSERT INTO CNCR_CODE_META_BAK values (:v_host_cd,'1','20120','합병증등급코드','04','Grade 3a','4', NULL, NOW());</v>
      </c>
    </row>
    <row r="227" spans="1:17">
      <c r="A227" s="66" t="s">
        <v>2238</v>
      </c>
      <c r="B227" s="144">
        <v>1</v>
      </c>
      <c r="C227" s="16">
        <v>20120</v>
      </c>
      <c r="D227" s="16" t="s">
        <v>85</v>
      </c>
      <c r="E227" s="17" t="s">
        <v>282</v>
      </c>
      <c r="F227" s="5" t="s">
        <v>536</v>
      </c>
      <c r="G227" s="18">
        <v>5</v>
      </c>
      <c r="H227" s="18">
        <v>9</v>
      </c>
      <c r="I227" s="14">
        <v>0</v>
      </c>
      <c r="J227" s="14">
        <v>0</v>
      </c>
      <c r="K227" s="14">
        <v>1</v>
      </c>
      <c r="L227" s="14">
        <v>1</v>
      </c>
      <c r="M227" s="14">
        <v>0</v>
      </c>
      <c r="N227" s="14" t="s">
        <v>170</v>
      </c>
      <c r="O227" s="14"/>
      <c r="P227" s="15" t="s">
        <v>275</v>
      </c>
      <c r="Q227" s="27" t="str">
        <f t="shared" si="3"/>
        <v>INSERT INTO CNCR_CODE_META_BAK values (:v_host_cd,'1','20120','합병증등급코드','05','Grade 3b','5', NULL, NOW());</v>
      </c>
    </row>
    <row r="228" spans="1:17">
      <c r="A228" s="66" t="s">
        <v>2238</v>
      </c>
      <c r="B228" s="144">
        <v>1</v>
      </c>
      <c r="C228" s="16">
        <v>20120</v>
      </c>
      <c r="D228" s="16" t="s">
        <v>85</v>
      </c>
      <c r="E228" s="17" t="s">
        <v>284</v>
      </c>
      <c r="F228" s="5" t="s">
        <v>537</v>
      </c>
      <c r="G228" s="18">
        <v>6</v>
      </c>
      <c r="H228" s="18">
        <v>9</v>
      </c>
      <c r="I228" s="14">
        <v>0</v>
      </c>
      <c r="J228" s="14">
        <v>0</v>
      </c>
      <c r="K228" s="14">
        <v>1</v>
      </c>
      <c r="L228" s="14">
        <v>1</v>
      </c>
      <c r="M228" s="14">
        <v>0</v>
      </c>
      <c r="N228" s="14" t="s">
        <v>170</v>
      </c>
      <c r="O228" s="14"/>
      <c r="P228" s="15" t="s">
        <v>275</v>
      </c>
      <c r="Q228" s="27" t="str">
        <f t="shared" si="3"/>
        <v>INSERT INTO CNCR_CODE_META_BAK values (:v_host_cd,'1','20120','합병증등급코드','06','Grade 4','6', NULL, NOW());</v>
      </c>
    </row>
    <row r="229" spans="1:17">
      <c r="A229" s="66" t="s">
        <v>2238</v>
      </c>
      <c r="B229" s="144">
        <v>1</v>
      </c>
      <c r="C229" s="16">
        <v>20120</v>
      </c>
      <c r="D229" s="16" t="s">
        <v>85</v>
      </c>
      <c r="E229" s="17" t="s">
        <v>286</v>
      </c>
      <c r="F229" s="5" t="s">
        <v>538</v>
      </c>
      <c r="G229" s="18">
        <v>7</v>
      </c>
      <c r="H229" s="18">
        <v>9</v>
      </c>
      <c r="I229" s="14">
        <v>0</v>
      </c>
      <c r="J229" s="14">
        <v>0</v>
      </c>
      <c r="K229" s="14">
        <v>1</v>
      </c>
      <c r="L229" s="14">
        <v>1</v>
      </c>
      <c r="M229" s="14">
        <v>0</v>
      </c>
      <c r="N229" s="14" t="s">
        <v>170</v>
      </c>
      <c r="O229" s="14"/>
      <c r="P229" s="15" t="s">
        <v>275</v>
      </c>
      <c r="Q229" s="27" t="str">
        <f t="shared" si="3"/>
        <v>INSERT INTO CNCR_CODE_META_BAK values (:v_host_cd,'1','20120','합병증등급코드','07','Grade 4a','7', NULL, NOW());</v>
      </c>
    </row>
    <row r="230" spans="1:17">
      <c r="A230" s="66" t="s">
        <v>2238</v>
      </c>
      <c r="B230" s="144">
        <v>1</v>
      </c>
      <c r="C230" s="16">
        <v>20120</v>
      </c>
      <c r="D230" s="16" t="s">
        <v>85</v>
      </c>
      <c r="E230" s="17" t="s">
        <v>288</v>
      </c>
      <c r="F230" s="5" t="s">
        <v>539</v>
      </c>
      <c r="G230" s="18">
        <v>8</v>
      </c>
      <c r="H230" s="18">
        <v>9</v>
      </c>
      <c r="I230" s="14">
        <v>0</v>
      </c>
      <c r="J230" s="14">
        <v>0</v>
      </c>
      <c r="K230" s="14">
        <v>1</v>
      </c>
      <c r="L230" s="14">
        <v>1</v>
      </c>
      <c r="M230" s="14">
        <v>0</v>
      </c>
      <c r="N230" s="14" t="s">
        <v>170</v>
      </c>
      <c r="O230" s="14"/>
      <c r="P230" s="15" t="s">
        <v>275</v>
      </c>
      <c r="Q230" s="27" t="str">
        <f t="shared" si="3"/>
        <v>INSERT INTO CNCR_CODE_META_BAK values (:v_host_cd,'1','20120','합병증등급코드','08','Grade 4b','8', NULL, NOW());</v>
      </c>
    </row>
    <row r="231" spans="1:17">
      <c r="A231" s="66" t="s">
        <v>2238</v>
      </c>
      <c r="B231" s="144">
        <v>1</v>
      </c>
      <c r="C231" s="16">
        <v>20120</v>
      </c>
      <c r="D231" s="16" t="s">
        <v>85</v>
      </c>
      <c r="E231" s="17" t="s">
        <v>290</v>
      </c>
      <c r="F231" s="5" t="s">
        <v>540</v>
      </c>
      <c r="G231" s="18">
        <v>9</v>
      </c>
      <c r="H231" s="18">
        <v>9</v>
      </c>
      <c r="I231" s="14">
        <v>0</v>
      </c>
      <c r="J231" s="14">
        <v>0</v>
      </c>
      <c r="K231" s="14">
        <v>1</v>
      </c>
      <c r="L231" s="14">
        <v>1</v>
      </c>
      <c r="M231" s="14">
        <v>0</v>
      </c>
      <c r="N231" s="14" t="s">
        <v>170</v>
      </c>
      <c r="O231" s="14"/>
      <c r="P231" s="15" t="s">
        <v>275</v>
      </c>
      <c r="Q231" s="27" t="str">
        <f t="shared" si="3"/>
        <v>INSERT INTO CNCR_CODE_META_BAK values (:v_host_cd,'1','20120','합병증등급코드','09','Grade 5','9', NULL, NOW());</v>
      </c>
    </row>
    <row r="232" spans="1:17">
      <c r="A232" s="66" t="s">
        <v>2238</v>
      </c>
      <c r="B232" s="144">
        <v>1</v>
      </c>
      <c r="C232" s="16">
        <v>20130</v>
      </c>
      <c r="D232" s="16" t="s">
        <v>118</v>
      </c>
      <c r="E232" s="19" t="s">
        <v>497</v>
      </c>
      <c r="F232" s="5" t="s">
        <v>541</v>
      </c>
      <c r="G232" s="15">
        <v>1</v>
      </c>
      <c r="H232" s="20">
        <v>5</v>
      </c>
      <c r="I232" s="13">
        <v>0</v>
      </c>
      <c r="J232" s="14">
        <v>0</v>
      </c>
      <c r="K232" s="14">
        <v>0</v>
      </c>
      <c r="L232" s="14">
        <v>0</v>
      </c>
      <c r="M232" s="14">
        <v>1</v>
      </c>
      <c r="N232" s="14" t="s">
        <v>170</v>
      </c>
      <c r="O232" s="15"/>
      <c r="P232" s="15" t="s">
        <v>275</v>
      </c>
      <c r="Q232" s="27" t="str">
        <f t="shared" si="3"/>
        <v>INSERT INTO CNCR_CODE_META_BAK values (:v_host_cd,'1','20130','대장암진단종류코드','1','대장암(C18, C19, C20)','1', NULL, NOW());</v>
      </c>
    </row>
    <row r="233" spans="1:17">
      <c r="A233" s="66" t="s">
        <v>2238</v>
      </c>
      <c r="B233" s="144">
        <v>1</v>
      </c>
      <c r="C233" s="16">
        <v>20130</v>
      </c>
      <c r="D233" s="16" t="s">
        <v>118</v>
      </c>
      <c r="E233" s="19" t="s">
        <v>500</v>
      </c>
      <c r="F233" s="5" t="s">
        <v>542</v>
      </c>
      <c r="G233" s="15">
        <v>2</v>
      </c>
      <c r="H233" s="20">
        <v>5</v>
      </c>
      <c r="I233" s="13">
        <v>0</v>
      </c>
      <c r="J233" s="14">
        <v>0</v>
      </c>
      <c r="K233" s="14">
        <v>0</v>
      </c>
      <c r="L233" s="14">
        <v>0</v>
      </c>
      <c r="M233" s="14">
        <v>1</v>
      </c>
      <c r="N233" s="14" t="s">
        <v>170</v>
      </c>
      <c r="O233" s="15"/>
      <c r="P233" s="15" t="s">
        <v>275</v>
      </c>
      <c r="Q233" s="27" t="str">
        <f t="shared" si="3"/>
        <v>INSERT INTO CNCR_CODE_META_BAK values (:v_host_cd,'1','20130','대장암진단종류코드','2','상피내암(D01.0, D01.1, D01.2)','2', NULL, NOW());</v>
      </c>
    </row>
    <row r="234" spans="1:17">
      <c r="A234" s="66" t="s">
        <v>2238</v>
      </c>
      <c r="B234" s="144">
        <v>1</v>
      </c>
      <c r="C234" s="16">
        <v>20130</v>
      </c>
      <c r="D234" s="16" t="s">
        <v>118</v>
      </c>
      <c r="E234" s="19" t="s">
        <v>543</v>
      </c>
      <c r="F234" s="5" t="s">
        <v>526</v>
      </c>
      <c r="G234" s="15">
        <v>3</v>
      </c>
      <c r="H234" s="20">
        <v>4</v>
      </c>
      <c r="I234" s="13">
        <v>0</v>
      </c>
      <c r="J234" s="14">
        <v>0</v>
      </c>
      <c r="K234" s="14">
        <v>0</v>
      </c>
      <c r="L234" s="14">
        <v>0</v>
      </c>
      <c r="M234" s="14">
        <v>1</v>
      </c>
      <c r="N234" s="14" t="s">
        <v>170</v>
      </c>
      <c r="O234" s="15"/>
      <c r="P234" s="15" t="s">
        <v>544</v>
      </c>
      <c r="Q234" s="27" t="str">
        <f t="shared" si="3"/>
        <v>INSERT INTO CNCR_CODE_META_BAK values (:v_host_cd,'1','20130','대장암진단종류코드','8','기타암','3', NULL, NOW());</v>
      </c>
    </row>
    <row r="235" spans="1:17">
      <c r="A235" s="66" t="s">
        <v>2238</v>
      </c>
      <c r="B235" s="144">
        <v>1</v>
      </c>
      <c r="C235" s="16">
        <v>20130</v>
      </c>
      <c r="D235" s="16" t="s">
        <v>118</v>
      </c>
      <c r="E235" s="19" t="s">
        <v>504</v>
      </c>
      <c r="F235" s="5" t="s">
        <v>527</v>
      </c>
      <c r="G235" s="15">
        <v>4</v>
      </c>
      <c r="H235" s="20">
        <v>4</v>
      </c>
      <c r="I235" s="13">
        <v>0</v>
      </c>
      <c r="J235" s="14">
        <v>0</v>
      </c>
      <c r="K235" s="14">
        <v>0</v>
      </c>
      <c r="L235" s="14">
        <v>0</v>
      </c>
      <c r="M235" s="14">
        <v>1</v>
      </c>
      <c r="N235" s="14" t="s">
        <v>170</v>
      </c>
      <c r="O235" s="15"/>
      <c r="P235" s="15" t="s">
        <v>544</v>
      </c>
      <c r="Q235" s="27" t="str">
        <f t="shared" si="3"/>
        <v>INSERT INTO CNCR_CODE_META_BAK values (:v_host_cd,'1','20130','대장암진단종류코드','9','기타질환','4', NULL, NOW());</v>
      </c>
    </row>
    <row r="236" spans="1:17">
      <c r="A236" s="66" t="s">
        <v>2238</v>
      </c>
      <c r="B236" s="144">
        <v>1</v>
      </c>
      <c r="C236" s="16">
        <v>20140</v>
      </c>
      <c r="D236" s="16" t="s">
        <v>155</v>
      </c>
      <c r="E236" s="19" t="s">
        <v>497</v>
      </c>
      <c r="F236" s="5" t="s">
        <v>545</v>
      </c>
      <c r="G236" s="15">
        <v>1</v>
      </c>
      <c r="H236" s="20">
        <v>4</v>
      </c>
      <c r="I236" s="13">
        <v>0</v>
      </c>
      <c r="J236" s="14">
        <v>0</v>
      </c>
      <c r="K236" s="14">
        <v>0</v>
      </c>
      <c r="L236" s="14">
        <v>0</v>
      </c>
      <c r="M236" s="14">
        <v>1</v>
      </c>
      <c r="N236" s="14" t="s">
        <v>170</v>
      </c>
      <c r="O236" s="15"/>
      <c r="P236" s="15" t="s">
        <v>275</v>
      </c>
      <c r="Q236" s="27" t="str">
        <f t="shared" si="3"/>
        <v>INSERT INTO CNCR_CODE_META_BAK values (:v_host_cd,'1','20140','수술후합병증치료방법코드','1','Conservative mangement','1', NULL, NOW());</v>
      </c>
    </row>
    <row r="237" spans="1:17">
      <c r="A237" s="66" t="s">
        <v>2238</v>
      </c>
      <c r="B237" s="144">
        <v>1</v>
      </c>
      <c r="C237" s="16">
        <v>20140</v>
      </c>
      <c r="D237" s="16" t="s">
        <v>155</v>
      </c>
      <c r="E237" s="19" t="s">
        <v>500</v>
      </c>
      <c r="F237" s="5" t="s">
        <v>546</v>
      </c>
      <c r="G237" s="15">
        <v>2</v>
      </c>
      <c r="H237" s="20">
        <v>4</v>
      </c>
      <c r="I237" s="13">
        <v>0</v>
      </c>
      <c r="J237" s="14">
        <v>0</v>
      </c>
      <c r="K237" s="14">
        <v>0</v>
      </c>
      <c r="L237" s="14">
        <v>0</v>
      </c>
      <c r="M237" s="14">
        <v>1</v>
      </c>
      <c r="N237" s="14" t="s">
        <v>170</v>
      </c>
      <c r="O237" s="15"/>
      <c r="P237" s="15" t="s">
        <v>275</v>
      </c>
      <c r="Q237" s="27" t="str">
        <f t="shared" si="3"/>
        <v>INSERT INTO CNCR_CODE_META_BAK values (:v_host_cd,'1','20140','수술후합병증치료방법코드','2','Intervention','2', NULL, NOW());</v>
      </c>
    </row>
    <row r="238" spans="1:17">
      <c r="A238" s="66" t="s">
        <v>2238</v>
      </c>
      <c r="B238" s="144">
        <v>1</v>
      </c>
      <c r="C238" s="16">
        <v>20140</v>
      </c>
      <c r="D238" s="16" t="s">
        <v>155</v>
      </c>
      <c r="E238" s="19" t="s">
        <v>382</v>
      </c>
      <c r="F238" s="5" t="s">
        <v>547</v>
      </c>
      <c r="G238" s="15">
        <v>3</v>
      </c>
      <c r="H238" s="20">
        <v>4</v>
      </c>
      <c r="I238" s="13">
        <v>0</v>
      </c>
      <c r="J238" s="14">
        <v>0</v>
      </c>
      <c r="K238" s="14">
        <v>0</v>
      </c>
      <c r="L238" s="14">
        <v>0</v>
      </c>
      <c r="M238" s="14">
        <v>1</v>
      </c>
      <c r="N238" s="14" t="s">
        <v>170</v>
      </c>
      <c r="O238" s="15"/>
      <c r="P238" s="15" t="s">
        <v>275</v>
      </c>
      <c r="Q238" s="27" t="str">
        <f t="shared" si="3"/>
        <v>INSERT INTO CNCR_CODE_META_BAK values (:v_host_cd,'1','20140','수술후합병증치료방법코드','3','Operation','3', NULL, NOW());</v>
      </c>
    </row>
    <row r="239" spans="1:17">
      <c r="A239" s="66" t="s">
        <v>2238</v>
      </c>
      <c r="B239" s="144">
        <v>1</v>
      </c>
      <c r="C239" s="16">
        <v>20140</v>
      </c>
      <c r="D239" s="16" t="s">
        <v>155</v>
      </c>
      <c r="E239" s="19" t="s">
        <v>504</v>
      </c>
      <c r="F239" s="5" t="s">
        <v>271</v>
      </c>
      <c r="G239" s="15">
        <v>4</v>
      </c>
      <c r="H239" s="20">
        <v>4</v>
      </c>
      <c r="I239" s="13">
        <v>0</v>
      </c>
      <c r="J239" s="14">
        <v>0</v>
      </c>
      <c r="K239" s="14">
        <v>0</v>
      </c>
      <c r="L239" s="14">
        <v>0</v>
      </c>
      <c r="M239" s="14">
        <v>1</v>
      </c>
      <c r="N239" s="14" t="s">
        <v>170</v>
      </c>
      <c r="O239" s="15"/>
      <c r="P239" s="15" t="s">
        <v>275</v>
      </c>
      <c r="Q239" s="27" t="str">
        <f t="shared" si="3"/>
        <v>INSERT INTO CNCR_CODE_META_BAK values (:v_host_cd,'1','20140','수술후합병증치료방법코드','9','기타','4', NULL, NOW());</v>
      </c>
    </row>
    <row r="240" spans="1:17">
      <c r="A240" s="66" t="s">
        <v>2238</v>
      </c>
      <c r="B240" s="144">
        <v>1</v>
      </c>
      <c r="C240" s="16">
        <v>20150</v>
      </c>
      <c r="D240" s="16" t="s">
        <v>27</v>
      </c>
      <c r="E240" s="19" t="s">
        <v>273</v>
      </c>
      <c r="F240" s="5" t="s">
        <v>548</v>
      </c>
      <c r="G240" s="18">
        <v>1</v>
      </c>
      <c r="H240" s="18">
        <v>9</v>
      </c>
      <c r="I240" s="13">
        <v>0</v>
      </c>
      <c r="J240" s="14">
        <v>0</v>
      </c>
      <c r="K240" s="14">
        <v>0</v>
      </c>
      <c r="L240" s="14">
        <v>1</v>
      </c>
      <c r="M240" s="14">
        <v>0</v>
      </c>
      <c r="N240" s="14" t="s">
        <v>170</v>
      </c>
      <c r="O240" s="15"/>
      <c r="P240" s="15" t="s">
        <v>275</v>
      </c>
      <c r="Q240" s="27" t="str">
        <f t="shared" si="3"/>
        <v>INSERT INTO CNCR_CODE_META_BAK values (:v_host_cd,'1','20150','간기능평가종류코드','01','ALBI score','1', NULL, NOW());</v>
      </c>
    </row>
    <row r="241" spans="1:17">
      <c r="A241" s="66" t="s">
        <v>2238</v>
      </c>
      <c r="B241" s="144">
        <v>1</v>
      </c>
      <c r="C241" s="16">
        <v>20150</v>
      </c>
      <c r="D241" s="16" t="s">
        <v>27</v>
      </c>
      <c r="E241" s="19" t="s">
        <v>276</v>
      </c>
      <c r="F241" s="5" t="s">
        <v>549</v>
      </c>
      <c r="G241" s="18">
        <v>2</v>
      </c>
      <c r="H241" s="18">
        <v>9</v>
      </c>
      <c r="I241" s="13">
        <v>0</v>
      </c>
      <c r="J241" s="14">
        <v>0</v>
      </c>
      <c r="K241" s="14">
        <v>0</v>
      </c>
      <c r="L241" s="14">
        <v>1</v>
      </c>
      <c r="M241" s="14">
        <v>0</v>
      </c>
      <c r="N241" s="14" t="s">
        <v>170</v>
      </c>
      <c r="O241" s="15"/>
      <c r="P241" s="15" t="s">
        <v>275</v>
      </c>
      <c r="Q241" s="27" t="str">
        <f t="shared" si="3"/>
        <v>INSERT INTO CNCR_CODE_META_BAK values (:v_host_cd,'1','20150','간기능평가종류코드','02','Child-Pugh score','2', NULL, NOW());</v>
      </c>
    </row>
    <row r="242" spans="1:17">
      <c r="A242" s="66" t="s">
        <v>2238</v>
      </c>
      <c r="B242" s="144">
        <v>1</v>
      </c>
      <c r="C242" s="16">
        <v>20150</v>
      </c>
      <c r="D242" s="16" t="s">
        <v>27</v>
      </c>
      <c r="E242" s="19" t="s">
        <v>278</v>
      </c>
      <c r="F242" s="5" t="s">
        <v>550</v>
      </c>
      <c r="G242" s="18">
        <v>3</v>
      </c>
      <c r="H242" s="20">
        <v>9</v>
      </c>
      <c r="I242" s="13">
        <v>0</v>
      </c>
      <c r="J242" s="14">
        <v>0</v>
      </c>
      <c r="K242" s="14">
        <v>0</v>
      </c>
      <c r="L242" s="14">
        <v>1</v>
      </c>
      <c r="M242" s="14">
        <v>0</v>
      </c>
      <c r="N242" s="14" t="s">
        <v>170</v>
      </c>
      <c r="O242" s="15"/>
      <c r="P242" s="15" t="s">
        <v>275</v>
      </c>
      <c r="Q242" s="27" t="str">
        <f t="shared" si="3"/>
        <v>INSERT INTO CNCR_CODE_META_BAK values (:v_host_cd,'1','20150','간기능평가종류코드','03','Encephalopathy','3', NULL, NOW());</v>
      </c>
    </row>
    <row r="243" spans="1:17">
      <c r="A243" s="66" t="s">
        <v>2238</v>
      </c>
      <c r="B243" s="144">
        <v>1</v>
      </c>
      <c r="C243" s="16">
        <v>20150</v>
      </c>
      <c r="D243" s="16" t="s">
        <v>27</v>
      </c>
      <c r="E243" s="19" t="s">
        <v>280</v>
      </c>
      <c r="F243" s="5" t="s">
        <v>551</v>
      </c>
      <c r="G243" s="18">
        <v>4</v>
      </c>
      <c r="H243" s="20">
        <v>9</v>
      </c>
      <c r="I243" s="13">
        <v>0</v>
      </c>
      <c r="J243" s="14">
        <v>0</v>
      </c>
      <c r="K243" s="14">
        <v>0</v>
      </c>
      <c r="L243" s="14">
        <v>1</v>
      </c>
      <c r="M243" s="14">
        <v>0</v>
      </c>
      <c r="N243" s="14" t="s">
        <v>170</v>
      </c>
      <c r="O243" s="15"/>
      <c r="P243" s="15" t="s">
        <v>275</v>
      </c>
      <c r="Q243" s="27" t="str">
        <f t="shared" si="3"/>
        <v>INSERT INTO CNCR_CODE_META_BAK values (:v_host_cd,'1','20150','간기능평가종류코드','04','FIB-4 score','4', NULL, NOW());</v>
      </c>
    </row>
    <row r="244" spans="1:17">
      <c r="A244" s="66" t="s">
        <v>2238</v>
      </c>
      <c r="B244" s="144">
        <v>1</v>
      </c>
      <c r="C244" s="16">
        <v>20150</v>
      </c>
      <c r="D244" s="16" t="s">
        <v>27</v>
      </c>
      <c r="E244" s="19" t="s">
        <v>282</v>
      </c>
      <c r="F244" s="5" t="s">
        <v>552</v>
      </c>
      <c r="G244" s="18">
        <v>5</v>
      </c>
      <c r="H244" s="20">
        <v>9</v>
      </c>
      <c r="I244" s="13">
        <v>0</v>
      </c>
      <c r="J244" s="14">
        <v>0</v>
      </c>
      <c r="K244" s="14">
        <v>0</v>
      </c>
      <c r="L244" s="14">
        <v>1</v>
      </c>
      <c r="M244" s="14">
        <v>0</v>
      </c>
      <c r="N244" s="14" t="s">
        <v>170</v>
      </c>
      <c r="O244" s="15"/>
      <c r="P244" s="15" t="s">
        <v>275</v>
      </c>
      <c r="Q244" s="27" t="str">
        <f t="shared" si="3"/>
        <v>INSERT INTO CNCR_CODE_META_BAK values (:v_host_cd,'1','20150','간기능평가종류코드','05','HSI score','5', NULL, NOW());</v>
      </c>
    </row>
    <row r="245" spans="1:17">
      <c r="A245" s="66" t="s">
        <v>2238</v>
      </c>
      <c r="B245" s="144">
        <v>1</v>
      </c>
      <c r="C245" s="16">
        <v>20150</v>
      </c>
      <c r="D245" s="16" t="s">
        <v>27</v>
      </c>
      <c r="E245" s="19" t="s">
        <v>284</v>
      </c>
      <c r="F245" s="5" t="s">
        <v>553</v>
      </c>
      <c r="G245" s="18">
        <v>6</v>
      </c>
      <c r="H245" s="20">
        <v>9</v>
      </c>
      <c r="I245" s="13">
        <v>0</v>
      </c>
      <c r="J245" s="14">
        <v>0</v>
      </c>
      <c r="K245" s="14">
        <v>0</v>
      </c>
      <c r="L245" s="14">
        <v>1</v>
      </c>
      <c r="M245" s="14">
        <v>0</v>
      </c>
      <c r="N245" s="14" t="s">
        <v>170</v>
      </c>
      <c r="O245" s="15"/>
      <c r="P245" s="15" t="s">
        <v>275</v>
      </c>
      <c r="Q245" s="27" t="str">
        <f t="shared" si="3"/>
        <v>INSERT INTO CNCR_CODE_META_BAK values (:v_host_cd,'1','20150','간기능평가종류코드','06','MELD score','6', NULL, NOW());</v>
      </c>
    </row>
    <row r="246" spans="1:17">
      <c r="A246" s="66" t="s">
        <v>2238</v>
      </c>
      <c r="B246" s="144">
        <v>1</v>
      </c>
      <c r="C246" s="16">
        <v>20150</v>
      </c>
      <c r="D246" s="16" t="s">
        <v>27</v>
      </c>
      <c r="E246" s="19" t="s">
        <v>286</v>
      </c>
      <c r="F246" s="5" t="s">
        <v>554</v>
      </c>
      <c r="G246" s="18">
        <v>7</v>
      </c>
      <c r="H246" s="20">
        <v>9</v>
      </c>
      <c r="I246" s="13">
        <v>0</v>
      </c>
      <c r="J246" s="14">
        <v>0</v>
      </c>
      <c r="K246" s="14">
        <v>0</v>
      </c>
      <c r="L246" s="14">
        <v>1</v>
      </c>
      <c r="M246" s="14">
        <v>0</v>
      </c>
      <c r="N246" s="14" t="s">
        <v>170</v>
      </c>
      <c r="O246" s="15"/>
      <c r="P246" s="15" t="s">
        <v>275</v>
      </c>
      <c r="Q246" s="27" t="str">
        <f t="shared" si="3"/>
        <v>INSERT INTO CNCR_CODE_META_BAK values (:v_host_cd,'1','20150','간기능평가종류코드','07','MELD-Na score','7', NULL, NOW());</v>
      </c>
    </row>
    <row r="247" spans="1:17">
      <c r="A247" s="66" t="s">
        <v>2238</v>
      </c>
      <c r="B247" s="144">
        <v>1</v>
      </c>
      <c r="C247" s="16">
        <v>20150</v>
      </c>
      <c r="D247" s="16" t="s">
        <v>27</v>
      </c>
      <c r="E247" s="19" t="s">
        <v>288</v>
      </c>
      <c r="F247" s="5" t="s">
        <v>555</v>
      </c>
      <c r="G247" s="18">
        <v>8</v>
      </c>
      <c r="H247" s="20">
        <v>9</v>
      </c>
      <c r="I247" s="13">
        <v>0</v>
      </c>
      <c r="J247" s="14">
        <v>0</v>
      </c>
      <c r="K247" s="14">
        <v>0</v>
      </c>
      <c r="L247" s="14">
        <v>1</v>
      </c>
      <c r="M247" s="14">
        <v>0</v>
      </c>
      <c r="N247" s="14" t="s">
        <v>170</v>
      </c>
      <c r="O247" s="15"/>
      <c r="P247" s="15" t="s">
        <v>275</v>
      </c>
      <c r="Q247" s="27" t="str">
        <f t="shared" si="3"/>
        <v>INSERT INTO CNCR_CODE_META_BAK values (:v_host_cd,'1','20150','간기능평가종류코드','08','간성 혼수','8', NULL, NOW());</v>
      </c>
    </row>
    <row r="248" spans="1:17">
      <c r="A248" s="66" t="s">
        <v>2238</v>
      </c>
      <c r="B248" s="144">
        <v>1</v>
      </c>
      <c r="C248" s="16">
        <v>20150</v>
      </c>
      <c r="D248" s="16" t="s">
        <v>27</v>
      </c>
      <c r="E248" s="19" t="s">
        <v>310</v>
      </c>
      <c r="F248" s="5" t="s">
        <v>271</v>
      </c>
      <c r="G248" s="18">
        <v>9</v>
      </c>
      <c r="H248" s="20">
        <v>9</v>
      </c>
      <c r="I248" s="13">
        <v>0</v>
      </c>
      <c r="J248" s="14">
        <v>0</v>
      </c>
      <c r="K248" s="14">
        <v>0</v>
      </c>
      <c r="L248" s="14">
        <v>1</v>
      </c>
      <c r="M248" s="14">
        <v>0</v>
      </c>
      <c r="N248" s="14" t="s">
        <v>170</v>
      </c>
      <c r="O248" s="15"/>
      <c r="P248" s="15" t="s">
        <v>275</v>
      </c>
      <c r="Q248" s="27" t="str">
        <f t="shared" si="3"/>
        <v>INSERT INTO CNCR_CODE_META_BAK values (:v_host_cd,'1','20150','간기능평가종류코드','99','기타','9', NULL, NOW());</v>
      </c>
    </row>
    <row r="249" spans="1:17">
      <c r="A249" s="66" t="s">
        <v>2238</v>
      </c>
      <c r="B249" s="144">
        <v>1</v>
      </c>
      <c r="C249" s="16">
        <v>20160</v>
      </c>
      <c r="D249" s="15" t="s">
        <v>556</v>
      </c>
      <c r="E249" s="19" t="s">
        <v>497</v>
      </c>
      <c r="F249" s="5" t="s">
        <v>557</v>
      </c>
      <c r="G249" s="18">
        <v>1</v>
      </c>
      <c r="H249" s="18">
        <v>4</v>
      </c>
      <c r="I249" s="13">
        <v>0</v>
      </c>
      <c r="J249" s="14">
        <v>0</v>
      </c>
      <c r="K249" s="14">
        <v>0</v>
      </c>
      <c r="L249" s="14">
        <v>1</v>
      </c>
      <c r="M249" s="14">
        <v>0</v>
      </c>
      <c r="N249" s="14" t="s">
        <v>170</v>
      </c>
      <c r="O249" s="15"/>
      <c r="P249" s="15" t="s">
        <v>275</v>
      </c>
      <c r="Q249" s="27" t="str">
        <f t="shared" si="3"/>
        <v>INSERT INTO CNCR_CODE_META_BAK values (:v_host_cd,'1','20160','간암진단종류코드','1','간암 (C22, 단 C221 제외)','1', NULL, NOW());</v>
      </c>
    </row>
    <row r="250" spans="1:17">
      <c r="A250" s="66" t="s">
        <v>2238</v>
      </c>
      <c r="B250" s="144">
        <v>1</v>
      </c>
      <c r="C250" s="16">
        <v>20160</v>
      </c>
      <c r="D250" s="15" t="s">
        <v>556</v>
      </c>
      <c r="E250" s="19" t="s">
        <v>500</v>
      </c>
      <c r="F250" s="5" t="s">
        <v>558</v>
      </c>
      <c r="G250" s="18">
        <v>2</v>
      </c>
      <c r="H250" s="18">
        <v>4</v>
      </c>
      <c r="I250" s="13">
        <v>0</v>
      </c>
      <c r="J250" s="14">
        <v>0</v>
      </c>
      <c r="K250" s="14">
        <v>0</v>
      </c>
      <c r="L250" s="14">
        <v>1</v>
      </c>
      <c r="M250" s="14">
        <v>0</v>
      </c>
      <c r="N250" s="14" t="s">
        <v>170</v>
      </c>
      <c r="O250" s="15"/>
      <c r="P250" s="15" t="s">
        <v>275</v>
      </c>
      <c r="Q250" s="27" t="str">
        <f t="shared" si="3"/>
        <v>INSERT INTO CNCR_CODE_META_BAK values (:v_host_cd,'1','20160','간암진단종류코드','2','상피내암 (D0150)','2', NULL, NOW());</v>
      </c>
    </row>
    <row r="251" spans="1:17">
      <c r="A251" s="66" t="s">
        <v>2238</v>
      </c>
      <c r="B251" s="144">
        <v>1</v>
      </c>
      <c r="C251" s="16">
        <v>20160</v>
      </c>
      <c r="D251" s="15" t="s">
        <v>556</v>
      </c>
      <c r="E251" s="19" t="s">
        <v>543</v>
      </c>
      <c r="F251" s="5" t="s">
        <v>559</v>
      </c>
      <c r="G251" s="18">
        <v>3</v>
      </c>
      <c r="H251" s="18">
        <v>4</v>
      </c>
      <c r="I251" s="13">
        <v>0</v>
      </c>
      <c r="J251" s="14">
        <v>0</v>
      </c>
      <c r="K251" s="14">
        <v>0</v>
      </c>
      <c r="L251" s="14">
        <v>1</v>
      </c>
      <c r="M251" s="14">
        <v>0</v>
      </c>
      <c r="N251" s="14" t="s">
        <v>170</v>
      </c>
      <c r="O251" s="15"/>
      <c r="P251" s="15" t="s">
        <v>275</v>
      </c>
      <c r="Q251" s="27" t="str">
        <f t="shared" si="3"/>
        <v>INSERT INTO CNCR_CODE_META_BAK values (:v_host_cd,'1','20160','간암진단종류코드','8','기타암 (간내담관암(C221) 포함)','3', NULL, NOW());</v>
      </c>
    </row>
    <row r="252" spans="1:17">
      <c r="A252" s="66" t="s">
        <v>2238</v>
      </c>
      <c r="B252" s="144">
        <v>1</v>
      </c>
      <c r="C252" s="16">
        <v>20160</v>
      </c>
      <c r="D252" s="15" t="s">
        <v>556</v>
      </c>
      <c r="E252" s="19" t="s">
        <v>504</v>
      </c>
      <c r="F252" s="5" t="s">
        <v>527</v>
      </c>
      <c r="G252" s="18">
        <v>4</v>
      </c>
      <c r="H252" s="18">
        <v>4</v>
      </c>
      <c r="I252" s="13">
        <v>0</v>
      </c>
      <c r="J252" s="14">
        <v>0</v>
      </c>
      <c r="K252" s="14">
        <v>0</v>
      </c>
      <c r="L252" s="14">
        <v>1</v>
      </c>
      <c r="M252" s="14">
        <v>0</v>
      </c>
      <c r="N252" s="14" t="s">
        <v>170</v>
      </c>
      <c r="O252" s="15"/>
      <c r="P252" s="15" t="s">
        <v>275</v>
      </c>
      <c r="Q252" s="27" t="str">
        <f t="shared" si="3"/>
        <v>INSERT INTO CNCR_CODE_META_BAK values (:v_host_cd,'1','20160','간암진단종류코드','9','기타질환','4', NULL, NOW());</v>
      </c>
    </row>
    <row r="253" spans="1:17">
      <c r="A253" s="66" t="s">
        <v>2238</v>
      </c>
      <c r="B253" s="144">
        <v>1</v>
      </c>
      <c r="C253" s="16">
        <v>20170</v>
      </c>
      <c r="D253" s="15" t="s">
        <v>83</v>
      </c>
      <c r="E253" s="19" t="s">
        <v>497</v>
      </c>
      <c r="F253" s="5" t="s">
        <v>152</v>
      </c>
      <c r="G253" s="15">
        <v>1</v>
      </c>
      <c r="H253" s="20">
        <v>2</v>
      </c>
      <c r="I253" s="13">
        <v>0</v>
      </c>
      <c r="J253" s="14">
        <v>0</v>
      </c>
      <c r="K253" s="14">
        <v>0</v>
      </c>
      <c r="L253" s="14">
        <v>1</v>
      </c>
      <c r="M253" s="14">
        <v>0</v>
      </c>
      <c r="N253" s="14" t="s">
        <v>170</v>
      </c>
      <c r="O253" s="15"/>
      <c r="P253" s="15" t="s">
        <v>275</v>
      </c>
      <c r="Q253" s="27" t="str">
        <f t="shared" si="3"/>
        <v>INSERT INTO CNCR_CODE_META_BAK values (:v_host_cd,'1','20170','합병증구분코드','1','수술 후 합병증','1', NULL, NOW());</v>
      </c>
    </row>
    <row r="254" spans="1:17">
      <c r="A254" s="66" t="s">
        <v>2238</v>
      </c>
      <c r="B254" s="144">
        <v>1</v>
      </c>
      <c r="C254" s="16">
        <v>20170</v>
      </c>
      <c r="D254" s="15" t="s">
        <v>83</v>
      </c>
      <c r="E254" s="19" t="s">
        <v>500</v>
      </c>
      <c r="F254" s="5" t="s">
        <v>560</v>
      </c>
      <c r="G254" s="15">
        <v>2</v>
      </c>
      <c r="H254" s="20">
        <v>2</v>
      </c>
      <c r="I254" s="13">
        <v>0</v>
      </c>
      <c r="J254" s="14">
        <v>0</v>
      </c>
      <c r="K254" s="14">
        <v>0</v>
      </c>
      <c r="L254" s="14">
        <v>1</v>
      </c>
      <c r="M254" s="14">
        <v>0</v>
      </c>
      <c r="N254" s="14" t="s">
        <v>170</v>
      </c>
      <c r="O254" s="15"/>
      <c r="P254" s="15" t="s">
        <v>275</v>
      </c>
      <c r="Q254" s="27" t="str">
        <f t="shared" si="3"/>
        <v>INSERT INTO CNCR_CODE_META_BAK values (:v_host_cd,'1','20170','합병증구분코드','2','시술 후 합병증','2', NULL, NOW());</v>
      </c>
    </row>
    <row r="255" spans="1:17">
      <c r="A255" s="66" t="s">
        <v>2238</v>
      </c>
      <c r="B255" s="144">
        <v>1</v>
      </c>
      <c r="C255" s="16">
        <v>20180</v>
      </c>
      <c r="D255" s="16" t="s">
        <v>84</v>
      </c>
      <c r="E255" s="19" t="s">
        <v>273</v>
      </c>
      <c r="F255" s="5" t="s">
        <v>561</v>
      </c>
      <c r="G255" s="15">
        <v>1</v>
      </c>
      <c r="H255" s="20">
        <v>25</v>
      </c>
      <c r="I255" s="13">
        <v>0</v>
      </c>
      <c r="J255" s="14">
        <v>0</v>
      </c>
      <c r="K255" s="14">
        <v>0</v>
      </c>
      <c r="L255" s="14">
        <v>1</v>
      </c>
      <c r="M255" s="14">
        <v>0</v>
      </c>
      <c r="N255" s="14" t="s">
        <v>170</v>
      </c>
      <c r="O255" s="15"/>
      <c r="P255" s="15" t="s">
        <v>275</v>
      </c>
      <c r="Q255" s="27" t="str">
        <f t="shared" si="3"/>
        <v>INSERT INTO CNCR_CODE_META_BAK values (:v_host_cd,'1','20180','시술수술합병증구분코드','01','Anastomosis leakage','1', NULL, NOW());</v>
      </c>
    </row>
    <row r="256" spans="1:17">
      <c r="A256" s="66" t="s">
        <v>2238</v>
      </c>
      <c r="B256" s="144">
        <v>1</v>
      </c>
      <c r="C256" s="16">
        <v>20180</v>
      </c>
      <c r="D256" s="16" t="s">
        <v>84</v>
      </c>
      <c r="E256" s="19" t="s">
        <v>276</v>
      </c>
      <c r="F256" s="5" t="s">
        <v>562</v>
      </c>
      <c r="G256" s="15">
        <v>2</v>
      </c>
      <c r="H256" s="20">
        <v>25</v>
      </c>
      <c r="I256" s="13">
        <v>0</v>
      </c>
      <c r="J256" s="14">
        <v>0</v>
      </c>
      <c r="K256" s="14">
        <v>0</v>
      </c>
      <c r="L256" s="14">
        <v>1</v>
      </c>
      <c r="M256" s="14">
        <v>0</v>
      </c>
      <c r="N256" s="14" t="s">
        <v>170</v>
      </c>
      <c r="O256" s="15"/>
      <c r="P256" s="15" t="s">
        <v>275</v>
      </c>
      <c r="Q256" s="27" t="str">
        <f t="shared" si="3"/>
        <v>INSERT INTO CNCR_CODE_META_BAK values (:v_host_cd,'1','20180','시술수술합병증구분코드','02','Biliary fistula','2', NULL, NOW());</v>
      </c>
    </row>
    <row r="257" spans="1:17">
      <c r="A257" s="66" t="s">
        <v>2238</v>
      </c>
      <c r="B257" s="144">
        <v>1</v>
      </c>
      <c r="C257" s="16">
        <v>20180</v>
      </c>
      <c r="D257" s="16" t="s">
        <v>84</v>
      </c>
      <c r="E257" s="19" t="s">
        <v>278</v>
      </c>
      <c r="F257" s="5" t="s">
        <v>563</v>
      </c>
      <c r="G257" s="15">
        <v>3</v>
      </c>
      <c r="H257" s="20">
        <v>25</v>
      </c>
      <c r="I257" s="13">
        <v>0</v>
      </c>
      <c r="J257" s="14">
        <v>0</v>
      </c>
      <c r="K257" s="14">
        <v>0</v>
      </c>
      <c r="L257" s="14">
        <v>1</v>
      </c>
      <c r="M257" s="14">
        <v>0</v>
      </c>
      <c r="N257" s="14" t="s">
        <v>170</v>
      </c>
      <c r="O257" s="15"/>
      <c r="P257" s="15" t="s">
        <v>275</v>
      </c>
      <c r="Q257" s="27" t="str">
        <f t="shared" si="3"/>
        <v>INSERT INTO CNCR_CODE_META_BAK values (:v_host_cd,'1','20180','시술수술합병증구분코드','03','Bleeding Intraluminal (anastomosis)','3', NULL, NOW());</v>
      </c>
    </row>
    <row r="258" spans="1:17">
      <c r="A258" s="66" t="s">
        <v>2238</v>
      </c>
      <c r="B258" s="144">
        <v>1</v>
      </c>
      <c r="C258" s="16">
        <v>20180</v>
      </c>
      <c r="D258" s="16" t="s">
        <v>84</v>
      </c>
      <c r="E258" s="19" t="s">
        <v>280</v>
      </c>
      <c r="F258" s="5" t="s">
        <v>564</v>
      </c>
      <c r="G258" s="15">
        <v>4</v>
      </c>
      <c r="H258" s="20">
        <v>25</v>
      </c>
      <c r="I258" s="13">
        <v>0</v>
      </c>
      <c r="J258" s="14">
        <v>0</v>
      </c>
      <c r="K258" s="14">
        <v>0</v>
      </c>
      <c r="L258" s="14">
        <v>1</v>
      </c>
      <c r="M258" s="14">
        <v>0</v>
      </c>
      <c r="N258" s="14" t="s">
        <v>170</v>
      </c>
      <c r="O258" s="15"/>
      <c r="P258" s="15" t="s">
        <v>275</v>
      </c>
      <c r="Q258" s="27" t="str">
        <f t="shared" si="3"/>
        <v>INSERT INTO CNCR_CODE_META_BAK values (:v_host_cd,'1','20180','시술수술합병증구분코드','04','Bleeding Intraperitoneal','4', NULL, NOW());</v>
      </c>
    </row>
    <row r="259" spans="1:17">
      <c r="A259" s="66" t="s">
        <v>2238</v>
      </c>
      <c r="B259" s="144">
        <v>1</v>
      </c>
      <c r="C259" s="16">
        <v>20180</v>
      </c>
      <c r="D259" s="16" t="s">
        <v>84</v>
      </c>
      <c r="E259" s="19" t="s">
        <v>282</v>
      </c>
      <c r="F259" s="5" t="s">
        <v>565</v>
      </c>
      <c r="G259" s="15">
        <v>5</v>
      </c>
      <c r="H259" s="20">
        <v>25</v>
      </c>
      <c r="I259" s="13">
        <v>0</v>
      </c>
      <c r="J259" s="14">
        <v>0</v>
      </c>
      <c r="K259" s="14">
        <v>0</v>
      </c>
      <c r="L259" s="14">
        <v>1</v>
      </c>
      <c r="M259" s="14">
        <v>0</v>
      </c>
      <c r="N259" s="14" t="s">
        <v>170</v>
      </c>
      <c r="O259" s="15"/>
      <c r="P259" s="15" t="s">
        <v>275</v>
      </c>
      <c r="Q259" s="27" t="str">
        <f t="shared" ref="Q259:Q322" si="4">"INSERT INTO CNCR_CODE_META_BAK values (:v_host_cd,'"&amp; B259 &amp;"','"&amp; C259 &amp;"','"&amp; D259 &amp;"','"&amp; E259 &amp;"','"&amp; SUBSTITUTE(F259,CHAR(39),CHAR(39)&amp;CHAR(39)) &amp;"','"&amp; G259 &amp;"', NULL, NOW());"</f>
        <v>INSERT INTO CNCR_CODE_META_BAK values (:v_host_cd,'1','20180','시술수술합병증구분코드','05','Cardiovascular-AMI','5', NULL, NOW());</v>
      </c>
    </row>
    <row r="260" spans="1:17">
      <c r="A260" s="66" t="s">
        <v>2238</v>
      </c>
      <c r="B260" s="144">
        <v>1</v>
      </c>
      <c r="C260" s="16">
        <v>20180</v>
      </c>
      <c r="D260" s="16" t="s">
        <v>84</v>
      </c>
      <c r="E260" s="19" t="s">
        <v>284</v>
      </c>
      <c r="F260" s="5" t="s">
        <v>566</v>
      </c>
      <c r="G260" s="15">
        <v>6</v>
      </c>
      <c r="H260" s="20">
        <v>25</v>
      </c>
      <c r="I260" s="13">
        <v>0</v>
      </c>
      <c r="J260" s="14">
        <v>0</v>
      </c>
      <c r="K260" s="14">
        <v>0</v>
      </c>
      <c r="L260" s="14">
        <v>1</v>
      </c>
      <c r="M260" s="14">
        <v>0</v>
      </c>
      <c r="N260" s="14" t="s">
        <v>170</v>
      </c>
      <c r="O260" s="15"/>
      <c r="P260" s="15" t="s">
        <v>275</v>
      </c>
      <c r="Q260" s="27" t="str">
        <f t="shared" si="4"/>
        <v>INSERT INTO CNCR_CODE_META_BAK values (:v_host_cd,'1','20180','시술수술합병증구분코드','06','Cardiovascular-Arrhythmia','6', NULL, NOW());</v>
      </c>
    </row>
    <row r="261" spans="1:17">
      <c r="A261" s="66" t="s">
        <v>2238</v>
      </c>
      <c r="B261" s="144">
        <v>1</v>
      </c>
      <c r="C261" s="16">
        <v>20180</v>
      </c>
      <c r="D261" s="16" t="s">
        <v>84</v>
      </c>
      <c r="E261" s="19" t="s">
        <v>286</v>
      </c>
      <c r="F261" s="5" t="s">
        <v>392</v>
      </c>
      <c r="G261" s="15">
        <v>7</v>
      </c>
      <c r="H261" s="20">
        <v>25</v>
      </c>
      <c r="I261" s="13">
        <v>0</v>
      </c>
      <c r="J261" s="14">
        <v>0</v>
      </c>
      <c r="K261" s="14">
        <v>0</v>
      </c>
      <c r="L261" s="14">
        <v>1</v>
      </c>
      <c r="M261" s="14">
        <v>0</v>
      </c>
      <c r="N261" s="14" t="s">
        <v>170</v>
      </c>
      <c r="O261" s="15"/>
      <c r="P261" s="15" t="s">
        <v>275</v>
      </c>
      <c r="Q261" s="27" t="str">
        <f t="shared" si="4"/>
        <v>INSERT INTO CNCR_CODE_META_BAK values (:v_host_cd,'1','20180','시술수술합병증구분코드','07','Chylous ascites','7', NULL, NOW());</v>
      </c>
    </row>
    <row r="262" spans="1:17">
      <c r="A262" s="66" t="s">
        <v>2238</v>
      </c>
      <c r="B262" s="144">
        <v>1</v>
      </c>
      <c r="C262" s="16">
        <v>20180</v>
      </c>
      <c r="D262" s="16" t="s">
        <v>84</v>
      </c>
      <c r="E262" s="19" t="s">
        <v>288</v>
      </c>
      <c r="F262" s="5" t="s">
        <v>567</v>
      </c>
      <c r="G262" s="15">
        <v>8</v>
      </c>
      <c r="H262" s="20">
        <v>25</v>
      </c>
      <c r="I262" s="13">
        <v>0</v>
      </c>
      <c r="J262" s="14">
        <v>0</v>
      </c>
      <c r="K262" s="14">
        <v>0</v>
      </c>
      <c r="L262" s="14">
        <v>1</v>
      </c>
      <c r="M262" s="14">
        <v>0</v>
      </c>
      <c r="N262" s="14" t="s">
        <v>170</v>
      </c>
      <c r="O262" s="15"/>
      <c r="P262" s="15" t="s">
        <v>275</v>
      </c>
      <c r="Q262" s="27" t="str">
        <f t="shared" si="4"/>
        <v>INSERT INTO CNCR_CODE_META_BAK values (:v_host_cd,'1','20180','시술수술합병증구분코드','08','DVT','8', NULL, NOW());</v>
      </c>
    </row>
    <row r="263" spans="1:17">
      <c r="A263" s="66" t="s">
        <v>2238</v>
      </c>
      <c r="B263" s="144">
        <v>1</v>
      </c>
      <c r="C263" s="16">
        <v>20180</v>
      </c>
      <c r="D263" s="16" t="s">
        <v>84</v>
      </c>
      <c r="E263" s="19" t="s">
        <v>290</v>
      </c>
      <c r="F263" s="5" t="s">
        <v>568</v>
      </c>
      <c r="G263" s="15">
        <v>9</v>
      </c>
      <c r="H263" s="20">
        <v>25</v>
      </c>
      <c r="I263" s="13">
        <v>0</v>
      </c>
      <c r="J263" s="14">
        <v>0</v>
      </c>
      <c r="K263" s="14">
        <v>0</v>
      </c>
      <c r="L263" s="14">
        <v>1</v>
      </c>
      <c r="M263" s="14">
        <v>0</v>
      </c>
      <c r="N263" s="14" t="s">
        <v>170</v>
      </c>
      <c r="O263" s="15"/>
      <c r="P263" s="15" t="s">
        <v>275</v>
      </c>
      <c r="Q263" s="27" t="str">
        <f t="shared" si="4"/>
        <v>INSERT INTO CNCR_CODE_META_BAK values (:v_host_cd,'1','20180','시술수술합병증구분코드','09','Ileus','9', NULL, NOW());</v>
      </c>
    </row>
    <row r="264" spans="1:17">
      <c r="A264" s="66" t="s">
        <v>2238</v>
      </c>
      <c r="B264" s="144">
        <v>1</v>
      </c>
      <c r="C264" s="16">
        <v>20180</v>
      </c>
      <c r="D264" s="16" t="s">
        <v>84</v>
      </c>
      <c r="E264" s="19" t="s">
        <v>292</v>
      </c>
      <c r="F264" s="5" t="s">
        <v>569</v>
      </c>
      <c r="G264" s="15">
        <v>10</v>
      </c>
      <c r="H264" s="20">
        <v>25</v>
      </c>
      <c r="I264" s="13">
        <v>0</v>
      </c>
      <c r="J264" s="14">
        <v>0</v>
      </c>
      <c r="K264" s="14">
        <v>0</v>
      </c>
      <c r="L264" s="14">
        <v>1</v>
      </c>
      <c r="M264" s="14">
        <v>0</v>
      </c>
      <c r="N264" s="14" t="s">
        <v>170</v>
      </c>
      <c r="O264" s="15"/>
      <c r="P264" s="15" t="s">
        <v>275</v>
      </c>
      <c r="Q264" s="27" t="str">
        <f t="shared" si="4"/>
        <v>INSERT INTO CNCR_CODE_META_BAK values (:v_host_cd,'1','20180','시술수술합병증구분코드','10','Intraperitoneal abscess','10', NULL, NOW());</v>
      </c>
    </row>
    <row r="265" spans="1:17">
      <c r="A265" s="66" t="s">
        <v>2238</v>
      </c>
      <c r="B265" s="144">
        <v>1</v>
      </c>
      <c r="C265" s="16">
        <v>20180</v>
      </c>
      <c r="D265" s="16" t="s">
        <v>84</v>
      </c>
      <c r="E265" s="19" t="s">
        <v>294</v>
      </c>
      <c r="F265" s="5" t="s">
        <v>570</v>
      </c>
      <c r="G265" s="15">
        <v>11</v>
      </c>
      <c r="H265" s="20">
        <v>25</v>
      </c>
      <c r="I265" s="13">
        <v>0</v>
      </c>
      <c r="J265" s="14">
        <v>0</v>
      </c>
      <c r="K265" s="14">
        <v>0</v>
      </c>
      <c r="L265" s="14">
        <v>1</v>
      </c>
      <c r="M265" s="14">
        <v>0</v>
      </c>
      <c r="N265" s="14" t="s">
        <v>170</v>
      </c>
      <c r="O265" s="15"/>
      <c r="P265" s="15" t="s">
        <v>275</v>
      </c>
      <c r="Q265" s="27" t="str">
        <f t="shared" si="4"/>
        <v>INSERT INTO CNCR_CODE_META_BAK values (:v_host_cd,'1','20180','시술수술합병증구분코드','11','Organ injury-Intestine','11', NULL, NOW());</v>
      </c>
    </row>
    <row r="266" spans="1:17">
      <c r="A266" s="66" t="s">
        <v>2238</v>
      </c>
      <c r="B266" s="144">
        <v>1</v>
      </c>
      <c r="C266" s="16">
        <v>20180</v>
      </c>
      <c r="D266" s="16" t="s">
        <v>84</v>
      </c>
      <c r="E266" s="19" t="s">
        <v>297</v>
      </c>
      <c r="F266" s="5" t="s">
        <v>571</v>
      </c>
      <c r="G266" s="15">
        <v>12</v>
      </c>
      <c r="H266" s="20">
        <v>25</v>
      </c>
      <c r="I266" s="13">
        <v>0</v>
      </c>
      <c r="J266" s="14">
        <v>0</v>
      </c>
      <c r="K266" s="14">
        <v>0</v>
      </c>
      <c r="L266" s="14">
        <v>1</v>
      </c>
      <c r="M266" s="14">
        <v>0</v>
      </c>
      <c r="N266" s="14" t="s">
        <v>170</v>
      </c>
      <c r="O266" s="15"/>
      <c r="P266" s="15" t="s">
        <v>275</v>
      </c>
      <c r="Q266" s="27" t="str">
        <f t="shared" si="4"/>
        <v>INSERT INTO CNCR_CODE_META_BAK values (:v_host_cd,'1','20180','시술수술합병증구분코드','12','Organ injury-Liver','12', NULL, NOW());</v>
      </c>
    </row>
    <row r="267" spans="1:17">
      <c r="A267" s="66" t="s">
        <v>2238</v>
      </c>
      <c r="B267" s="144">
        <v>1</v>
      </c>
      <c r="C267" s="16">
        <v>20180</v>
      </c>
      <c r="D267" s="16" t="s">
        <v>84</v>
      </c>
      <c r="E267" s="19" t="s">
        <v>299</v>
      </c>
      <c r="F267" s="5" t="s">
        <v>572</v>
      </c>
      <c r="G267" s="15">
        <v>13</v>
      </c>
      <c r="H267" s="20">
        <v>25</v>
      </c>
      <c r="I267" s="13">
        <v>0</v>
      </c>
      <c r="J267" s="14">
        <v>0</v>
      </c>
      <c r="K267" s="14">
        <v>0</v>
      </c>
      <c r="L267" s="14">
        <v>1</v>
      </c>
      <c r="M267" s="14">
        <v>0</v>
      </c>
      <c r="N267" s="14" t="s">
        <v>170</v>
      </c>
      <c r="O267" s="15"/>
      <c r="P267" s="15" t="s">
        <v>275</v>
      </c>
      <c r="Q267" s="27" t="str">
        <f t="shared" si="4"/>
        <v>INSERT INTO CNCR_CODE_META_BAK values (:v_host_cd,'1','20180','시술수술합병증구분코드','13','Organ injury-Pancreas','13', NULL, NOW());</v>
      </c>
    </row>
    <row r="268" spans="1:17">
      <c r="A268" s="66" t="s">
        <v>2238</v>
      </c>
      <c r="B268" s="144">
        <v>1</v>
      </c>
      <c r="C268" s="16">
        <v>20180</v>
      </c>
      <c r="D268" s="16" t="s">
        <v>84</v>
      </c>
      <c r="E268" s="19" t="s">
        <v>301</v>
      </c>
      <c r="F268" s="5" t="s">
        <v>573</v>
      </c>
      <c r="G268" s="15">
        <v>14</v>
      </c>
      <c r="H268" s="20">
        <v>25</v>
      </c>
      <c r="I268" s="13">
        <v>0</v>
      </c>
      <c r="J268" s="14">
        <v>0</v>
      </c>
      <c r="K268" s="14">
        <v>0</v>
      </c>
      <c r="L268" s="14">
        <v>1</v>
      </c>
      <c r="M268" s="14">
        <v>0</v>
      </c>
      <c r="N268" s="14" t="s">
        <v>170</v>
      </c>
      <c r="O268" s="15"/>
      <c r="P268" s="15" t="s">
        <v>275</v>
      </c>
      <c r="Q268" s="27" t="str">
        <f t="shared" si="4"/>
        <v>INSERT INTO CNCR_CODE_META_BAK values (:v_host_cd,'1','20180','시술수술합병증구분코드','14','Organ injury-Spleen','14', NULL, NOW());</v>
      </c>
    </row>
    <row r="269" spans="1:17">
      <c r="A269" s="66" t="s">
        <v>2238</v>
      </c>
      <c r="B269" s="144">
        <v>1</v>
      </c>
      <c r="C269" s="16">
        <v>20180</v>
      </c>
      <c r="D269" s="16" t="s">
        <v>84</v>
      </c>
      <c r="E269" s="19" t="s">
        <v>303</v>
      </c>
      <c r="F269" s="5" t="s">
        <v>574</v>
      </c>
      <c r="G269" s="15">
        <v>15</v>
      </c>
      <c r="H269" s="20">
        <v>25</v>
      </c>
      <c r="I269" s="13">
        <v>0</v>
      </c>
      <c r="J269" s="14">
        <v>0</v>
      </c>
      <c r="K269" s="14">
        <v>0</v>
      </c>
      <c r="L269" s="14">
        <v>1</v>
      </c>
      <c r="M269" s="14">
        <v>0</v>
      </c>
      <c r="N269" s="14" t="s">
        <v>170</v>
      </c>
      <c r="O269" s="15"/>
      <c r="P269" s="15" t="s">
        <v>275</v>
      </c>
      <c r="Q269" s="27" t="str">
        <f t="shared" si="4"/>
        <v>INSERT INTO CNCR_CODE_META_BAK values (:v_host_cd,'1','20180','시술수술합병증구분코드','15','Postoperative hemorrhage','15', NULL, NOW());</v>
      </c>
    </row>
    <row r="270" spans="1:17">
      <c r="A270" s="66" t="s">
        <v>2238</v>
      </c>
      <c r="B270" s="144">
        <v>1</v>
      </c>
      <c r="C270" s="16">
        <v>20180</v>
      </c>
      <c r="D270" s="16" t="s">
        <v>84</v>
      </c>
      <c r="E270" s="19" t="s">
        <v>305</v>
      </c>
      <c r="F270" s="5" t="s">
        <v>575</v>
      </c>
      <c r="G270" s="15">
        <v>16</v>
      </c>
      <c r="H270" s="20">
        <v>25</v>
      </c>
      <c r="I270" s="13">
        <v>0</v>
      </c>
      <c r="J270" s="14">
        <v>0</v>
      </c>
      <c r="K270" s="14">
        <v>0</v>
      </c>
      <c r="L270" s="14">
        <v>1</v>
      </c>
      <c r="M270" s="14">
        <v>0</v>
      </c>
      <c r="N270" s="14" t="s">
        <v>170</v>
      </c>
      <c r="O270" s="15"/>
      <c r="P270" s="15" t="s">
        <v>275</v>
      </c>
      <c r="Q270" s="27" t="str">
        <f t="shared" si="4"/>
        <v>INSERT INTO CNCR_CODE_META_BAK values (:v_host_cd,'1','20180','시술수술합병증구분코드','16','PTE','16', NULL, NOW());</v>
      </c>
    </row>
    <row r="271" spans="1:17">
      <c r="A271" s="66" t="s">
        <v>2238</v>
      </c>
      <c r="B271" s="144">
        <v>1</v>
      </c>
      <c r="C271" s="16">
        <v>20180</v>
      </c>
      <c r="D271" s="16" t="s">
        <v>84</v>
      </c>
      <c r="E271" s="19" t="s">
        <v>404</v>
      </c>
      <c r="F271" s="5" t="s">
        <v>576</v>
      </c>
      <c r="G271" s="15">
        <v>17</v>
      </c>
      <c r="H271" s="20">
        <v>25</v>
      </c>
      <c r="I271" s="13">
        <v>0</v>
      </c>
      <c r="J271" s="14">
        <v>0</v>
      </c>
      <c r="K271" s="14">
        <v>0</v>
      </c>
      <c r="L271" s="14">
        <v>1</v>
      </c>
      <c r="M271" s="14">
        <v>0</v>
      </c>
      <c r="N271" s="14" t="s">
        <v>170</v>
      </c>
      <c r="O271" s="15"/>
      <c r="P271" s="15" t="s">
        <v>275</v>
      </c>
      <c r="Q271" s="27" t="str">
        <f t="shared" si="4"/>
        <v>INSERT INTO CNCR_CODE_META_BAK values (:v_host_cd,'1','20180','시술수술합병증구분코드','17','Pulmonary-ARDS','17', NULL, NOW());</v>
      </c>
    </row>
    <row r="272" spans="1:17">
      <c r="A272" s="66" t="s">
        <v>2238</v>
      </c>
      <c r="B272" s="144">
        <v>1</v>
      </c>
      <c r="C272" s="16">
        <v>20180</v>
      </c>
      <c r="D272" s="16" t="s">
        <v>84</v>
      </c>
      <c r="E272" s="19" t="s">
        <v>406</v>
      </c>
      <c r="F272" s="5" t="s">
        <v>577</v>
      </c>
      <c r="G272" s="15">
        <v>18</v>
      </c>
      <c r="H272" s="20">
        <v>25</v>
      </c>
      <c r="I272" s="13">
        <v>0</v>
      </c>
      <c r="J272" s="14">
        <v>0</v>
      </c>
      <c r="K272" s="14">
        <v>0</v>
      </c>
      <c r="L272" s="14">
        <v>1</v>
      </c>
      <c r="M272" s="14">
        <v>0</v>
      </c>
      <c r="N272" s="14" t="s">
        <v>170</v>
      </c>
      <c r="O272" s="15"/>
      <c r="P272" s="15" t="s">
        <v>275</v>
      </c>
      <c r="Q272" s="27" t="str">
        <f t="shared" si="4"/>
        <v>INSERT INTO CNCR_CODE_META_BAK values (:v_host_cd,'1','20180','시술수술합병증구분코드','18','Pulmonary-Pneumonia','18', NULL, NOW());</v>
      </c>
    </row>
    <row r="273" spans="1:17">
      <c r="A273" s="66" t="s">
        <v>2238</v>
      </c>
      <c r="B273" s="144">
        <v>1</v>
      </c>
      <c r="C273" s="16">
        <v>20180</v>
      </c>
      <c r="D273" s="16" t="s">
        <v>84</v>
      </c>
      <c r="E273" s="19" t="s">
        <v>408</v>
      </c>
      <c r="F273" s="5" t="s">
        <v>405</v>
      </c>
      <c r="G273" s="15">
        <v>19</v>
      </c>
      <c r="H273" s="20">
        <v>25</v>
      </c>
      <c r="I273" s="13">
        <v>0</v>
      </c>
      <c r="J273" s="14">
        <v>0</v>
      </c>
      <c r="K273" s="14">
        <v>0</v>
      </c>
      <c r="L273" s="14">
        <v>1</v>
      </c>
      <c r="M273" s="14">
        <v>0</v>
      </c>
      <c r="N273" s="14" t="s">
        <v>170</v>
      </c>
      <c r="O273" s="15"/>
      <c r="P273" s="15" t="s">
        <v>275</v>
      </c>
      <c r="Q273" s="27" t="str">
        <f t="shared" si="4"/>
        <v>INSERT INTO CNCR_CODE_META_BAK values (:v_host_cd,'1','20180','시술수술합병증구분코드','19','Wound complication','19', NULL, NOW());</v>
      </c>
    </row>
    <row r="274" spans="1:17">
      <c r="A274" s="66" t="s">
        <v>2238</v>
      </c>
      <c r="B274" s="144">
        <v>1</v>
      </c>
      <c r="C274" s="16">
        <v>20180</v>
      </c>
      <c r="D274" s="16" t="s">
        <v>84</v>
      </c>
      <c r="E274" s="19" t="s">
        <v>410</v>
      </c>
      <c r="F274" s="5" t="s">
        <v>578</v>
      </c>
      <c r="G274" s="15">
        <v>20</v>
      </c>
      <c r="H274" s="20">
        <v>25</v>
      </c>
      <c r="I274" s="13">
        <v>0</v>
      </c>
      <c r="J274" s="14">
        <v>0</v>
      </c>
      <c r="K274" s="14">
        <v>0</v>
      </c>
      <c r="L274" s="14">
        <v>1</v>
      </c>
      <c r="M274" s="14">
        <v>0</v>
      </c>
      <c r="N274" s="14" t="s">
        <v>170</v>
      </c>
      <c r="O274" s="15"/>
      <c r="P274" s="15" t="s">
        <v>275</v>
      </c>
      <c r="Q274" s="27" t="str">
        <f t="shared" si="4"/>
        <v>INSERT INTO CNCR_CODE_META_BAK values (:v_host_cd,'1','20180','시술수술합병증구분코드','20','감염','20', NULL, NOW());</v>
      </c>
    </row>
    <row r="275" spans="1:17">
      <c r="A275" s="66" t="s">
        <v>2238</v>
      </c>
      <c r="B275" s="144">
        <v>1</v>
      </c>
      <c r="C275" s="16">
        <v>20180</v>
      </c>
      <c r="D275" s="16" t="s">
        <v>84</v>
      </c>
      <c r="E275" s="19" t="s">
        <v>412</v>
      </c>
      <c r="F275" s="5" t="s">
        <v>579</v>
      </c>
      <c r="G275" s="15">
        <v>21</v>
      </c>
      <c r="H275" s="20">
        <v>25</v>
      </c>
      <c r="I275" s="13">
        <v>0</v>
      </c>
      <c r="J275" s="14">
        <v>0</v>
      </c>
      <c r="K275" s="14">
        <v>0</v>
      </c>
      <c r="L275" s="14">
        <v>1</v>
      </c>
      <c r="M275" s="14">
        <v>0</v>
      </c>
      <c r="N275" s="14" t="s">
        <v>170</v>
      </c>
      <c r="O275" s="15"/>
      <c r="P275" s="15" t="s">
        <v>275</v>
      </c>
      <c r="Q275" s="27" t="str">
        <f t="shared" si="4"/>
        <v>INSERT INTO CNCR_CODE_META_BAK values (:v_host_cd,'1','20180','시술수술합병증구분코드','21','담낭 또는 담관 손상','21', NULL, NOW());</v>
      </c>
    </row>
    <row r="276" spans="1:17">
      <c r="A276" s="66" t="s">
        <v>2238</v>
      </c>
      <c r="B276" s="144">
        <v>1</v>
      </c>
      <c r="C276" s="16">
        <v>20180</v>
      </c>
      <c r="D276" s="16" t="s">
        <v>84</v>
      </c>
      <c r="E276" s="19" t="s">
        <v>414</v>
      </c>
      <c r="F276" s="5" t="s">
        <v>331</v>
      </c>
      <c r="G276" s="15">
        <v>22</v>
      </c>
      <c r="H276" s="20">
        <v>25</v>
      </c>
      <c r="I276" s="13">
        <v>0</v>
      </c>
      <c r="J276" s="14">
        <v>0</v>
      </c>
      <c r="K276" s="14">
        <v>0</v>
      </c>
      <c r="L276" s="14">
        <v>1</v>
      </c>
      <c r="M276" s="14">
        <v>0</v>
      </c>
      <c r="N276" s="14" t="s">
        <v>170</v>
      </c>
      <c r="O276" s="15"/>
      <c r="P276" s="15" t="s">
        <v>275</v>
      </c>
      <c r="Q276" s="27" t="str">
        <f t="shared" si="4"/>
        <v>INSERT INTO CNCR_CODE_META_BAK values (:v_host_cd,'1','20180','시술수술합병증구분코드','22','사망','22', NULL, NOW());</v>
      </c>
    </row>
    <row r="277" spans="1:17">
      <c r="A277" s="66" t="s">
        <v>2238</v>
      </c>
      <c r="B277" s="144">
        <v>1</v>
      </c>
      <c r="C277" s="16">
        <v>20180</v>
      </c>
      <c r="D277" s="16" t="s">
        <v>84</v>
      </c>
      <c r="E277" s="19" t="s">
        <v>416</v>
      </c>
      <c r="F277" s="5" t="s">
        <v>580</v>
      </c>
      <c r="G277" s="15">
        <v>23</v>
      </c>
      <c r="H277" s="20">
        <v>25</v>
      </c>
      <c r="I277" s="13">
        <v>0</v>
      </c>
      <c r="J277" s="14">
        <v>0</v>
      </c>
      <c r="K277" s="14">
        <v>0</v>
      </c>
      <c r="L277" s="14">
        <v>1</v>
      </c>
      <c r="M277" s="14">
        <v>0</v>
      </c>
      <c r="N277" s="14" t="s">
        <v>170</v>
      </c>
      <c r="O277" s="15"/>
      <c r="P277" s="15" t="s">
        <v>275</v>
      </c>
      <c r="Q277" s="27" t="str">
        <f t="shared" si="4"/>
        <v>INSERT INTO CNCR_CODE_META_BAK values (:v_host_cd,'1','20180','시술수술합병증구분코드','23','위장관천공','23', NULL, NOW());</v>
      </c>
    </row>
    <row r="278" spans="1:17">
      <c r="A278" s="66" t="s">
        <v>2238</v>
      </c>
      <c r="B278" s="144">
        <v>1</v>
      </c>
      <c r="C278" s="16">
        <v>20180</v>
      </c>
      <c r="D278" s="16" t="s">
        <v>84</v>
      </c>
      <c r="E278" s="19" t="s">
        <v>418</v>
      </c>
      <c r="F278" s="5" t="s">
        <v>581</v>
      </c>
      <c r="G278" s="15">
        <v>24</v>
      </c>
      <c r="H278" s="20">
        <v>25</v>
      </c>
      <c r="I278" s="13">
        <v>0</v>
      </c>
      <c r="J278" s="14">
        <v>0</v>
      </c>
      <c r="K278" s="14">
        <v>0</v>
      </c>
      <c r="L278" s="14">
        <v>1</v>
      </c>
      <c r="M278" s="14">
        <v>0</v>
      </c>
      <c r="N278" s="14" t="s">
        <v>170</v>
      </c>
      <c r="O278" s="15"/>
      <c r="P278" s="15" t="s">
        <v>275</v>
      </c>
      <c r="Q278" s="27" t="str">
        <f t="shared" si="4"/>
        <v>INSERT INTO CNCR_CODE_META_BAK values (:v_host_cd,'1','20180','시술수술합병증구분코드','24','출혈','24', NULL, NOW());</v>
      </c>
    </row>
    <row r="279" spans="1:17">
      <c r="A279" s="66" t="s">
        <v>2238</v>
      </c>
      <c r="B279" s="144">
        <v>1</v>
      </c>
      <c r="C279" s="16">
        <v>20180</v>
      </c>
      <c r="D279" s="16" t="s">
        <v>84</v>
      </c>
      <c r="E279" s="19" t="s">
        <v>310</v>
      </c>
      <c r="F279" s="5" t="s">
        <v>271</v>
      </c>
      <c r="G279" s="15">
        <v>25</v>
      </c>
      <c r="H279" s="20">
        <v>25</v>
      </c>
      <c r="I279" s="13">
        <v>0</v>
      </c>
      <c r="J279" s="14">
        <v>0</v>
      </c>
      <c r="K279" s="14">
        <v>0</v>
      </c>
      <c r="L279" s="14">
        <v>1</v>
      </c>
      <c r="M279" s="14">
        <v>0</v>
      </c>
      <c r="N279" s="14" t="s">
        <v>170</v>
      </c>
      <c r="O279" s="15"/>
      <c r="P279" s="15" t="s">
        <v>275</v>
      </c>
      <c r="Q279" s="27" t="str">
        <f t="shared" si="4"/>
        <v>INSERT INTO CNCR_CODE_META_BAK values (:v_host_cd,'1','20180','시술수술합병증구분코드','99','기타','25', NULL, NOW());</v>
      </c>
    </row>
    <row r="280" spans="1:17">
      <c r="A280" s="66" t="s">
        <v>2238</v>
      </c>
      <c r="B280" s="144">
        <v>1</v>
      </c>
      <c r="C280" s="16">
        <v>20190</v>
      </c>
      <c r="D280" s="16" t="s">
        <v>86</v>
      </c>
      <c r="E280" s="19" t="s">
        <v>497</v>
      </c>
      <c r="F280" s="5" t="s">
        <v>545</v>
      </c>
      <c r="G280" s="15">
        <v>1</v>
      </c>
      <c r="H280" s="20">
        <v>4</v>
      </c>
      <c r="I280" s="13">
        <v>0</v>
      </c>
      <c r="J280" s="14">
        <v>0</v>
      </c>
      <c r="K280" s="14">
        <v>0</v>
      </c>
      <c r="L280" s="14">
        <v>1</v>
      </c>
      <c r="M280" s="14">
        <v>0</v>
      </c>
      <c r="N280" s="14" t="s">
        <v>170</v>
      </c>
      <c r="O280" s="15"/>
      <c r="P280" s="15" t="s">
        <v>275</v>
      </c>
      <c r="Q280" s="27" t="str">
        <f t="shared" si="4"/>
        <v>INSERT INTO CNCR_CODE_META_BAK values (:v_host_cd,'1','20190','합병증치료방법코드','1','Conservative mangement','1', NULL, NOW());</v>
      </c>
    </row>
    <row r="281" spans="1:17">
      <c r="A281" s="66" t="s">
        <v>2238</v>
      </c>
      <c r="B281" s="144">
        <v>1</v>
      </c>
      <c r="C281" s="16">
        <v>20190</v>
      </c>
      <c r="D281" s="16" t="s">
        <v>86</v>
      </c>
      <c r="E281" s="19" t="s">
        <v>500</v>
      </c>
      <c r="F281" s="5" t="s">
        <v>546</v>
      </c>
      <c r="G281" s="15">
        <v>2</v>
      </c>
      <c r="H281" s="20">
        <v>4</v>
      </c>
      <c r="I281" s="13">
        <v>0</v>
      </c>
      <c r="J281" s="14">
        <v>0</v>
      </c>
      <c r="K281" s="14">
        <v>0</v>
      </c>
      <c r="L281" s="14">
        <v>1</v>
      </c>
      <c r="M281" s="14">
        <v>0</v>
      </c>
      <c r="N281" s="14" t="s">
        <v>170</v>
      </c>
      <c r="O281" s="15"/>
      <c r="P281" s="15" t="s">
        <v>275</v>
      </c>
      <c r="Q281" s="27" t="str">
        <f t="shared" si="4"/>
        <v>INSERT INTO CNCR_CODE_META_BAK values (:v_host_cd,'1','20190','합병증치료방법코드','2','Intervention','2', NULL, NOW());</v>
      </c>
    </row>
    <row r="282" spans="1:17">
      <c r="A282" s="66" t="s">
        <v>2238</v>
      </c>
      <c r="B282" s="144">
        <v>1</v>
      </c>
      <c r="C282" s="16">
        <v>20190</v>
      </c>
      <c r="D282" s="16" t="s">
        <v>86</v>
      </c>
      <c r="E282" s="19" t="s">
        <v>382</v>
      </c>
      <c r="F282" s="5" t="s">
        <v>547</v>
      </c>
      <c r="G282" s="15">
        <v>3</v>
      </c>
      <c r="H282" s="20">
        <v>4</v>
      </c>
      <c r="I282" s="13">
        <v>0</v>
      </c>
      <c r="J282" s="14">
        <v>0</v>
      </c>
      <c r="K282" s="14">
        <v>0</v>
      </c>
      <c r="L282" s="14">
        <v>1</v>
      </c>
      <c r="M282" s="14">
        <v>0</v>
      </c>
      <c r="N282" s="14" t="s">
        <v>170</v>
      </c>
      <c r="O282" s="15"/>
      <c r="P282" s="15" t="s">
        <v>275</v>
      </c>
      <c r="Q282" s="27" t="str">
        <f t="shared" si="4"/>
        <v>INSERT INTO CNCR_CODE_META_BAK values (:v_host_cd,'1','20190','합병증치료방법코드','3','Operation','3', NULL, NOW());</v>
      </c>
    </row>
    <row r="283" spans="1:17">
      <c r="A283" s="66" t="s">
        <v>2238</v>
      </c>
      <c r="B283" s="144">
        <v>1</v>
      </c>
      <c r="C283" s="16">
        <v>20190</v>
      </c>
      <c r="D283" s="16" t="s">
        <v>86</v>
      </c>
      <c r="E283" s="19" t="s">
        <v>504</v>
      </c>
      <c r="F283" s="5" t="s">
        <v>271</v>
      </c>
      <c r="G283" s="15">
        <v>4</v>
      </c>
      <c r="H283" s="20">
        <v>4</v>
      </c>
      <c r="I283" s="13">
        <v>0</v>
      </c>
      <c r="J283" s="14">
        <v>0</v>
      </c>
      <c r="K283" s="14">
        <v>0</v>
      </c>
      <c r="L283" s="14">
        <v>1</v>
      </c>
      <c r="M283" s="14">
        <v>0</v>
      </c>
      <c r="N283" s="14" t="s">
        <v>170</v>
      </c>
      <c r="O283" s="15"/>
      <c r="P283" s="15" t="s">
        <v>275</v>
      </c>
      <c r="Q283" s="27" t="str">
        <f t="shared" si="4"/>
        <v>INSERT INTO CNCR_CODE_META_BAK values (:v_host_cd,'1','20190','합병증치료방법코드','9','기타','4', NULL, NOW());</v>
      </c>
    </row>
    <row r="284" spans="1:17">
      <c r="A284" s="66" t="s">
        <v>2238</v>
      </c>
      <c r="B284" s="144">
        <v>1</v>
      </c>
      <c r="C284" s="16">
        <v>30010</v>
      </c>
      <c r="D284" s="16" t="s">
        <v>582</v>
      </c>
      <c r="E284" s="17" t="s">
        <v>497</v>
      </c>
      <c r="F284" s="5" t="s">
        <v>583</v>
      </c>
      <c r="G284" s="18">
        <v>1</v>
      </c>
      <c r="H284" s="18">
        <v>4</v>
      </c>
      <c r="I284" s="14">
        <v>0</v>
      </c>
      <c r="J284" s="14">
        <v>0</v>
      </c>
      <c r="K284" s="14">
        <v>1</v>
      </c>
      <c r="L284" s="14">
        <v>0</v>
      </c>
      <c r="M284" s="14">
        <v>0</v>
      </c>
      <c r="N284" s="14" t="s">
        <v>170</v>
      </c>
      <c r="O284" s="14"/>
      <c r="P284" s="15" t="s">
        <v>267</v>
      </c>
      <c r="Q284" s="27" t="str">
        <f t="shared" si="4"/>
        <v>INSERT INTO CNCR_CODE_META_BAK values (:v_host_cd,'1','30010','DNA변이정보B코드','1','A&gt;','1', NULL, NOW());</v>
      </c>
    </row>
    <row r="285" spans="1:17">
      <c r="A285" s="66" t="s">
        <v>2238</v>
      </c>
      <c r="B285" s="144">
        <v>1</v>
      </c>
      <c r="C285" s="16">
        <v>30010</v>
      </c>
      <c r="D285" s="16" t="s">
        <v>584</v>
      </c>
      <c r="E285" s="17" t="s">
        <v>500</v>
      </c>
      <c r="F285" s="5" t="s">
        <v>585</v>
      </c>
      <c r="G285" s="18">
        <v>2</v>
      </c>
      <c r="H285" s="18">
        <v>4</v>
      </c>
      <c r="I285" s="14">
        <v>0</v>
      </c>
      <c r="J285" s="14">
        <v>0</v>
      </c>
      <c r="K285" s="14">
        <v>1</v>
      </c>
      <c r="L285" s="14">
        <v>0</v>
      </c>
      <c r="M285" s="14">
        <v>0</v>
      </c>
      <c r="N285" s="14" t="s">
        <v>170</v>
      </c>
      <c r="O285" s="14"/>
      <c r="P285" s="15" t="s">
        <v>267</v>
      </c>
      <c r="Q285" s="27" t="str">
        <f t="shared" si="4"/>
        <v>INSERT INTO CNCR_CODE_META_BAK values (:v_host_cd,'1','30010','DNA변이정보B코드','2','G&gt;','2', NULL, NOW());</v>
      </c>
    </row>
    <row r="286" spans="1:17">
      <c r="A286" s="66" t="s">
        <v>2238</v>
      </c>
      <c r="B286" s="144">
        <v>1</v>
      </c>
      <c r="C286" s="16">
        <v>30010</v>
      </c>
      <c r="D286" s="16" t="s">
        <v>584</v>
      </c>
      <c r="E286" s="17" t="s">
        <v>382</v>
      </c>
      <c r="F286" s="5" t="s">
        <v>586</v>
      </c>
      <c r="G286" s="18">
        <v>3</v>
      </c>
      <c r="H286" s="18">
        <v>4</v>
      </c>
      <c r="I286" s="14">
        <v>0</v>
      </c>
      <c r="J286" s="14">
        <v>0</v>
      </c>
      <c r="K286" s="14">
        <v>1</v>
      </c>
      <c r="L286" s="14">
        <v>0</v>
      </c>
      <c r="M286" s="14">
        <v>0</v>
      </c>
      <c r="N286" s="14" t="s">
        <v>170</v>
      </c>
      <c r="O286" s="14"/>
      <c r="P286" s="15" t="s">
        <v>267</v>
      </c>
      <c r="Q286" s="27" t="str">
        <f t="shared" si="4"/>
        <v>INSERT INTO CNCR_CODE_META_BAK values (:v_host_cd,'1','30010','DNA변이정보B코드','3','C&gt;','3', NULL, NOW());</v>
      </c>
    </row>
    <row r="287" spans="1:17">
      <c r="A287" s="66" t="s">
        <v>2238</v>
      </c>
      <c r="B287" s="144">
        <v>1</v>
      </c>
      <c r="C287" s="16">
        <v>30010</v>
      </c>
      <c r="D287" s="16" t="s">
        <v>584</v>
      </c>
      <c r="E287" s="17" t="s">
        <v>384</v>
      </c>
      <c r="F287" s="5" t="s">
        <v>587</v>
      </c>
      <c r="G287" s="18">
        <v>4</v>
      </c>
      <c r="H287" s="18">
        <v>4</v>
      </c>
      <c r="I287" s="14">
        <v>0</v>
      </c>
      <c r="J287" s="14">
        <v>0</v>
      </c>
      <c r="K287" s="14">
        <v>1</v>
      </c>
      <c r="L287" s="14">
        <v>0</v>
      </c>
      <c r="M287" s="14">
        <v>0</v>
      </c>
      <c r="N287" s="14" t="s">
        <v>170</v>
      </c>
      <c r="O287" s="14"/>
      <c r="P287" s="15" t="s">
        <v>267</v>
      </c>
      <c r="Q287" s="27" t="str">
        <f t="shared" si="4"/>
        <v>INSERT INTO CNCR_CODE_META_BAK values (:v_host_cd,'1','30010','DNA변이정보B코드','4','T&gt;','4', NULL, NOW());</v>
      </c>
    </row>
    <row r="288" spans="1:17">
      <c r="A288" s="66" t="s">
        <v>2238</v>
      </c>
      <c r="B288" s="144">
        <v>1</v>
      </c>
      <c r="C288" s="16">
        <v>30020</v>
      </c>
      <c r="D288" s="16" t="s">
        <v>588</v>
      </c>
      <c r="E288" s="17" t="s">
        <v>339</v>
      </c>
      <c r="F288" s="5" t="s">
        <v>589</v>
      </c>
      <c r="G288" s="18">
        <v>1</v>
      </c>
      <c r="H288" s="18">
        <v>8</v>
      </c>
      <c r="I288" s="14">
        <v>0</v>
      </c>
      <c r="J288" s="14">
        <v>0</v>
      </c>
      <c r="K288" s="14">
        <v>1</v>
      </c>
      <c r="L288" s="14">
        <v>0</v>
      </c>
      <c r="M288" s="14">
        <v>0</v>
      </c>
      <c r="N288" s="14" t="s">
        <v>170</v>
      </c>
      <c r="O288" s="14"/>
      <c r="P288" s="15" t="s">
        <v>267</v>
      </c>
      <c r="Q288" s="27" t="str">
        <f t="shared" si="4"/>
        <v>INSERT INTO CNCR_CODE_META_BAK values (:v_host_cd,'1','30020','DNA변이정보C코드','01','A','1', NULL, NOW());</v>
      </c>
    </row>
    <row r="289" spans="1:17">
      <c r="A289" s="66" t="s">
        <v>2238</v>
      </c>
      <c r="B289" s="144">
        <v>1</v>
      </c>
      <c r="C289" s="16">
        <v>30020</v>
      </c>
      <c r="D289" s="16" t="s">
        <v>590</v>
      </c>
      <c r="E289" s="17" t="s">
        <v>341</v>
      </c>
      <c r="F289" s="5" t="s">
        <v>591</v>
      </c>
      <c r="G289" s="18">
        <v>2</v>
      </c>
      <c r="H289" s="18">
        <v>8</v>
      </c>
      <c r="I289" s="14">
        <v>0</v>
      </c>
      <c r="J289" s="14">
        <v>0</v>
      </c>
      <c r="K289" s="14">
        <v>1</v>
      </c>
      <c r="L289" s="14">
        <v>0</v>
      </c>
      <c r="M289" s="14">
        <v>0</v>
      </c>
      <c r="N289" s="14" t="s">
        <v>170</v>
      </c>
      <c r="O289" s="14"/>
      <c r="P289" s="15" t="s">
        <v>267</v>
      </c>
      <c r="Q289" s="27" t="str">
        <f t="shared" si="4"/>
        <v>INSERT INTO CNCR_CODE_META_BAK values (:v_host_cd,'1','30020','DNA변이정보C코드','02','G','2', NULL, NOW());</v>
      </c>
    </row>
    <row r="290" spans="1:17">
      <c r="A290" s="66" t="s">
        <v>2238</v>
      </c>
      <c r="B290" s="144">
        <v>1</v>
      </c>
      <c r="C290" s="16">
        <v>30020</v>
      </c>
      <c r="D290" s="16" t="s">
        <v>590</v>
      </c>
      <c r="E290" s="17" t="s">
        <v>343</v>
      </c>
      <c r="F290" s="5" t="s">
        <v>592</v>
      </c>
      <c r="G290" s="18">
        <v>3</v>
      </c>
      <c r="H290" s="18">
        <v>8</v>
      </c>
      <c r="I290" s="14">
        <v>0</v>
      </c>
      <c r="J290" s="14">
        <v>0</v>
      </c>
      <c r="K290" s="14">
        <v>1</v>
      </c>
      <c r="L290" s="14">
        <v>0</v>
      </c>
      <c r="M290" s="14">
        <v>0</v>
      </c>
      <c r="N290" s="14" t="s">
        <v>170</v>
      </c>
      <c r="O290" s="14"/>
      <c r="P290" s="15" t="s">
        <v>267</v>
      </c>
      <c r="Q290" s="27" t="str">
        <f t="shared" si="4"/>
        <v>INSERT INTO CNCR_CODE_META_BAK values (:v_host_cd,'1','30020','DNA변이정보C코드','03','C','3', NULL, NOW());</v>
      </c>
    </row>
    <row r="291" spans="1:17">
      <c r="A291" s="66" t="s">
        <v>2238</v>
      </c>
      <c r="B291" s="144">
        <v>1</v>
      </c>
      <c r="C291" s="16">
        <v>30020</v>
      </c>
      <c r="D291" s="16" t="s">
        <v>590</v>
      </c>
      <c r="E291" s="17" t="s">
        <v>345</v>
      </c>
      <c r="F291" s="5" t="s">
        <v>593</v>
      </c>
      <c r="G291" s="18">
        <v>4</v>
      </c>
      <c r="H291" s="18">
        <v>8</v>
      </c>
      <c r="I291" s="14">
        <v>0</v>
      </c>
      <c r="J291" s="14">
        <v>0</v>
      </c>
      <c r="K291" s="14">
        <v>1</v>
      </c>
      <c r="L291" s="14">
        <v>0</v>
      </c>
      <c r="M291" s="14">
        <v>0</v>
      </c>
      <c r="N291" s="14" t="s">
        <v>170</v>
      </c>
      <c r="O291" s="14"/>
      <c r="P291" s="15" t="s">
        <v>267</v>
      </c>
      <c r="Q291" s="27" t="str">
        <f t="shared" si="4"/>
        <v>INSERT INTO CNCR_CODE_META_BAK values (:v_host_cd,'1','30020','DNA변이정보C코드','04','T','4', NULL, NOW());</v>
      </c>
    </row>
    <row r="292" spans="1:17">
      <c r="A292" s="66" t="s">
        <v>2238</v>
      </c>
      <c r="B292" s="144">
        <v>1</v>
      </c>
      <c r="C292" s="16">
        <v>30020</v>
      </c>
      <c r="D292" s="16" t="s">
        <v>590</v>
      </c>
      <c r="E292" s="17" t="s">
        <v>347</v>
      </c>
      <c r="F292" s="5" t="s">
        <v>594</v>
      </c>
      <c r="G292" s="18">
        <v>5</v>
      </c>
      <c r="H292" s="18">
        <v>8</v>
      </c>
      <c r="I292" s="14">
        <v>0</v>
      </c>
      <c r="J292" s="14">
        <v>0</v>
      </c>
      <c r="K292" s="14">
        <v>1</v>
      </c>
      <c r="L292" s="14">
        <v>0</v>
      </c>
      <c r="M292" s="14">
        <v>0</v>
      </c>
      <c r="N292" s="14" t="s">
        <v>170</v>
      </c>
      <c r="O292" s="14"/>
      <c r="P292" s="15" t="s">
        <v>267</v>
      </c>
      <c r="Q292" s="27" t="str">
        <f t="shared" si="4"/>
        <v>INSERT INTO CNCR_CODE_META_BAK values (:v_host_cd,'1','30020','DNA변이정보C코드','05','Ins','5', NULL, NOW());</v>
      </c>
    </row>
    <row r="293" spans="1:17">
      <c r="A293" s="66" t="s">
        <v>2238</v>
      </c>
      <c r="B293" s="144">
        <v>1</v>
      </c>
      <c r="C293" s="16">
        <v>30020</v>
      </c>
      <c r="D293" s="16" t="s">
        <v>590</v>
      </c>
      <c r="E293" s="17" t="s">
        <v>595</v>
      </c>
      <c r="F293" s="5" t="s">
        <v>596</v>
      </c>
      <c r="G293" s="18">
        <v>6</v>
      </c>
      <c r="H293" s="18">
        <v>8</v>
      </c>
      <c r="I293" s="14">
        <v>0</v>
      </c>
      <c r="J293" s="14">
        <v>0</v>
      </c>
      <c r="K293" s="14">
        <v>1</v>
      </c>
      <c r="L293" s="14">
        <v>0</v>
      </c>
      <c r="M293" s="14">
        <v>0</v>
      </c>
      <c r="N293" s="14" t="s">
        <v>170</v>
      </c>
      <c r="O293" s="14"/>
      <c r="P293" s="15" t="s">
        <v>267</v>
      </c>
      <c r="Q293" s="27" t="str">
        <f t="shared" si="4"/>
        <v>INSERT INTO CNCR_CODE_META_BAK values (:v_host_cd,'1','30020','DNA변이정보C코드','06','Del','6', NULL, NOW());</v>
      </c>
    </row>
    <row r="294" spans="1:17">
      <c r="A294" s="66" t="s">
        <v>2238</v>
      </c>
      <c r="B294" s="144">
        <v>1</v>
      </c>
      <c r="C294" s="16">
        <v>30020</v>
      </c>
      <c r="D294" s="16" t="s">
        <v>590</v>
      </c>
      <c r="E294" s="17" t="s">
        <v>597</v>
      </c>
      <c r="F294" s="5" t="s">
        <v>598</v>
      </c>
      <c r="G294" s="18">
        <v>7</v>
      </c>
      <c r="H294" s="18">
        <v>8</v>
      </c>
      <c r="I294" s="14">
        <v>0</v>
      </c>
      <c r="J294" s="14">
        <v>0</v>
      </c>
      <c r="K294" s="14">
        <v>1</v>
      </c>
      <c r="L294" s="14">
        <v>0</v>
      </c>
      <c r="M294" s="14">
        <v>0</v>
      </c>
      <c r="N294" s="14" t="s">
        <v>170</v>
      </c>
      <c r="O294" s="14"/>
      <c r="P294" s="15" t="s">
        <v>267</v>
      </c>
      <c r="Q294" s="27" t="str">
        <f t="shared" si="4"/>
        <v>INSERT INTO CNCR_CODE_META_BAK values (:v_host_cd,'1','30020','DNA변이정보C코드','07','Dup','7', NULL, NOW());</v>
      </c>
    </row>
    <row r="295" spans="1:17">
      <c r="A295" s="66" t="s">
        <v>2238</v>
      </c>
      <c r="B295" s="144">
        <v>1</v>
      </c>
      <c r="C295" s="16">
        <v>30020</v>
      </c>
      <c r="D295" s="16" t="s">
        <v>590</v>
      </c>
      <c r="E295" s="17" t="s">
        <v>599</v>
      </c>
      <c r="F295" s="5" t="s">
        <v>359</v>
      </c>
      <c r="G295" s="18">
        <v>8</v>
      </c>
      <c r="H295" s="18">
        <v>8</v>
      </c>
      <c r="I295" s="14">
        <v>0</v>
      </c>
      <c r="J295" s="14">
        <v>0</v>
      </c>
      <c r="K295" s="14">
        <v>1</v>
      </c>
      <c r="L295" s="14">
        <v>0</v>
      </c>
      <c r="M295" s="14">
        <v>0</v>
      </c>
      <c r="N295" s="14" t="s">
        <v>170</v>
      </c>
      <c r="O295" s="14"/>
      <c r="P295" s="15" t="s">
        <v>267</v>
      </c>
      <c r="Q295" s="27" t="str">
        <f t="shared" si="4"/>
        <v>INSERT INTO CNCR_CODE_META_BAK values (:v_host_cd,'1','30020','DNA변이정보C코드','08','Unknown','8', NULL, NOW());</v>
      </c>
    </row>
    <row r="296" spans="1:17">
      <c r="A296" s="66" t="s">
        <v>2238</v>
      </c>
      <c r="B296" s="144">
        <v>1</v>
      </c>
      <c r="C296" s="16">
        <v>30030</v>
      </c>
      <c r="D296" s="16" t="s">
        <v>600</v>
      </c>
      <c r="E296" s="17" t="s">
        <v>497</v>
      </c>
      <c r="F296" s="5" t="s">
        <v>601</v>
      </c>
      <c r="G296" s="18">
        <v>1</v>
      </c>
      <c r="H296" s="18">
        <v>3</v>
      </c>
      <c r="I296" s="14">
        <v>0</v>
      </c>
      <c r="J296" s="14">
        <v>1</v>
      </c>
      <c r="K296" s="14">
        <v>0</v>
      </c>
      <c r="L296" s="14">
        <v>0</v>
      </c>
      <c r="M296" s="14">
        <v>0</v>
      </c>
      <c r="N296" s="14" t="s">
        <v>170</v>
      </c>
      <c r="O296" s="14"/>
      <c r="P296" s="15" t="s">
        <v>267</v>
      </c>
      <c r="Q296" s="27" t="str">
        <f t="shared" si="4"/>
        <v>INSERT INTO CNCR_CODE_META_BAK values (:v_host_cd,'1','30030','EUS_M병기코드','1','M0','1', NULL, NOW());</v>
      </c>
    </row>
    <row r="297" spans="1:17">
      <c r="A297" s="66" t="s">
        <v>2238</v>
      </c>
      <c r="B297" s="144">
        <v>1</v>
      </c>
      <c r="C297" s="16">
        <v>30030</v>
      </c>
      <c r="D297" s="16" t="s">
        <v>602</v>
      </c>
      <c r="E297" s="17" t="s">
        <v>500</v>
      </c>
      <c r="F297" s="5" t="s">
        <v>603</v>
      </c>
      <c r="G297" s="18">
        <v>2</v>
      </c>
      <c r="H297" s="18">
        <v>3</v>
      </c>
      <c r="I297" s="14">
        <v>0</v>
      </c>
      <c r="J297" s="14">
        <v>1</v>
      </c>
      <c r="K297" s="14">
        <v>0</v>
      </c>
      <c r="L297" s="14">
        <v>0</v>
      </c>
      <c r="M297" s="14">
        <v>0</v>
      </c>
      <c r="N297" s="14" t="s">
        <v>170</v>
      </c>
      <c r="O297" s="14"/>
      <c r="P297" s="15" t="s">
        <v>267</v>
      </c>
      <c r="Q297" s="27" t="str">
        <f t="shared" si="4"/>
        <v>INSERT INTO CNCR_CODE_META_BAK values (:v_host_cd,'1','30030','EUS_M병기코드','2','M1','2', NULL, NOW());</v>
      </c>
    </row>
    <row r="298" spans="1:17">
      <c r="A298" s="66" t="s">
        <v>2238</v>
      </c>
      <c r="B298" s="144">
        <v>1</v>
      </c>
      <c r="C298" s="16">
        <v>30030</v>
      </c>
      <c r="D298" s="16" t="s">
        <v>602</v>
      </c>
      <c r="E298" s="17" t="s">
        <v>382</v>
      </c>
      <c r="F298" s="5" t="s">
        <v>604</v>
      </c>
      <c r="G298" s="18">
        <v>3</v>
      </c>
      <c r="H298" s="18">
        <v>3</v>
      </c>
      <c r="I298" s="14">
        <v>0</v>
      </c>
      <c r="J298" s="14">
        <v>1</v>
      </c>
      <c r="K298" s="14">
        <v>0</v>
      </c>
      <c r="L298" s="14">
        <v>0</v>
      </c>
      <c r="M298" s="14">
        <v>0</v>
      </c>
      <c r="N298" s="14" t="s">
        <v>170</v>
      </c>
      <c r="O298" s="14"/>
      <c r="P298" s="15" t="s">
        <v>267</v>
      </c>
      <c r="Q298" s="27" t="str">
        <f t="shared" si="4"/>
        <v>INSERT INTO CNCR_CODE_META_BAK values (:v_host_cd,'1','30030','EUS_M병기코드','3','MX','3', NULL, NOW());</v>
      </c>
    </row>
    <row r="299" spans="1:17">
      <c r="A299" s="66" t="s">
        <v>2238</v>
      </c>
      <c r="B299" s="144">
        <v>1</v>
      </c>
      <c r="C299" s="16">
        <v>30040</v>
      </c>
      <c r="D299" s="16" t="s">
        <v>605</v>
      </c>
      <c r="E299" s="17" t="s">
        <v>497</v>
      </c>
      <c r="F299" s="5" t="s">
        <v>606</v>
      </c>
      <c r="G299" s="18">
        <v>1</v>
      </c>
      <c r="H299" s="18">
        <v>3</v>
      </c>
      <c r="I299" s="14">
        <v>0</v>
      </c>
      <c r="J299" s="14">
        <v>1</v>
      </c>
      <c r="K299" s="14">
        <v>0</v>
      </c>
      <c r="L299" s="14">
        <v>0</v>
      </c>
      <c r="M299" s="14">
        <v>0</v>
      </c>
      <c r="N299" s="14" t="s">
        <v>170</v>
      </c>
      <c r="O299" s="14"/>
      <c r="P299" s="15" t="s">
        <v>267</v>
      </c>
      <c r="Q299" s="27" t="str">
        <f t="shared" si="4"/>
        <v>INSERT INTO CNCR_CODE_META_BAK values (:v_host_cd,'1','30040','EUS_N병기코드','1','N(+)','1', NULL, NOW());</v>
      </c>
    </row>
    <row r="300" spans="1:17">
      <c r="A300" s="66" t="s">
        <v>2238</v>
      </c>
      <c r="B300" s="144">
        <v>1</v>
      </c>
      <c r="C300" s="16">
        <v>30040</v>
      </c>
      <c r="D300" s="16" t="s">
        <v>607</v>
      </c>
      <c r="E300" s="17" t="s">
        <v>500</v>
      </c>
      <c r="F300" s="5" t="s">
        <v>608</v>
      </c>
      <c r="G300" s="18">
        <v>2</v>
      </c>
      <c r="H300" s="18">
        <v>3</v>
      </c>
      <c r="I300" s="14">
        <v>0</v>
      </c>
      <c r="J300" s="14">
        <v>1</v>
      </c>
      <c r="K300" s="14">
        <v>0</v>
      </c>
      <c r="L300" s="14">
        <v>0</v>
      </c>
      <c r="M300" s="14">
        <v>0</v>
      </c>
      <c r="N300" s="14" t="s">
        <v>170</v>
      </c>
      <c r="O300" s="14"/>
      <c r="P300" s="15" t="s">
        <v>267</v>
      </c>
      <c r="Q300" s="27" t="str">
        <f t="shared" si="4"/>
        <v>INSERT INTO CNCR_CODE_META_BAK values (:v_host_cd,'1','30040','EUS_N병기코드','2','N0','2', NULL, NOW());</v>
      </c>
    </row>
    <row r="301" spans="1:17">
      <c r="A301" s="66" t="s">
        <v>2238</v>
      </c>
      <c r="B301" s="144">
        <v>1</v>
      </c>
      <c r="C301" s="16">
        <v>30040</v>
      </c>
      <c r="D301" s="16" t="s">
        <v>607</v>
      </c>
      <c r="E301" s="17" t="s">
        <v>382</v>
      </c>
      <c r="F301" s="5" t="s">
        <v>609</v>
      </c>
      <c r="G301" s="18">
        <v>3</v>
      </c>
      <c r="H301" s="18">
        <v>3</v>
      </c>
      <c r="I301" s="14">
        <v>0</v>
      </c>
      <c r="J301" s="14">
        <v>1</v>
      </c>
      <c r="K301" s="14">
        <v>0</v>
      </c>
      <c r="L301" s="14">
        <v>0</v>
      </c>
      <c r="M301" s="14">
        <v>0</v>
      </c>
      <c r="N301" s="14" t="s">
        <v>170</v>
      </c>
      <c r="O301" s="14"/>
      <c r="P301" s="15" t="s">
        <v>267</v>
      </c>
      <c r="Q301" s="27" t="str">
        <f t="shared" si="4"/>
        <v>INSERT INTO CNCR_CODE_META_BAK values (:v_host_cd,'1','30040','EUS_N병기코드','3','NX','3', NULL, NOW());</v>
      </c>
    </row>
    <row r="302" spans="1:17">
      <c r="A302" s="66" t="s">
        <v>2238</v>
      </c>
      <c r="B302" s="144">
        <v>1</v>
      </c>
      <c r="C302" s="16">
        <v>30050</v>
      </c>
      <c r="D302" s="16" t="s">
        <v>610</v>
      </c>
      <c r="E302" s="17" t="s">
        <v>273</v>
      </c>
      <c r="F302" s="5" t="s">
        <v>611</v>
      </c>
      <c r="G302" s="18">
        <v>1</v>
      </c>
      <c r="H302" s="18">
        <v>7</v>
      </c>
      <c r="I302" s="14">
        <v>0</v>
      </c>
      <c r="J302" s="14">
        <v>1</v>
      </c>
      <c r="K302" s="14">
        <v>0</v>
      </c>
      <c r="L302" s="14">
        <v>0</v>
      </c>
      <c r="M302" s="14">
        <v>0</v>
      </c>
      <c r="N302" s="14" t="s">
        <v>170</v>
      </c>
      <c r="O302" s="14"/>
      <c r="P302" s="15" t="s">
        <v>267</v>
      </c>
      <c r="Q302" s="27" t="str">
        <f t="shared" si="4"/>
        <v>INSERT INTO CNCR_CODE_META_BAK values (:v_host_cd,'1','30050','EUS_T병기코드','01','T1a','1', NULL, NOW());</v>
      </c>
    </row>
    <row r="303" spans="1:17">
      <c r="A303" s="66" t="s">
        <v>2238</v>
      </c>
      <c r="B303" s="144">
        <v>1</v>
      </c>
      <c r="C303" s="16">
        <v>30050</v>
      </c>
      <c r="D303" s="16" t="s">
        <v>612</v>
      </c>
      <c r="E303" s="17" t="s">
        <v>276</v>
      </c>
      <c r="F303" s="5" t="s">
        <v>613</v>
      </c>
      <c r="G303" s="18">
        <v>2</v>
      </c>
      <c r="H303" s="18">
        <v>7</v>
      </c>
      <c r="I303" s="14">
        <v>0</v>
      </c>
      <c r="J303" s="14">
        <v>1</v>
      </c>
      <c r="K303" s="14">
        <v>0</v>
      </c>
      <c r="L303" s="14">
        <v>0</v>
      </c>
      <c r="M303" s="14">
        <v>0</v>
      </c>
      <c r="N303" s="14" t="s">
        <v>170</v>
      </c>
      <c r="O303" s="14"/>
      <c r="P303" s="15" t="s">
        <v>267</v>
      </c>
      <c r="Q303" s="27" t="str">
        <f t="shared" si="4"/>
        <v>INSERT INTO CNCR_CODE_META_BAK values (:v_host_cd,'1','30050','EUS_T병기코드','02','T1b','2', NULL, NOW());</v>
      </c>
    </row>
    <row r="304" spans="1:17">
      <c r="A304" s="66" t="s">
        <v>2238</v>
      </c>
      <c r="B304" s="144">
        <v>1</v>
      </c>
      <c r="C304" s="16">
        <v>30050</v>
      </c>
      <c r="D304" s="16" t="s">
        <v>612</v>
      </c>
      <c r="E304" s="17" t="s">
        <v>278</v>
      </c>
      <c r="F304" s="5" t="s">
        <v>614</v>
      </c>
      <c r="G304" s="18">
        <v>3</v>
      </c>
      <c r="H304" s="18">
        <v>7</v>
      </c>
      <c r="I304" s="14">
        <v>0</v>
      </c>
      <c r="J304" s="14">
        <v>1</v>
      </c>
      <c r="K304" s="14">
        <v>0</v>
      </c>
      <c r="L304" s="14">
        <v>0</v>
      </c>
      <c r="M304" s="14">
        <v>0</v>
      </c>
      <c r="N304" s="14" t="s">
        <v>170</v>
      </c>
      <c r="O304" s="14"/>
      <c r="P304" s="15" t="s">
        <v>267</v>
      </c>
      <c r="Q304" s="27" t="str">
        <f t="shared" si="4"/>
        <v>INSERT INTO CNCR_CODE_META_BAK values (:v_host_cd,'1','30050','EUS_T병기코드','03','T2','3', NULL, NOW());</v>
      </c>
    </row>
    <row r="305" spans="1:17">
      <c r="A305" s="66" t="s">
        <v>2238</v>
      </c>
      <c r="B305" s="144">
        <v>1</v>
      </c>
      <c r="C305" s="16">
        <v>30050</v>
      </c>
      <c r="D305" s="16" t="s">
        <v>612</v>
      </c>
      <c r="E305" s="17" t="s">
        <v>280</v>
      </c>
      <c r="F305" s="5" t="s">
        <v>615</v>
      </c>
      <c r="G305" s="18">
        <v>4</v>
      </c>
      <c r="H305" s="18">
        <v>7</v>
      </c>
      <c r="I305" s="14">
        <v>0</v>
      </c>
      <c r="J305" s="14">
        <v>1</v>
      </c>
      <c r="K305" s="14">
        <v>0</v>
      </c>
      <c r="L305" s="14">
        <v>0</v>
      </c>
      <c r="M305" s="14">
        <v>0</v>
      </c>
      <c r="N305" s="14" t="s">
        <v>170</v>
      </c>
      <c r="O305" s="14"/>
      <c r="P305" s="15" t="s">
        <v>267</v>
      </c>
      <c r="Q305" s="27" t="str">
        <f t="shared" si="4"/>
        <v>INSERT INTO CNCR_CODE_META_BAK values (:v_host_cd,'1','30050','EUS_T병기코드','04','T3','4', NULL, NOW());</v>
      </c>
    </row>
    <row r="306" spans="1:17">
      <c r="A306" s="66" t="s">
        <v>2238</v>
      </c>
      <c r="B306" s="144">
        <v>1</v>
      </c>
      <c r="C306" s="16">
        <v>30050</v>
      </c>
      <c r="D306" s="16" t="s">
        <v>612</v>
      </c>
      <c r="E306" s="17" t="s">
        <v>282</v>
      </c>
      <c r="F306" s="5" t="s">
        <v>616</v>
      </c>
      <c r="G306" s="18">
        <v>5</v>
      </c>
      <c r="H306" s="18">
        <v>7</v>
      </c>
      <c r="I306" s="14">
        <v>0</v>
      </c>
      <c r="J306" s="14">
        <v>1</v>
      </c>
      <c r="K306" s="14">
        <v>0</v>
      </c>
      <c r="L306" s="14">
        <v>0</v>
      </c>
      <c r="M306" s="14">
        <v>0</v>
      </c>
      <c r="N306" s="14" t="s">
        <v>170</v>
      </c>
      <c r="O306" s="14"/>
      <c r="P306" s="15" t="s">
        <v>267</v>
      </c>
      <c r="Q306" s="27" t="str">
        <f t="shared" si="4"/>
        <v>INSERT INTO CNCR_CODE_META_BAK values (:v_host_cd,'1','30050','EUS_T병기코드','05','T4a','5', NULL, NOW());</v>
      </c>
    </row>
    <row r="307" spans="1:17">
      <c r="A307" s="66" t="s">
        <v>2238</v>
      </c>
      <c r="B307" s="144">
        <v>1</v>
      </c>
      <c r="C307" s="16">
        <v>30050</v>
      </c>
      <c r="D307" s="16" t="s">
        <v>612</v>
      </c>
      <c r="E307" s="17" t="s">
        <v>284</v>
      </c>
      <c r="F307" s="5" t="s">
        <v>617</v>
      </c>
      <c r="G307" s="18">
        <v>6</v>
      </c>
      <c r="H307" s="18">
        <v>7</v>
      </c>
      <c r="I307" s="14">
        <v>0</v>
      </c>
      <c r="J307" s="14">
        <v>1</v>
      </c>
      <c r="K307" s="14">
        <v>0</v>
      </c>
      <c r="L307" s="14">
        <v>0</v>
      </c>
      <c r="M307" s="14">
        <v>0</v>
      </c>
      <c r="N307" s="14" t="s">
        <v>170</v>
      </c>
      <c r="O307" s="14"/>
      <c r="P307" s="15" t="s">
        <v>267</v>
      </c>
      <c r="Q307" s="27" t="str">
        <f t="shared" si="4"/>
        <v>INSERT INTO CNCR_CODE_META_BAK values (:v_host_cd,'1','30050','EUS_T병기코드','06','T4b','6', NULL, NOW());</v>
      </c>
    </row>
    <row r="308" spans="1:17">
      <c r="A308" s="66" t="s">
        <v>2238</v>
      </c>
      <c r="B308" s="144">
        <v>1</v>
      </c>
      <c r="C308" s="16">
        <v>30050</v>
      </c>
      <c r="D308" s="16" t="s">
        <v>612</v>
      </c>
      <c r="E308" s="17" t="s">
        <v>286</v>
      </c>
      <c r="F308" s="5" t="s">
        <v>618</v>
      </c>
      <c r="G308" s="18">
        <v>7</v>
      </c>
      <c r="H308" s="18">
        <v>7</v>
      </c>
      <c r="I308" s="14">
        <v>0</v>
      </c>
      <c r="J308" s="14">
        <v>1</v>
      </c>
      <c r="K308" s="14">
        <v>0</v>
      </c>
      <c r="L308" s="14">
        <v>0</v>
      </c>
      <c r="M308" s="14">
        <v>0</v>
      </c>
      <c r="N308" s="14" t="s">
        <v>170</v>
      </c>
      <c r="O308" s="14"/>
      <c r="P308" s="15" t="s">
        <v>267</v>
      </c>
      <c r="Q308" s="27" t="str">
        <f t="shared" si="4"/>
        <v>INSERT INTO CNCR_CODE_META_BAK values (:v_host_cd,'1','30050','EUS_T병기코드','07','TX','7', NULL, NOW());</v>
      </c>
    </row>
    <row r="309" spans="1:17">
      <c r="A309" s="66" t="s">
        <v>2238</v>
      </c>
      <c r="B309" s="144">
        <v>1</v>
      </c>
      <c r="C309" s="16">
        <v>30060</v>
      </c>
      <c r="D309" s="16" t="s">
        <v>619</v>
      </c>
      <c r="E309" s="17" t="s">
        <v>497</v>
      </c>
      <c r="F309" s="5" t="s">
        <v>620</v>
      </c>
      <c r="G309" s="18">
        <v>1</v>
      </c>
      <c r="H309" s="18">
        <v>5</v>
      </c>
      <c r="I309" s="14">
        <v>0</v>
      </c>
      <c r="J309" s="14">
        <v>1</v>
      </c>
      <c r="K309" s="14">
        <v>0</v>
      </c>
      <c r="L309" s="14">
        <v>0</v>
      </c>
      <c r="M309" s="14">
        <v>0</v>
      </c>
      <c r="N309" s="14" t="s">
        <v>170</v>
      </c>
      <c r="O309" s="14"/>
      <c r="P309" s="15" t="s">
        <v>267</v>
      </c>
      <c r="Q309" s="27" t="str">
        <f t="shared" si="4"/>
        <v>INSERT INTO CNCR_CODE_META_BAK values (:v_host_cd,'1','30060','EUS합병증코드','1','None','1', NULL, NOW());</v>
      </c>
    </row>
    <row r="310" spans="1:17">
      <c r="A310" s="66" t="s">
        <v>2238</v>
      </c>
      <c r="B310" s="144">
        <v>1</v>
      </c>
      <c r="C310" s="16">
        <v>30060</v>
      </c>
      <c r="D310" s="16" t="s">
        <v>621</v>
      </c>
      <c r="E310" s="17" t="s">
        <v>500</v>
      </c>
      <c r="F310" s="5" t="s">
        <v>622</v>
      </c>
      <c r="G310" s="18">
        <v>2</v>
      </c>
      <c r="H310" s="18">
        <v>5</v>
      </c>
      <c r="I310" s="14">
        <v>0</v>
      </c>
      <c r="J310" s="14">
        <v>1</v>
      </c>
      <c r="K310" s="14">
        <v>0</v>
      </c>
      <c r="L310" s="14">
        <v>0</v>
      </c>
      <c r="M310" s="14">
        <v>0</v>
      </c>
      <c r="N310" s="14" t="s">
        <v>170</v>
      </c>
      <c r="O310" s="14"/>
      <c r="P310" s="15" t="s">
        <v>267</v>
      </c>
      <c r="Q310" s="27" t="str">
        <f t="shared" si="4"/>
        <v>INSERT INTO CNCR_CODE_META_BAK values (:v_host_cd,'1','30060','EUS합병증코드','2','Bleeding','2', NULL, NOW());</v>
      </c>
    </row>
    <row r="311" spans="1:17">
      <c r="A311" s="66" t="s">
        <v>2238</v>
      </c>
      <c r="B311" s="144">
        <v>1</v>
      </c>
      <c r="C311" s="16">
        <v>30060</v>
      </c>
      <c r="D311" s="16" t="s">
        <v>621</v>
      </c>
      <c r="E311" s="17" t="s">
        <v>382</v>
      </c>
      <c r="F311" s="5" t="s">
        <v>623</v>
      </c>
      <c r="G311" s="18">
        <v>3</v>
      </c>
      <c r="H311" s="18">
        <v>5</v>
      </c>
      <c r="I311" s="14">
        <v>0</v>
      </c>
      <c r="J311" s="14">
        <v>1</v>
      </c>
      <c r="K311" s="14">
        <v>0</v>
      </c>
      <c r="L311" s="14">
        <v>0</v>
      </c>
      <c r="M311" s="14">
        <v>0</v>
      </c>
      <c r="N311" s="14" t="s">
        <v>170</v>
      </c>
      <c r="O311" s="14"/>
      <c r="P311" s="15" t="s">
        <v>267</v>
      </c>
      <c r="Q311" s="27" t="str">
        <f t="shared" si="4"/>
        <v>INSERT INTO CNCR_CODE_META_BAK values (:v_host_cd,'1','30060','EUS합병증코드','3','Perforation','3', NULL, NOW());</v>
      </c>
    </row>
    <row r="312" spans="1:17">
      <c r="A312" s="66" t="s">
        <v>2238</v>
      </c>
      <c r="B312" s="144">
        <v>1</v>
      </c>
      <c r="C312" s="16">
        <v>30060</v>
      </c>
      <c r="D312" s="16" t="s">
        <v>621</v>
      </c>
      <c r="E312" s="17" t="s">
        <v>384</v>
      </c>
      <c r="F312" s="5" t="s">
        <v>624</v>
      </c>
      <c r="G312" s="18">
        <v>4</v>
      </c>
      <c r="H312" s="18">
        <v>5</v>
      </c>
      <c r="I312" s="14">
        <v>0</v>
      </c>
      <c r="J312" s="14">
        <v>1</v>
      </c>
      <c r="K312" s="14">
        <v>0</v>
      </c>
      <c r="L312" s="14">
        <v>0</v>
      </c>
      <c r="M312" s="14">
        <v>0</v>
      </c>
      <c r="N312" s="14" t="s">
        <v>170</v>
      </c>
      <c r="O312" s="14"/>
      <c r="P312" s="15" t="s">
        <v>267</v>
      </c>
      <c r="Q312" s="27" t="str">
        <f t="shared" si="4"/>
        <v>INSERT INTO CNCR_CODE_META_BAK values (:v_host_cd,'1','30060','EUS합병증코드','4','Mallory-weiss tearing','4', NULL, NOW());</v>
      </c>
    </row>
    <row r="313" spans="1:17">
      <c r="A313" s="66" t="s">
        <v>2238</v>
      </c>
      <c r="B313" s="144">
        <v>1</v>
      </c>
      <c r="C313" s="16">
        <v>30060</v>
      </c>
      <c r="D313" s="16" t="s">
        <v>621</v>
      </c>
      <c r="E313" s="17" t="s">
        <v>504</v>
      </c>
      <c r="F313" s="5" t="s">
        <v>271</v>
      </c>
      <c r="G313" s="18">
        <v>5</v>
      </c>
      <c r="H313" s="18">
        <v>5</v>
      </c>
      <c r="I313" s="14">
        <v>0</v>
      </c>
      <c r="J313" s="14">
        <v>1</v>
      </c>
      <c r="K313" s="14">
        <v>0</v>
      </c>
      <c r="L313" s="14">
        <v>0</v>
      </c>
      <c r="M313" s="14">
        <v>0</v>
      </c>
      <c r="N313" s="14" t="s">
        <v>170</v>
      </c>
      <c r="O313" s="14"/>
      <c r="P313" s="15" t="s">
        <v>267</v>
      </c>
      <c r="Q313" s="27" t="str">
        <f t="shared" si="4"/>
        <v>INSERT INTO CNCR_CODE_META_BAK values (:v_host_cd,'1','30060','EUS합병증코드','9','기타','5', NULL, NOW());</v>
      </c>
    </row>
    <row r="314" spans="1:17">
      <c r="A314" s="66" t="s">
        <v>2238</v>
      </c>
      <c r="B314" s="144">
        <v>1</v>
      </c>
      <c r="C314" s="16">
        <v>30070</v>
      </c>
      <c r="D314" s="16" t="s">
        <v>625</v>
      </c>
      <c r="E314" s="17" t="s">
        <v>273</v>
      </c>
      <c r="F314" s="5" t="s">
        <v>626</v>
      </c>
      <c r="G314" s="18">
        <v>1</v>
      </c>
      <c r="H314" s="18">
        <v>18</v>
      </c>
      <c r="I314" s="14">
        <v>0</v>
      </c>
      <c r="J314" s="14">
        <v>1</v>
      </c>
      <c r="K314" s="14">
        <v>0</v>
      </c>
      <c r="L314" s="14">
        <v>0</v>
      </c>
      <c r="M314" s="14">
        <v>0</v>
      </c>
      <c r="N314" s="14" t="s">
        <v>170</v>
      </c>
      <c r="O314" s="14"/>
      <c r="P314" s="15" t="s">
        <v>275</v>
      </c>
      <c r="Q314" s="27" t="str">
        <f t="shared" si="4"/>
        <v>INSERT INTO CNCR_CODE_META_BAK values (:v_host_cd,'1','30070','GROSS유형코드','01','EGC-I','1', NULL, NOW());</v>
      </c>
    </row>
    <row r="315" spans="1:17">
      <c r="A315" s="66" t="s">
        <v>2238</v>
      </c>
      <c r="B315" s="144">
        <v>1</v>
      </c>
      <c r="C315" s="16">
        <v>30070</v>
      </c>
      <c r="D315" s="16" t="s">
        <v>146</v>
      </c>
      <c r="E315" s="17" t="s">
        <v>276</v>
      </c>
      <c r="F315" s="5" t="s">
        <v>627</v>
      </c>
      <c r="G315" s="18">
        <v>2</v>
      </c>
      <c r="H315" s="18">
        <v>18</v>
      </c>
      <c r="I315" s="14">
        <v>0</v>
      </c>
      <c r="J315" s="14">
        <v>1</v>
      </c>
      <c r="K315" s="14">
        <v>0</v>
      </c>
      <c r="L315" s="14">
        <v>0</v>
      </c>
      <c r="M315" s="14">
        <v>0</v>
      </c>
      <c r="N315" s="14" t="s">
        <v>170</v>
      </c>
      <c r="O315" s="14"/>
      <c r="P315" s="15" t="s">
        <v>275</v>
      </c>
      <c r="Q315" s="27" t="str">
        <f t="shared" si="4"/>
        <v>INSERT INTO CNCR_CODE_META_BAK values (:v_host_cd,'1','30070','GROSS유형코드','02','EGC-IIa','2', NULL, NOW());</v>
      </c>
    </row>
    <row r="316" spans="1:17">
      <c r="A316" s="66" t="s">
        <v>2238</v>
      </c>
      <c r="B316" s="144">
        <v>1</v>
      </c>
      <c r="C316" s="16">
        <v>30070</v>
      </c>
      <c r="D316" s="16" t="s">
        <v>146</v>
      </c>
      <c r="E316" s="17" t="s">
        <v>278</v>
      </c>
      <c r="F316" s="5" t="s">
        <v>628</v>
      </c>
      <c r="G316" s="18">
        <v>3</v>
      </c>
      <c r="H316" s="18">
        <v>18</v>
      </c>
      <c r="I316" s="14">
        <v>0</v>
      </c>
      <c r="J316" s="14">
        <v>1</v>
      </c>
      <c r="K316" s="14">
        <v>0</v>
      </c>
      <c r="L316" s="14">
        <v>0</v>
      </c>
      <c r="M316" s="14">
        <v>0</v>
      </c>
      <c r="N316" s="14" t="s">
        <v>170</v>
      </c>
      <c r="O316" s="14"/>
      <c r="P316" s="15" t="s">
        <v>275</v>
      </c>
      <c r="Q316" s="27" t="str">
        <f t="shared" si="4"/>
        <v>INSERT INTO CNCR_CODE_META_BAK values (:v_host_cd,'1','30070','GROSS유형코드','03','EGC-IIb','3', NULL, NOW());</v>
      </c>
    </row>
    <row r="317" spans="1:17">
      <c r="A317" s="66" t="s">
        <v>2238</v>
      </c>
      <c r="B317" s="144">
        <v>1</v>
      </c>
      <c r="C317" s="16">
        <v>30070</v>
      </c>
      <c r="D317" s="16" t="s">
        <v>146</v>
      </c>
      <c r="E317" s="17" t="s">
        <v>280</v>
      </c>
      <c r="F317" s="5" t="s">
        <v>629</v>
      </c>
      <c r="G317" s="18">
        <v>4</v>
      </c>
      <c r="H317" s="18">
        <v>18</v>
      </c>
      <c r="I317" s="14">
        <v>0</v>
      </c>
      <c r="J317" s="14">
        <v>1</v>
      </c>
      <c r="K317" s="14">
        <v>0</v>
      </c>
      <c r="L317" s="14">
        <v>0</v>
      </c>
      <c r="M317" s="14">
        <v>0</v>
      </c>
      <c r="N317" s="14" t="s">
        <v>170</v>
      </c>
      <c r="O317" s="14"/>
      <c r="P317" s="15" t="s">
        <v>275</v>
      </c>
      <c r="Q317" s="27" t="str">
        <f t="shared" si="4"/>
        <v>INSERT INTO CNCR_CODE_META_BAK values (:v_host_cd,'1','30070','GROSS유형코드','04','EGC-IIc','4', NULL, NOW());</v>
      </c>
    </row>
    <row r="318" spans="1:17">
      <c r="A318" s="66" t="s">
        <v>2238</v>
      </c>
      <c r="B318" s="144">
        <v>1</v>
      </c>
      <c r="C318" s="16">
        <v>30070</v>
      </c>
      <c r="D318" s="16" t="s">
        <v>146</v>
      </c>
      <c r="E318" s="17" t="s">
        <v>282</v>
      </c>
      <c r="F318" s="5" t="s">
        <v>630</v>
      </c>
      <c r="G318" s="18">
        <v>5</v>
      </c>
      <c r="H318" s="18">
        <v>18</v>
      </c>
      <c r="I318" s="14">
        <v>0</v>
      </c>
      <c r="J318" s="14">
        <v>1</v>
      </c>
      <c r="K318" s="14">
        <v>0</v>
      </c>
      <c r="L318" s="14">
        <v>0</v>
      </c>
      <c r="M318" s="14">
        <v>0</v>
      </c>
      <c r="N318" s="14" t="s">
        <v>170</v>
      </c>
      <c r="O318" s="14"/>
      <c r="P318" s="15" t="s">
        <v>275</v>
      </c>
      <c r="Q318" s="27" t="str">
        <f t="shared" si="4"/>
        <v>INSERT INTO CNCR_CODE_META_BAK values (:v_host_cd,'1','30070','GROSS유형코드','05','EGC-III','5', NULL, NOW());</v>
      </c>
    </row>
    <row r="319" spans="1:17">
      <c r="A319" s="66" t="s">
        <v>2238</v>
      </c>
      <c r="B319" s="144">
        <v>1</v>
      </c>
      <c r="C319" s="16">
        <v>30070</v>
      </c>
      <c r="D319" s="16" t="s">
        <v>146</v>
      </c>
      <c r="E319" s="17" t="s">
        <v>284</v>
      </c>
      <c r="F319" s="5" t="s">
        <v>631</v>
      </c>
      <c r="G319" s="18">
        <v>6</v>
      </c>
      <c r="H319" s="18">
        <v>18</v>
      </c>
      <c r="I319" s="14">
        <v>0</v>
      </c>
      <c r="J319" s="14">
        <v>1</v>
      </c>
      <c r="K319" s="14">
        <v>0</v>
      </c>
      <c r="L319" s="14">
        <v>0</v>
      </c>
      <c r="M319" s="14">
        <v>0</v>
      </c>
      <c r="N319" s="14" t="s">
        <v>170</v>
      </c>
      <c r="O319" s="14"/>
      <c r="P319" s="15" t="s">
        <v>275</v>
      </c>
      <c r="Q319" s="27" t="str">
        <f t="shared" si="4"/>
        <v>INSERT INTO CNCR_CODE_META_BAK values (:v_host_cd,'1','30070','GROSS유형코드','06','AGC-Bormann type 1','6', NULL, NOW());</v>
      </c>
    </row>
    <row r="320" spans="1:17">
      <c r="A320" s="66" t="s">
        <v>2238</v>
      </c>
      <c r="B320" s="144">
        <v>1</v>
      </c>
      <c r="C320" s="16">
        <v>30070</v>
      </c>
      <c r="D320" s="16" t="s">
        <v>146</v>
      </c>
      <c r="E320" s="17" t="s">
        <v>286</v>
      </c>
      <c r="F320" s="5" t="s">
        <v>632</v>
      </c>
      <c r="G320" s="18">
        <v>7</v>
      </c>
      <c r="H320" s="18">
        <v>18</v>
      </c>
      <c r="I320" s="14">
        <v>0</v>
      </c>
      <c r="J320" s="14">
        <v>1</v>
      </c>
      <c r="K320" s="14">
        <v>0</v>
      </c>
      <c r="L320" s="14">
        <v>0</v>
      </c>
      <c r="M320" s="14">
        <v>0</v>
      </c>
      <c r="N320" s="14" t="s">
        <v>170</v>
      </c>
      <c r="O320" s="14"/>
      <c r="P320" s="15" t="s">
        <v>275</v>
      </c>
      <c r="Q320" s="27" t="str">
        <f t="shared" si="4"/>
        <v>INSERT INTO CNCR_CODE_META_BAK values (:v_host_cd,'1','30070','GROSS유형코드','07','AGC-Bormann type 2','7', NULL, NOW());</v>
      </c>
    </row>
    <row r="321" spans="1:17">
      <c r="A321" s="66" t="s">
        <v>2238</v>
      </c>
      <c r="B321" s="144">
        <v>1</v>
      </c>
      <c r="C321" s="16">
        <v>30070</v>
      </c>
      <c r="D321" s="16" t="s">
        <v>146</v>
      </c>
      <c r="E321" s="17" t="s">
        <v>288</v>
      </c>
      <c r="F321" s="5" t="s">
        <v>633</v>
      </c>
      <c r="G321" s="18">
        <v>8</v>
      </c>
      <c r="H321" s="18">
        <v>18</v>
      </c>
      <c r="I321" s="14">
        <v>0</v>
      </c>
      <c r="J321" s="14">
        <v>1</v>
      </c>
      <c r="K321" s="14">
        <v>0</v>
      </c>
      <c r="L321" s="14">
        <v>0</v>
      </c>
      <c r="M321" s="14">
        <v>0</v>
      </c>
      <c r="N321" s="14" t="s">
        <v>170</v>
      </c>
      <c r="O321" s="14"/>
      <c r="P321" s="15" t="s">
        <v>275</v>
      </c>
      <c r="Q321" s="27" t="str">
        <f t="shared" si="4"/>
        <v>INSERT INTO CNCR_CODE_META_BAK values (:v_host_cd,'1','30070','GROSS유형코드','08','AGC-Bormann type 3','8', NULL, NOW());</v>
      </c>
    </row>
    <row r="322" spans="1:17">
      <c r="A322" s="66" t="s">
        <v>2238</v>
      </c>
      <c r="B322" s="144">
        <v>1</v>
      </c>
      <c r="C322" s="16">
        <v>30070</v>
      </c>
      <c r="D322" s="16" t="s">
        <v>146</v>
      </c>
      <c r="E322" s="17" t="s">
        <v>290</v>
      </c>
      <c r="F322" s="5" t="s">
        <v>634</v>
      </c>
      <c r="G322" s="18">
        <v>9</v>
      </c>
      <c r="H322" s="18">
        <v>18</v>
      </c>
      <c r="I322" s="14">
        <v>0</v>
      </c>
      <c r="J322" s="14">
        <v>1</v>
      </c>
      <c r="K322" s="14">
        <v>0</v>
      </c>
      <c r="L322" s="14">
        <v>0</v>
      </c>
      <c r="M322" s="14">
        <v>0</v>
      </c>
      <c r="N322" s="14" t="s">
        <v>170</v>
      </c>
      <c r="O322" s="14"/>
      <c r="P322" s="15" t="s">
        <v>275</v>
      </c>
      <c r="Q322" s="27" t="str">
        <f t="shared" si="4"/>
        <v>INSERT INTO CNCR_CODE_META_BAK values (:v_host_cd,'1','30070','GROSS유형코드','09','AGC-Bormann type 4','9', NULL, NOW());</v>
      </c>
    </row>
    <row r="323" spans="1:17">
      <c r="A323" s="66" t="s">
        <v>2238</v>
      </c>
      <c r="B323" s="144">
        <v>1</v>
      </c>
      <c r="C323" s="16">
        <v>30070</v>
      </c>
      <c r="D323" s="16" t="s">
        <v>146</v>
      </c>
      <c r="E323" s="17" t="s">
        <v>292</v>
      </c>
      <c r="F323" s="5" t="s">
        <v>635</v>
      </c>
      <c r="G323" s="18">
        <v>10</v>
      </c>
      <c r="H323" s="18">
        <v>18</v>
      </c>
      <c r="I323" s="14">
        <v>0</v>
      </c>
      <c r="J323" s="14">
        <v>1</v>
      </c>
      <c r="K323" s="14">
        <v>0</v>
      </c>
      <c r="L323" s="14">
        <v>0</v>
      </c>
      <c r="M323" s="14">
        <v>0</v>
      </c>
      <c r="N323" s="14" t="s">
        <v>170</v>
      </c>
      <c r="O323" s="14"/>
      <c r="P323" s="15" t="s">
        <v>275</v>
      </c>
      <c r="Q323" s="27" t="str">
        <f t="shared" ref="Q323:Q386" si="5">"INSERT INTO CNCR_CODE_META_BAK values (:v_host_cd,'"&amp; B323 &amp;"','"&amp; C323 &amp;"','"&amp; D323 &amp;"','"&amp; E323 &amp;"','"&amp; SUBSTITUTE(F323,CHAR(39),CHAR(39)&amp;CHAR(39)) &amp;"','"&amp; G323 &amp;"', NULL, NOW());"</f>
        <v>INSERT INTO CNCR_CODE_META_BAK values (:v_host_cd,'1','30070','GROSS유형코드','10','AGC-Bormann type 5','10', NULL, NOW());</v>
      </c>
    </row>
    <row r="324" spans="1:17">
      <c r="A324" s="66" t="s">
        <v>2238</v>
      </c>
      <c r="B324" s="144">
        <v>1</v>
      </c>
      <c r="C324" s="16">
        <v>30070</v>
      </c>
      <c r="D324" s="16" t="s">
        <v>146</v>
      </c>
      <c r="E324" s="17" t="s">
        <v>294</v>
      </c>
      <c r="F324" s="5" t="s">
        <v>636</v>
      </c>
      <c r="G324" s="18">
        <v>11</v>
      </c>
      <c r="H324" s="18">
        <v>18</v>
      </c>
      <c r="I324" s="14">
        <v>0</v>
      </c>
      <c r="J324" s="14">
        <v>1</v>
      </c>
      <c r="K324" s="14">
        <v>0</v>
      </c>
      <c r="L324" s="14">
        <v>0</v>
      </c>
      <c r="M324" s="14">
        <v>0</v>
      </c>
      <c r="N324" s="14" t="s">
        <v>170</v>
      </c>
      <c r="O324" s="14"/>
      <c r="P324" s="15" t="s">
        <v>275</v>
      </c>
      <c r="Q324" s="27" t="str">
        <f t="shared" si="5"/>
        <v>INSERT INTO CNCR_CODE_META_BAK values (:v_host_cd,'1','30070','GROSS유형코드','11','Combination','11', NULL, NOW());</v>
      </c>
    </row>
    <row r="325" spans="1:17">
      <c r="A325" s="66" t="s">
        <v>2238</v>
      </c>
      <c r="B325" s="144">
        <v>1</v>
      </c>
      <c r="C325" s="16">
        <v>30070</v>
      </c>
      <c r="D325" s="16" t="s">
        <v>146</v>
      </c>
      <c r="E325" s="17" t="s">
        <v>297</v>
      </c>
      <c r="F325" s="5" t="s">
        <v>637</v>
      </c>
      <c r="G325" s="18">
        <v>12</v>
      </c>
      <c r="H325" s="18">
        <v>18</v>
      </c>
      <c r="I325" s="14">
        <v>0</v>
      </c>
      <c r="J325" s="14">
        <v>0</v>
      </c>
      <c r="K325" s="14">
        <v>0</v>
      </c>
      <c r="L325" s="14">
        <v>0</v>
      </c>
      <c r="M325" s="14">
        <v>1</v>
      </c>
      <c r="N325" s="14" t="s">
        <v>170</v>
      </c>
      <c r="O325" s="14"/>
      <c r="P325" s="15" t="s">
        <v>275</v>
      </c>
      <c r="Q325" s="27" t="str">
        <f t="shared" si="5"/>
        <v>INSERT INTO CNCR_CODE_META_BAK values (:v_host_cd,'1','30070','GROSS유형코드','12','Fungating/polypoid','12', NULL, NOW());</v>
      </c>
    </row>
    <row r="326" spans="1:17">
      <c r="A326" s="66" t="s">
        <v>2238</v>
      </c>
      <c r="B326" s="144">
        <v>1</v>
      </c>
      <c r="C326" s="16">
        <v>30070</v>
      </c>
      <c r="D326" s="16" t="s">
        <v>146</v>
      </c>
      <c r="E326" s="17" t="s">
        <v>299</v>
      </c>
      <c r="F326" s="5" t="s">
        <v>638</v>
      </c>
      <c r="G326" s="18">
        <v>13</v>
      </c>
      <c r="H326" s="18">
        <v>18</v>
      </c>
      <c r="I326" s="14">
        <v>0</v>
      </c>
      <c r="J326" s="14">
        <v>0</v>
      </c>
      <c r="K326" s="14">
        <v>0</v>
      </c>
      <c r="L326" s="14">
        <v>0</v>
      </c>
      <c r="M326" s="14">
        <v>1</v>
      </c>
      <c r="N326" s="14" t="s">
        <v>170</v>
      </c>
      <c r="O326" s="14"/>
      <c r="P326" s="15" t="s">
        <v>275</v>
      </c>
      <c r="Q326" s="27" t="str">
        <f t="shared" si="5"/>
        <v>INSERT INTO CNCR_CODE_META_BAK values (:v_host_cd,'1','30070','GROSS유형코드','13','Infiltrative','13', NULL, NOW());</v>
      </c>
    </row>
    <row r="327" spans="1:17">
      <c r="A327" s="66" t="s">
        <v>2238</v>
      </c>
      <c r="B327" s="144">
        <v>1</v>
      </c>
      <c r="C327" s="16">
        <v>30070</v>
      </c>
      <c r="D327" s="16" t="s">
        <v>146</v>
      </c>
      <c r="E327" s="17" t="s">
        <v>301</v>
      </c>
      <c r="F327" s="5" t="s">
        <v>639</v>
      </c>
      <c r="G327" s="18">
        <v>14</v>
      </c>
      <c r="H327" s="18">
        <v>18</v>
      </c>
      <c r="I327" s="14">
        <v>0</v>
      </c>
      <c r="J327" s="14">
        <v>0</v>
      </c>
      <c r="K327" s="14">
        <v>0</v>
      </c>
      <c r="L327" s="14">
        <v>0</v>
      </c>
      <c r="M327" s="14">
        <v>1</v>
      </c>
      <c r="N327" s="14" t="s">
        <v>170</v>
      </c>
      <c r="O327" s="14"/>
      <c r="P327" s="15" t="s">
        <v>275</v>
      </c>
      <c r="Q327" s="27" t="str">
        <f t="shared" si="5"/>
        <v>INSERT INTO CNCR_CODE_META_BAK values (:v_host_cd,'1','30070','GROSS유형코드','14','Superficial','14', NULL, NOW());</v>
      </c>
    </row>
    <row r="328" spans="1:17">
      <c r="A328" s="66" t="s">
        <v>2238</v>
      </c>
      <c r="B328" s="144">
        <v>1</v>
      </c>
      <c r="C328" s="16">
        <v>30070</v>
      </c>
      <c r="D328" s="16" t="s">
        <v>146</v>
      </c>
      <c r="E328" s="17" t="s">
        <v>303</v>
      </c>
      <c r="F328" s="5" t="s">
        <v>640</v>
      </c>
      <c r="G328" s="18">
        <v>15</v>
      </c>
      <c r="H328" s="18">
        <v>18</v>
      </c>
      <c r="I328" s="14">
        <v>0</v>
      </c>
      <c r="J328" s="14">
        <v>0</v>
      </c>
      <c r="K328" s="14">
        <v>0</v>
      </c>
      <c r="L328" s="14">
        <v>0</v>
      </c>
      <c r="M328" s="14">
        <v>1</v>
      </c>
      <c r="N328" s="14" t="s">
        <v>170</v>
      </c>
      <c r="O328" s="14"/>
      <c r="P328" s="15" t="s">
        <v>275</v>
      </c>
      <c r="Q328" s="27" t="str">
        <f t="shared" si="5"/>
        <v>INSERT INTO CNCR_CODE_META_BAK values (:v_host_cd,'1','30070','GROSS유형코드','15','Ulcerofungating','15', NULL, NOW());</v>
      </c>
    </row>
    <row r="329" spans="1:17">
      <c r="A329" s="66" t="s">
        <v>2238</v>
      </c>
      <c r="B329" s="144">
        <v>1</v>
      </c>
      <c r="C329" s="16">
        <v>30070</v>
      </c>
      <c r="D329" s="16" t="s">
        <v>146</v>
      </c>
      <c r="E329" s="17" t="s">
        <v>305</v>
      </c>
      <c r="F329" s="5" t="s">
        <v>641</v>
      </c>
      <c r="G329" s="18">
        <v>16</v>
      </c>
      <c r="H329" s="18">
        <v>18</v>
      </c>
      <c r="I329" s="14">
        <v>0</v>
      </c>
      <c r="J329" s="14">
        <v>0</v>
      </c>
      <c r="K329" s="14">
        <v>0</v>
      </c>
      <c r="L329" s="14">
        <v>0</v>
      </c>
      <c r="M329" s="14">
        <v>1</v>
      </c>
      <c r="N329" s="14" t="s">
        <v>170</v>
      </c>
      <c r="O329" s="14"/>
      <c r="P329" s="15" t="s">
        <v>275</v>
      </c>
      <c r="Q329" s="27" t="str">
        <f t="shared" si="5"/>
        <v>INSERT INTO CNCR_CODE_META_BAK values (:v_host_cd,'1','30070','GROSS유형코드','16','Ulceroinfiltrative','16', NULL, NOW());</v>
      </c>
    </row>
    <row r="330" spans="1:17">
      <c r="A330" s="66" t="s">
        <v>2238</v>
      </c>
      <c r="B330" s="144">
        <v>1</v>
      </c>
      <c r="C330" s="16">
        <v>30070</v>
      </c>
      <c r="D330" s="16" t="s">
        <v>146</v>
      </c>
      <c r="E330" s="17" t="s">
        <v>404</v>
      </c>
      <c r="F330" s="5" t="s">
        <v>359</v>
      </c>
      <c r="G330" s="18">
        <v>17</v>
      </c>
      <c r="H330" s="18">
        <v>18</v>
      </c>
      <c r="I330" s="14">
        <v>0</v>
      </c>
      <c r="J330" s="14">
        <v>0</v>
      </c>
      <c r="K330" s="14">
        <v>0</v>
      </c>
      <c r="L330" s="14">
        <v>0</v>
      </c>
      <c r="M330" s="14">
        <v>1</v>
      </c>
      <c r="N330" s="14" t="s">
        <v>170</v>
      </c>
      <c r="O330" s="14"/>
      <c r="P330" s="15" t="s">
        <v>275</v>
      </c>
      <c r="Q330" s="27" t="str">
        <f t="shared" si="5"/>
        <v>INSERT INTO CNCR_CODE_META_BAK values (:v_host_cd,'1','30070','GROSS유형코드','17','Unknown','17', NULL, NOW());</v>
      </c>
    </row>
    <row r="331" spans="1:17">
      <c r="A331" s="66" t="s">
        <v>2238</v>
      </c>
      <c r="B331" s="144">
        <v>1</v>
      </c>
      <c r="C331" s="16">
        <v>30070</v>
      </c>
      <c r="D331" s="16" t="s">
        <v>146</v>
      </c>
      <c r="E331" s="17" t="s">
        <v>310</v>
      </c>
      <c r="F331" s="5" t="s">
        <v>642</v>
      </c>
      <c r="G331" s="18">
        <v>18</v>
      </c>
      <c r="H331" s="18">
        <v>18</v>
      </c>
      <c r="I331" s="14">
        <v>0</v>
      </c>
      <c r="J331" s="14">
        <v>1</v>
      </c>
      <c r="K331" s="14">
        <v>0</v>
      </c>
      <c r="L331" s="14">
        <v>0</v>
      </c>
      <c r="M331" s="14">
        <v>1</v>
      </c>
      <c r="N331" s="14" t="s">
        <v>170</v>
      </c>
      <c r="O331" s="14"/>
      <c r="P331" s="15" t="s">
        <v>275</v>
      </c>
      <c r="Q331" s="27" t="str">
        <f t="shared" si="5"/>
        <v>INSERT INTO CNCR_CODE_META_BAK values (:v_host_cd,'1','30070','GROSS유형코드','99','기타/Unclassifiable','18', NULL, NOW());</v>
      </c>
    </row>
    <row r="332" spans="1:17">
      <c r="A332" s="66" t="s">
        <v>2238</v>
      </c>
      <c r="B332" s="144">
        <v>1</v>
      </c>
      <c r="C332" s="16">
        <v>30080</v>
      </c>
      <c r="D332" s="16" t="s">
        <v>643</v>
      </c>
      <c r="E332" s="17">
        <v>1</v>
      </c>
      <c r="F332" s="5" t="s">
        <v>644</v>
      </c>
      <c r="G332" s="18">
        <v>1</v>
      </c>
      <c r="H332" s="18">
        <v>3</v>
      </c>
      <c r="I332" s="14">
        <v>0</v>
      </c>
      <c r="J332" s="14">
        <v>1</v>
      </c>
      <c r="K332" s="14">
        <v>0</v>
      </c>
      <c r="L332" s="14">
        <v>0</v>
      </c>
      <c r="M332" s="14">
        <v>0</v>
      </c>
      <c r="N332" s="14" t="s">
        <v>170</v>
      </c>
      <c r="O332" s="14"/>
      <c r="P332" s="15" t="s">
        <v>267</v>
      </c>
      <c r="Q332" s="27" t="str">
        <f t="shared" si="5"/>
        <v>INSERT INTO CNCR_CODE_META_BAK values (:v_host_cd,'1','30080','HPYLORI검사결과코드','1','Negative','1', NULL, NOW());</v>
      </c>
    </row>
    <row r="333" spans="1:17">
      <c r="A333" s="66" t="s">
        <v>2238</v>
      </c>
      <c r="B333" s="144">
        <v>1</v>
      </c>
      <c r="C333" s="16">
        <v>30080</v>
      </c>
      <c r="D333" s="16" t="s">
        <v>645</v>
      </c>
      <c r="E333" s="17">
        <v>2</v>
      </c>
      <c r="F333" s="5" t="s">
        <v>646</v>
      </c>
      <c r="G333" s="18">
        <v>2</v>
      </c>
      <c r="H333" s="18">
        <v>3</v>
      </c>
      <c r="I333" s="14">
        <v>0</v>
      </c>
      <c r="J333" s="14">
        <v>1</v>
      </c>
      <c r="K333" s="14">
        <v>0</v>
      </c>
      <c r="L333" s="14">
        <v>0</v>
      </c>
      <c r="M333" s="14">
        <v>0</v>
      </c>
      <c r="N333" s="14" t="s">
        <v>170</v>
      </c>
      <c r="O333" s="14"/>
      <c r="P333" s="15" t="s">
        <v>267</v>
      </c>
      <c r="Q333" s="27" t="str">
        <f t="shared" si="5"/>
        <v>INSERT INTO CNCR_CODE_META_BAK values (:v_host_cd,'1','30080','HPYLORI검사결과코드','2','Positive','2', NULL, NOW());</v>
      </c>
    </row>
    <row r="334" spans="1:17">
      <c r="A334" s="66" t="s">
        <v>2238</v>
      </c>
      <c r="B334" s="144">
        <v>1</v>
      </c>
      <c r="C334" s="16">
        <v>30080</v>
      </c>
      <c r="D334" s="16" t="s">
        <v>645</v>
      </c>
      <c r="E334" s="17">
        <v>3</v>
      </c>
      <c r="F334" s="5" t="s">
        <v>647</v>
      </c>
      <c r="G334" s="18">
        <v>3</v>
      </c>
      <c r="H334" s="18">
        <v>3</v>
      </c>
      <c r="I334" s="14">
        <v>0</v>
      </c>
      <c r="J334" s="14">
        <v>1</v>
      </c>
      <c r="K334" s="14">
        <v>0</v>
      </c>
      <c r="L334" s="14">
        <v>0</v>
      </c>
      <c r="M334" s="14">
        <v>0</v>
      </c>
      <c r="N334" s="14" t="s">
        <v>170</v>
      </c>
      <c r="O334" s="14"/>
      <c r="P334" s="15" t="s">
        <v>267</v>
      </c>
      <c r="Q334" s="27" t="str">
        <f t="shared" si="5"/>
        <v>INSERT INTO CNCR_CODE_META_BAK values (:v_host_cd,'1','30080','HPYLORI검사결과코드','3','Not evaluable','3', NULL, NOW());</v>
      </c>
    </row>
    <row r="335" spans="1:17">
      <c r="A335" s="66" t="s">
        <v>2238</v>
      </c>
      <c r="B335" s="144">
        <v>1</v>
      </c>
      <c r="C335" s="16">
        <v>30090</v>
      </c>
      <c r="D335" s="16" t="s">
        <v>648</v>
      </c>
      <c r="E335" s="17" t="s">
        <v>497</v>
      </c>
      <c r="F335" s="5" t="s">
        <v>649</v>
      </c>
      <c r="G335" s="18">
        <v>1</v>
      </c>
      <c r="H335" s="18">
        <v>5</v>
      </c>
      <c r="I335" s="14">
        <v>0</v>
      </c>
      <c r="J335" s="14">
        <v>1</v>
      </c>
      <c r="K335" s="14">
        <v>0</v>
      </c>
      <c r="L335" s="14">
        <v>0</v>
      </c>
      <c r="M335" s="14">
        <v>0</v>
      </c>
      <c r="N335" s="14" t="s">
        <v>170</v>
      </c>
      <c r="O335" s="14"/>
      <c r="P335" s="15" t="s">
        <v>267</v>
      </c>
      <c r="Q335" s="27" t="str">
        <f t="shared" si="5"/>
        <v>INSERT INTO CNCR_CODE_META_BAK values (:v_host_cd,'1','30090','HPYLORI검사방법코드','1','H.pylori IgG Ab','1', NULL, NOW());</v>
      </c>
    </row>
    <row r="336" spans="1:17">
      <c r="A336" s="66" t="s">
        <v>2238</v>
      </c>
      <c r="B336" s="144">
        <v>1</v>
      </c>
      <c r="C336" s="16">
        <v>30090</v>
      </c>
      <c r="D336" s="16" t="s">
        <v>650</v>
      </c>
      <c r="E336" s="17" t="s">
        <v>500</v>
      </c>
      <c r="F336" s="5" t="s">
        <v>651</v>
      </c>
      <c r="G336" s="18">
        <v>2</v>
      </c>
      <c r="H336" s="18">
        <v>5</v>
      </c>
      <c r="I336" s="14">
        <v>0</v>
      </c>
      <c r="J336" s="14">
        <v>1</v>
      </c>
      <c r="K336" s="14">
        <v>0</v>
      </c>
      <c r="L336" s="14">
        <v>0</v>
      </c>
      <c r="M336" s="14">
        <v>0</v>
      </c>
      <c r="N336" s="14" t="s">
        <v>170</v>
      </c>
      <c r="O336" s="14"/>
      <c r="P336" s="15" t="s">
        <v>267</v>
      </c>
      <c r="Q336" s="27" t="str">
        <f t="shared" si="5"/>
        <v>INSERT INTO CNCR_CODE_META_BAK values (:v_host_cd,'1','30090','HPYLORI검사방법코드','2','Histology(병리검사)','2', NULL, NOW());</v>
      </c>
    </row>
    <row r="337" spans="1:17">
      <c r="A337" s="66" t="s">
        <v>2238</v>
      </c>
      <c r="B337" s="144">
        <v>1</v>
      </c>
      <c r="C337" s="16">
        <v>30090</v>
      </c>
      <c r="D337" s="16" t="s">
        <v>650</v>
      </c>
      <c r="E337" s="17" t="s">
        <v>382</v>
      </c>
      <c r="F337" s="5" t="s">
        <v>652</v>
      </c>
      <c r="G337" s="18">
        <v>3</v>
      </c>
      <c r="H337" s="18">
        <v>5</v>
      </c>
      <c r="I337" s="14">
        <v>0</v>
      </c>
      <c r="J337" s="14">
        <v>1</v>
      </c>
      <c r="K337" s="14">
        <v>0</v>
      </c>
      <c r="L337" s="14">
        <v>0</v>
      </c>
      <c r="M337" s="14">
        <v>0</v>
      </c>
      <c r="N337" s="14" t="s">
        <v>170</v>
      </c>
      <c r="O337" s="14"/>
      <c r="P337" s="15" t="s">
        <v>267</v>
      </c>
      <c r="Q337" s="27" t="str">
        <f t="shared" si="5"/>
        <v>INSERT INTO CNCR_CODE_META_BAK values (:v_host_cd,'1','30090','HPYLORI검사방법코드','3','Rapid urease test(CLO test)','3', NULL, NOW());</v>
      </c>
    </row>
    <row r="338" spans="1:17">
      <c r="A338" s="66" t="s">
        <v>2238</v>
      </c>
      <c r="B338" s="144">
        <v>1</v>
      </c>
      <c r="C338" s="16">
        <v>30090</v>
      </c>
      <c r="D338" s="16" t="s">
        <v>650</v>
      </c>
      <c r="E338" s="17" t="s">
        <v>384</v>
      </c>
      <c r="F338" s="5" t="s">
        <v>653</v>
      </c>
      <c r="G338" s="18">
        <v>4</v>
      </c>
      <c r="H338" s="18">
        <v>5</v>
      </c>
      <c r="I338" s="14">
        <v>0</v>
      </c>
      <c r="J338" s="14">
        <v>1</v>
      </c>
      <c r="K338" s="14">
        <v>0</v>
      </c>
      <c r="L338" s="14">
        <v>0</v>
      </c>
      <c r="M338" s="14">
        <v>0</v>
      </c>
      <c r="N338" s="14" t="s">
        <v>170</v>
      </c>
      <c r="O338" s="14"/>
      <c r="P338" s="15" t="s">
        <v>267</v>
      </c>
      <c r="Q338" s="27" t="str">
        <f t="shared" si="5"/>
        <v>INSERT INTO CNCR_CODE_META_BAK values (:v_host_cd,'1','30090','HPYLORI검사방법코드','4','Urea Breath Test','4', NULL, NOW());</v>
      </c>
    </row>
    <row r="339" spans="1:17">
      <c r="A339" s="66" t="s">
        <v>2238</v>
      </c>
      <c r="B339" s="144">
        <v>1</v>
      </c>
      <c r="C339" s="16">
        <v>30090</v>
      </c>
      <c r="D339" s="16" t="s">
        <v>650</v>
      </c>
      <c r="E339" s="17" t="s">
        <v>504</v>
      </c>
      <c r="F339" s="5" t="s">
        <v>271</v>
      </c>
      <c r="G339" s="18">
        <v>5</v>
      </c>
      <c r="H339" s="18">
        <v>5</v>
      </c>
      <c r="I339" s="14">
        <v>0</v>
      </c>
      <c r="J339" s="14">
        <v>1</v>
      </c>
      <c r="K339" s="14">
        <v>0</v>
      </c>
      <c r="L339" s="14">
        <v>0</v>
      </c>
      <c r="M339" s="14">
        <v>0</v>
      </c>
      <c r="N339" s="14" t="s">
        <v>170</v>
      </c>
      <c r="O339" s="14"/>
      <c r="P339" s="15" t="s">
        <v>267</v>
      </c>
      <c r="Q339" s="27" t="str">
        <f t="shared" si="5"/>
        <v>INSERT INTO CNCR_CODE_META_BAK values (:v_host_cd,'1','30090','HPYLORI검사방법코드','9','기타','5', NULL, NOW());</v>
      </c>
    </row>
    <row r="340" spans="1:17">
      <c r="A340" s="66" t="s">
        <v>2238</v>
      </c>
      <c r="B340" s="144">
        <v>1</v>
      </c>
      <c r="C340" s="16">
        <v>30120</v>
      </c>
      <c r="D340" s="16" t="s">
        <v>654</v>
      </c>
      <c r="E340" s="17" t="s">
        <v>313</v>
      </c>
      <c r="F340" s="5" t="s">
        <v>655</v>
      </c>
      <c r="G340" s="18">
        <v>1</v>
      </c>
      <c r="H340" s="18">
        <v>3</v>
      </c>
      <c r="I340" s="14">
        <v>0</v>
      </c>
      <c r="J340" s="14">
        <v>0</v>
      </c>
      <c r="K340" s="14">
        <v>1</v>
      </c>
      <c r="L340" s="14">
        <v>0</v>
      </c>
      <c r="M340" s="14">
        <v>0</v>
      </c>
      <c r="N340" s="14" t="s">
        <v>170</v>
      </c>
      <c r="O340" s="14"/>
      <c r="P340" s="15" t="s">
        <v>267</v>
      </c>
      <c r="Q340" s="27" t="str">
        <f t="shared" si="5"/>
        <v>INSERT INTO CNCR_CODE_META_BAK values (:v_host_cd,'1','30120','감지여부구분코드','Y','Detected','1', NULL, NOW());</v>
      </c>
    </row>
    <row r="341" spans="1:17">
      <c r="A341" s="66" t="s">
        <v>2238</v>
      </c>
      <c r="B341" s="144">
        <v>1</v>
      </c>
      <c r="C341" s="16">
        <v>30120</v>
      </c>
      <c r="D341" s="16" t="s">
        <v>654</v>
      </c>
      <c r="E341" s="17" t="s">
        <v>315</v>
      </c>
      <c r="F341" s="5" t="s">
        <v>656</v>
      </c>
      <c r="G341" s="18">
        <v>2</v>
      </c>
      <c r="H341" s="18">
        <v>3</v>
      </c>
      <c r="I341" s="14">
        <v>0</v>
      </c>
      <c r="J341" s="14">
        <v>0</v>
      </c>
      <c r="K341" s="14">
        <v>1</v>
      </c>
      <c r="L341" s="14">
        <v>0</v>
      </c>
      <c r="M341" s="14">
        <v>0</v>
      </c>
      <c r="N341" s="14" t="s">
        <v>170</v>
      </c>
      <c r="O341" s="14"/>
      <c r="P341" s="15" t="s">
        <v>267</v>
      </c>
      <c r="Q341" s="27" t="str">
        <f t="shared" si="5"/>
        <v>INSERT INTO CNCR_CODE_META_BAK values (:v_host_cd,'1','30120','감지여부구분코드','N','Not detected','2', NULL, NOW());</v>
      </c>
    </row>
    <row r="342" spans="1:17">
      <c r="A342" s="66" t="s">
        <v>2238</v>
      </c>
      <c r="B342" s="144">
        <v>1</v>
      </c>
      <c r="C342" s="16">
        <v>30120</v>
      </c>
      <c r="D342" s="16" t="s">
        <v>654</v>
      </c>
      <c r="E342" s="17" t="s">
        <v>317</v>
      </c>
      <c r="F342" s="5" t="s">
        <v>359</v>
      </c>
      <c r="G342" s="18">
        <v>3</v>
      </c>
      <c r="H342" s="18">
        <v>3</v>
      </c>
      <c r="I342" s="14">
        <v>0</v>
      </c>
      <c r="J342" s="14">
        <v>0</v>
      </c>
      <c r="K342" s="14">
        <v>1</v>
      </c>
      <c r="L342" s="14">
        <v>0</v>
      </c>
      <c r="M342" s="14">
        <v>0</v>
      </c>
      <c r="N342" s="14" t="s">
        <v>170</v>
      </c>
      <c r="O342" s="14"/>
      <c r="P342" s="15" t="s">
        <v>267</v>
      </c>
      <c r="Q342" s="27" t="str">
        <f t="shared" si="5"/>
        <v>INSERT INTO CNCR_CODE_META_BAK values (:v_host_cd,'1','30120','감지여부구분코드','Z','Unknown','3', NULL, NOW());</v>
      </c>
    </row>
    <row r="343" spans="1:17">
      <c r="A343" s="66" t="s">
        <v>2238</v>
      </c>
      <c r="B343" s="144">
        <v>1</v>
      </c>
      <c r="C343" s="16">
        <v>30130</v>
      </c>
      <c r="D343" s="16" t="s">
        <v>657</v>
      </c>
      <c r="E343" s="17" t="s">
        <v>339</v>
      </c>
      <c r="F343" s="5" t="s">
        <v>658</v>
      </c>
      <c r="G343" s="18">
        <v>1</v>
      </c>
      <c r="H343" s="18">
        <v>15</v>
      </c>
      <c r="I343" s="14">
        <v>0</v>
      </c>
      <c r="J343" s="14">
        <v>0</v>
      </c>
      <c r="K343" s="14">
        <v>1</v>
      </c>
      <c r="L343" s="14">
        <v>0</v>
      </c>
      <c r="M343" s="14">
        <v>0</v>
      </c>
      <c r="N343" s="14" t="s">
        <v>170</v>
      </c>
      <c r="O343" s="14"/>
      <c r="P343" s="15" t="s">
        <v>267</v>
      </c>
      <c r="Q343" s="27" t="str">
        <f t="shared" si="5"/>
        <v>INSERT INTO CNCR_CODE_META_BAK values (:v_host_cd,'1','30130','동반병변코드','01','Apocrine differentiation','1', NULL, NOW());</v>
      </c>
    </row>
    <row r="344" spans="1:17">
      <c r="A344" s="66" t="s">
        <v>2238</v>
      </c>
      <c r="B344" s="144">
        <v>1</v>
      </c>
      <c r="C344" s="16">
        <v>30130</v>
      </c>
      <c r="D344" s="16" t="s">
        <v>657</v>
      </c>
      <c r="E344" s="17" t="s">
        <v>341</v>
      </c>
      <c r="F344" s="5" t="s">
        <v>659</v>
      </c>
      <c r="G344" s="18">
        <v>2</v>
      </c>
      <c r="H344" s="18">
        <v>15</v>
      </c>
      <c r="I344" s="14">
        <v>0</v>
      </c>
      <c r="J344" s="14">
        <v>0</v>
      </c>
      <c r="K344" s="14">
        <v>1</v>
      </c>
      <c r="L344" s="14">
        <v>0</v>
      </c>
      <c r="M344" s="14">
        <v>0</v>
      </c>
      <c r="N344" s="14" t="s">
        <v>170</v>
      </c>
      <c r="O344" s="14"/>
      <c r="P344" s="15" t="s">
        <v>267</v>
      </c>
      <c r="Q344" s="27" t="str">
        <f t="shared" si="5"/>
        <v>INSERT INTO CNCR_CODE_META_BAK values (:v_host_cd,'1','30130','동반병변코드','02','Apocrine metaplasia','2', NULL, NOW());</v>
      </c>
    </row>
    <row r="345" spans="1:17">
      <c r="A345" s="66" t="s">
        <v>2238</v>
      </c>
      <c r="B345" s="144">
        <v>1</v>
      </c>
      <c r="C345" s="16">
        <v>30130</v>
      </c>
      <c r="D345" s="16" t="s">
        <v>657</v>
      </c>
      <c r="E345" s="17" t="s">
        <v>343</v>
      </c>
      <c r="F345" s="5" t="s">
        <v>660</v>
      </c>
      <c r="G345" s="18">
        <v>3</v>
      </c>
      <c r="H345" s="18">
        <v>15</v>
      </c>
      <c r="I345" s="14">
        <v>0</v>
      </c>
      <c r="J345" s="14">
        <v>0</v>
      </c>
      <c r="K345" s="14">
        <v>1</v>
      </c>
      <c r="L345" s="14">
        <v>0</v>
      </c>
      <c r="M345" s="14">
        <v>0</v>
      </c>
      <c r="N345" s="14" t="s">
        <v>170</v>
      </c>
      <c r="O345" s="14"/>
      <c r="P345" s="15" t="s">
        <v>267</v>
      </c>
      <c r="Q345" s="27" t="str">
        <f t="shared" si="5"/>
        <v>INSERT INTO CNCR_CODE_META_BAK values (:v_host_cd,'1','30130','동반병변코드','03','Complex sclerosing lesion','3', NULL, NOW());</v>
      </c>
    </row>
    <row r="346" spans="1:17">
      <c r="A346" s="66" t="s">
        <v>2238</v>
      </c>
      <c r="B346" s="144">
        <v>1</v>
      </c>
      <c r="C346" s="16">
        <v>30130</v>
      </c>
      <c r="D346" s="16" t="s">
        <v>657</v>
      </c>
      <c r="E346" s="17" t="s">
        <v>345</v>
      </c>
      <c r="F346" s="5" t="s">
        <v>661</v>
      </c>
      <c r="G346" s="18">
        <v>4</v>
      </c>
      <c r="H346" s="18">
        <v>15</v>
      </c>
      <c r="I346" s="14">
        <v>0</v>
      </c>
      <c r="J346" s="14">
        <v>0</v>
      </c>
      <c r="K346" s="14">
        <v>1</v>
      </c>
      <c r="L346" s="14">
        <v>0</v>
      </c>
      <c r="M346" s="14">
        <v>0</v>
      </c>
      <c r="N346" s="14" t="s">
        <v>170</v>
      </c>
      <c r="O346" s="14"/>
      <c r="P346" s="15" t="s">
        <v>499</v>
      </c>
      <c r="Q346" s="27" t="str">
        <f t="shared" si="5"/>
        <v>INSERT INTO CNCR_CODE_META_BAK values (:v_host_cd,'1','30130','동반병변코드','04','Fibroadenoma','4', NULL, NOW());</v>
      </c>
    </row>
    <row r="347" spans="1:17">
      <c r="A347" s="66" t="s">
        <v>2238</v>
      </c>
      <c r="B347" s="144">
        <v>1</v>
      </c>
      <c r="C347" s="16">
        <v>30130</v>
      </c>
      <c r="D347" s="16" t="s">
        <v>657</v>
      </c>
      <c r="E347" s="17" t="s">
        <v>347</v>
      </c>
      <c r="F347" s="5" t="s">
        <v>662</v>
      </c>
      <c r="G347" s="18">
        <v>5</v>
      </c>
      <c r="H347" s="18">
        <v>15</v>
      </c>
      <c r="I347" s="14">
        <v>0</v>
      </c>
      <c r="J347" s="14">
        <v>0</v>
      </c>
      <c r="K347" s="14">
        <v>1</v>
      </c>
      <c r="L347" s="14">
        <v>0</v>
      </c>
      <c r="M347" s="14">
        <v>0</v>
      </c>
      <c r="N347" s="14" t="s">
        <v>170</v>
      </c>
      <c r="O347" s="14"/>
      <c r="P347" s="15" t="s">
        <v>267</v>
      </c>
      <c r="Q347" s="27" t="str">
        <f t="shared" si="5"/>
        <v>INSERT INTO CNCR_CODE_META_BAK values (:v_host_cd,'1','30130','동반병변코드','05','Foamy histiocytic collection','5', NULL, NOW());</v>
      </c>
    </row>
    <row r="348" spans="1:17">
      <c r="A348" s="66" t="s">
        <v>2238</v>
      </c>
      <c r="B348" s="144">
        <v>1</v>
      </c>
      <c r="C348" s="16">
        <v>30130</v>
      </c>
      <c r="D348" s="16" t="s">
        <v>657</v>
      </c>
      <c r="E348" s="17" t="s">
        <v>595</v>
      </c>
      <c r="F348" s="5" t="s">
        <v>663</v>
      </c>
      <c r="G348" s="18">
        <v>6</v>
      </c>
      <c r="H348" s="18">
        <v>15</v>
      </c>
      <c r="I348" s="14">
        <v>0</v>
      </c>
      <c r="J348" s="14">
        <v>0</v>
      </c>
      <c r="K348" s="14">
        <v>1</v>
      </c>
      <c r="L348" s="14">
        <v>0</v>
      </c>
      <c r="M348" s="14">
        <v>0</v>
      </c>
      <c r="N348" s="14" t="s">
        <v>170</v>
      </c>
      <c r="O348" s="14"/>
      <c r="P348" s="15" t="s">
        <v>267</v>
      </c>
      <c r="Q348" s="27" t="str">
        <f t="shared" si="5"/>
        <v>INSERT INTO CNCR_CODE_META_BAK values (:v_host_cd,'1','30130','동반병변코드','06','Foreign body reaction','6', NULL, NOW());</v>
      </c>
    </row>
    <row r="349" spans="1:17">
      <c r="A349" s="66" t="s">
        <v>2238</v>
      </c>
      <c r="B349" s="144">
        <v>1</v>
      </c>
      <c r="C349" s="16">
        <v>30130</v>
      </c>
      <c r="D349" s="16" t="s">
        <v>657</v>
      </c>
      <c r="E349" s="17" t="s">
        <v>597</v>
      </c>
      <c r="F349" s="5" t="s">
        <v>664</v>
      </c>
      <c r="G349" s="18">
        <v>7</v>
      </c>
      <c r="H349" s="18">
        <v>15</v>
      </c>
      <c r="I349" s="14">
        <v>0</v>
      </c>
      <c r="J349" s="14">
        <v>0</v>
      </c>
      <c r="K349" s="14">
        <v>1</v>
      </c>
      <c r="L349" s="14">
        <v>0</v>
      </c>
      <c r="M349" s="14">
        <v>0</v>
      </c>
      <c r="N349" s="14" t="s">
        <v>170</v>
      </c>
      <c r="O349" s="14"/>
      <c r="P349" s="15" t="s">
        <v>267</v>
      </c>
      <c r="Q349" s="27" t="str">
        <f t="shared" si="5"/>
        <v>INSERT INTO CNCR_CODE_META_BAK values (:v_host_cd,'1','30130','동반병변코드','07','Intraductal papilloma','7', NULL, NOW());</v>
      </c>
    </row>
    <row r="350" spans="1:17">
      <c r="A350" s="66" t="s">
        <v>2238</v>
      </c>
      <c r="B350" s="144">
        <v>1</v>
      </c>
      <c r="C350" s="16">
        <v>30130</v>
      </c>
      <c r="D350" s="16" t="s">
        <v>657</v>
      </c>
      <c r="E350" s="17" t="s">
        <v>599</v>
      </c>
      <c r="F350" s="5" t="s">
        <v>665</v>
      </c>
      <c r="G350" s="18">
        <v>8</v>
      </c>
      <c r="H350" s="18">
        <v>15</v>
      </c>
      <c r="I350" s="14">
        <v>0</v>
      </c>
      <c r="J350" s="14">
        <v>0</v>
      </c>
      <c r="K350" s="14">
        <v>1</v>
      </c>
      <c r="L350" s="14">
        <v>0</v>
      </c>
      <c r="M350" s="14">
        <v>0</v>
      </c>
      <c r="N350" s="14" t="s">
        <v>170</v>
      </c>
      <c r="O350" s="14"/>
      <c r="P350" s="15" t="s">
        <v>267</v>
      </c>
      <c r="Q350" s="27" t="str">
        <f t="shared" si="5"/>
        <v>INSERT INTO CNCR_CODE_META_BAK values (:v_host_cd,'1','30130','동반병변코드','08','Medullary feature','8', NULL, NOW());</v>
      </c>
    </row>
    <row r="351" spans="1:17">
      <c r="A351" s="66" t="s">
        <v>2238</v>
      </c>
      <c r="B351" s="144">
        <v>1</v>
      </c>
      <c r="C351" s="16">
        <v>30130</v>
      </c>
      <c r="D351" s="16" t="s">
        <v>657</v>
      </c>
      <c r="E351" s="17" t="s">
        <v>666</v>
      </c>
      <c r="F351" s="5" t="s">
        <v>667</v>
      </c>
      <c r="G351" s="18">
        <v>9</v>
      </c>
      <c r="H351" s="18">
        <v>15</v>
      </c>
      <c r="I351" s="14">
        <v>0</v>
      </c>
      <c r="J351" s="14">
        <v>0</v>
      </c>
      <c r="K351" s="14">
        <v>1</v>
      </c>
      <c r="L351" s="14">
        <v>0</v>
      </c>
      <c r="M351" s="14">
        <v>0</v>
      </c>
      <c r="N351" s="14" t="s">
        <v>170</v>
      </c>
      <c r="O351" s="14"/>
      <c r="P351" s="15" t="s">
        <v>267</v>
      </c>
      <c r="Q351" s="27" t="str">
        <f t="shared" si="5"/>
        <v>INSERT INTO CNCR_CODE_META_BAK values (:v_host_cd,'1','30130','동반병변코드','09','Microcalcification','9', NULL, NOW());</v>
      </c>
    </row>
    <row r="352" spans="1:17">
      <c r="A352" s="66" t="s">
        <v>2238</v>
      </c>
      <c r="B352" s="144">
        <v>1</v>
      </c>
      <c r="C352" s="16">
        <v>30130</v>
      </c>
      <c r="D352" s="16" t="s">
        <v>657</v>
      </c>
      <c r="E352" s="17">
        <v>10</v>
      </c>
      <c r="F352" s="5" t="s">
        <v>668</v>
      </c>
      <c r="G352" s="18">
        <v>10</v>
      </c>
      <c r="H352" s="18">
        <v>15</v>
      </c>
      <c r="I352" s="14">
        <v>0</v>
      </c>
      <c r="J352" s="14">
        <v>0</v>
      </c>
      <c r="K352" s="14">
        <v>1</v>
      </c>
      <c r="L352" s="14">
        <v>0</v>
      </c>
      <c r="M352" s="14">
        <v>0</v>
      </c>
      <c r="N352" s="14" t="s">
        <v>170</v>
      </c>
      <c r="O352" s="14"/>
      <c r="P352" s="15" t="s">
        <v>267</v>
      </c>
      <c r="Q352" s="27" t="str">
        <f t="shared" si="5"/>
        <v>INSERT INTO CNCR_CODE_META_BAK values (:v_host_cd,'1','30130','동반병변코드','10','Mucinous component','10', NULL, NOW());</v>
      </c>
    </row>
    <row r="353" spans="1:17">
      <c r="A353" s="66" t="s">
        <v>2238</v>
      </c>
      <c r="B353" s="144">
        <v>1</v>
      </c>
      <c r="C353" s="16">
        <v>30130</v>
      </c>
      <c r="D353" s="16" t="s">
        <v>657</v>
      </c>
      <c r="E353" s="17">
        <v>11</v>
      </c>
      <c r="F353" s="5" t="s">
        <v>669</v>
      </c>
      <c r="G353" s="18">
        <v>11</v>
      </c>
      <c r="H353" s="18">
        <v>15</v>
      </c>
      <c r="I353" s="14">
        <v>0</v>
      </c>
      <c r="J353" s="14">
        <v>0</v>
      </c>
      <c r="K353" s="14">
        <v>1</v>
      </c>
      <c r="L353" s="14">
        <v>0</v>
      </c>
      <c r="M353" s="14">
        <v>0</v>
      </c>
      <c r="N353" s="14" t="s">
        <v>170</v>
      </c>
      <c r="O353" s="14"/>
      <c r="P353" s="15" t="s">
        <v>267</v>
      </c>
      <c r="Q353" s="27" t="str">
        <f t="shared" si="5"/>
        <v>INSERT INTO CNCR_CODE_META_BAK values (:v_host_cd,'1','30130','동반병변코드','11','Sclerosing adenosis','11', NULL, NOW());</v>
      </c>
    </row>
    <row r="354" spans="1:17">
      <c r="A354" s="66" t="s">
        <v>2238</v>
      </c>
      <c r="B354" s="144">
        <v>1</v>
      </c>
      <c r="C354" s="16">
        <v>30130</v>
      </c>
      <c r="D354" s="16" t="s">
        <v>657</v>
      </c>
      <c r="E354" s="17">
        <v>12</v>
      </c>
      <c r="F354" s="5" t="s">
        <v>670</v>
      </c>
      <c r="G354" s="18">
        <v>12</v>
      </c>
      <c r="H354" s="18">
        <v>15</v>
      </c>
      <c r="I354" s="14">
        <v>0</v>
      </c>
      <c r="J354" s="14">
        <v>0</v>
      </c>
      <c r="K354" s="14">
        <v>1</v>
      </c>
      <c r="L354" s="14">
        <v>0</v>
      </c>
      <c r="M354" s="14">
        <v>0</v>
      </c>
      <c r="N354" s="14" t="s">
        <v>170</v>
      </c>
      <c r="O354" s="14"/>
      <c r="P354" s="15" t="s">
        <v>267</v>
      </c>
      <c r="Q354" s="27" t="str">
        <f t="shared" si="5"/>
        <v>INSERT INTO CNCR_CODE_META_BAK values (:v_host_cd,'1','30130','동반병변코드','12','Stromal degeneration','12', NULL, NOW());</v>
      </c>
    </row>
    <row r="355" spans="1:17">
      <c r="A355" s="66" t="s">
        <v>2238</v>
      </c>
      <c r="B355" s="144">
        <v>1</v>
      </c>
      <c r="C355" s="16">
        <v>30130</v>
      </c>
      <c r="D355" s="16" t="s">
        <v>657</v>
      </c>
      <c r="E355" s="17">
        <v>13</v>
      </c>
      <c r="F355" s="5" t="s">
        <v>671</v>
      </c>
      <c r="G355" s="18">
        <v>13</v>
      </c>
      <c r="H355" s="18">
        <v>15</v>
      </c>
      <c r="I355" s="14">
        <v>0</v>
      </c>
      <c r="J355" s="14">
        <v>0</v>
      </c>
      <c r="K355" s="14">
        <v>1</v>
      </c>
      <c r="L355" s="14">
        <v>0</v>
      </c>
      <c r="M355" s="14">
        <v>0</v>
      </c>
      <c r="N355" s="14" t="s">
        <v>170</v>
      </c>
      <c r="O355" s="14"/>
      <c r="P355" s="15" t="s">
        <v>267</v>
      </c>
      <c r="Q355" s="27" t="str">
        <f t="shared" si="5"/>
        <v>INSERT INTO CNCR_CODE_META_BAK values (:v_host_cd,'1','30130','동반병변코드','13','Stromal fibrosis','13', NULL, NOW());</v>
      </c>
    </row>
    <row r="356" spans="1:17">
      <c r="A356" s="66" t="s">
        <v>2238</v>
      </c>
      <c r="B356" s="144">
        <v>1</v>
      </c>
      <c r="C356" s="16">
        <v>30130</v>
      </c>
      <c r="D356" s="16" t="s">
        <v>657</v>
      </c>
      <c r="E356" s="17">
        <v>14</v>
      </c>
      <c r="F356" s="5" t="s">
        <v>672</v>
      </c>
      <c r="G356" s="18">
        <v>14</v>
      </c>
      <c r="H356" s="18">
        <v>15</v>
      </c>
      <c r="I356" s="14">
        <v>0</v>
      </c>
      <c r="J356" s="14">
        <v>0</v>
      </c>
      <c r="K356" s="14">
        <v>1</v>
      </c>
      <c r="L356" s="14">
        <v>0</v>
      </c>
      <c r="M356" s="14">
        <v>0</v>
      </c>
      <c r="N356" s="14" t="s">
        <v>170</v>
      </c>
      <c r="O356" s="14"/>
      <c r="P356" s="15" t="s">
        <v>267</v>
      </c>
      <c r="Q356" s="27" t="str">
        <f t="shared" si="5"/>
        <v>INSERT INTO CNCR_CODE_META_BAK values (:v_host_cd,'1','30130','동반병변코드','14','Usual ductal hyperplasia','14', NULL, NOW());</v>
      </c>
    </row>
    <row r="357" spans="1:17">
      <c r="A357" s="66" t="s">
        <v>2238</v>
      </c>
      <c r="B357" s="144">
        <v>1</v>
      </c>
      <c r="C357" s="16">
        <v>30130</v>
      </c>
      <c r="D357" s="16" t="s">
        <v>657</v>
      </c>
      <c r="E357" s="17">
        <v>99</v>
      </c>
      <c r="F357" s="5" t="s">
        <v>271</v>
      </c>
      <c r="G357" s="18">
        <v>15</v>
      </c>
      <c r="H357" s="18">
        <v>15</v>
      </c>
      <c r="I357" s="14">
        <v>0</v>
      </c>
      <c r="J357" s="14">
        <v>0</v>
      </c>
      <c r="K357" s="14">
        <v>1</v>
      </c>
      <c r="L357" s="14">
        <v>0</v>
      </c>
      <c r="M357" s="14">
        <v>0</v>
      </c>
      <c r="N357" s="14" t="s">
        <v>170</v>
      </c>
      <c r="O357" s="14"/>
      <c r="P357" s="15" t="s">
        <v>267</v>
      </c>
      <c r="Q357" s="27" t="str">
        <f t="shared" si="5"/>
        <v>INSERT INTO CNCR_CODE_META_BAK values (:v_host_cd,'1','30130','동반병변코드','99','기타','15', NULL, NOW());</v>
      </c>
    </row>
    <row r="358" spans="1:17">
      <c r="A358" s="66" t="s">
        <v>2238</v>
      </c>
      <c r="B358" s="144">
        <v>1</v>
      </c>
      <c r="C358" s="16">
        <v>30140</v>
      </c>
      <c r="D358" s="16" t="s">
        <v>673</v>
      </c>
      <c r="E358" s="17">
        <v>1</v>
      </c>
      <c r="F358" s="5" t="s">
        <v>674</v>
      </c>
      <c r="G358" s="18">
        <v>1</v>
      </c>
      <c r="H358" s="18">
        <v>2</v>
      </c>
      <c r="I358" s="14">
        <v>0</v>
      </c>
      <c r="J358" s="14">
        <v>1</v>
      </c>
      <c r="K358" s="14">
        <v>1</v>
      </c>
      <c r="L358" s="14">
        <v>0</v>
      </c>
      <c r="M358" s="14">
        <v>0</v>
      </c>
      <c r="N358" s="14" t="s">
        <v>170</v>
      </c>
      <c r="O358" s="14"/>
      <c r="P358" s="15" t="s">
        <v>267</v>
      </c>
      <c r="Q358" s="27" t="str">
        <f t="shared" si="5"/>
        <v>INSERT INTO CNCR_CODE_META_BAK values (:v_host_cd,'1','30140','면역병리검사결과단위코드','1','Score','1', NULL, NOW());</v>
      </c>
    </row>
    <row r="359" spans="1:17">
      <c r="A359" s="66" t="s">
        <v>2238</v>
      </c>
      <c r="B359" s="144">
        <v>1</v>
      </c>
      <c r="C359" s="16">
        <v>30140</v>
      </c>
      <c r="D359" s="16" t="s">
        <v>675</v>
      </c>
      <c r="E359" s="17">
        <v>2</v>
      </c>
      <c r="F359" s="5" t="s">
        <v>676</v>
      </c>
      <c r="G359" s="18">
        <v>2</v>
      </c>
      <c r="H359" s="18">
        <v>2</v>
      </c>
      <c r="I359" s="14">
        <v>0</v>
      </c>
      <c r="J359" s="14">
        <v>1</v>
      </c>
      <c r="K359" s="14">
        <v>1</v>
      </c>
      <c r="L359" s="14">
        <v>0</v>
      </c>
      <c r="M359" s="14">
        <v>0</v>
      </c>
      <c r="N359" s="14" t="s">
        <v>170</v>
      </c>
      <c r="O359" s="14"/>
      <c r="P359" s="15" t="s">
        <v>267</v>
      </c>
      <c r="Q359" s="27" t="str">
        <f t="shared" si="5"/>
        <v>INSERT INTO CNCR_CODE_META_BAK values (:v_host_cd,'1','30140','면역병리검사결과단위코드','2','%','2', NULL, NOW());</v>
      </c>
    </row>
    <row r="360" spans="1:17">
      <c r="A360" s="66" t="s">
        <v>2238</v>
      </c>
      <c r="B360" s="144">
        <v>1</v>
      </c>
      <c r="C360" s="16">
        <v>30160</v>
      </c>
      <c r="D360" s="16" t="s">
        <v>677</v>
      </c>
      <c r="E360" s="17" t="s">
        <v>339</v>
      </c>
      <c r="F360" s="5" t="s">
        <v>646</v>
      </c>
      <c r="G360" s="18">
        <v>1</v>
      </c>
      <c r="H360" s="18">
        <v>6</v>
      </c>
      <c r="I360" s="14">
        <v>0</v>
      </c>
      <c r="J360" s="14">
        <v>1</v>
      </c>
      <c r="K360" s="14">
        <v>1</v>
      </c>
      <c r="L360" s="14">
        <v>1</v>
      </c>
      <c r="M360" s="14">
        <v>1</v>
      </c>
      <c r="N360" s="14" t="s">
        <v>170</v>
      </c>
      <c r="O360" s="14"/>
      <c r="P360" s="15" t="s">
        <v>275</v>
      </c>
      <c r="Q360" s="27" t="str">
        <f t="shared" si="5"/>
        <v>INSERT INTO CNCR_CODE_META_BAK values (:v_host_cd,'1','30160','면역병리검사소견코드','01','Positive','1', NULL, NOW());</v>
      </c>
    </row>
    <row r="361" spans="1:17">
      <c r="A361" s="66" t="s">
        <v>2238</v>
      </c>
      <c r="B361" s="144">
        <v>1</v>
      </c>
      <c r="C361" s="16">
        <v>30160</v>
      </c>
      <c r="D361" s="16" t="s">
        <v>677</v>
      </c>
      <c r="E361" s="17" t="s">
        <v>341</v>
      </c>
      <c r="F361" s="5" t="s">
        <v>644</v>
      </c>
      <c r="G361" s="18">
        <v>2</v>
      </c>
      <c r="H361" s="18">
        <v>6</v>
      </c>
      <c r="I361" s="14">
        <v>0</v>
      </c>
      <c r="J361" s="14">
        <v>1</v>
      </c>
      <c r="K361" s="14">
        <v>1</v>
      </c>
      <c r="L361" s="14">
        <v>1</v>
      </c>
      <c r="M361" s="14">
        <v>1</v>
      </c>
      <c r="N361" s="14" t="s">
        <v>170</v>
      </c>
      <c r="O361" s="14"/>
      <c r="P361" s="15" t="s">
        <v>275</v>
      </c>
      <c r="Q361" s="27" t="str">
        <f t="shared" si="5"/>
        <v>INSERT INTO CNCR_CODE_META_BAK values (:v_host_cd,'1','30160','면역병리검사소견코드','02','Negative','2', NULL, NOW());</v>
      </c>
    </row>
    <row r="362" spans="1:17">
      <c r="A362" s="66" t="s">
        <v>2238</v>
      </c>
      <c r="B362" s="144">
        <v>1</v>
      </c>
      <c r="C362" s="16">
        <v>30160</v>
      </c>
      <c r="D362" s="16" t="s">
        <v>56</v>
      </c>
      <c r="E362" s="17" t="s">
        <v>343</v>
      </c>
      <c r="F362" s="5" t="s">
        <v>678</v>
      </c>
      <c r="G362" s="18">
        <v>3</v>
      </c>
      <c r="H362" s="18">
        <v>6</v>
      </c>
      <c r="I362" s="14">
        <v>0</v>
      </c>
      <c r="J362" s="14">
        <v>1</v>
      </c>
      <c r="K362" s="14">
        <v>1</v>
      </c>
      <c r="L362" s="14">
        <v>1</v>
      </c>
      <c r="M362" s="14">
        <v>0</v>
      </c>
      <c r="N362" s="14" t="s">
        <v>170</v>
      </c>
      <c r="O362" s="14"/>
      <c r="P362" s="15" t="s">
        <v>275</v>
      </c>
      <c r="Q362" s="27" t="str">
        <f t="shared" si="5"/>
        <v>INSERT INTO CNCR_CODE_META_BAK values (:v_host_cd,'1','30160','면역병리검사소견코드','03','Focal positive','3', NULL, NOW());</v>
      </c>
    </row>
    <row r="363" spans="1:17">
      <c r="A363" s="66" t="s">
        <v>2238</v>
      </c>
      <c r="B363" s="144">
        <v>1</v>
      </c>
      <c r="C363" s="16">
        <v>30160</v>
      </c>
      <c r="D363" s="16" t="s">
        <v>56</v>
      </c>
      <c r="E363" s="17" t="s">
        <v>345</v>
      </c>
      <c r="F363" s="5" t="s">
        <v>679</v>
      </c>
      <c r="G363" s="18">
        <v>4</v>
      </c>
      <c r="H363" s="18">
        <v>6</v>
      </c>
      <c r="I363" s="14">
        <v>0</v>
      </c>
      <c r="J363" s="14">
        <v>1</v>
      </c>
      <c r="K363" s="14">
        <v>1</v>
      </c>
      <c r="L363" s="14">
        <v>1</v>
      </c>
      <c r="M363" s="14">
        <v>0</v>
      </c>
      <c r="N363" s="14" t="s">
        <v>170</v>
      </c>
      <c r="O363" s="14"/>
      <c r="P363" s="15" t="s">
        <v>275</v>
      </c>
      <c r="Q363" s="27" t="str">
        <f t="shared" si="5"/>
        <v>INSERT INTO CNCR_CODE_META_BAK values (:v_host_cd,'1','30160','면역병리검사소견코드','04','Equivocal','4', NULL, NOW());</v>
      </c>
    </row>
    <row r="364" spans="1:17">
      <c r="A364" s="66" t="s">
        <v>2238</v>
      </c>
      <c r="B364" s="144">
        <v>1</v>
      </c>
      <c r="C364" s="16">
        <v>30160</v>
      </c>
      <c r="D364" s="16" t="s">
        <v>56</v>
      </c>
      <c r="E364" s="17" t="s">
        <v>347</v>
      </c>
      <c r="F364" s="5" t="s">
        <v>647</v>
      </c>
      <c r="G364" s="18">
        <v>5</v>
      </c>
      <c r="H364" s="18">
        <v>6</v>
      </c>
      <c r="I364" s="14">
        <v>0</v>
      </c>
      <c r="J364" s="14">
        <v>1</v>
      </c>
      <c r="K364" s="14">
        <v>1</v>
      </c>
      <c r="L364" s="14">
        <v>1</v>
      </c>
      <c r="M364" s="14">
        <v>0</v>
      </c>
      <c r="N364" s="14" t="s">
        <v>170</v>
      </c>
      <c r="O364" s="14"/>
      <c r="P364" s="15" t="s">
        <v>275</v>
      </c>
      <c r="Q364" s="27" t="str">
        <f t="shared" si="5"/>
        <v>INSERT INTO CNCR_CODE_META_BAK values (:v_host_cd,'1','30160','면역병리검사소견코드','05','Not evaluable','5', NULL, NOW());</v>
      </c>
    </row>
    <row r="365" spans="1:17">
      <c r="A365" s="66" t="s">
        <v>2238</v>
      </c>
      <c r="B365" s="144">
        <v>1</v>
      </c>
      <c r="C365" s="16">
        <v>30160</v>
      </c>
      <c r="D365" s="16" t="s">
        <v>56</v>
      </c>
      <c r="E365" s="17">
        <v>99</v>
      </c>
      <c r="F365" s="5" t="s">
        <v>271</v>
      </c>
      <c r="G365" s="18">
        <v>6</v>
      </c>
      <c r="H365" s="18">
        <v>6</v>
      </c>
      <c r="I365" s="14">
        <v>0</v>
      </c>
      <c r="J365" s="14">
        <v>1</v>
      </c>
      <c r="K365" s="14">
        <v>1</v>
      </c>
      <c r="L365" s="14">
        <v>1</v>
      </c>
      <c r="M365" s="14">
        <v>0</v>
      </c>
      <c r="N365" s="14" t="s">
        <v>170</v>
      </c>
      <c r="O365" s="14"/>
      <c r="P365" s="15" t="s">
        <v>275</v>
      </c>
      <c r="Q365" s="27" t="str">
        <f t="shared" si="5"/>
        <v>INSERT INTO CNCR_CODE_META_BAK values (:v_host_cd,'1','30160','면역병리검사소견코드','99','기타','6', NULL, NOW());</v>
      </c>
    </row>
    <row r="366" spans="1:17">
      <c r="A366" s="66" t="s">
        <v>2238</v>
      </c>
      <c r="B366" s="144">
        <v>1</v>
      </c>
      <c r="C366" s="16">
        <v>30170</v>
      </c>
      <c r="D366" s="16" t="s">
        <v>680</v>
      </c>
      <c r="E366" s="17" t="s">
        <v>339</v>
      </c>
      <c r="F366" s="5" t="s">
        <v>681</v>
      </c>
      <c r="G366" s="18">
        <v>1</v>
      </c>
      <c r="H366" s="18">
        <v>24</v>
      </c>
      <c r="I366" s="14">
        <v>0</v>
      </c>
      <c r="J366" s="14">
        <v>0</v>
      </c>
      <c r="K366" s="14">
        <v>1</v>
      </c>
      <c r="L366" s="14">
        <v>0</v>
      </c>
      <c r="M366" s="14">
        <v>0</v>
      </c>
      <c r="N366" s="14" t="s">
        <v>170</v>
      </c>
      <c r="O366" s="14"/>
      <c r="P366" s="15" t="s">
        <v>275</v>
      </c>
      <c r="Q366" s="27" t="str">
        <f t="shared" si="5"/>
        <v>INSERT INTO CNCR_CODE_META_BAK values (:v_host_cd,'1','30170','면역병리검사종류코드','01','AR','1', NULL, NOW());</v>
      </c>
    </row>
    <row r="367" spans="1:17">
      <c r="A367" s="66" t="s">
        <v>2238</v>
      </c>
      <c r="B367" s="144">
        <v>1</v>
      </c>
      <c r="C367" s="16">
        <v>30170</v>
      </c>
      <c r="D367" s="16" t="s">
        <v>54</v>
      </c>
      <c r="E367" s="17" t="s">
        <v>341</v>
      </c>
      <c r="F367" s="5" t="s">
        <v>682</v>
      </c>
      <c r="G367" s="18">
        <v>2</v>
      </c>
      <c r="H367" s="18">
        <v>24</v>
      </c>
      <c r="I367" s="14">
        <v>0</v>
      </c>
      <c r="J367" s="14">
        <v>0</v>
      </c>
      <c r="K367" s="14">
        <v>1</v>
      </c>
      <c r="L367" s="14">
        <v>0</v>
      </c>
      <c r="M367" s="14">
        <v>0</v>
      </c>
      <c r="N367" s="14" t="s">
        <v>170</v>
      </c>
      <c r="O367" s="14"/>
      <c r="P367" s="15" t="s">
        <v>275</v>
      </c>
      <c r="Q367" s="27" t="str">
        <f t="shared" si="5"/>
        <v>INSERT INTO CNCR_CODE_META_BAK values (:v_host_cd,'1','30170','면역병리검사종류코드','02','CK5/6','2', NULL, NOW());</v>
      </c>
    </row>
    <row r="368" spans="1:17">
      <c r="A368" s="66" t="s">
        <v>2238</v>
      </c>
      <c r="B368" s="144">
        <v>1</v>
      </c>
      <c r="C368" s="16">
        <v>30170</v>
      </c>
      <c r="D368" s="16" t="s">
        <v>54</v>
      </c>
      <c r="E368" s="17" t="s">
        <v>343</v>
      </c>
      <c r="F368" s="5" t="s">
        <v>683</v>
      </c>
      <c r="G368" s="18">
        <v>3</v>
      </c>
      <c r="H368" s="18">
        <v>24</v>
      </c>
      <c r="I368" s="14">
        <v>0</v>
      </c>
      <c r="J368" s="14">
        <v>1</v>
      </c>
      <c r="K368" s="14">
        <v>0</v>
      </c>
      <c r="L368" s="14">
        <v>0</v>
      </c>
      <c r="M368" s="14">
        <v>0</v>
      </c>
      <c r="N368" s="14" t="s">
        <v>170</v>
      </c>
      <c r="O368" s="14"/>
      <c r="P368" s="15" t="s">
        <v>275</v>
      </c>
      <c r="Q368" s="27" t="str">
        <f t="shared" si="5"/>
        <v>INSERT INTO CNCR_CODE_META_BAK values (:v_host_cd,'1','30170','면역병리검사종류코드','03','EBV','3', NULL, NOW());</v>
      </c>
    </row>
    <row r="369" spans="1:17">
      <c r="A369" s="66" t="s">
        <v>2238</v>
      </c>
      <c r="B369" s="144">
        <v>1</v>
      </c>
      <c r="C369" s="16">
        <v>30170</v>
      </c>
      <c r="D369" s="16" t="s">
        <v>54</v>
      </c>
      <c r="E369" s="17" t="s">
        <v>345</v>
      </c>
      <c r="F369" s="5" t="s">
        <v>684</v>
      </c>
      <c r="G369" s="18">
        <v>4</v>
      </c>
      <c r="H369" s="18">
        <v>24</v>
      </c>
      <c r="I369" s="14">
        <v>0</v>
      </c>
      <c r="J369" s="14">
        <v>0</v>
      </c>
      <c r="K369" s="14">
        <v>1</v>
      </c>
      <c r="L369" s="14">
        <v>0</v>
      </c>
      <c r="M369" s="14">
        <v>1</v>
      </c>
      <c r="N369" s="14" t="s">
        <v>170</v>
      </c>
      <c r="O369" s="14"/>
      <c r="P369" s="15" t="s">
        <v>275</v>
      </c>
      <c r="Q369" s="27" t="str">
        <f t="shared" si="5"/>
        <v>INSERT INTO CNCR_CODE_META_BAK values (:v_host_cd,'1','30170','면역병리검사종류코드','04','EGFR','4', NULL, NOW());</v>
      </c>
    </row>
    <row r="370" spans="1:17">
      <c r="A370" s="66" t="s">
        <v>2238</v>
      </c>
      <c r="B370" s="144">
        <v>1</v>
      </c>
      <c r="C370" s="16">
        <v>30170</v>
      </c>
      <c r="D370" s="16" t="s">
        <v>54</v>
      </c>
      <c r="E370" s="17" t="s">
        <v>347</v>
      </c>
      <c r="F370" s="5" t="s">
        <v>685</v>
      </c>
      <c r="G370" s="18">
        <v>5</v>
      </c>
      <c r="H370" s="18">
        <v>24</v>
      </c>
      <c r="I370" s="14">
        <v>0</v>
      </c>
      <c r="J370" s="14">
        <v>0</v>
      </c>
      <c r="K370" s="14">
        <v>1</v>
      </c>
      <c r="L370" s="14">
        <v>0</v>
      </c>
      <c r="M370" s="14">
        <v>0</v>
      </c>
      <c r="N370" s="14" t="s">
        <v>170</v>
      </c>
      <c r="O370" s="14"/>
      <c r="P370" s="15" t="s">
        <v>275</v>
      </c>
      <c r="Q370" s="27" t="str">
        <f t="shared" si="5"/>
        <v>INSERT INTO CNCR_CODE_META_BAK values (:v_host_cd,'1','30170','면역병리검사종류코드','05','ER','5', NULL, NOW());</v>
      </c>
    </row>
    <row r="371" spans="1:17">
      <c r="A371" s="66" t="s">
        <v>2238</v>
      </c>
      <c r="B371" s="144">
        <v>1</v>
      </c>
      <c r="C371" s="16">
        <v>30170</v>
      </c>
      <c r="D371" s="16" t="s">
        <v>54</v>
      </c>
      <c r="E371" s="17" t="s">
        <v>595</v>
      </c>
      <c r="F371" s="5" t="s">
        <v>686</v>
      </c>
      <c r="G371" s="18">
        <v>6</v>
      </c>
      <c r="H371" s="18">
        <v>24</v>
      </c>
      <c r="I371" s="14">
        <v>0</v>
      </c>
      <c r="J371" s="14">
        <v>1</v>
      </c>
      <c r="K371" s="14">
        <v>1</v>
      </c>
      <c r="L371" s="14">
        <v>0</v>
      </c>
      <c r="M371" s="14">
        <v>0</v>
      </c>
      <c r="N371" s="14" t="s">
        <v>170</v>
      </c>
      <c r="O371" s="14"/>
      <c r="P371" s="15" t="s">
        <v>275</v>
      </c>
      <c r="Q371" s="27" t="str">
        <f t="shared" si="5"/>
        <v>INSERT INTO CNCR_CODE_META_BAK values (:v_host_cd,'1','30170','면역병리검사종류코드','06','HER2','6', NULL, NOW());</v>
      </c>
    </row>
    <row r="372" spans="1:17">
      <c r="A372" s="66" t="s">
        <v>2238</v>
      </c>
      <c r="B372" s="144">
        <v>1</v>
      </c>
      <c r="C372" s="16">
        <v>30170</v>
      </c>
      <c r="D372" s="16" t="s">
        <v>54</v>
      </c>
      <c r="E372" s="17" t="s">
        <v>286</v>
      </c>
      <c r="F372" s="5" t="s">
        <v>687</v>
      </c>
      <c r="G372" s="18">
        <v>7</v>
      </c>
      <c r="H372" s="18">
        <v>24</v>
      </c>
      <c r="I372" s="14">
        <v>0</v>
      </c>
      <c r="J372" s="14">
        <v>1</v>
      </c>
      <c r="K372" s="14">
        <v>0</v>
      </c>
      <c r="L372" s="14">
        <v>0</v>
      </c>
      <c r="M372" s="14">
        <v>0</v>
      </c>
      <c r="N372" s="14" t="s">
        <v>170</v>
      </c>
      <c r="O372" s="14"/>
      <c r="P372" s="15" t="s">
        <v>275</v>
      </c>
      <c r="Q372" s="27" t="str">
        <f t="shared" si="5"/>
        <v>INSERT INTO CNCR_CODE_META_BAK values (:v_host_cd,'1','30170','면역병리검사종류코드','07','hMLH1','7', NULL, NOW());</v>
      </c>
    </row>
    <row r="373" spans="1:17">
      <c r="A373" s="66" t="s">
        <v>2238</v>
      </c>
      <c r="B373" s="144">
        <v>1</v>
      </c>
      <c r="C373" s="16">
        <v>30170</v>
      </c>
      <c r="D373" s="16" t="s">
        <v>54</v>
      </c>
      <c r="E373" s="17" t="s">
        <v>288</v>
      </c>
      <c r="F373" s="5" t="s">
        <v>688</v>
      </c>
      <c r="G373" s="18">
        <v>8</v>
      </c>
      <c r="H373" s="18">
        <v>24</v>
      </c>
      <c r="I373" s="14">
        <v>0</v>
      </c>
      <c r="J373" s="14">
        <v>1</v>
      </c>
      <c r="K373" s="14">
        <v>0</v>
      </c>
      <c r="L373" s="14">
        <v>0</v>
      </c>
      <c r="M373" s="14">
        <v>0</v>
      </c>
      <c r="N373" s="14" t="s">
        <v>170</v>
      </c>
      <c r="O373" s="14"/>
      <c r="P373" s="15" t="s">
        <v>275</v>
      </c>
      <c r="Q373" s="27" t="str">
        <f t="shared" si="5"/>
        <v>INSERT INTO CNCR_CODE_META_BAK values (:v_host_cd,'1','30170','면역병리검사종류코드','08','hMSH2','8', NULL, NOW());</v>
      </c>
    </row>
    <row r="374" spans="1:17">
      <c r="A374" s="66" t="s">
        <v>2238</v>
      </c>
      <c r="B374" s="144">
        <v>1</v>
      </c>
      <c r="C374" s="16">
        <v>30170</v>
      </c>
      <c r="D374" s="16" t="s">
        <v>54</v>
      </c>
      <c r="E374" s="17" t="s">
        <v>290</v>
      </c>
      <c r="F374" s="5" t="s">
        <v>689</v>
      </c>
      <c r="G374" s="18">
        <v>9</v>
      </c>
      <c r="H374" s="18">
        <v>24</v>
      </c>
      <c r="I374" s="14">
        <v>0</v>
      </c>
      <c r="J374" s="14">
        <v>0</v>
      </c>
      <c r="K374" s="14">
        <v>1</v>
      </c>
      <c r="L374" s="14">
        <v>0</v>
      </c>
      <c r="M374" s="14">
        <v>0</v>
      </c>
      <c r="N374" s="14" t="s">
        <v>170</v>
      </c>
      <c r="O374" s="14"/>
      <c r="P374" s="15" t="s">
        <v>275</v>
      </c>
      <c r="Q374" s="27" t="str">
        <f t="shared" si="5"/>
        <v>INSERT INTO CNCR_CODE_META_BAK values (:v_host_cd,'1','30170','면역병리검사종류코드','09','Ki67','9', NULL, NOW());</v>
      </c>
    </row>
    <row r="375" spans="1:17">
      <c r="A375" s="66" t="s">
        <v>2238</v>
      </c>
      <c r="B375" s="144">
        <v>1</v>
      </c>
      <c r="C375" s="16">
        <v>30170</v>
      </c>
      <c r="D375" s="16" t="s">
        <v>54</v>
      </c>
      <c r="E375" s="17" t="s">
        <v>292</v>
      </c>
      <c r="F375" s="5" t="s">
        <v>690</v>
      </c>
      <c r="G375" s="18">
        <v>10</v>
      </c>
      <c r="H375" s="18">
        <v>24</v>
      </c>
      <c r="I375" s="14">
        <v>0</v>
      </c>
      <c r="J375" s="14">
        <v>1</v>
      </c>
      <c r="K375" s="14">
        <v>0</v>
      </c>
      <c r="L375" s="14">
        <v>0</v>
      </c>
      <c r="M375" s="14">
        <v>1</v>
      </c>
      <c r="N375" s="14" t="s">
        <v>170</v>
      </c>
      <c r="O375" s="14"/>
      <c r="P375" s="15" t="s">
        <v>275</v>
      </c>
      <c r="Q375" s="27" t="str">
        <f t="shared" si="5"/>
        <v>INSERT INTO CNCR_CODE_META_BAK values (:v_host_cd,'1','30170','면역병리검사종류코드','10','MSH6','10', NULL, NOW());</v>
      </c>
    </row>
    <row r="376" spans="1:17">
      <c r="A376" s="66" t="s">
        <v>2238</v>
      </c>
      <c r="B376" s="144">
        <v>1</v>
      </c>
      <c r="C376" s="16">
        <v>30170</v>
      </c>
      <c r="D376" s="16" t="s">
        <v>54</v>
      </c>
      <c r="E376" s="17" t="s">
        <v>294</v>
      </c>
      <c r="F376" s="5" t="s">
        <v>691</v>
      </c>
      <c r="G376" s="18">
        <v>11</v>
      </c>
      <c r="H376" s="18">
        <v>24</v>
      </c>
      <c r="I376" s="14">
        <v>0</v>
      </c>
      <c r="J376" s="14">
        <v>0</v>
      </c>
      <c r="K376" s="14">
        <v>1</v>
      </c>
      <c r="L376" s="14">
        <v>0</v>
      </c>
      <c r="M376" s="14">
        <v>0</v>
      </c>
      <c r="N376" s="14" t="s">
        <v>170</v>
      </c>
      <c r="O376" s="14"/>
      <c r="P376" s="15" t="s">
        <v>275</v>
      </c>
      <c r="Q376" s="27" t="str">
        <f t="shared" si="5"/>
        <v>INSERT INTO CNCR_CODE_META_BAK values (:v_host_cd,'1','30170','면역병리검사종류코드','11','p53','11', NULL, NOW());</v>
      </c>
    </row>
    <row r="377" spans="1:17">
      <c r="A377" s="66" t="s">
        <v>2238</v>
      </c>
      <c r="B377" s="144">
        <v>1</v>
      </c>
      <c r="C377" s="16">
        <v>30170</v>
      </c>
      <c r="D377" s="16" t="s">
        <v>54</v>
      </c>
      <c r="E377" s="17" t="s">
        <v>297</v>
      </c>
      <c r="F377" s="5" t="s">
        <v>692</v>
      </c>
      <c r="G377" s="18">
        <v>12</v>
      </c>
      <c r="H377" s="18">
        <v>24</v>
      </c>
      <c r="I377" s="14">
        <v>0</v>
      </c>
      <c r="J377" s="14">
        <v>1</v>
      </c>
      <c r="K377" s="14">
        <v>0</v>
      </c>
      <c r="L377" s="14">
        <v>0</v>
      </c>
      <c r="M377" s="14">
        <v>0</v>
      </c>
      <c r="N377" s="14" t="s">
        <v>170</v>
      </c>
      <c r="O377" s="14"/>
      <c r="P377" s="15" t="s">
        <v>275</v>
      </c>
      <c r="Q377" s="27" t="str">
        <f t="shared" si="5"/>
        <v>INSERT INTO CNCR_CODE_META_BAK values (:v_host_cd,'1','30170','면역병리검사종류코드','12','PD-L1','12', NULL, NOW());</v>
      </c>
    </row>
    <row r="378" spans="1:17">
      <c r="A378" s="66" t="s">
        <v>2238</v>
      </c>
      <c r="B378" s="144">
        <v>1</v>
      </c>
      <c r="C378" s="16">
        <v>30170</v>
      </c>
      <c r="D378" s="16" t="s">
        <v>54</v>
      </c>
      <c r="E378" s="17" t="s">
        <v>299</v>
      </c>
      <c r="F378" s="5" t="s">
        <v>693</v>
      </c>
      <c r="G378" s="18">
        <v>13</v>
      </c>
      <c r="H378" s="18">
        <v>24</v>
      </c>
      <c r="I378" s="14">
        <v>0</v>
      </c>
      <c r="J378" s="14">
        <v>1</v>
      </c>
      <c r="K378" s="14">
        <v>0</v>
      </c>
      <c r="L378" s="14">
        <v>0</v>
      </c>
      <c r="M378" s="14">
        <v>1</v>
      </c>
      <c r="N378" s="14" t="s">
        <v>170</v>
      </c>
      <c r="O378" s="14"/>
      <c r="P378" s="15" t="s">
        <v>275</v>
      </c>
      <c r="Q378" s="27" t="str">
        <f t="shared" si="5"/>
        <v>INSERT INTO CNCR_CODE_META_BAK values (:v_host_cd,'1','30170','면역병리검사종류코드','13','PMS2','13', NULL, NOW());</v>
      </c>
    </row>
    <row r="379" spans="1:17">
      <c r="A379" s="66" t="s">
        <v>2238</v>
      </c>
      <c r="B379" s="144">
        <v>1</v>
      </c>
      <c r="C379" s="16">
        <v>30170</v>
      </c>
      <c r="D379" s="16" t="s">
        <v>54</v>
      </c>
      <c r="E379" s="17" t="s">
        <v>301</v>
      </c>
      <c r="F379" s="5" t="s">
        <v>694</v>
      </c>
      <c r="G379" s="18">
        <v>14</v>
      </c>
      <c r="H379" s="18">
        <v>24</v>
      </c>
      <c r="I379" s="14">
        <v>0</v>
      </c>
      <c r="J379" s="14">
        <v>0</v>
      </c>
      <c r="K379" s="14">
        <v>1</v>
      </c>
      <c r="L379" s="14">
        <v>0</v>
      </c>
      <c r="M379" s="14">
        <v>0</v>
      </c>
      <c r="N379" s="14" t="s">
        <v>170</v>
      </c>
      <c r="O379" s="14"/>
      <c r="P379" s="15" t="s">
        <v>275</v>
      </c>
      <c r="Q379" s="27" t="str">
        <f t="shared" si="5"/>
        <v>INSERT INTO CNCR_CODE_META_BAK values (:v_host_cd,'1','30170','면역병리검사종류코드','14','PR','14', NULL, NOW());</v>
      </c>
    </row>
    <row r="380" spans="1:17">
      <c r="A380" s="66" t="s">
        <v>2238</v>
      </c>
      <c r="B380" s="144">
        <v>1</v>
      </c>
      <c r="C380" s="16">
        <v>30170</v>
      </c>
      <c r="D380" s="16" t="s">
        <v>54</v>
      </c>
      <c r="E380" s="17" t="s">
        <v>303</v>
      </c>
      <c r="F380" s="5" t="s">
        <v>695</v>
      </c>
      <c r="G380" s="18">
        <v>15</v>
      </c>
      <c r="H380" s="18">
        <v>24</v>
      </c>
      <c r="I380" s="14">
        <v>0</v>
      </c>
      <c r="J380" s="14">
        <v>0</v>
      </c>
      <c r="K380" s="14">
        <v>1</v>
      </c>
      <c r="L380" s="14">
        <v>0</v>
      </c>
      <c r="M380" s="14">
        <v>0</v>
      </c>
      <c r="N380" s="14" t="s">
        <v>170</v>
      </c>
      <c r="O380" s="14"/>
      <c r="P380" s="15" t="s">
        <v>275</v>
      </c>
      <c r="Q380" s="27" t="str">
        <f t="shared" si="5"/>
        <v>INSERT INTO CNCR_CODE_META_BAK values (:v_host_cd,'1','30170','면역병리검사종류코드','15','TIL','15', NULL, NOW());</v>
      </c>
    </row>
    <row r="381" spans="1:17">
      <c r="A381" s="66" t="s">
        <v>2238</v>
      </c>
      <c r="B381" s="144">
        <v>1</v>
      </c>
      <c r="C381" s="16">
        <v>30170</v>
      </c>
      <c r="D381" s="16" t="s">
        <v>54</v>
      </c>
      <c r="E381" s="17" t="s">
        <v>305</v>
      </c>
      <c r="F381" s="5" t="s">
        <v>696</v>
      </c>
      <c r="G381" s="18">
        <v>16</v>
      </c>
      <c r="H381" s="18">
        <v>24</v>
      </c>
      <c r="I381" s="14">
        <v>0</v>
      </c>
      <c r="J381" s="14">
        <v>0</v>
      </c>
      <c r="K381" s="14">
        <v>0</v>
      </c>
      <c r="L381" s="14">
        <v>1</v>
      </c>
      <c r="M381" s="14">
        <v>0</v>
      </c>
      <c r="N381" s="14" t="s">
        <v>170</v>
      </c>
      <c r="O381" s="14"/>
      <c r="P381" s="15" t="s">
        <v>275</v>
      </c>
      <c r="Q381" s="27" t="str">
        <f t="shared" si="5"/>
        <v>INSERT INTO CNCR_CODE_META_BAK values (:v_host_cd,'1','30170','면역병리검사종류코드','16','CK19','16', NULL, NOW());</v>
      </c>
    </row>
    <row r="382" spans="1:17">
      <c r="A382" s="66" t="s">
        <v>2238</v>
      </c>
      <c r="B382" s="144">
        <v>1</v>
      </c>
      <c r="C382" s="16">
        <v>30170</v>
      </c>
      <c r="D382" s="16" t="s">
        <v>54</v>
      </c>
      <c r="E382" s="17" t="s">
        <v>404</v>
      </c>
      <c r="F382" s="5" t="s">
        <v>697</v>
      </c>
      <c r="G382" s="18">
        <v>17</v>
      </c>
      <c r="H382" s="18">
        <v>24</v>
      </c>
      <c r="I382" s="14">
        <v>0</v>
      </c>
      <c r="J382" s="14">
        <v>0</v>
      </c>
      <c r="K382" s="14">
        <v>0</v>
      </c>
      <c r="L382" s="14">
        <v>1</v>
      </c>
      <c r="M382" s="14">
        <v>0</v>
      </c>
      <c r="N382" s="14" t="s">
        <v>170</v>
      </c>
      <c r="O382" s="14"/>
      <c r="P382" s="15" t="s">
        <v>275</v>
      </c>
      <c r="Q382" s="27" t="str">
        <f t="shared" si="5"/>
        <v>INSERT INTO CNCR_CODE_META_BAK values (:v_host_cd,'1','30170','면역병리검사종류코드','17','EpCAM','17', NULL, NOW());</v>
      </c>
    </row>
    <row r="383" spans="1:17">
      <c r="A383" s="66" t="s">
        <v>2238</v>
      </c>
      <c r="B383" s="144">
        <v>1</v>
      </c>
      <c r="C383" s="16">
        <v>30170</v>
      </c>
      <c r="D383" s="16" t="s">
        <v>54</v>
      </c>
      <c r="E383" s="17" t="s">
        <v>406</v>
      </c>
      <c r="F383" s="5" t="s">
        <v>698</v>
      </c>
      <c r="G383" s="18">
        <v>18</v>
      </c>
      <c r="H383" s="18">
        <v>24</v>
      </c>
      <c r="I383" s="14">
        <v>0</v>
      </c>
      <c r="J383" s="14">
        <v>0</v>
      </c>
      <c r="K383" s="14">
        <v>0</v>
      </c>
      <c r="L383" s="14">
        <v>1</v>
      </c>
      <c r="M383" s="14">
        <v>0</v>
      </c>
      <c r="N383" s="14" t="s">
        <v>170</v>
      </c>
      <c r="O383" s="14"/>
      <c r="P383" s="15" t="s">
        <v>275</v>
      </c>
      <c r="Q383" s="27" t="str">
        <f t="shared" si="5"/>
        <v>INSERT INTO CNCR_CODE_META_BAK values (:v_host_cd,'1','30170','면역병리검사종류코드','18','Glutamine synthetase','18', NULL, NOW());</v>
      </c>
    </row>
    <row r="384" spans="1:17">
      <c r="A384" s="66" t="s">
        <v>2238</v>
      </c>
      <c r="B384" s="144">
        <v>1</v>
      </c>
      <c r="C384" s="16">
        <v>30170</v>
      </c>
      <c r="D384" s="16" t="s">
        <v>54</v>
      </c>
      <c r="E384" s="17" t="s">
        <v>408</v>
      </c>
      <c r="F384" s="5" t="s">
        <v>699</v>
      </c>
      <c r="G384" s="18">
        <v>19</v>
      </c>
      <c r="H384" s="18">
        <v>24</v>
      </c>
      <c r="I384" s="14">
        <v>0</v>
      </c>
      <c r="J384" s="14">
        <v>0</v>
      </c>
      <c r="K384" s="14">
        <v>0</v>
      </c>
      <c r="L384" s="14">
        <v>1</v>
      </c>
      <c r="M384" s="14">
        <v>0</v>
      </c>
      <c r="N384" s="14" t="s">
        <v>170</v>
      </c>
      <c r="O384" s="14"/>
      <c r="P384" s="15" t="s">
        <v>275</v>
      </c>
      <c r="Q384" s="27" t="str">
        <f t="shared" si="5"/>
        <v>INSERT INTO CNCR_CODE_META_BAK values (:v_host_cd,'1','30170','면역병리검사종류코드','19','Glypican-3','19', NULL, NOW());</v>
      </c>
    </row>
    <row r="385" spans="1:17">
      <c r="A385" s="66" t="s">
        <v>2238</v>
      </c>
      <c r="B385" s="144">
        <v>1</v>
      </c>
      <c r="C385" s="16">
        <v>30170</v>
      </c>
      <c r="D385" s="16" t="s">
        <v>54</v>
      </c>
      <c r="E385" s="17" t="s">
        <v>410</v>
      </c>
      <c r="F385" s="5" t="s">
        <v>700</v>
      </c>
      <c r="G385" s="18">
        <v>20</v>
      </c>
      <c r="H385" s="18">
        <v>24</v>
      </c>
      <c r="I385" s="14">
        <v>0</v>
      </c>
      <c r="J385" s="14">
        <v>0</v>
      </c>
      <c r="K385" s="14">
        <v>0</v>
      </c>
      <c r="L385" s="14">
        <v>1</v>
      </c>
      <c r="M385" s="14">
        <v>0</v>
      </c>
      <c r="N385" s="14" t="s">
        <v>170</v>
      </c>
      <c r="O385" s="14"/>
      <c r="P385" s="15" t="s">
        <v>275</v>
      </c>
      <c r="Q385" s="27" t="str">
        <f t="shared" si="5"/>
        <v>INSERT INTO CNCR_CODE_META_BAK values (:v_host_cd,'1','30170','면역병리검사종류코드','20','Heat Shock Protein-70','20', NULL, NOW());</v>
      </c>
    </row>
    <row r="386" spans="1:17">
      <c r="A386" s="66" t="s">
        <v>2238</v>
      </c>
      <c r="B386" s="144">
        <v>1</v>
      </c>
      <c r="C386" s="16">
        <v>30170</v>
      </c>
      <c r="D386" s="16" t="s">
        <v>54</v>
      </c>
      <c r="E386" s="17" t="s">
        <v>412</v>
      </c>
      <c r="F386" s="5" t="s">
        <v>701</v>
      </c>
      <c r="G386" s="18">
        <v>21</v>
      </c>
      <c r="H386" s="18">
        <v>24</v>
      </c>
      <c r="I386" s="14">
        <v>0</v>
      </c>
      <c r="J386" s="14">
        <v>0</v>
      </c>
      <c r="K386" s="14">
        <v>0</v>
      </c>
      <c r="L386" s="14">
        <v>1</v>
      </c>
      <c r="M386" s="14">
        <v>0</v>
      </c>
      <c r="N386" s="14" t="s">
        <v>170</v>
      </c>
      <c r="O386" s="14"/>
      <c r="P386" s="15" t="s">
        <v>275</v>
      </c>
      <c r="Q386" s="27" t="str">
        <f t="shared" si="5"/>
        <v>INSERT INTO CNCR_CODE_META_BAK values (:v_host_cd,'1','30170','면역병리검사종류코드','21','Hepatocyte','21', NULL, NOW());</v>
      </c>
    </row>
    <row r="387" spans="1:17">
      <c r="A387" s="66" t="s">
        <v>2238</v>
      </c>
      <c r="B387" s="144">
        <v>1</v>
      </c>
      <c r="C387" s="16">
        <v>30170</v>
      </c>
      <c r="D387" s="16" t="s">
        <v>54</v>
      </c>
      <c r="E387" s="17" t="s">
        <v>414</v>
      </c>
      <c r="F387" s="5" t="s">
        <v>702</v>
      </c>
      <c r="G387" s="18">
        <v>22</v>
      </c>
      <c r="H387" s="18">
        <v>24</v>
      </c>
      <c r="I387" s="14">
        <v>0</v>
      </c>
      <c r="J387" s="14">
        <v>0</v>
      </c>
      <c r="K387" s="14">
        <v>0</v>
      </c>
      <c r="L387" s="14">
        <v>0</v>
      </c>
      <c r="M387" s="14">
        <v>1</v>
      </c>
      <c r="N387" s="14" t="s">
        <v>170</v>
      </c>
      <c r="O387" s="14"/>
      <c r="P387" s="15" t="s">
        <v>275</v>
      </c>
      <c r="Q387" s="27" t="str">
        <f t="shared" ref="Q387:Q450" si="6">"INSERT INTO CNCR_CODE_META_BAK values (:v_host_cd,'"&amp; B387 &amp;"','"&amp; C387 &amp;"','"&amp; D387 &amp;"','"&amp; E387 &amp;"','"&amp; SUBSTITUTE(F387,CHAR(39),CHAR(39)&amp;CHAR(39)) &amp;"','"&amp; G387 &amp;"', NULL, NOW());"</f>
        <v>INSERT INTO CNCR_CODE_META_BAK values (:v_host_cd,'1','30170','면역병리검사종류코드','22','MLH1','22', NULL, NOW());</v>
      </c>
    </row>
    <row r="388" spans="1:17">
      <c r="A388" s="66" t="s">
        <v>2238</v>
      </c>
      <c r="B388" s="144">
        <v>1</v>
      </c>
      <c r="C388" s="16">
        <v>30170</v>
      </c>
      <c r="D388" s="16" t="s">
        <v>54</v>
      </c>
      <c r="E388" s="17" t="s">
        <v>416</v>
      </c>
      <c r="F388" s="5" t="s">
        <v>703</v>
      </c>
      <c r="G388" s="18">
        <v>23</v>
      </c>
      <c r="H388" s="18">
        <v>24</v>
      </c>
      <c r="I388" s="14">
        <v>0</v>
      </c>
      <c r="J388" s="14">
        <v>0</v>
      </c>
      <c r="K388" s="14">
        <v>0</v>
      </c>
      <c r="L388" s="14">
        <v>0</v>
      </c>
      <c r="M388" s="14">
        <v>1</v>
      </c>
      <c r="N388" s="14" t="s">
        <v>170</v>
      </c>
      <c r="O388" s="14"/>
      <c r="P388" s="15" t="s">
        <v>275</v>
      </c>
      <c r="Q388" s="27" t="str">
        <f t="shared" si="6"/>
        <v>INSERT INTO CNCR_CODE_META_BAK values (:v_host_cd,'1','30170','면역병리검사종류코드','23','MSH2','23', NULL, NOW());</v>
      </c>
    </row>
    <row r="389" spans="1:17">
      <c r="A389" s="66" t="s">
        <v>2238</v>
      </c>
      <c r="B389" s="144">
        <v>1</v>
      </c>
      <c r="C389" s="16">
        <v>30170</v>
      </c>
      <c r="D389" s="16" t="s">
        <v>54</v>
      </c>
      <c r="E389" s="17">
        <v>99</v>
      </c>
      <c r="F389" s="5" t="s">
        <v>271</v>
      </c>
      <c r="G389" s="18">
        <v>24</v>
      </c>
      <c r="H389" s="18">
        <v>24</v>
      </c>
      <c r="I389" s="14">
        <v>0</v>
      </c>
      <c r="J389" s="14">
        <v>1</v>
      </c>
      <c r="K389" s="14">
        <v>1</v>
      </c>
      <c r="L389" s="14">
        <v>1</v>
      </c>
      <c r="M389" s="14">
        <v>1</v>
      </c>
      <c r="N389" s="14" t="s">
        <v>170</v>
      </c>
      <c r="O389" s="14"/>
      <c r="P389" s="15" t="s">
        <v>275</v>
      </c>
      <c r="Q389" s="27" t="str">
        <f t="shared" si="6"/>
        <v>INSERT INTO CNCR_CODE_META_BAK values (:v_host_cd,'1','30170','면역병리검사종류코드','99','기타','24', NULL, NOW());</v>
      </c>
    </row>
    <row r="390" spans="1:17">
      <c r="A390" s="66" t="s">
        <v>2238</v>
      </c>
      <c r="B390" s="144">
        <v>1</v>
      </c>
      <c r="C390" s="16">
        <v>30190</v>
      </c>
      <c r="D390" s="16" t="s">
        <v>704</v>
      </c>
      <c r="E390" s="17">
        <v>1</v>
      </c>
      <c r="F390" s="5" t="s">
        <v>705</v>
      </c>
      <c r="G390" s="18">
        <v>1</v>
      </c>
      <c r="H390" s="18">
        <v>5</v>
      </c>
      <c r="I390" s="14">
        <v>0</v>
      </c>
      <c r="J390" s="14">
        <v>0</v>
      </c>
      <c r="K390" s="14">
        <v>1</v>
      </c>
      <c r="L390" s="14">
        <v>0</v>
      </c>
      <c r="M390" s="14">
        <v>0</v>
      </c>
      <c r="N390" s="14" t="s">
        <v>170</v>
      </c>
      <c r="O390" s="14"/>
      <c r="P390" s="15" t="s">
        <v>267</v>
      </c>
      <c r="Q390" s="27" t="str">
        <f t="shared" si="6"/>
        <v>INSERT INTO CNCR_CODE_META_BAK values (:v_host_cd,'1','30190','분자병리검사결과종류코드','1','검사한 종양 세포의 핵 개수','1', NULL, NOW());</v>
      </c>
    </row>
    <row r="391" spans="1:17">
      <c r="A391" s="66" t="s">
        <v>2238</v>
      </c>
      <c r="B391" s="144">
        <v>1</v>
      </c>
      <c r="C391" s="16">
        <v>30190</v>
      </c>
      <c r="D391" s="16" t="s">
        <v>706</v>
      </c>
      <c r="E391" s="17">
        <v>2</v>
      </c>
      <c r="F391" s="5" t="s">
        <v>707</v>
      </c>
      <c r="G391" s="18">
        <v>2</v>
      </c>
      <c r="H391" s="18">
        <v>5</v>
      </c>
      <c r="I391" s="14">
        <v>0</v>
      </c>
      <c r="J391" s="14">
        <v>0</v>
      </c>
      <c r="K391" s="14">
        <v>1</v>
      </c>
      <c r="L391" s="14">
        <v>0</v>
      </c>
      <c r="M391" s="14">
        <v>0</v>
      </c>
      <c r="N391" s="14" t="s">
        <v>170</v>
      </c>
      <c r="O391" s="14"/>
      <c r="P391" s="15" t="s">
        <v>267</v>
      </c>
      <c r="Q391" s="27" t="str">
        <f t="shared" si="6"/>
        <v>INSERT INTO CNCR_CODE_META_BAK values (:v_host_cd,'1','30190','분자병리검사결과종류코드','2','핵당 HER2 평균수','2', NULL, NOW());</v>
      </c>
    </row>
    <row r="392" spans="1:17">
      <c r="A392" s="66" t="s">
        <v>2238</v>
      </c>
      <c r="B392" s="144">
        <v>1</v>
      </c>
      <c r="C392" s="16">
        <v>30190</v>
      </c>
      <c r="D392" s="16" t="s">
        <v>706</v>
      </c>
      <c r="E392" s="17">
        <v>3</v>
      </c>
      <c r="F392" s="5" t="s">
        <v>708</v>
      </c>
      <c r="G392" s="18">
        <v>3</v>
      </c>
      <c r="H392" s="18">
        <v>5</v>
      </c>
      <c r="I392" s="14">
        <v>0</v>
      </c>
      <c r="J392" s="14">
        <v>0</v>
      </c>
      <c r="K392" s="14">
        <v>1</v>
      </c>
      <c r="L392" s="14">
        <v>0</v>
      </c>
      <c r="M392" s="14">
        <v>0</v>
      </c>
      <c r="N392" s="14" t="s">
        <v>170</v>
      </c>
      <c r="O392" s="14"/>
      <c r="P392" s="15" t="s">
        <v>267</v>
      </c>
      <c r="Q392" s="27" t="str">
        <f t="shared" si="6"/>
        <v>INSERT INTO CNCR_CODE_META_BAK values (:v_host_cd,'1','30190','분자병리검사결과종류코드','3','핵당 CEP17 평균수','3', NULL, NOW());</v>
      </c>
    </row>
    <row r="393" spans="1:17">
      <c r="A393" s="66" t="s">
        <v>2238</v>
      </c>
      <c r="B393" s="144">
        <v>1</v>
      </c>
      <c r="C393" s="16">
        <v>30190</v>
      </c>
      <c r="D393" s="16" t="s">
        <v>706</v>
      </c>
      <c r="E393" s="17">
        <v>4</v>
      </c>
      <c r="F393" s="5" t="s">
        <v>709</v>
      </c>
      <c r="G393" s="18">
        <v>4</v>
      </c>
      <c r="H393" s="18">
        <v>5</v>
      </c>
      <c r="I393" s="14">
        <v>0</v>
      </c>
      <c r="J393" s="14">
        <v>0</v>
      </c>
      <c r="K393" s="14">
        <v>1</v>
      </c>
      <c r="L393" s="14">
        <v>0</v>
      </c>
      <c r="M393" s="14">
        <v>0</v>
      </c>
      <c r="N393" s="14" t="s">
        <v>170</v>
      </c>
      <c r="O393" s="14"/>
      <c r="P393" s="15" t="s">
        <v>267</v>
      </c>
      <c r="Q393" s="27" t="str">
        <f t="shared" si="6"/>
        <v>INSERT INTO CNCR_CODE_META_BAK values (:v_host_cd,'1','30190','분자병리검사결과종류코드','4','HER2/CEP17 비율','4', NULL, NOW());</v>
      </c>
    </row>
    <row r="394" spans="1:17">
      <c r="A394" s="66" t="s">
        <v>2238</v>
      </c>
      <c r="B394" s="144">
        <v>1</v>
      </c>
      <c r="C394" s="16">
        <v>30190</v>
      </c>
      <c r="D394" s="16" t="s">
        <v>706</v>
      </c>
      <c r="E394" s="17">
        <v>9</v>
      </c>
      <c r="F394" s="5" t="s">
        <v>271</v>
      </c>
      <c r="G394" s="18">
        <v>5</v>
      </c>
      <c r="H394" s="18">
        <v>5</v>
      </c>
      <c r="I394" s="14">
        <v>0</v>
      </c>
      <c r="J394" s="14">
        <v>0</v>
      </c>
      <c r="K394" s="14">
        <v>1</v>
      </c>
      <c r="L394" s="14">
        <v>0</v>
      </c>
      <c r="M394" s="14">
        <v>0</v>
      </c>
      <c r="N394" s="14" t="s">
        <v>170</v>
      </c>
      <c r="O394" s="14"/>
      <c r="P394" s="15" t="s">
        <v>267</v>
      </c>
      <c r="Q394" s="27" t="str">
        <f t="shared" si="6"/>
        <v>INSERT INTO CNCR_CODE_META_BAK values (:v_host_cd,'1','30190','분자병리검사결과종류코드','9','기타','5', NULL, NOW());</v>
      </c>
    </row>
    <row r="395" spans="1:17">
      <c r="A395" s="66" t="s">
        <v>2238</v>
      </c>
      <c r="B395" s="144">
        <v>1</v>
      </c>
      <c r="C395" s="16">
        <v>30200</v>
      </c>
      <c r="D395" s="16" t="s">
        <v>710</v>
      </c>
      <c r="E395" s="17">
        <v>1</v>
      </c>
      <c r="F395" s="5" t="s">
        <v>646</v>
      </c>
      <c r="G395" s="18">
        <v>1</v>
      </c>
      <c r="H395" s="18">
        <v>4</v>
      </c>
      <c r="I395" s="14">
        <v>0</v>
      </c>
      <c r="J395" s="14">
        <v>0</v>
      </c>
      <c r="K395" s="14">
        <v>1</v>
      </c>
      <c r="L395" s="14">
        <v>0</v>
      </c>
      <c r="M395" s="14">
        <v>0</v>
      </c>
      <c r="N395" s="14" t="s">
        <v>170</v>
      </c>
      <c r="O395" s="14"/>
      <c r="P395" s="15" t="s">
        <v>267</v>
      </c>
      <c r="Q395" s="27" t="str">
        <f t="shared" si="6"/>
        <v>INSERT INTO CNCR_CODE_META_BAK values (:v_host_cd,'1','30200','분자병리검사결과코드','1','Positive','1', NULL, NOW());</v>
      </c>
    </row>
    <row r="396" spans="1:17">
      <c r="A396" s="66" t="s">
        <v>2238</v>
      </c>
      <c r="B396" s="144">
        <v>1</v>
      </c>
      <c r="C396" s="16">
        <v>30200</v>
      </c>
      <c r="D396" s="16" t="s">
        <v>711</v>
      </c>
      <c r="E396" s="17">
        <v>2</v>
      </c>
      <c r="F396" s="5" t="s">
        <v>644</v>
      </c>
      <c r="G396" s="18">
        <v>2</v>
      </c>
      <c r="H396" s="18">
        <v>4</v>
      </c>
      <c r="I396" s="14">
        <v>0</v>
      </c>
      <c r="J396" s="14">
        <v>0</v>
      </c>
      <c r="K396" s="14">
        <v>1</v>
      </c>
      <c r="L396" s="14">
        <v>0</v>
      </c>
      <c r="M396" s="14">
        <v>0</v>
      </c>
      <c r="N396" s="14" t="s">
        <v>170</v>
      </c>
      <c r="O396" s="14"/>
      <c r="P396" s="15" t="s">
        <v>267</v>
      </c>
      <c r="Q396" s="27" t="str">
        <f t="shared" si="6"/>
        <v>INSERT INTO CNCR_CODE_META_BAK values (:v_host_cd,'1','30200','분자병리검사결과코드','2','Negative','2', NULL, NOW());</v>
      </c>
    </row>
    <row r="397" spans="1:17">
      <c r="A397" s="66" t="s">
        <v>2238</v>
      </c>
      <c r="B397" s="144">
        <v>1</v>
      </c>
      <c r="C397" s="16">
        <v>30200</v>
      </c>
      <c r="D397" s="16" t="s">
        <v>711</v>
      </c>
      <c r="E397" s="17">
        <v>3</v>
      </c>
      <c r="F397" s="5" t="s">
        <v>679</v>
      </c>
      <c r="G397" s="18">
        <v>3</v>
      </c>
      <c r="H397" s="18">
        <v>4</v>
      </c>
      <c r="I397" s="14">
        <v>0</v>
      </c>
      <c r="J397" s="14">
        <v>0</v>
      </c>
      <c r="K397" s="14">
        <v>1</v>
      </c>
      <c r="L397" s="14">
        <v>0</v>
      </c>
      <c r="M397" s="14">
        <v>0</v>
      </c>
      <c r="N397" s="14" t="s">
        <v>170</v>
      </c>
      <c r="O397" s="14"/>
      <c r="P397" s="15" t="s">
        <v>267</v>
      </c>
      <c r="Q397" s="27" t="str">
        <f t="shared" si="6"/>
        <v>INSERT INTO CNCR_CODE_META_BAK values (:v_host_cd,'1','30200','분자병리검사결과코드','3','Equivocal','3', NULL, NOW());</v>
      </c>
    </row>
    <row r="398" spans="1:17">
      <c r="A398" s="66" t="s">
        <v>2238</v>
      </c>
      <c r="B398" s="144">
        <v>1</v>
      </c>
      <c r="C398" s="16">
        <v>30200</v>
      </c>
      <c r="D398" s="16" t="s">
        <v>711</v>
      </c>
      <c r="E398" s="17">
        <v>4</v>
      </c>
      <c r="F398" s="5" t="s">
        <v>647</v>
      </c>
      <c r="G398" s="18">
        <v>4</v>
      </c>
      <c r="H398" s="18">
        <v>4</v>
      </c>
      <c r="I398" s="14">
        <v>0</v>
      </c>
      <c r="J398" s="14">
        <v>0</v>
      </c>
      <c r="K398" s="14">
        <v>1</v>
      </c>
      <c r="L398" s="14">
        <v>0</v>
      </c>
      <c r="M398" s="14">
        <v>0</v>
      </c>
      <c r="N398" s="14" t="s">
        <v>170</v>
      </c>
      <c r="O398" s="14"/>
      <c r="P398" s="15" t="s">
        <v>499</v>
      </c>
      <c r="Q398" s="27" t="str">
        <f t="shared" si="6"/>
        <v>INSERT INTO CNCR_CODE_META_BAK values (:v_host_cd,'1','30200','분자병리검사결과코드','4','Not evaluable','4', NULL, NOW());</v>
      </c>
    </row>
    <row r="399" spans="1:17">
      <c r="A399" s="66" t="s">
        <v>2238</v>
      </c>
      <c r="B399" s="144">
        <v>1</v>
      </c>
      <c r="C399" s="16">
        <v>30210</v>
      </c>
      <c r="D399" s="16" t="s">
        <v>712</v>
      </c>
      <c r="E399" s="17">
        <v>1</v>
      </c>
      <c r="F399" s="5" t="s">
        <v>713</v>
      </c>
      <c r="G399" s="18">
        <v>1</v>
      </c>
      <c r="H399" s="18">
        <v>2</v>
      </c>
      <c r="I399" s="14">
        <v>0</v>
      </c>
      <c r="J399" s="14">
        <v>0</v>
      </c>
      <c r="K399" s="14">
        <v>1</v>
      </c>
      <c r="L399" s="14">
        <v>0</v>
      </c>
      <c r="M399" s="14">
        <v>0</v>
      </c>
      <c r="N399" s="14" t="s">
        <v>170</v>
      </c>
      <c r="O399" s="14"/>
      <c r="P399" s="15" t="s">
        <v>267</v>
      </c>
      <c r="Q399" s="27" t="str">
        <f t="shared" si="6"/>
        <v>INSERT INTO CNCR_CODE_META_BAK values (:v_host_cd,'1','30210','분자병리검사방법코드','1','SISH','1', NULL, NOW());</v>
      </c>
    </row>
    <row r="400" spans="1:17">
      <c r="A400" s="66" t="s">
        <v>2238</v>
      </c>
      <c r="B400" s="144">
        <v>1</v>
      </c>
      <c r="C400" s="16">
        <v>30210</v>
      </c>
      <c r="D400" s="16" t="s">
        <v>714</v>
      </c>
      <c r="E400" s="17">
        <v>2</v>
      </c>
      <c r="F400" s="5" t="s">
        <v>715</v>
      </c>
      <c r="G400" s="18">
        <v>2</v>
      </c>
      <c r="H400" s="18">
        <v>2</v>
      </c>
      <c r="I400" s="14">
        <v>0</v>
      </c>
      <c r="J400" s="14">
        <v>0</v>
      </c>
      <c r="K400" s="14">
        <v>1</v>
      </c>
      <c r="L400" s="14">
        <v>0</v>
      </c>
      <c r="M400" s="14">
        <v>0</v>
      </c>
      <c r="N400" s="14" t="s">
        <v>170</v>
      </c>
      <c r="O400" s="14"/>
      <c r="P400" s="15" t="s">
        <v>267</v>
      </c>
      <c r="Q400" s="27" t="str">
        <f t="shared" si="6"/>
        <v>INSERT INTO CNCR_CODE_META_BAK values (:v_host_cd,'1','30210','분자병리검사방법코드','2','FISH','2', NULL, NOW());</v>
      </c>
    </row>
    <row r="401" spans="1:17">
      <c r="A401" s="66" t="s">
        <v>2238</v>
      </c>
      <c r="B401" s="144">
        <v>1</v>
      </c>
      <c r="C401" s="16">
        <v>30220</v>
      </c>
      <c r="D401" s="16" t="s">
        <v>716</v>
      </c>
      <c r="E401" s="17" t="s">
        <v>273</v>
      </c>
      <c r="F401" s="5" t="s">
        <v>646</v>
      </c>
      <c r="G401" s="18">
        <v>1</v>
      </c>
      <c r="H401" s="18">
        <v>9</v>
      </c>
      <c r="I401" s="14">
        <v>0</v>
      </c>
      <c r="J401" s="14">
        <v>1</v>
      </c>
      <c r="K401" s="14">
        <v>0</v>
      </c>
      <c r="L401" s="14">
        <v>0</v>
      </c>
      <c r="M401" s="14">
        <v>1</v>
      </c>
      <c r="N401" s="14" t="s">
        <v>170</v>
      </c>
      <c r="O401" s="14"/>
      <c r="P401" s="15" t="s">
        <v>275</v>
      </c>
      <c r="Q401" s="27" t="str">
        <f t="shared" si="6"/>
        <v>INSERT INTO CNCR_CODE_META_BAK values (:v_host_cd,'1','30220','분자병리검사소견코드','01','Positive','1', NULL, NOW());</v>
      </c>
    </row>
    <row r="402" spans="1:17">
      <c r="A402" s="66" t="s">
        <v>2238</v>
      </c>
      <c r="B402" s="144">
        <v>1</v>
      </c>
      <c r="C402" s="16">
        <v>30220</v>
      </c>
      <c r="D402" s="16" t="s">
        <v>127</v>
      </c>
      <c r="E402" s="17" t="s">
        <v>276</v>
      </c>
      <c r="F402" s="5" t="s">
        <v>644</v>
      </c>
      <c r="G402" s="18">
        <v>2</v>
      </c>
      <c r="H402" s="18">
        <v>9</v>
      </c>
      <c r="I402" s="14">
        <v>0</v>
      </c>
      <c r="J402" s="14">
        <v>1</v>
      </c>
      <c r="K402" s="14">
        <v>0</v>
      </c>
      <c r="L402" s="14">
        <v>0</v>
      </c>
      <c r="M402" s="14">
        <v>1</v>
      </c>
      <c r="N402" s="14" t="s">
        <v>170</v>
      </c>
      <c r="O402" s="14"/>
      <c r="P402" s="15" t="s">
        <v>275</v>
      </c>
      <c r="Q402" s="27" t="str">
        <f t="shared" si="6"/>
        <v>INSERT INTO CNCR_CODE_META_BAK values (:v_host_cd,'1','30220','분자병리검사소견코드','02','Negative','2', NULL, NOW());</v>
      </c>
    </row>
    <row r="403" spans="1:17">
      <c r="A403" s="66" t="s">
        <v>2238</v>
      </c>
      <c r="B403" s="144">
        <v>1</v>
      </c>
      <c r="C403" s="16">
        <v>30220</v>
      </c>
      <c r="D403" s="16" t="s">
        <v>127</v>
      </c>
      <c r="E403" s="17" t="s">
        <v>278</v>
      </c>
      <c r="F403" s="5" t="s">
        <v>717</v>
      </c>
      <c r="G403" s="18">
        <v>3</v>
      </c>
      <c r="H403" s="18">
        <v>9</v>
      </c>
      <c r="I403" s="14">
        <v>0</v>
      </c>
      <c r="J403" s="14">
        <v>1</v>
      </c>
      <c r="K403" s="14">
        <v>0</v>
      </c>
      <c r="L403" s="14">
        <v>0</v>
      </c>
      <c r="M403" s="14">
        <v>1</v>
      </c>
      <c r="N403" s="14" t="s">
        <v>170</v>
      </c>
      <c r="O403" s="14"/>
      <c r="P403" s="15" t="s">
        <v>275</v>
      </c>
      <c r="Q403" s="27" t="str">
        <f t="shared" si="6"/>
        <v>INSERT INTO CNCR_CODE_META_BAK values (:v_host_cd,'1','30220','분자병리검사소견코드','03','Microsatellite instability - high (MSI-H)','3', NULL, NOW());</v>
      </c>
    </row>
    <row r="404" spans="1:17">
      <c r="A404" s="66" t="s">
        <v>2238</v>
      </c>
      <c r="B404" s="144">
        <v>1</v>
      </c>
      <c r="C404" s="16">
        <v>30220</v>
      </c>
      <c r="D404" s="16" t="s">
        <v>127</v>
      </c>
      <c r="E404" s="17" t="s">
        <v>280</v>
      </c>
      <c r="F404" s="5" t="s">
        <v>718</v>
      </c>
      <c r="G404" s="18">
        <v>4</v>
      </c>
      <c r="H404" s="18">
        <v>9</v>
      </c>
      <c r="I404" s="14">
        <v>0</v>
      </c>
      <c r="J404" s="14">
        <v>1</v>
      </c>
      <c r="K404" s="14">
        <v>0</v>
      </c>
      <c r="L404" s="14">
        <v>0</v>
      </c>
      <c r="M404" s="14">
        <v>1</v>
      </c>
      <c r="N404" s="14" t="s">
        <v>170</v>
      </c>
      <c r="O404" s="14"/>
      <c r="P404" s="15" t="s">
        <v>275</v>
      </c>
      <c r="Q404" s="27" t="str">
        <f t="shared" si="6"/>
        <v>INSERT INTO CNCR_CODE_META_BAK values (:v_host_cd,'1','30220','분자병리검사소견코드','04','Microsatellite instability - low (MSI-L)','4', NULL, NOW());</v>
      </c>
    </row>
    <row r="405" spans="1:17">
      <c r="A405" s="66" t="s">
        <v>2238</v>
      </c>
      <c r="B405" s="144">
        <v>1</v>
      </c>
      <c r="C405" s="16">
        <v>30220</v>
      </c>
      <c r="D405" s="16" t="s">
        <v>127</v>
      </c>
      <c r="E405" s="17" t="s">
        <v>282</v>
      </c>
      <c r="F405" s="5" t="s">
        <v>719</v>
      </c>
      <c r="G405" s="18">
        <v>5</v>
      </c>
      <c r="H405" s="18">
        <v>9</v>
      </c>
      <c r="I405" s="14">
        <v>0</v>
      </c>
      <c r="J405" s="14">
        <v>1</v>
      </c>
      <c r="K405" s="14">
        <v>0</v>
      </c>
      <c r="L405" s="14">
        <v>0</v>
      </c>
      <c r="M405" s="14">
        <v>1</v>
      </c>
      <c r="N405" s="14" t="s">
        <v>170</v>
      </c>
      <c r="O405" s="14"/>
      <c r="P405" s="15" t="s">
        <v>275</v>
      </c>
      <c r="Q405" s="27" t="str">
        <f t="shared" si="6"/>
        <v>INSERT INTO CNCR_CODE_META_BAK values (:v_host_cd,'1','30220','분자병리검사소견코드','05','Microsatellite stable (MSS)','5', NULL, NOW());</v>
      </c>
    </row>
    <row r="406" spans="1:17">
      <c r="A406" s="66" t="s">
        <v>2238</v>
      </c>
      <c r="B406" s="144">
        <v>1</v>
      </c>
      <c r="C406" s="16">
        <v>30220</v>
      </c>
      <c r="D406" s="16" t="s">
        <v>127</v>
      </c>
      <c r="E406" s="17" t="s">
        <v>284</v>
      </c>
      <c r="F406" s="5" t="s">
        <v>647</v>
      </c>
      <c r="G406" s="18">
        <v>6</v>
      </c>
      <c r="H406" s="18">
        <v>9</v>
      </c>
      <c r="I406" s="14">
        <v>0</v>
      </c>
      <c r="J406" s="14">
        <v>1</v>
      </c>
      <c r="K406" s="14">
        <v>0</v>
      </c>
      <c r="L406" s="14">
        <v>0</v>
      </c>
      <c r="M406" s="14">
        <v>0</v>
      </c>
      <c r="N406" s="14" t="s">
        <v>170</v>
      </c>
      <c r="O406" s="14"/>
      <c r="P406" s="15" t="s">
        <v>275</v>
      </c>
      <c r="Q406" s="27" t="str">
        <f t="shared" si="6"/>
        <v>INSERT INTO CNCR_CODE_META_BAK values (:v_host_cd,'1','30220','분자병리검사소견코드','06','Not evaluable','6', NULL, NOW());</v>
      </c>
    </row>
    <row r="407" spans="1:17">
      <c r="A407" s="66" t="s">
        <v>2238</v>
      </c>
      <c r="B407" s="144">
        <v>1</v>
      </c>
      <c r="C407" s="16">
        <v>30220</v>
      </c>
      <c r="D407" s="16" t="s">
        <v>127</v>
      </c>
      <c r="E407" s="17" t="s">
        <v>286</v>
      </c>
      <c r="F407" s="5" t="s">
        <v>720</v>
      </c>
      <c r="G407" s="18">
        <v>7</v>
      </c>
      <c r="H407" s="18">
        <v>9</v>
      </c>
      <c r="I407" s="14">
        <v>0</v>
      </c>
      <c r="J407" s="14">
        <v>0</v>
      </c>
      <c r="K407" s="14">
        <v>0</v>
      </c>
      <c r="L407" s="14">
        <v>0</v>
      </c>
      <c r="M407" s="14">
        <v>1</v>
      </c>
      <c r="N407" s="14" t="s">
        <v>170</v>
      </c>
      <c r="O407" s="14"/>
      <c r="P407" s="15" t="s">
        <v>275</v>
      </c>
      <c r="Q407" s="27" t="str">
        <f t="shared" si="6"/>
        <v>INSERT INTO CNCR_CODE_META_BAK values (:v_host_cd,'1','30220','분자병리검사소견코드','07','BRAF V600E mutation','7', NULL, NOW());</v>
      </c>
    </row>
    <row r="408" spans="1:17">
      <c r="A408" s="66" t="s">
        <v>2238</v>
      </c>
      <c r="B408" s="144">
        <v>1</v>
      </c>
      <c r="C408" s="16">
        <v>30220</v>
      </c>
      <c r="D408" s="16" t="s">
        <v>127</v>
      </c>
      <c r="E408" s="17" t="s">
        <v>288</v>
      </c>
      <c r="F408" s="5" t="s">
        <v>721</v>
      </c>
      <c r="G408" s="18">
        <v>8</v>
      </c>
      <c r="H408" s="18">
        <v>9</v>
      </c>
      <c r="I408" s="14">
        <v>0</v>
      </c>
      <c r="J408" s="14">
        <v>0</v>
      </c>
      <c r="K408" s="14">
        <v>0</v>
      </c>
      <c r="L408" s="14">
        <v>0</v>
      </c>
      <c r="M408" s="14">
        <v>1</v>
      </c>
      <c r="N408" s="14" t="s">
        <v>170</v>
      </c>
      <c r="O408" s="14"/>
      <c r="P408" s="15" t="s">
        <v>275</v>
      </c>
      <c r="Q408" s="27" t="str">
        <f t="shared" si="6"/>
        <v>INSERT INTO CNCR_CODE_META_BAK values (:v_host_cd,'1','30220','분자병리검사소견코드','08','Mutation detected','8', NULL, NOW());</v>
      </c>
    </row>
    <row r="409" spans="1:17">
      <c r="A409" s="66" t="s">
        <v>2238</v>
      </c>
      <c r="B409" s="144">
        <v>1</v>
      </c>
      <c r="C409" s="16">
        <v>30220</v>
      </c>
      <c r="D409" s="16" t="s">
        <v>127</v>
      </c>
      <c r="E409" s="17" t="s">
        <v>290</v>
      </c>
      <c r="F409" s="5" t="s">
        <v>722</v>
      </c>
      <c r="G409" s="18">
        <v>9</v>
      </c>
      <c r="H409" s="18">
        <v>9</v>
      </c>
      <c r="I409" s="14">
        <v>0</v>
      </c>
      <c r="J409" s="14">
        <v>0</v>
      </c>
      <c r="K409" s="14">
        <v>0</v>
      </c>
      <c r="L409" s="14">
        <v>0</v>
      </c>
      <c r="M409" s="14">
        <v>1</v>
      </c>
      <c r="N409" s="14" t="s">
        <v>170</v>
      </c>
      <c r="O409" s="14"/>
      <c r="P409" s="15" t="s">
        <v>275</v>
      </c>
      <c r="Q409" s="27" t="str">
        <f t="shared" si="6"/>
        <v>INSERT INTO CNCR_CODE_META_BAK values (:v_host_cd,'1','30220','분자병리검사소견코드','09','No mutation detected','9', NULL, NOW());</v>
      </c>
    </row>
    <row r="410" spans="1:17">
      <c r="A410" s="66" t="s">
        <v>2238</v>
      </c>
      <c r="B410" s="144">
        <v>1</v>
      </c>
      <c r="C410" s="16">
        <v>30230</v>
      </c>
      <c r="D410" s="16" t="s">
        <v>723</v>
      </c>
      <c r="E410" s="17" t="s">
        <v>273</v>
      </c>
      <c r="F410" s="5" t="s">
        <v>724</v>
      </c>
      <c r="G410" s="18">
        <v>1</v>
      </c>
      <c r="H410" s="18">
        <v>9</v>
      </c>
      <c r="I410" s="14">
        <v>0</v>
      </c>
      <c r="J410" s="14">
        <v>1</v>
      </c>
      <c r="K410" s="14">
        <v>0</v>
      </c>
      <c r="L410" s="14">
        <v>0</v>
      </c>
      <c r="M410" s="14">
        <v>0</v>
      </c>
      <c r="N410" s="14" t="s">
        <v>170</v>
      </c>
      <c r="O410" s="14"/>
      <c r="P410" s="15" t="s">
        <v>267</v>
      </c>
      <c r="Q410" s="27" t="str">
        <f t="shared" si="6"/>
        <v>INSERT INTO CNCR_CODE_META_BAK values (:v_host_cd,'1','30230','분자병리검사종류코드','01','EBV ISH','1', NULL, NOW());</v>
      </c>
    </row>
    <row r="411" spans="1:17">
      <c r="A411" s="66" t="s">
        <v>2238</v>
      </c>
      <c r="B411" s="144">
        <v>1</v>
      </c>
      <c r="C411" s="16">
        <v>30230</v>
      </c>
      <c r="D411" s="16" t="s">
        <v>126</v>
      </c>
      <c r="E411" s="17" t="s">
        <v>276</v>
      </c>
      <c r="F411" s="5" t="s">
        <v>725</v>
      </c>
      <c r="G411" s="18">
        <v>2</v>
      </c>
      <c r="H411" s="18">
        <v>9</v>
      </c>
      <c r="I411" s="14">
        <v>0</v>
      </c>
      <c r="J411" s="14">
        <v>1</v>
      </c>
      <c r="K411" s="14">
        <v>1</v>
      </c>
      <c r="L411" s="14">
        <v>0</v>
      </c>
      <c r="M411" s="14">
        <v>0</v>
      </c>
      <c r="N411" s="14" t="s">
        <v>170</v>
      </c>
      <c r="O411" s="14"/>
      <c r="P411" s="15" t="s">
        <v>267</v>
      </c>
      <c r="Q411" s="27" t="str">
        <f t="shared" si="6"/>
        <v>INSERT INTO CNCR_CODE_META_BAK values (:v_host_cd,'1','30230','분자병리검사종류코드','02','HER-2','2', NULL, NOW());</v>
      </c>
    </row>
    <row r="412" spans="1:17">
      <c r="A412" s="66" t="s">
        <v>2238</v>
      </c>
      <c r="B412" s="144">
        <v>1</v>
      </c>
      <c r="C412" s="16">
        <v>30230</v>
      </c>
      <c r="D412" s="16" t="s">
        <v>126</v>
      </c>
      <c r="E412" s="17" t="s">
        <v>278</v>
      </c>
      <c r="F412" s="5" t="s">
        <v>726</v>
      </c>
      <c r="G412" s="18">
        <v>3</v>
      </c>
      <c r="H412" s="18">
        <v>9</v>
      </c>
      <c r="I412" s="14">
        <v>0</v>
      </c>
      <c r="J412" s="14">
        <v>1</v>
      </c>
      <c r="K412" s="14">
        <v>0</v>
      </c>
      <c r="L412" s="14">
        <v>0</v>
      </c>
      <c r="M412" s="14">
        <v>0</v>
      </c>
      <c r="N412" s="14" t="s">
        <v>170</v>
      </c>
      <c r="O412" s="14"/>
      <c r="P412" s="15" t="s">
        <v>267</v>
      </c>
      <c r="Q412" s="27" t="str">
        <f t="shared" si="6"/>
        <v>INSERT INTO CNCR_CODE_META_BAK values (:v_host_cd,'1','30230','분자병리검사종류코드','03','Microsatellite instability(MSI)','3', NULL, NOW());</v>
      </c>
    </row>
    <row r="413" spans="1:17">
      <c r="A413" s="66" t="s">
        <v>2238</v>
      </c>
      <c r="B413" s="144">
        <v>1</v>
      </c>
      <c r="C413" s="16">
        <v>30230</v>
      </c>
      <c r="D413" s="16" t="s">
        <v>126</v>
      </c>
      <c r="E413" s="17" t="s">
        <v>280</v>
      </c>
      <c r="F413" s="5" t="s">
        <v>727</v>
      </c>
      <c r="G413" s="18">
        <v>4</v>
      </c>
      <c r="H413" s="18">
        <v>9</v>
      </c>
      <c r="I413" s="14">
        <v>0</v>
      </c>
      <c r="J413" s="14">
        <v>0</v>
      </c>
      <c r="K413" s="14">
        <v>0</v>
      </c>
      <c r="L413" s="14">
        <v>0</v>
      </c>
      <c r="M413" s="14">
        <v>1</v>
      </c>
      <c r="N413" s="14" t="s">
        <v>170</v>
      </c>
      <c r="O413" s="14"/>
      <c r="P413" s="15" t="s">
        <v>275</v>
      </c>
      <c r="Q413" s="27" t="str">
        <f t="shared" si="6"/>
        <v>INSERT INTO CNCR_CODE_META_BAK values (:v_host_cd,'1','30230','분자병리검사종류코드','04','BRAF','4', NULL, NOW());</v>
      </c>
    </row>
    <row r="414" spans="1:17">
      <c r="A414" s="66" t="s">
        <v>2238</v>
      </c>
      <c r="B414" s="144">
        <v>1</v>
      </c>
      <c r="C414" s="16">
        <v>30230</v>
      </c>
      <c r="D414" s="16" t="s">
        <v>126</v>
      </c>
      <c r="E414" s="17" t="s">
        <v>282</v>
      </c>
      <c r="F414" s="5" t="s">
        <v>684</v>
      </c>
      <c r="G414" s="18">
        <v>5</v>
      </c>
      <c r="H414" s="18">
        <v>9</v>
      </c>
      <c r="I414" s="14">
        <v>0</v>
      </c>
      <c r="J414" s="14">
        <v>0</v>
      </c>
      <c r="K414" s="14">
        <v>0</v>
      </c>
      <c r="L414" s="14">
        <v>0</v>
      </c>
      <c r="M414" s="14">
        <v>1</v>
      </c>
      <c r="N414" s="14" t="s">
        <v>170</v>
      </c>
      <c r="O414" s="14"/>
      <c r="P414" s="15" t="s">
        <v>275</v>
      </c>
      <c r="Q414" s="27" t="str">
        <f t="shared" si="6"/>
        <v>INSERT INTO CNCR_CODE_META_BAK values (:v_host_cd,'1','30230','분자병리검사종류코드','05','EGFR','5', NULL, NOW());</v>
      </c>
    </row>
    <row r="415" spans="1:17">
      <c r="A415" s="66" t="s">
        <v>2238</v>
      </c>
      <c r="B415" s="144">
        <v>1</v>
      </c>
      <c r="C415" s="16">
        <v>30230</v>
      </c>
      <c r="D415" s="16" t="s">
        <v>126</v>
      </c>
      <c r="E415" s="17" t="s">
        <v>284</v>
      </c>
      <c r="F415" s="5" t="s">
        <v>728</v>
      </c>
      <c r="G415" s="18">
        <v>6</v>
      </c>
      <c r="H415" s="18">
        <v>9</v>
      </c>
      <c r="I415" s="14">
        <v>0</v>
      </c>
      <c r="J415" s="14">
        <v>0</v>
      </c>
      <c r="K415" s="14">
        <v>0</v>
      </c>
      <c r="L415" s="14">
        <v>0</v>
      </c>
      <c r="M415" s="14">
        <v>1</v>
      </c>
      <c r="N415" s="14" t="s">
        <v>170</v>
      </c>
      <c r="O415" s="14"/>
      <c r="P415" s="15" t="s">
        <v>275</v>
      </c>
      <c r="Q415" s="27" t="str">
        <f t="shared" si="6"/>
        <v>INSERT INTO CNCR_CODE_META_BAK values (:v_host_cd,'1','30230','분자병리검사종류코드','06','K-RAS','6', NULL, NOW());</v>
      </c>
    </row>
    <row r="416" spans="1:17">
      <c r="A416" s="66" t="s">
        <v>2238</v>
      </c>
      <c r="B416" s="144">
        <v>1</v>
      </c>
      <c r="C416" s="16">
        <v>30230</v>
      </c>
      <c r="D416" s="16" t="s">
        <v>126</v>
      </c>
      <c r="E416" s="17" t="s">
        <v>286</v>
      </c>
      <c r="F416" s="5" t="s">
        <v>729</v>
      </c>
      <c r="G416" s="18">
        <v>7</v>
      </c>
      <c r="H416" s="18">
        <v>9</v>
      </c>
      <c r="I416" s="14">
        <v>0</v>
      </c>
      <c r="J416" s="14">
        <v>0</v>
      </c>
      <c r="K416" s="14">
        <v>0</v>
      </c>
      <c r="L416" s="14">
        <v>0</v>
      </c>
      <c r="M416" s="14">
        <v>1</v>
      </c>
      <c r="N416" s="14" t="s">
        <v>170</v>
      </c>
      <c r="O416" s="14"/>
      <c r="P416" s="15" t="s">
        <v>275</v>
      </c>
      <c r="Q416" s="27" t="str">
        <f t="shared" si="6"/>
        <v>INSERT INTO CNCR_CODE_META_BAK values (:v_host_cd,'1','30230','분자병리검사종류코드','07','MSI PCR','7', NULL, NOW());</v>
      </c>
    </row>
    <row r="417" spans="1:17">
      <c r="A417" s="66" t="s">
        <v>2238</v>
      </c>
      <c r="B417" s="144">
        <v>1</v>
      </c>
      <c r="C417" s="16">
        <v>30230</v>
      </c>
      <c r="D417" s="16" t="s">
        <v>126</v>
      </c>
      <c r="E417" s="17" t="s">
        <v>288</v>
      </c>
      <c r="F417" s="5" t="s">
        <v>730</v>
      </c>
      <c r="G417" s="18">
        <v>8</v>
      </c>
      <c r="H417" s="18">
        <v>9</v>
      </c>
      <c r="I417" s="14">
        <v>0</v>
      </c>
      <c r="J417" s="14">
        <v>0</v>
      </c>
      <c r="K417" s="14">
        <v>0</v>
      </c>
      <c r="L417" s="14">
        <v>0</v>
      </c>
      <c r="M417" s="14">
        <v>1</v>
      </c>
      <c r="N417" s="14" t="s">
        <v>170</v>
      </c>
      <c r="O417" s="14"/>
      <c r="P417" s="15" t="s">
        <v>275</v>
      </c>
      <c r="Q417" s="27" t="str">
        <f t="shared" si="6"/>
        <v>INSERT INTO CNCR_CODE_META_BAK values (:v_host_cd,'1','30230','분자병리검사종류코드','08','N-RAS','8', NULL, NOW());</v>
      </c>
    </row>
    <row r="418" spans="1:17">
      <c r="A418" s="66" t="s">
        <v>2238</v>
      </c>
      <c r="B418" s="144">
        <v>1</v>
      </c>
      <c r="C418" s="16">
        <v>30230</v>
      </c>
      <c r="D418" s="16" t="s">
        <v>126</v>
      </c>
      <c r="E418" s="17" t="s">
        <v>310</v>
      </c>
      <c r="F418" s="5" t="s">
        <v>271</v>
      </c>
      <c r="G418" s="18">
        <v>9</v>
      </c>
      <c r="H418" s="18">
        <v>9</v>
      </c>
      <c r="I418" s="14">
        <v>0</v>
      </c>
      <c r="J418" s="14">
        <v>1</v>
      </c>
      <c r="K418" s="14">
        <v>1</v>
      </c>
      <c r="L418" s="14">
        <v>0</v>
      </c>
      <c r="M418" s="14">
        <v>1</v>
      </c>
      <c r="N418" s="14" t="s">
        <v>170</v>
      </c>
      <c r="O418" s="14"/>
      <c r="P418" s="15" t="s">
        <v>267</v>
      </c>
      <c r="Q418" s="27" t="str">
        <f t="shared" si="6"/>
        <v>INSERT INTO CNCR_CODE_META_BAK values (:v_host_cd,'1','30230','분자병리검사종류코드','99','기타','9', NULL, NOW());</v>
      </c>
    </row>
    <row r="419" spans="1:17">
      <c r="A419" s="66" t="s">
        <v>2238</v>
      </c>
      <c r="B419" s="144">
        <v>1</v>
      </c>
      <c r="C419" s="16">
        <v>30250</v>
      </c>
      <c r="D419" s="16" t="s">
        <v>731</v>
      </c>
      <c r="E419" s="17" t="s">
        <v>339</v>
      </c>
      <c r="F419" s="5" t="s">
        <v>732</v>
      </c>
      <c r="G419" s="18">
        <v>1</v>
      </c>
      <c r="H419" s="18">
        <v>8</v>
      </c>
      <c r="I419" s="14">
        <v>0</v>
      </c>
      <c r="J419" s="14">
        <v>0</v>
      </c>
      <c r="K419" s="14">
        <v>1</v>
      </c>
      <c r="L419" s="14">
        <v>0</v>
      </c>
      <c r="M419" s="14">
        <v>0</v>
      </c>
      <c r="N419" s="14" t="s">
        <v>170</v>
      </c>
      <c r="O419" s="14"/>
      <c r="P419" s="15" t="s">
        <v>267</v>
      </c>
      <c r="Q419" s="27" t="str">
        <f t="shared" si="6"/>
        <v>INSERT INTO CNCR_CODE_META_BAK values (:v_host_cd,'1','30250','상피내암핵등급코드','01','G1','1', NULL, NOW());</v>
      </c>
    </row>
    <row r="420" spans="1:17">
      <c r="A420" s="66" t="s">
        <v>2238</v>
      </c>
      <c r="B420" s="144">
        <v>1</v>
      </c>
      <c r="C420" s="16">
        <v>30250</v>
      </c>
      <c r="D420" s="16" t="s">
        <v>731</v>
      </c>
      <c r="E420" s="17" t="s">
        <v>341</v>
      </c>
      <c r="F420" s="5" t="s">
        <v>733</v>
      </c>
      <c r="G420" s="18">
        <v>2</v>
      </c>
      <c r="H420" s="18">
        <v>8</v>
      </c>
      <c r="I420" s="14">
        <v>0</v>
      </c>
      <c r="J420" s="14">
        <v>0</v>
      </c>
      <c r="K420" s="14">
        <v>1</v>
      </c>
      <c r="L420" s="14">
        <v>0</v>
      </c>
      <c r="M420" s="14">
        <v>0</v>
      </c>
      <c r="N420" s="14" t="s">
        <v>170</v>
      </c>
      <c r="O420" s="14"/>
      <c r="P420" s="15" t="s">
        <v>267</v>
      </c>
      <c r="Q420" s="27" t="str">
        <f t="shared" si="6"/>
        <v>INSERT INTO CNCR_CODE_META_BAK values (:v_host_cd,'1','30250','상피내암핵등급코드','02','G2','2', NULL, NOW());</v>
      </c>
    </row>
    <row r="421" spans="1:17">
      <c r="A421" s="66" t="s">
        <v>2238</v>
      </c>
      <c r="B421" s="144">
        <v>1</v>
      </c>
      <c r="C421" s="16">
        <v>30250</v>
      </c>
      <c r="D421" s="16" t="s">
        <v>731</v>
      </c>
      <c r="E421" s="17" t="s">
        <v>343</v>
      </c>
      <c r="F421" s="5" t="s">
        <v>734</v>
      </c>
      <c r="G421" s="18">
        <v>3</v>
      </c>
      <c r="H421" s="18">
        <v>8</v>
      </c>
      <c r="I421" s="14">
        <v>0</v>
      </c>
      <c r="J421" s="14">
        <v>0</v>
      </c>
      <c r="K421" s="14">
        <v>1</v>
      </c>
      <c r="L421" s="14">
        <v>0</v>
      </c>
      <c r="M421" s="14">
        <v>0</v>
      </c>
      <c r="N421" s="14" t="s">
        <v>170</v>
      </c>
      <c r="O421" s="14"/>
      <c r="P421" s="15" t="s">
        <v>267</v>
      </c>
      <c r="Q421" s="27" t="str">
        <f t="shared" si="6"/>
        <v>INSERT INTO CNCR_CODE_META_BAK values (:v_host_cd,'1','30250','상피내암핵등급코드','03','G3','3', NULL, NOW());</v>
      </c>
    </row>
    <row r="422" spans="1:17">
      <c r="A422" s="66" t="s">
        <v>2238</v>
      </c>
      <c r="B422" s="144">
        <v>1</v>
      </c>
      <c r="C422" s="16">
        <v>30250</v>
      </c>
      <c r="D422" s="16" t="s">
        <v>731</v>
      </c>
      <c r="E422" s="17" t="s">
        <v>345</v>
      </c>
      <c r="F422" s="5" t="s">
        <v>735</v>
      </c>
      <c r="G422" s="18">
        <v>4</v>
      </c>
      <c r="H422" s="18">
        <v>8</v>
      </c>
      <c r="I422" s="14">
        <v>0</v>
      </c>
      <c r="J422" s="14">
        <v>0</v>
      </c>
      <c r="K422" s="14">
        <v>1</v>
      </c>
      <c r="L422" s="14">
        <v>0</v>
      </c>
      <c r="M422" s="14">
        <v>0</v>
      </c>
      <c r="N422" s="14" t="s">
        <v>170</v>
      </c>
      <c r="O422" s="14"/>
      <c r="P422" s="15" t="s">
        <v>267</v>
      </c>
      <c r="Q422" s="27" t="str">
        <f t="shared" si="6"/>
        <v>INSERT INTO CNCR_CODE_META_BAK values (:v_host_cd,'1','30250','상피내암핵등급코드','04','Gx','4', NULL, NOW());</v>
      </c>
    </row>
    <row r="423" spans="1:17">
      <c r="A423" s="66" t="s">
        <v>2238</v>
      </c>
      <c r="B423" s="144">
        <v>1</v>
      </c>
      <c r="C423" s="16">
        <v>30250</v>
      </c>
      <c r="D423" s="16" t="s">
        <v>736</v>
      </c>
      <c r="E423" s="17" t="s">
        <v>347</v>
      </c>
      <c r="F423" s="5" t="s">
        <v>737</v>
      </c>
      <c r="G423" s="18">
        <v>5</v>
      </c>
      <c r="H423" s="18">
        <v>8</v>
      </c>
      <c r="I423" s="14">
        <v>0</v>
      </c>
      <c r="J423" s="14">
        <v>0</v>
      </c>
      <c r="K423" s="14">
        <v>1</v>
      </c>
      <c r="L423" s="14">
        <v>0</v>
      </c>
      <c r="M423" s="14">
        <v>0</v>
      </c>
      <c r="N423" s="14" t="s">
        <v>170</v>
      </c>
      <c r="O423" s="14"/>
      <c r="P423" s="15" t="s">
        <v>267</v>
      </c>
      <c r="Q423" s="27" t="str">
        <f t="shared" si="6"/>
        <v>INSERT INTO CNCR_CODE_META_BAK values (:v_host_cd,'1','30250','상피내암핵등급코드','05','High','5', NULL, NOW());</v>
      </c>
    </row>
    <row r="424" spans="1:17">
      <c r="A424" s="66" t="s">
        <v>2238</v>
      </c>
      <c r="B424" s="144">
        <v>1</v>
      </c>
      <c r="C424" s="16">
        <v>30250</v>
      </c>
      <c r="D424" s="16" t="s">
        <v>731</v>
      </c>
      <c r="E424" s="17" t="s">
        <v>595</v>
      </c>
      <c r="F424" s="5" t="s">
        <v>738</v>
      </c>
      <c r="G424" s="18">
        <v>6</v>
      </c>
      <c r="H424" s="18">
        <v>8</v>
      </c>
      <c r="I424" s="14">
        <v>0</v>
      </c>
      <c r="J424" s="14">
        <v>0</v>
      </c>
      <c r="K424" s="14">
        <v>1</v>
      </c>
      <c r="L424" s="14">
        <v>0</v>
      </c>
      <c r="M424" s="14">
        <v>0</v>
      </c>
      <c r="N424" s="14" t="s">
        <v>170</v>
      </c>
      <c r="O424" s="14"/>
      <c r="P424" s="15" t="s">
        <v>267</v>
      </c>
      <c r="Q424" s="27" t="str">
        <f t="shared" si="6"/>
        <v>INSERT INTO CNCR_CODE_META_BAK values (:v_host_cd,'1','30250','상피내암핵등급코드','06','Intermediate','6', NULL, NOW());</v>
      </c>
    </row>
    <row r="425" spans="1:17">
      <c r="A425" s="66" t="s">
        <v>2238</v>
      </c>
      <c r="B425" s="144">
        <v>1</v>
      </c>
      <c r="C425" s="16">
        <v>30250</v>
      </c>
      <c r="D425" s="16" t="s">
        <v>731</v>
      </c>
      <c r="E425" s="17" t="s">
        <v>597</v>
      </c>
      <c r="F425" s="5" t="s">
        <v>739</v>
      </c>
      <c r="G425" s="18">
        <v>7</v>
      </c>
      <c r="H425" s="18">
        <v>8</v>
      </c>
      <c r="I425" s="14">
        <v>0</v>
      </c>
      <c r="J425" s="14">
        <v>0</v>
      </c>
      <c r="K425" s="14">
        <v>1</v>
      </c>
      <c r="L425" s="14">
        <v>0</v>
      </c>
      <c r="M425" s="14">
        <v>0</v>
      </c>
      <c r="N425" s="14" t="s">
        <v>170</v>
      </c>
      <c r="O425" s="14"/>
      <c r="P425" s="15" t="s">
        <v>267</v>
      </c>
      <c r="Q425" s="27" t="str">
        <f t="shared" si="6"/>
        <v>INSERT INTO CNCR_CODE_META_BAK values (:v_host_cd,'1','30250','상피내암핵등급코드','07','Low','7', NULL, NOW());</v>
      </c>
    </row>
    <row r="426" spans="1:17">
      <c r="A426" s="66" t="s">
        <v>2238</v>
      </c>
      <c r="B426" s="144">
        <v>1</v>
      </c>
      <c r="C426" s="16">
        <v>30250</v>
      </c>
      <c r="D426" s="16" t="s">
        <v>731</v>
      </c>
      <c r="E426" s="17">
        <v>99</v>
      </c>
      <c r="F426" s="5" t="s">
        <v>271</v>
      </c>
      <c r="G426" s="18">
        <v>8</v>
      </c>
      <c r="H426" s="18">
        <v>8</v>
      </c>
      <c r="I426" s="14">
        <v>0</v>
      </c>
      <c r="J426" s="14">
        <v>0</v>
      </c>
      <c r="K426" s="14">
        <v>1</v>
      </c>
      <c r="L426" s="14">
        <v>0</v>
      </c>
      <c r="M426" s="14">
        <v>0</v>
      </c>
      <c r="N426" s="14" t="s">
        <v>170</v>
      </c>
      <c r="O426" s="14"/>
      <c r="P426" s="15" t="s">
        <v>267</v>
      </c>
      <c r="Q426" s="27" t="str">
        <f t="shared" si="6"/>
        <v>INSERT INTO CNCR_CODE_META_BAK values (:v_host_cd,'1','30250','상피내암핵등급코드','99','기타','8', NULL, NOW());</v>
      </c>
    </row>
    <row r="427" spans="1:17">
      <c r="A427" s="66" t="s">
        <v>2238</v>
      </c>
      <c r="B427" s="144">
        <v>1</v>
      </c>
      <c r="C427" s="16">
        <v>30260</v>
      </c>
      <c r="D427" s="16" t="s">
        <v>740</v>
      </c>
      <c r="E427" s="17">
        <v>1</v>
      </c>
      <c r="F427" s="5" t="s">
        <v>741</v>
      </c>
      <c r="G427" s="18">
        <v>1</v>
      </c>
      <c r="H427" s="18">
        <v>3</v>
      </c>
      <c r="I427" s="14">
        <v>0</v>
      </c>
      <c r="J427" s="14">
        <v>0</v>
      </c>
      <c r="K427" s="14">
        <v>1</v>
      </c>
      <c r="L427" s="14">
        <v>0</v>
      </c>
      <c r="M427" s="14">
        <v>0</v>
      </c>
      <c r="N427" s="14" t="s">
        <v>170</v>
      </c>
      <c r="O427" s="14"/>
      <c r="P427" s="15" t="s">
        <v>267</v>
      </c>
      <c r="Q427" s="27" t="str">
        <f t="shared" si="6"/>
        <v>INSERT INTO CNCR_CODE_META_BAK values (:v_host_cd,'1','30260','생식세포변이검사방법코드','1','Sanger sequencing','1', NULL, NOW());</v>
      </c>
    </row>
    <row r="428" spans="1:17">
      <c r="A428" s="66" t="s">
        <v>2238</v>
      </c>
      <c r="B428" s="144">
        <v>1</v>
      </c>
      <c r="C428" s="16">
        <v>30260</v>
      </c>
      <c r="D428" s="16" t="s">
        <v>740</v>
      </c>
      <c r="E428" s="17">
        <v>2</v>
      </c>
      <c r="F428" s="5" t="s">
        <v>742</v>
      </c>
      <c r="G428" s="18">
        <v>2</v>
      </c>
      <c r="H428" s="18">
        <v>3</v>
      </c>
      <c r="I428" s="14">
        <v>0</v>
      </c>
      <c r="J428" s="14">
        <v>0</v>
      </c>
      <c r="K428" s="14">
        <v>1</v>
      </c>
      <c r="L428" s="14">
        <v>0</v>
      </c>
      <c r="M428" s="14">
        <v>0</v>
      </c>
      <c r="N428" s="14" t="s">
        <v>170</v>
      </c>
      <c r="O428" s="14"/>
      <c r="P428" s="15" t="s">
        <v>267</v>
      </c>
      <c r="Q428" s="27" t="str">
        <f t="shared" si="6"/>
        <v>INSERT INTO CNCR_CODE_META_BAK values (:v_host_cd,'1','30260','생식세포변이검사방법코드','2','NGS','2', NULL, NOW());</v>
      </c>
    </row>
    <row r="429" spans="1:17">
      <c r="A429" s="66" t="s">
        <v>2238</v>
      </c>
      <c r="B429" s="144">
        <v>1</v>
      </c>
      <c r="C429" s="16">
        <v>30260</v>
      </c>
      <c r="D429" s="16" t="s">
        <v>740</v>
      </c>
      <c r="E429" s="17">
        <v>9</v>
      </c>
      <c r="F429" s="5" t="s">
        <v>271</v>
      </c>
      <c r="G429" s="18">
        <v>3</v>
      </c>
      <c r="H429" s="18">
        <v>3</v>
      </c>
      <c r="I429" s="14">
        <v>0</v>
      </c>
      <c r="J429" s="14">
        <v>0</v>
      </c>
      <c r="K429" s="14">
        <v>1</v>
      </c>
      <c r="L429" s="14">
        <v>0</v>
      </c>
      <c r="M429" s="14">
        <v>0</v>
      </c>
      <c r="N429" s="14" t="s">
        <v>170</v>
      </c>
      <c r="O429" s="14"/>
      <c r="P429" s="15" t="s">
        <v>267</v>
      </c>
      <c r="Q429" s="27" t="str">
        <f t="shared" si="6"/>
        <v>INSERT INTO CNCR_CODE_META_BAK values (:v_host_cd,'1','30260','생식세포변이검사방법코드','9','기타','3', NULL, NOW());</v>
      </c>
    </row>
    <row r="430" spans="1:17">
      <c r="A430" s="66" t="s">
        <v>2238</v>
      </c>
      <c r="B430" s="144">
        <v>1</v>
      </c>
      <c r="C430" s="16">
        <v>30270</v>
      </c>
      <c r="D430" s="16" t="s">
        <v>743</v>
      </c>
      <c r="E430" s="17">
        <v>1</v>
      </c>
      <c r="F430" s="5" t="s">
        <v>744</v>
      </c>
      <c r="G430" s="18">
        <v>1</v>
      </c>
      <c r="H430" s="18">
        <v>3</v>
      </c>
      <c r="I430" s="14">
        <v>0</v>
      </c>
      <c r="J430" s="14">
        <v>0</v>
      </c>
      <c r="K430" s="14">
        <v>1</v>
      </c>
      <c r="L430" s="14">
        <v>0</v>
      </c>
      <c r="M430" s="14">
        <v>0</v>
      </c>
      <c r="N430" s="14" t="s">
        <v>170</v>
      </c>
      <c r="O430" s="14"/>
      <c r="P430" s="15" t="s">
        <v>267</v>
      </c>
      <c r="Q430" s="27" t="str">
        <f t="shared" si="6"/>
        <v>INSERT INTO CNCR_CODE_META_BAK values (:v_host_cd,'1','30270','생식세포변이검사유전자종류코드','1','BRCA1','1', NULL, NOW());</v>
      </c>
    </row>
    <row r="431" spans="1:17">
      <c r="A431" s="66" t="s">
        <v>2238</v>
      </c>
      <c r="B431" s="144">
        <v>1</v>
      </c>
      <c r="C431" s="16">
        <v>30270</v>
      </c>
      <c r="D431" s="16" t="s">
        <v>743</v>
      </c>
      <c r="E431" s="17">
        <v>2</v>
      </c>
      <c r="F431" s="5" t="s">
        <v>745</v>
      </c>
      <c r="G431" s="18">
        <v>2</v>
      </c>
      <c r="H431" s="18">
        <v>3</v>
      </c>
      <c r="I431" s="14">
        <v>0</v>
      </c>
      <c r="J431" s="14">
        <v>0</v>
      </c>
      <c r="K431" s="14">
        <v>1</v>
      </c>
      <c r="L431" s="14">
        <v>0</v>
      </c>
      <c r="M431" s="14">
        <v>0</v>
      </c>
      <c r="N431" s="14" t="s">
        <v>170</v>
      </c>
      <c r="O431" s="14"/>
      <c r="P431" s="15" t="s">
        <v>267</v>
      </c>
      <c r="Q431" s="27" t="str">
        <f t="shared" si="6"/>
        <v>INSERT INTO CNCR_CODE_META_BAK values (:v_host_cd,'1','30270','생식세포변이검사유전자종류코드','2','BRCA2','2', NULL, NOW());</v>
      </c>
    </row>
    <row r="432" spans="1:17">
      <c r="A432" s="66" t="s">
        <v>2238</v>
      </c>
      <c r="B432" s="144">
        <v>1</v>
      </c>
      <c r="C432" s="16">
        <v>30270</v>
      </c>
      <c r="D432" s="16" t="s">
        <v>743</v>
      </c>
      <c r="E432" s="17">
        <v>9</v>
      </c>
      <c r="F432" s="5" t="s">
        <v>271</v>
      </c>
      <c r="G432" s="18">
        <v>3</v>
      </c>
      <c r="H432" s="18">
        <v>3</v>
      </c>
      <c r="I432" s="14">
        <v>0</v>
      </c>
      <c r="J432" s="14">
        <v>0</v>
      </c>
      <c r="K432" s="14">
        <v>1</v>
      </c>
      <c r="L432" s="14">
        <v>0</v>
      </c>
      <c r="M432" s="14">
        <v>0</v>
      </c>
      <c r="N432" s="14" t="s">
        <v>170</v>
      </c>
      <c r="O432" s="14"/>
      <c r="P432" s="15" t="s">
        <v>267</v>
      </c>
      <c r="Q432" s="27" t="str">
        <f t="shared" si="6"/>
        <v>INSERT INTO CNCR_CODE_META_BAK values (:v_host_cd,'1','30270','생식세포변이검사유전자종류코드','9','기타','3', NULL, NOW());</v>
      </c>
    </row>
    <row r="433" spans="1:17">
      <c r="A433" s="66" t="s">
        <v>2238</v>
      </c>
      <c r="B433" s="144">
        <v>1</v>
      </c>
      <c r="C433" s="16">
        <v>30290</v>
      </c>
      <c r="D433" s="16" t="s">
        <v>746</v>
      </c>
      <c r="E433" s="17" t="s">
        <v>339</v>
      </c>
      <c r="F433" s="5" t="s">
        <v>747</v>
      </c>
      <c r="G433" s="18">
        <v>1</v>
      </c>
      <c r="H433" s="18">
        <v>18</v>
      </c>
      <c r="I433" s="14">
        <v>0</v>
      </c>
      <c r="J433" s="14">
        <v>0</v>
      </c>
      <c r="K433" s="14">
        <v>1</v>
      </c>
      <c r="L433" s="14">
        <v>0</v>
      </c>
      <c r="M433" s="13">
        <v>0</v>
      </c>
      <c r="N433" s="14" t="s">
        <v>170</v>
      </c>
      <c r="O433" s="14"/>
      <c r="P433" s="15" t="s">
        <v>275</v>
      </c>
      <c r="Q433" s="27" t="str">
        <f t="shared" si="6"/>
        <v>INSERT INTO CNCR_CODE_META_BAK values (:v_host_cd,'1','30290','생체검사방법종류코드','01','Biopsy','1', NULL, NOW());</v>
      </c>
    </row>
    <row r="434" spans="1:17">
      <c r="A434" s="66" t="s">
        <v>2238</v>
      </c>
      <c r="B434" s="144">
        <v>1</v>
      </c>
      <c r="C434" s="16">
        <v>30290</v>
      </c>
      <c r="D434" s="16" t="s">
        <v>50</v>
      </c>
      <c r="E434" s="17" t="s">
        <v>341</v>
      </c>
      <c r="F434" s="5" t="s">
        <v>748</v>
      </c>
      <c r="G434" s="18">
        <v>2</v>
      </c>
      <c r="H434" s="18">
        <v>18</v>
      </c>
      <c r="I434" s="14">
        <v>0</v>
      </c>
      <c r="J434" s="14">
        <v>0</v>
      </c>
      <c r="K434" s="14">
        <v>1</v>
      </c>
      <c r="L434" s="14">
        <v>0</v>
      </c>
      <c r="M434" s="13">
        <v>1</v>
      </c>
      <c r="N434" s="14" t="s">
        <v>170</v>
      </c>
      <c r="O434" s="14"/>
      <c r="P434" s="15" t="s">
        <v>275</v>
      </c>
      <c r="Q434" s="27" t="str">
        <f t="shared" si="6"/>
        <v>INSERT INTO CNCR_CODE_META_BAK values (:v_host_cd,'1','30290','생체검사방법종류코드','02','Computed tomography and biopsy','2', NULL, NOW());</v>
      </c>
    </row>
    <row r="435" spans="1:17">
      <c r="A435" s="66" t="s">
        <v>2238</v>
      </c>
      <c r="B435" s="144">
        <v>1</v>
      </c>
      <c r="C435" s="16">
        <v>30290</v>
      </c>
      <c r="D435" s="16" t="s">
        <v>746</v>
      </c>
      <c r="E435" s="17" t="s">
        <v>343</v>
      </c>
      <c r="F435" s="5" t="s">
        <v>749</v>
      </c>
      <c r="G435" s="18">
        <v>3</v>
      </c>
      <c r="H435" s="18">
        <v>18</v>
      </c>
      <c r="I435" s="14">
        <v>0</v>
      </c>
      <c r="J435" s="14">
        <v>1</v>
      </c>
      <c r="K435" s="14">
        <v>0</v>
      </c>
      <c r="L435" s="14">
        <v>1</v>
      </c>
      <c r="M435" s="13">
        <v>1</v>
      </c>
      <c r="N435" s="14" t="s">
        <v>170</v>
      </c>
      <c r="O435" s="14"/>
      <c r="P435" s="15" t="s">
        <v>275</v>
      </c>
      <c r="Q435" s="27" t="str">
        <f t="shared" si="6"/>
        <v>INSERT INTO CNCR_CODE_META_BAK values (:v_host_cd,'1','30290','생체검사방법종류코드','03','Endoscopic biopsy','3', NULL, NOW());</v>
      </c>
    </row>
    <row r="436" spans="1:17">
      <c r="A436" s="66" t="s">
        <v>2238</v>
      </c>
      <c r="B436" s="144">
        <v>1</v>
      </c>
      <c r="C436" s="16">
        <v>30290</v>
      </c>
      <c r="D436" s="16" t="s">
        <v>50</v>
      </c>
      <c r="E436" s="17" t="s">
        <v>345</v>
      </c>
      <c r="F436" s="5" t="s">
        <v>750</v>
      </c>
      <c r="G436" s="18">
        <v>4</v>
      </c>
      <c r="H436" s="18">
        <v>18</v>
      </c>
      <c r="I436" s="14">
        <v>0</v>
      </c>
      <c r="J436" s="14">
        <v>1</v>
      </c>
      <c r="K436" s="14">
        <v>0</v>
      </c>
      <c r="L436" s="14">
        <v>0</v>
      </c>
      <c r="M436" s="13">
        <v>0</v>
      </c>
      <c r="N436" s="14" t="s">
        <v>170</v>
      </c>
      <c r="O436" s="14"/>
      <c r="P436" s="15" t="s">
        <v>275</v>
      </c>
      <c r="Q436" s="27" t="str">
        <f t="shared" si="6"/>
        <v>INSERT INTO CNCR_CODE_META_BAK values (:v_host_cd,'1','30290','생체검사방법종류코드','04','Excision','4', NULL, NOW());</v>
      </c>
    </row>
    <row r="437" spans="1:17">
      <c r="A437" s="66" t="s">
        <v>2238</v>
      </c>
      <c r="B437" s="144">
        <v>1</v>
      </c>
      <c r="C437" s="16">
        <v>30290</v>
      </c>
      <c r="D437" s="16" t="s">
        <v>50</v>
      </c>
      <c r="E437" s="17" t="s">
        <v>347</v>
      </c>
      <c r="F437" s="5" t="s">
        <v>751</v>
      </c>
      <c r="G437" s="18">
        <v>5</v>
      </c>
      <c r="H437" s="18">
        <v>18</v>
      </c>
      <c r="I437" s="14">
        <v>0</v>
      </c>
      <c r="J437" s="14">
        <v>0</v>
      </c>
      <c r="K437" s="14">
        <v>1</v>
      </c>
      <c r="L437" s="14">
        <v>0</v>
      </c>
      <c r="M437" s="13">
        <v>0</v>
      </c>
      <c r="N437" s="14" t="s">
        <v>170</v>
      </c>
      <c r="O437" s="14"/>
      <c r="P437" s="15" t="s">
        <v>275</v>
      </c>
      <c r="Q437" s="27" t="str">
        <f t="shared" si="6"/>
        <v>INSERT INTO CNCR_CODE_META_BAK values (:v_host_cd,'1','30290','생체검사방법종류코드','05','Gun biopsy','5', NULL, NOW());</v>
      </c>
    </row>
    <row r="438" spans="1:17">
      <c r="A438" s="66" t="s">
        <v>2238</v>
      </c>
      <c r="B438" s="144">
        <v>1</v>
      </c>
      <c r="C438" s="16">
        <v>30290</v>
      </c>
      <c r="D438" s="16" t="s">
        <v>50</v>
      </c>
      <c r="E438" s="17" t="s">
        <v>595</v>
      </c>
      <c r="F438" s="5" t="s">
        <v>752</v>
      </c>
      <c r="G438" s="18">
        <v>6</v>
      </c>
      <c r="H438" s="18">
        <v>18</v>
      </c>
      <c r="I438" s="14">
        <v>0</v>
      </c>
      <c r="J438" s="14">
        <v>0</v>
      </c>
      <c r="K438" s="14">
        <v>1</v>
      </c>
      <c r="L438" s="14">
        <v>1</v>
      </c>
      <c r="M438" s="13">
        <v>1</v>
      </c>
      <c r="N438" s="14" t="s">
        <v>170</v>
      </c>
      <c r="O438" s="14"/>
      <c r="P438" s="15" t="s">
        <v>275</v>
      </c>
      <c r="Q438" s="27" t="str">
        <f t="shared" si="6"/>
        <v>INSERT INTO CNCR_CODE_META_BAK values (:v_host_cd,'1','30290','생체검사방법종류코드','06','Laparoscopic biopsy','6', NULL, NOW());</v>
      </c>
    </row>
    <row r="439" spans="1:17">
      <c r="A439" s="66" t="s">
        <v>2238</v>
      </c>
      <c r="B439" s="144">
        <v>1</v>
      </c>
      <c r="C439" s="16">
        <v>30290</v>
      </c>
      <c r="D439" s="16" t="s">
        <v>50</v>
      </c>
      <c r="E439" s="17" t="s">
        <v>597</v>
      </c>
      <c r="F439" s="5" t="s">
        <v>753</v>
      </c>
      <c r="G439" s="18">
        <v>7</v>
      </c>
      <c r="H439" s="18">
        <v>18</v>
      </c>
      <c r="I439" s="14">
        <v>0</v>
      </c>
      <c r="J439" s="14">
        <v>1</v>
      </c>
      <c r="K439" s="14">
        <v>1</v>
      </c>
      <c r="L439" s="14">
        <v>0</v>
      </c>
      <c r="M439" s="13">
        <v>1</v>
      </c>
      <c r="N439" s="14" t="s">
        <v>170</v>
      </c>
      <c r="O439" s="14"/>
      <c r="P439" s="15" t="s">
        <v>275</v>
      </c>
      <c r="Q439" s="27" t="str">
        <f t="shared" si="6"/>
        <v>INSERT INTO CNCR_CODE_META_BAK values (:v_host_cd,'1','30290','생체검사방법종류코드','07','Needle biopsy','7', NULL, NOW());</v>
      </c>
    </row>
    <row r="440" spans="1:17">
      <c r="A440" s="66" t="s">
        <v>2238</v>
      </c>
      <c r="B440" s="144">
        <v>1</v>
      </c>
      <c r="C440" s="16">
        <v>30290</v>
      </c>
      <c r="D440" s="16" t="s">
        <v>50</v>
      </c>
      <c r="E440" s="17" t="s">
        <v>599</v>
      </c>
      <c r="F440" s="5" t="s">
        <v>754</v>
      </c>
      <c r="G440" s="18">
        <v>8</v>
      </c>
      <c r="H440" s="18">
        <v>18</v>
      </c>
      <c r="I440" s="14">
        <v>0</v>
      </c>
      <c r="J440" s="14">
        <v>0</v>
      </c>
      <c r="K440" s="14">
        <v>1</v>
      </c>
      <c r="L440" s="14">
        <v>0</v>
      </c>
      <c r="M440" s="13">
        <v>1</v>
      </c>
      <c r="N440" s="14" t="s">
        <v>170</v>
      </c>
      <c r="O440" s="14"/>
      <c r="P440" s="15" t="s">
        <v>275</v>
      </c>
      <c r="Q440" s="27" t="str">
        <f t="shared" si="6"/>
        <v>INSERT INTO CNCR_CODE_META_BAK values (:v_host_cd,'1','30290','생체검사방법종류코드','08','Percutaneous liver biopsy','8', NULL, NOW());</v>
      </c>
    </row>
    <row r="441" spans="1:17">
      <c r="A441" s="66" t="s">
        <v>2238</v>
      </c>
      <c r="B441" s="144">
        <v>1</v>
      </c>
      <c r="C441" s="16">
        <v>30290</v>
      </c>
      <c r="D441" s="16" t="s">
        <v>50</v>
      </c>
      <c r="E441" s="17" t="s">
        <v>666</v>
      </c>
      <c r="F441" s="5" t="s">
        <v>755</v>
      </c>
      <c r="G441" s="18">
        <v>9</v>
      </c>
      <c r="H441" s="18">
        <v>18</v>
      </c>
      <c r="I441" s="14">
        <v>0</v>
      </c>
      <c r="J441" s="14">
        <v>0</v>
      </c>
      <c r="K441" s="14">
        <v>1</v>
      </c>
      <c r="L441" s="14">
        <v>1</v>
      </c>
      <c r="M441" s="13">
        <v>1</v>
      </c>
      <c r="N441" s="14" t="s">
        <v>170</v>
      </c>
      <c r="O441" s="14"/>
      <c r="P441" s="15" t="s">
        <v>275</v>
      </c>
      <c r="Q441" s="27" t="str">
        <f t="shared" si="6"/>
        <v>INSERT INTO CNCR_CODE_META_BAK values (:v_host_cd,'1','30290','생체검사방법종류코드','09','Surgical biopsy','9', NULL, NOW());</v>
      </c>
    </row>
    <row r="442" spans="1:17">
      <c r="A442" s="66" t="s">
        <v>2238</v>
      </c>
      <c r="B442" s="144">
        <v>1</v>
      </c>
      <c r="C442" s="16">
        <v>30290</v>
      </c>
      <c r="D442" s="16" t="s">
        <v>50</v>
      </c>
      <c r="E442" s="17">
        <v>10</v>
      </c>
      <c r="F442" s="5" t="s">
        <v>756</v>
      </c>
      <c r="G442" s="18">
        <v>10</v>
      </c>
      <c r="H442" s="18">
        <v>18</v>
      </c>
      <c r="I442" s="14">
        <v>0</v>
      </c>
      <c r="J442" s="14">
        <v>0</v>
      </c>
      <c r="K442" s="14">
        <v>1</v>
      </c>
      <c r="L442" s="14">
        <v>0</v>
      </c>
      <c r="M442" s="13">
        <v>1</v>
      </c>
      <c r="N442" s="14" t="s">
        <v>170</v>
      </c>
      <c r="O442" s="14"/>
      <c r="P442" s="15" t="s">
        <v>275</v>
      </c>
      <c r="Q442" s="27" t="str">
        <f t="shared" si="6"/>
        <v>INSERT INTO CNCR_CODE_META_BAK values (:v_host_cd,'1','30290','생체검사방법종류코드','10','Transjugular biopsy','10', NULL, NOW());</v>
      </c>
    </row>
    <row r="443" spans="1:17">
      <c r="A443" s="66" t="s">
        <v>2238</v>
      </c>
      <c r="B443" s="144">
        <v>1</v>
      </c>
      <c r="C443" s="16">
        <v>30290</v>
      </c>
      <c r="D443" s="16" t="s">
        <v>50</v>
      </c>
      <c r="E443" s="17">
        <v>11</v>
      </c>
      <c r="F443" s="5" t="s">
        <v>757</v>
      </c>
      <c r="G443" s="18">
        <v>11</v>
      </c>
      <c r="H443" s="18">
        <v>18</v>
      </c>
      <c r="I443" s="14">
        <v>0</v>
      </c>
      <c r="J443" s="14">
        <v>0</v>
      </c>
      <c r="K443" s="14">
        <v>1</v>
      </c>
      <c r="L443" s="14">
        <v>0</v>
      </c>
      <c r="M443" s="13">
        <v>1</v>
      </c>
      <c r="N443" s="14" t="s">
        <v>170</v>
      </c>
      <c r="O443" s="14"/>
      <c r="P443" s="15" t="s">
        <v>275</v>
      </c>
      <c r="Q443" s="27" t="str">
        <f t="shared" si="6"/>
        <v>INSERT INTO CNCR_CODE_META_BAK values (:v_host_cd,'1','30290','생체검사방법종류코드','11','Transjugular biopsy using fluoroscopic guidance','11', NULL, NOW());</v>
      </c>
    </row>
    <row r="444" spans="1:17">
      <c r="A444" s="66" t="s">
        <v>2238</v>
      </c>
      <c r="B444" s="144">
        <v>1</v>
      </c>
      <c r="C444" s="16">
        <v>30290</v>
      </c>
      <c r="D444" s="16" t="s">
        <v>50</v>
      </c>
      <c r="E444" s="17">
        <v>12</v>
      </c>
      <c r="F444" s="5" t="s">
        <v>758</v>
      </c>
      <c r="G444" s="18">
        <v>12</v>
      </c>
      <c r="H444" s="18">
        <v>18</v>
      </c>
      <c r="I444" s="14">
        <v>0</v>
      </c>
      <c r="J444" s="14">
        <v>0</v>
      </c>
      <c r="K444" s="14">
        <v>1</v>
      </c>
      <c r="L444" s="14">
        <v>0</v>
      </c>
      <c r="M444" s="13">
        <v>1</v>
      </c>
      <c r="N444" s="14" t="s">
        <v>170</v>
      </c>
      <c r="O444" s="14"/>
      <c r="P444" s="15" t="s">
        <v>275</v>
      </c>
      <c r="Q444" s="27" t="str">
        <f t="shared" si="6"/>
        <v>INSERT INTO CNCR_CODE_META_BAK values (:v_host_cd,'1','30290','생체검사방법종류코드','12','Ultrasound scan and biopsy','12', NULL, NOW());</v>
      </c>
    </row>
    <row r="445" spans="1:17">
      <c r="A445" s="66" t="s">
        <v>2238</v>
      </c>
      <c r="B445" s="144">
        <v>1</v>
      </c>
      <c r="C445" s="16">
        <v>30290</v>
      </c>
      <c r="D445" s="16" t="s">
        <v>50</v>
      </c>
      <c r="E445" s="17">
        <v>13</v>
      </c>
      <c r="F445" s="5" t="s">
        <v>759</v>
      </c>
      <c r="G445" s="18">
        <v>13</v>
      </c>
      <c r="H445" s="18">
        <v>18</v>
      </c>
      <c r="I445" s="14">
        <v>0</v>
      </c>
      <c r="J445" s="14">
        <v>0</v>
      </c>
      <c r="K445" s="14">
        <v>1</v>
      </c>
      <c r="L445" s="14">
        <v>0</v>
      </c>
      <c r="M445" s="13">
        <v>0</v>
      </c>
      <c r="N445" s="14" t="s">
        <v>170</v>
      </c>
      <c r="O445" s="14"/>
      <c r="P445" s="15" t="s">
        <v>275</v>
      </c>
      <c r="Q445" s="27" t="str">
        <f t="shared" si="6"/>
        <v>INSERT INTO CNCR_CODE_META_BAK values (:v_host_cd,'1','30290','생체검사방법종류코드','13','Vacuum Assisted Breast Biopsy(MMT)','13', NULL, NOW());</v>
      </c>
    </row>
    <row r="446" spans="1:17">
      <c r="A446" s="66" t="s">
        <v>2238</v>
      </c>
      <c r="B446" s="144">
        <v>1</v>
      </c>
      <c r="C446" s="16">
        <v>30290</v>
      </c>
      <c r="D446" s="16" t="s">
        <v>50</v>
      </c>
      <c r="E446" s="17">
        <v>14</v>
      </c>
      <c r="F446" s="5" t="s">
        <v>760</v>
      </c>
      <c r="G446" s="18">
        <v>14</v>
      </c>
      <c r="H446" s="18">
        <v>18</v>
      </c>
      <c r="I446" s="14">
        <v>0</v>
      </c>
      <c r="J446" s="14">
        <v>0</v>
      </c>
      <c r="K446" s="14">
        <v>1</v>
      </c>
      <c r="L446" s="14">
        <v>0</v>
      </c>
      <c r="M446" s="13">
        <v>1</v>
      </c>
      <c r="N446" s="14" t="s">
        <v>170</v>
      </c>
      <c r="O446" s="14"/>
      <c r="P446" s="15" t="s">
        <v>275</v>
      </c>
      <c r="Q446" s="27" t="str">
        <f t="shared" si="6"/>
        <v>INSERT INTO CNCR_CODE_META_BAK values (:v_host_cd,'1','30290','생체검사방법종류코드','14','Wedge biopsy','14', NULL, NOW());</v>
      </c>
    </row>
    <row r="447" spans="1:17">
      <c r="A447" s="66" t="s">
        <v>2238</v>
      </c>
      <c r="B447" s="144">
        <v>1</v>
      </c>
      <c r="C447" s="16">
        <v>30290</v>
      </c>
      <c r="D447" s="16" t="s">
        <v>50</v>
      </c>
      <c r="E447" s="17" t="s">
        <v>303</v>
      </c>
      <c r="F447" s="5" t="s">
        <v>761</v>
      </c>
      <c r="G447" s="18">
        <v>15</v>
      </c>
      <c r="H447" s="18">
        <v>18</v>
      </c>
      <c r="I447" s="14">
        <v>0</v>
      </c>
      <c r="J447" s="14">
        <v>0</v>
      </c>
      <c r="K447" s="14">
        <v>0</v>
      </c>
      <c r="L447" s="14">
        <v>1</v>
      </c>
      <c r="M447" s="13">
        <v>0</v>
      </c>
      <c r="N447" s="14" t="s">
        <v>170</v>
      </c>
      <c r="O447" s="14"/>
      <c r="P447" s="15" t="s">
        <v>275</v>
      </c>
      <c r="Q447" s="27" t="str">
        <f t="shared" si="6"/>
        <v>INSERT INTO CNCR_CODE_META_BAK values (:v_host_cd,'1','30290','생체검사방법종류코드','15','(Percutaneous) Needle biopsy','15', NULL, NOW());</v>
      </c>
    </row>
    <row r="448" spans="1:17">
      <c r="A448" s="66" t="s">
        <v>2238</v>
      </c>
      <c r="B448" s="144">
        <v>1</v>
      </c>
      <c r="C448" s="16">
        <v>30290</v>
      </c>
      <c r="D448" s="16" t="s">
        <v>50</v>
      </c>
      <c r="E448" s="17" t="s">
        <v>305</v>
      </c>
      <c r="F448" s="5" t="s">
        <v>762</v>
      </c>
      <c r="G448" s="18">
        <v>16</v>
      </c>
      <c r="H448" s="18">
        <v>18</v>
      </c>
      <c r="I448" s="14">
        <v>0</v>
      </c>
      <c r="J448" s="14">
        <v>0</v>
      </c>
      <c r="K448" s="14">
        <v>0</v>
      </c>
      <c r="L448" s="14">
        <v>1</v>
      </c>
      <c r="M448" s="13">
        <v>0</v>
      </c>
      <c r="N448" s="14" t="s">
        <v>170</v>
      </c>
      <c r="O448" s="14"/>
      <c r="P448" s="15" t="s">
        <v>275</v>
      </c>
      <c r="Q448" s="27" t="str">
        <f t="shared" si="6"/>
        <v>INSERT INTO CNCR_CODE_META_BAK values (:v_host_cd,'1','30290','생체검사방법종류코드','16','Fine needle aspiration','16', NULL, NOW());</v>
      </c>
    </row>
    <row r="449" spans="1:17">
      <c r="A449" s="66" t="s">
        <v>2238</v>
      </c>
      <c r="B449" s="144">
        <v>1</v>
      </c>
      <c r="C449" s="16">
        <v>30290</v>
      </c>
      <c r="D449" s="16" t="s">
        <v>50</v>
      </c>
      <c r="E449" s="17" t="s">
        <v>404</v>
      </c>
      <c r="F449" s="5" t="s">
        <v>763</v>
      </c>
      <c r="G449" s="18">
        <v>17</v>
      </c>
      <c r="H449" s="18">
        <v>18</v>
      </c>
      <c r="I449" s="14">
        <v>0</v>
      </c>
      <c r="J449" s="14">
        <v>0</v>
      </c>
      <c r="K449" s="14">
        <v>0</v>
      </c>
      <c r="L449" s="14">
        <v>1</v>
      </c>
      <c r="M449" s="13">
        <v>0</v>
      </c>
      <c r="N449" s="14" t="s">
        <v>170</v>
      </c>
      <c r="O449" s="14"/>
      <c r="P449" s="15" t="s">
        <v>275</v>
      </c>
      <c r="Q449" s="27" t="str">
        <f t="shared" si="6"/>
        <v>INSERT INTO CNCR_CODE_META_BAK values (:v_host_cd,'1','30290','생체검사방법종류코드','17','Transjugular liver biopsy','17', NULL, NOW());</v>
      </c>
    </row>
    <row r="450" spans="1:17">
      <c r="A450" s="66" t="s">
        <v>2238</v>
      </c>
      <c r="B450" s="144">
        <v>1</v>
      </c>
      <c r="C450" s="16">
        <v>30290</v>
      </c>
      <c r="D450" s="16" t="s">
        <v>50</v>
      </c>
      <c r="E450" s="17">
        <v>99</v>
      </c>
      <c r="F450" s="5" t="s">
        <v>271</v>
      </c>
      <c r="G450" s="18">
        <v>18</v>
      </c>
      <c r="H450" s="18">
        <v>18</v>
      </c>
      <c r="I450" s="14">
        <v>0</v>
      </c>
      <c r="J450" s="14">
        <v>1</v>
      </c>
      <c r="K450" s="14">
        <v>1</v>
      </c>
      <c r="L450" s="14">
        <v>1</v>
      </c>
      <c r="M450" s="13">
        <v>1</v>
      </c>
      <c r="N450" s="14" t="s">
        <v>170</v>
      </c>
      <c r="O450" s="14"/>
      <c r="P450" s="15" t="s">
        <v>275</v>
      </c>
      <c r="Q450" s="27" t="str">
        <f t="shared" si="6"/>
        <v>INSERT INTO CNCR_CODE_META_BAK values (:v_host_cd,'1','30290','생체검사방법종류코드','99','기타','18', NULL, NOW());</v>
      </c>
    </row>
    <row r="451" spans="1:17">
      <c r="A451" s="66" t="s">
        <v>2238</v>
      </c>
      <c r="B451" s="144">
        <v>1</v>
      </c>
      <c r="C451" s="16">
        <v>30310</v>
      </c>
      <c r="D451" s="16" t="s">
        <v>764</v>
      </c>
      <c r="E451" s="17" t="s">
        <v>339</v>
      </c>
      <c r="F451" s="5" t="s">
        <v>507</v>
      </c>
      <c r="G451" s="18">
        <v>1</v>
      </c>
      <c r="H451" s="18">
        <v>13</v>
      </c>
      <c r="I451" s="14">
        <v>0</v>
      </c>
      <c r="J451" s="14">
        <v>0</v>
      </c>
      <c r="K451" s="14">
        <v>1</v>
      </c>
      <c r="L451" s="14">
        <v>1</v>
      </c>
      <c r="M451" s="14">
        <v>0</v>
      </c>
      <c r="N451" s="14" t="s">
        <v>170</v>
      </c>
      <c r="O451" s="14"/>
      <c r="P451" s="15" t="s">
        <v>275</v>
      </c>
      <c r="Q451" s="27" t="str">
        <f t="shared" ref="Q451:Q514" si="7">"INSERT INTO CNCR_CODE_META_BAK values (:v_host_cd,'"&amp; B451 &amp;"','"&amp; C451 &amp;"','"&amp; D451 &amp;"','"&amp; E451 &amp;"','"&amp; SUBSTITUTE(F451,CHAR(39),CHAR(39)&amp;CHAR(39)) &amp;"','"&amp; G451 &amp;"', NULL, NOW());"</f>
        <v>INSERT INTO CNCR_CODE_META_BAK values (:v_host_cd,'1','30310','생체검사부위코드','01','Brain','1', NULL, NOW());</v>
      </c>
    </row>
    <row r="452" spans="1:17">
      <c r="A452" s="66" t="s">
        <v>2238</v>
      </c>
      <c r="B452" s="144">
        <v>1</v>
      </c>
      <c r="C452" s="16">
        <v>30310</v>
      </c>
      <c r="D452" s="16" t="s">
        <v>764</v>
      </c>
      <c r="E452" s="17" t="s">
        <v>341</v>
      </c>
      <c r="F452" s="5" t="s">
        <v>765</v>
      </c>
      <c r="G452" s="18">
        <v>2</v>
      </c>
      <c r="H452" s="18">
        <v>13</v>
      </c>
      <c r="I452" s="14">
        <v>0</v>
      </c>
      <c r="J452" s="14">
        <v>0</v>
      </c>
      <c r="K452" s="14">
        <v>1</v>
      </c>
      <c r="L452" s="14">
        <v>0</v>
      </c>
      <c r="M452" s="14">
        <v>0</v>
      </c>
      <c r="N452" s="14" t="s">
        <v>170</v>
      </c>
      <c r="O452" s="14"/>
      <c r="P452" s="15" t="s">
        <v>275</v>
      </c>
      <c r="Q452" s="27" t="str">
        <f t="shared" si="7"/>
        <v>INSERT INTO CNCR_CODE_META_BAK values (:v_host_cd,'1','30310','생체검사부위코드','02','Breast','2', NULL, NOW());</v>
      </c>
    </row>
    <row r="453" spans="1:17">
      <c r="A453" s="66" t="s">
        <v>2238</v>
      </c>
      <c r="B453" s="144">
        <v>1</v>
      </c>
      <c r="C453" s="16">
        <v>30310</v>
      </c>
      <c r="D453" s="16" t="s">
        <v>49</v>
      </c>
      <c r="E453" s="17" t="s">
        <v>343</v>
      </c>
      <c r="F453" s="5" t="s">
        <v>766</v>
      </c>
      <c r="G453" s="18">
        <v>3</v>
      </c>
      <c r="H453" s="18">
        <v>13</v>
      </c>
      <c r="I453" s="14">
        <v>0</v>
      </c>
      <c r="J453" s="14">
        <v>0</v>
      </c>
      <c r="K453" s="14">
        <v>1</v>
      </c>
      <c r="L453" s="14">
        <v>0</v>
      </c>
      <c r="M453" s="14">
        <v>0</v>
      </c>
      <c r="N453" s="14" t="s">
        <v>170</v>
      </c>
      <c r="O453" s="14"/>
      <c r="P453" s="15" t="s">
        <v>275</v>
      </c>
      <c r="Q453" s="27" t="str">
        <f t="shared" si="7"/>
        <v>INSERT INTO CNCR_CODE_META_BAK values (:v_host_cd,'1','30310','생체검사부위코드','03','Chest','3', NULL, NOW());</v>
      </c>
    </row>
    <row r="454" spans="1:17">
      <c r="A454" s="66" t="s">
        <v>2238</v>
      </c>
      <c r="B454" s="144">
        <v>1</v>
      </c>
      <c r="C454" s="16">
        <v>30310</v>
      </c>
      <c r="D454" s="16" t="s">
        <v>49</v>
      </c>
      <c r="E454" s="17" t="s">
        <v>345</v>
      </c>
      <c r="F454" s="5" t="s">
        <v>510</v>
      </c>
      <c r="G454" s="18">
        <v>4</v>
      </c>
      <c r="H454" s="18">
        <v>13</v>
      </c>
      <c r="I454" s="14">
        <v>0</v>
      </c>
      <c r="J454" s="14">
        <v>1</v>
      </c>
      <c r="K454" s="14">
        <v>1</v>
      </c>
      <c r="L454" s="14">
        <v>1</v>
      </c>
      <c r="M454" s="14">
        <v>0</v>
      </c>
      <c r="N454" s="14" t="s">
        <v>170</v>
      </c>
      <c r="O454" s="14"/>
      <c r="P454" s="15" t="s">
        <v>275</v>
      </c>
      <c r="Q454" s="27" t="str">
        <f t="shared" si="7"/>
        <v>INSERT INTO CNCR_CODE_META_BAK values (:v_host_cd,'1','30310','생체검사부위코드','04','Liver','4', NULL, NOW());</v>
      </c>
    </row>
    <row r="455" spans="1:17">
      <c r="A455" s="66" t="s">
        <v>2238</v>
      </c>
      <c r="B455" s="144">
        <v>1</v>
      </c>
      <c r="C455" s="16">
        <v>30310</v>
      </c>
      <c r="D455" s="16" t="s">
        <v>764</v>
      </c>
      <c r="E455" s="17" t="s">
        <v>347</v>
      </c>
      <c r="F455" s="5" t="s">
        <v>511</v>
      </c>
      <c r="G455" s="18">
        <v>5</v>
      </c>
      <c r="H455" s="18">
        <v>13</v>
      </c>
      <c r="I455" s="14">
        <v>0</v>
      </c>
      <c r="J455" s="14">
        <v>0</v>
      </c>
      <c r="K455" s="14">
        <v>1</v>
      </c>
      <c r="L455" s="14">
        <v>1</v>
      </c>
      <c r="M455" s="14">
        <v>0</v>
      </c>
      <c r="N455" s="14" t="s">
        <v>170</v>
      </c>
      <c r="O455" s="14"/>
      <c r="P455" s="15" t="s">
        <v>275</v>
      </c>
      <c r="Q455" s="27" t="str">
        <f t="shared" si="7"/>
        <v>INSERT INTO CNCR_CODE_META_BAK values (:v_host_cd,'1','30310','생체검사부위코드','05','LN','5', NULL, NOW());</v>
      </c>
    </row>
    <row r="456" spans="1:17">
      <c r="A456" s="66" t="s">
        <v>2238</v>
      </c>
      <c r="B456" s="144">
        <v>1</v>
      </c>
      <c r="C456" s="16">
        <v>30310</v>
      </c>
      <c r="D456" s="16" t="s">
        <v>49</v>
      </c>
      <c r="E456" s="17" t="s">
        <v>595</v>
      </c>
      <c r="F456" s="5" t="s">
        <v>512</v>
      </c>
      <c r="G456" s="18">
        <v>6</v>
      </c>
      <c r="H456" s="18">
        <v>13</v>
      </c>
      <c r="I456" s="14">
        <v>0</v>
      </c>
      <c r="J456" s="14">
        <v>0</v>
      </c>
      <c r="K456" s="14">
        <v>1</v>
      </c>
      <c r="L456" s="14">
        <v>1</v>
      </c>
      <c r="M456" s="14">
        <v>0</v>
      </c>
      <c r="N456" s="14" t="s">
        <v>170</v>
      </c>
      <c r="O456" s="14"/>
      <c r="P456" s="15" t="s">
        <v>275</v>
      </c>
      <c r="Q456" s="27" t="str">
        <f t="shared" si="7"/>
        <v>INSERT INTO CNCR_CODE_META_BAK values (:v_host_cd,'1','30310','생체검사부위코드','06','Lung','6', NULL, NOW());</v>
      </c>
    </row>
    <row r="457" spans="1:17">
      <c r="A457" s="66" t="s">
        <v>2238</v>
      </c>
      <c r="B457" s="144">
        <v>1</v>
      </c>
      <c r="C457" s="16">
        <v>30310</v>
      </c>
      <c r="D457" s="16" t="s">
        <v>49</v>
      </c>
      <c r="E457" s="17" t="s">
        <v>597</v>
      </c>
      <c r="F457" s="5" t="s">
        <v>516</v>
      </c>
      <c r="G457" s="18">
        <v>7</v>
      </c>
      <c r="H457" s="18">
        <v>13</v>
      </c>
      <c r="I457" s="14">
        <v>0</v>
      </c>
      <c r="J457" s="14">
        <v>1</v>
      </c>
      <c r="K457" s="14">
        <v>0</v>
      </c>
      <c r="L457" s="14">
        <v>1</v>
      </c>
      <c r="M457" s="14">
        <v>0</v>
      </c>
      <c r="N457" s="14" t="s">
        <v>170</v>
      </c>
      <c r="O457" s="14"/>
      <c r="P457" s="15" t="s">
        <v>275</v>
      </c>
      <c r="Q457" s="27" t="str">
        <f t="shared" si="7"/>
        <v>INSERT INTO CNCR_CODE_META_BAK values (:v_host_cd,'1','30310','생체검사부위코드','07','Stomach','7', NULL, NOW());</v>
      </c>
    </row>
    <row r="458" spans="1:17">
      <c r="A458" s="66" t="s">
        <v>2238</v>
      </c>
      <c r="B458" s="144">
        <v>1</v>
      </c>
      <c r="C458" s="16">
        <v>30310</v>
      </c>
      <c r="D458" s="16" t="s">
        <v>49</v>
      </c>
      <c r="E458" s="17" t="s">
        <v>288</v>
      </c>
      <c r="F458" s="5" t="s">
        <v>767</v>
      </c>
      <c r="G458" s="18">
        <v>8</v>
      </c>
      <c r="H458" s="18">
        <v>13</v>
      </c>
      <c r="I458" s="14">
        <v>0</v>
      </c>
      <c r="J458" s="14">
        <v>0</v>
      </c>
      <c r="K458" s="14">
        <v>0</v>
      </c>
      <c r="L458" s="14">
        <v>0</v>
      </c>
      <c r="M458" s="14">
        <v>1</v>
      </c>
      <c r="N458" s="14" t="s">
        <v>170</v>
      </c>
      <c r="O458" s="14"/>
      <c r="P458" s="15" t="s">
        <v>275</v>
      </c>
      <c r="Q458" s="27" t="str">
        <f t="shared" si="7"/>
        <v>INSERT INTO CNCR_CODE_META_BAK values (:v_host_cd,'1','30310','생체검사부위코드','08','Appendix','8', NULL, NOW());</v>
      </c>
    </row>
    <row r="459" spans="1:17">
      <c r="A459" s="66" t="s">
        <v>2238</v>
      </c>
      <c r="B459" s="144">
        <v>1</v>
      </c>
      <c r="C459" s="16">
        <v>30310</v>
      </c>
      <c r="D459" s="16" t="s">
        <v>49</v>
      </c>
      <c r="E459" s="17" t="s">
        <v>290</v>
      </c>
      <c r="F459" s="5" t="s">
        <v>506</v>
      </c>
      <c r="G459" s="18">
        <v>9</v>
      </c>
      <c r="H459" s="18">
        <v>13</v>
      </c>
      <c r="I459" s="14">
        <v>0</v>
      </c>
      <c r="J459" s="14">
        <v>0</v>
      </c>
      <c r="K459" s="14">
        <v>0</v>
      </c>
      <c r="L459" s="14">
        <v>1</v>
      </c>
      <c r="M459" s="14">
        <v>0</v>
      </c>
      <c r="N459" s="14" t="s">
        <v>170</v>
      </c>
      <c r="O459" s="14"/>
      <c r="P459" s="15" t="s">
        <v>275</v>
      </c>
      <c r="Q459" s="27" t="str">
        <f t="shared" si="7"/>
        <v>INSERT INTO CNCR_CODE_META_BAK values (:v_host_cd,'1','30310','생체검사부위코드','09','Bone','9', NULL, NOW());</v>
      </c>
    </row>
    <row r="460" spans="1:17">
      <c r="A460" s="66" t="s">
        <v>2238</v>
      </c>
      <c r="B460" s="144">
        <v>1</v>
      </c>
      <c r="C460" s="16">
        <v>30310</v>
      </c>
      <c r="D460" s="16" t="s">
        <v>49</v>
      </c>
      <c r="E460" s="17" t="s">
        <v>292</v>
      </c>
      <c r="F460" s="5" t="s">
        <v>768</v>
      </c>
      <c r="G460" s="18">
        <v>10</v>
      </c>
      <c r="H460" s="18">
        <v>13</v>
      </c>
      <c r="I460" s="14">
        <v>0</v>
      </c>
      <c r="J460" s="14">
        <v>0</v>
      </c>
      <c r="K460" s="14">
        <v>0</v>
      </c>
      <c r="L460" s="14">
        <v>0</v>
      </c>
      <c r="M460" s="14">
        <v>1</v>
      </c>
      <c r="N460" s="14" t="s">
        <v>170</v>
      </c>
      <c r="O460" s="14"/>
      <c r="P460" s="15" t="s">
        <v>275</v>
      </c>
      <c r="Q460" s="27" t="str">
        <f t="shared" si="7"/>
        <v>INSERT INTO CNCR_CODE_META_BAK values (:v_host_cd,'1','30310','생체검사부위코드','10','Colon','10', NULL, NOW());</v>
      </c>
    </row>
    <row r="461" spans="1:17">
      <c r="A461" s="66" t="s">
        <v>2238</v>
      </c>
      <c r="B461" s="144">
        <v>1</v>
      </c>
      <c r="C461" s="16">
        <v>30310</v>
      </c>
      <c r="D461" s="16" t="s">
        <v>49</v>
      </c>
      <c r="E461" s="17" t="s">
        <v>294</v>
      </c>
      <c r="F461" s="5" t="s">
        <v>514</v>
      </c>
      <c r="G461" s="18">
        <v>11</v>
      </c>
      <c r="H461" s="18">
        <v>13</v>
      </c>
      <c r="I461" s="14">
        <v>0</v>
      </c>
      <c r="J461" s="14">
        <v>0</v>
      </c>
      <c r="K461" s="14">
        <v>0</v>
      </c>
      <c r="L461" s="14">
        <v>1</v>
      </c>
      <c r="M461" s="14">
        <v>0</v>
      </c>
      <c r="N461" s="14" t="s">
        <v>170</v>
      </c>
      <c r="O461" s="14"/>
      <c r="P461" s="15" t="s">
        <v>309</v>
      </c>
      <c r="Q461" s="27" t="str">
        <f t="shared" si="7"/>
        <v>INSERT INTO CNCR_CODE_META_BAK values (:v_host_cd,'1','30310','생체검사부위코드','11','Peritoneum','11', NULL, NOW());</v>
      </c>
    </row>
    <row r="462" spans="1:17">
      <c r="A462" s="66" t="s">
        <v>2238</v>
      </c>
      <c r="B462" s="144">
        <v>1</v>
      </c>
      <c r="C462" s="16">
        <v>30310</v>
      </c>
      <c r="D462" s="16" t="s">
        <v>49</v>
      </c>
      <c r="E462" s="17" t="s">
        <v>297</v>
      </c>
      <c r="F462" s="5" t="s">
        <v>769</v>
      </c>
      <c r="G462" s="18">
        <v>12</v>
      </c>
      <c r="H462" s="18">
        <v>13</v>
      </c>
      <c r="I462" s="14">
        <v>0</v>
      </c>
      <c r="J462" s="14">
        <v>0</v>
      </c>
      <c r="K462" s="14">
        <v>0</v>
      </c>
      <c r="L462" s="14">
        <v>0</v>
      </c>
      <c r="M462" s="14">
        <v>1</v>
      </c>
      <c r="N462" s="14" t="s">
        <v>170</v>
      </c>
      <c r="O462" s="14"/>
      <c r="P462" s="15" t="s">
        <v>275</v>
      </c>
      <c r="Q462" s="27" t="str">
        <f t="shared" si="7"/>
        <v>INSERT INTO CNCR_CODE_META_BAK values (:v_host_cd,'1','30310','생체검사부위코드','12','Rectum','12', NULL, NOW());</v>
      </c>
    </row>
    <row r="463" spans="1:17">
      <c r="A463" s="66" t="s">
        <v>2238</v>
      </c>
      <c r="B463" s="144">
        <v>1</v>
      </c>
      <c r="C463" s="16">
        <v>30310</v>
      </c>
      <c r="D463" s="16" t="s">
        <v>49</v>
      </c>
      <c r="E463" s="17">
        <v>99</v>
      </c>
      <c r="F463" s="5" t="s">
        <v>271</v>
      </c>
      <c r="G463" s="18">
        <v>13</v>
      </c>
      <c r="H463" s="18">
        <v>13</v>
      </c>
      <c r="I463" s="14">
        <v>0</v>
      </c>
      <c r="J463" s="14">
        <v>1</v>
      </c>
      <c r="K463" s="14">
        <v>1</v>
      </c>
      <c r="L463" s="14">
        <v>1</v>
      </c>
      <c r="M463" s="14">
        <v>1</v>
      </c>
      <c r="N463" s="14" t="s">
        <v>170</v>
      </c>
      <c r="O463" s="14"/>
      <c r="P463" s="15" t="s">
        <v>275</v>
      </c>
      <c r="Q463" s="27" t="str">
        <f t="shared" si="7"/>
        <v>INSERT INTO CNCR_CODE_META_BAK values (:v_host_cd,'1','30310','생체검사부위코드','99','기타','13', NULL, NOW());</v>
      </c>
    </row>
    <row r="464" spans="1:17">
      <c r="A464" s="66" t="s">
        <v>2238</v>
      </c>
      <c r="B464" s="144">
        <v>1</v>
      </c>
      <c r="C464" s="16">
        <v>30320</v>
      </c>
      <c r="D464" s="16" t="s">
        <v>770</v>
      </c>
      <c r="E464" s="17">
        <v>1</v>
      </c>
      <c r="F464" s="5" t="s">
        <v>771</v>
      </c>
      <c r="G464" s="18">
        <v>1</v>
      </c>
      <c r="H464" s="18">
        <v>4</v>
      </c>
      <c r="I464" s="14">
        <v>0</v>
      </c>
      <c r="J464" s="14">
        <v>0</v>
      </c>
      <c r="K464" s="14">
        <v>1</v>
      </c>
      <c r="L464" s="14">
        <v>0</v>
      </c>
      <c r="M464" s="14">
        <v>0</v>
      </c>
      <c r="N464" s="14" t="s">
        <v>170</v>
      </c>
      <c r="O464" s="14"/>
      <c r="P464" s="15" t="s">
        <v>267</v>
      </c>
      <c r="Q464" s="27" t="str">
        <f t="shared" si="7"/>
        <v>INSERT INTO CNCR_CODE_META_BAK values (:v_host_cd,'1','30320','생체검사부위편측성코드','1','Left','1', NULL, NOW());</v>
      </c>
    </row>
    <row r="465" spans="1:17">
      <c r="A465" s="66" t="s">
        <v>2238</v>
      </c>
      <c r="B465" s="144">
        <v>1</v>
      </c>
      <c r="C465" s="16">
        <v>30320</v>
      </c>
      <c r="D465" s="16" t="s">
        <v>772</v>
      </c>
      <c r="E465" s="17">
        <v>2</v>
      </c>
      <c r="F465" s="5" t="s">
        <v>773</v>
      </c>
      <c r="G465" s="18">
        <v>2</v>
      </c>
      <c r="H465" s="18">
        <v>4</v>
      </c>
      <c r="I465" s="14">
        <v>0</v>
      </c>
      <c r="J465" s="14">
        <v>0</v>
      </c>
      <c r="K465" s="14">
        <v>1</v>
      </c>
      <c r="L465" s="14">
        <v>0</v>
      </c>
      <c r="M465" s="14">
        <v>0</v>
      </c>
      <c r="N465" s="14" t="s">
        <v>170</v>
      </c>
      <c r="O465" s="14"/>
      <c r="P465" s="15" t="s">
        <v>267</v>
      </c>
      <c r="Q465" s="27" t="str">
        <f t="shared" si="7"/>
        <v>INSERT INTO CNCR_CODE_META_BAK values (:v_host_cd,'1','30320','생체검사부위편측성코드','2','Right','2', NULL, NOW());</v>
      </c>
    </row>
    <row r="466" spans="1:17">
      <c r="A466" s="66" t="s">
        <v>2238</v>
      </c>
      <c r="B466" s="144">
        <v>1</v>
      </c>
      <c r="C466" s="16">
        <v>30320</v>
      </c>
      <c r="D466" s="16" t="s">
        <v>772</v>
      </c>
      <c r="E466" s="17">
        <v>3</v>
      </c>
      <c r="F466" s="5" t="s">
        <v>774</v>
      </c>
      <c r="G466" s="18">
        <v>3</v>
      </c>
      <c r="H466" s="18">
        <v>4</v>
      </c>
      <c r="I466" s="14">
        <v>0</v>
      </c>
      <c r="J466" s="14">
        <v>0</v>
      </c>
      <c r="K466" s="14">
        <v>1</v>
      </c>
      <c r="L466" s="14">
        <v>0</v>
      </c>
      <c r="M466" s="14">
        <v>0</v>
      </c>
      <c r="N466" s="14" t="s">
        <v>170</v>
      </c>
      <c r="O466" s="14"/>
      <c r="P466" s="15" t="s">
        <v>267</v>
      </c>
      <c r="Q466" s="27" t="str">
        <f t="shared" si="7"/>
        <v>INSERT INTO CNCR_CODE_META_BAK values (:v_host_cd,'1','30320','생체검사부위편측성코드','3','Bilateral','3', NULL, NOW());</v>
      </c>
    </row>
    <row r="467" spans="1:17">
      <c r="A467" s="66" t="s">
        <v>2238</v>
      </c>
      <c r="B467" s="144">
        <v>1</v>
      </c>
      <c r="C467" s="16">
        <v>30320</v>
      </c>
      <c r="D467" s="16" t="s">
        <v>772</v>
      </c>
      <c r="E467" s="17">
        <v>9</v>
      </c>
      <c r="F467" s="5" t="s">
        <v>271</v>
      </c>
      <c r="G467" s="18">
        <v>4</v>
      </c>
      <c r="H467" s="18">
        <v>4</v>
      </c>
      <c r="I467" s="14">
        <v>0</v>
      </c>
      <c r="J467" s="14">
        <v>0</v>
      </c>
      <c r="K467" s="14">
        <v>1</v>
      </c>
      <c r="L467" s="14">
        <v>0</v>
      </c>
      <c r="M467" s="14">
        <v>0</v>
      </c>
      <c r="N467" s="14" t="s">
        <v>170</v>
      </c>
      <c r="O467" s="14"/>
      <c r="P467" s="15" t="s">
        <v>267</v>
      </c>
      <c r="Q467" s="27" t="str">
        <f t="shared" si="7"/>
        <v>INSERT INTO CNCR_CODE_META_BAK values (:v_host_cd,'1','30320','생체검사부위편측성코드','9','기타','4', NULL, NOW());</v>
      </c>
    </row>
    <row r="468" spans="1:17">
      <c r="A468" s="66" t="s">
        <v>2238</v>
      </c>
      <c r="B468" s="144">
        <v>1</v>
      </c>
      <c r="C468" s="16">
        <v>30330</v>
      </c>
      <c r="D468" s="16" t="s">
        <v>80</v>
      </c>
      <c r="E468" s="17">
        <v>1</v>
      </c>
      <c r="F468" s="5" t="s">
        <v>775</v>
      </c>
      <c r="G468" s="18">
        <v>1</v>
      </c>
      <c r="H468" s="18">
        <v>4</v>
      </c>
      <c r="I468" s="14">
        <v>0</v>
      </c>
      <c r="J468" s="14">
        <v>0</v>
      </c>
      <c r="K468" s="14">
        <v>1</v>
      </c>
      <c r="L468" s="14">
        <v>1</v>
      </c>
      <c r="M468" s="14">
        <v>0</v>
      </c>
      <c r="N468" s="14" t="s">
        <v>170</v>
      </c>
      <c r="O468" s="14"/>
      <c r="P468" s="15" t="s">
        <v>275</v>
      </c>
      <c r="Q468" s="27" t="str">
        <f t="shared" si="7"/>
        <v>INSERT INTO CNCR_CODE_META_BAK values (:v_host_cd,'1','30330','수술절제면잔존코드','1','R0','1', NULL, NOW());</v>
      </c>
    </row>
    <row r="469" spans="1:17">
      <c r="A469" s="66" t="s">
        <v>2238</v>
      </c>
      <c r="B469" s="144">
        <v>1</v>
      </c>
      <c r="C469" s="16">
        <v>30330</v>
      </c>
      <c r="D469" s="16" t="s">
        <v>80</v>
      </c>
      <c r="E469" s="17">
        <v>2</v>
      </c>
      <c r="F469" s="5" t="s">
        <v>776</v>
      </c>
      <c r="G469" s="18">
        <v>2</v>
      </c>
      <c r="H469" s="18">
        <v>4</v>
      </c>
      <c r="I469" s="14">
        <v>0</v>
      </c>
      <c r="J469" s="14">
        <v>0</v>
      </c>
      <c r="K469" s="14">
        <v>1</v>
      </c>
      <c r="L469" s="14">
        <v>1</v>
      </c>
      <c r="M469" s="14">
        <v>0</v>
      </c>
      <c r="N469" s="14" t="s">
        <v>170</v>
      </c>
      <c r="O469" s="14"/>
      <c r="P469" s="15" t="s">
        <v>275</v>
      </c>
      <c r="Q469" s="27" t="str">
        <f t="shared" si="7"/>
        <v>INSERT INTO CNCR_CODE_META_BAK values (:v_host_cd,'1','30330','수술절제면잔존코드','2','R1','2', NULL, NOW());</v>
      </c>
    </row>
    <row r="470" spans="1:17">
      <c r="A470" s="66" t="s">
        <v>2238</v>
      </c>
      <c r="B470" s="144">
        <v>1</v>
      </c>
      <c r="C470" s="16">
        <v>30330</v>
      </c>
      <c r="D470" s="16" t="s">
        <v>80</v>
      </c>
      <c r="E470" s="17">
        <v>3</v>
      </c>
      <c r="F470" s="5" t="s">
        <v>777</v>
      </c>
      <c r="G470" s="18">
        <v>3</v>
      </c>
      <c r="H470" s="18">
        <v>4</v>
      </c>
      <c r="I470" s="14">
        <v>0</v>
      </c>
      <c r="J470" s="14">
        <v>0</v>
      </c>
      <c r="K470" s="14">
        <v>1</v>
      </c>
      <c r="L470" s="14">
        <v>1</v>
      </c>
      <c r="M470" s="14">
        <v>0</v>
      </c>
      <c r="N470" s="14" t="s">
        <v>170</v>
      </c>
      <c r="O470" s="14"/>
      <c r="P470" s="15" t="s">
        <v>275</v>
      </c>
      <c r="Q470" s="27" t="str">
        <f t="shared" si="7"/>
        <v>INSERT INTO CNCR_CODE_META_BAK values (:v_host_cd,'1','30330','수술절제면잔존코드','3','R2','3', NULL, NOW());</v>
      </c>
    </row>
    <row r="471" spans="1:17">
      <c r="A471" s="66" t="s">
        <v>2238</v>
      </c>
      <c r="B471" s="144">
        <v>1</v>
      </c>
      <c r="C471" s="16">
        <v>30330</v>
      </c>
      <c r="D471" s="16" t="s">
        <v>80</v>
      </c>
      <c r="E471" s="17">
        <v>9</v>
      </c>
      <c r="F471" s="5" t="s">
        <v>271</v>
      </c>
      <c r="G471" s="18">
        <v>4</v>
      </c>
      <c r="H471" s="18">
        <v>4</v>
      </c>
      <c r="I471" s="14">
        <v>0</v>
      </c>
      <c r="J471" s="14">
        <v>0</v>
      </c>
      <c r="K471" s="14">
        <v>1</v>
      </c>
      <c r="L471" s="14">
        <v>1</v>
      </c>
      <c r="M471" s="14">
        <v>0</v>
      </c>
      <c r="N471" s="14" t="s">
        <v>170</v>
      </c>
      <c r="O471" s="14"/>
      <c r="P471" s="15" t="s">
        <v>275</v>
      </c>
      <c r="Q471" s="27" t="str">
        <f t="shared" si="7"/>
        <v>INSERT INTO CNCR_CODE_META_BAK values (:v_host_cd,'1','30330','수술절제면잔존코드','9','기타','4', NULL, NOW());</v>
      </c>
    </row>
    <row r="472" spans="1:17">
      <c r="A472" s="66" t="s">
        <v>2238</v>
      </c>
      <c r="B472" s="144">
        <v>1</v>
      </c>
      <c r="C472" s="16">
        <v>30340</v>
      </c>
      <c r="D472" s="16" t="s">
        <v>778</v>
      </c>
      <c r="E472" s="17" t="s">
        <v>273</v>
      </c>
      <c r="F472" s="5" t="s">
        <v>779</v>
      </c>
      <c r="G472" s="18">
        <v>1</v>
      </c>
      <c r="H472" s="18">
        <v>6</v>
      </c>
      <c r="I472" s="14">
        <v>0</v>
      </c>
      <c r="J472" s="14">
        <v>1</v>
      </c>
      <c r="K472" s="14">
        <v>0</v>
      </c>
      <c r="L472" s="14">
        <v>0</v>
      </c>
      <c r="M472" s="14">
        <v>0</v>
      </c>
      <c r="N472" s="14" t="s">
        <v>170</v>
      </c>
      <c r="O472" s="14"/>
      <c r="P472" s="15" t="s">
        <v>267</v>
      </c>
      <c r="Q472" s="27" t="str">
        <f t="shared" si="7"/>
        <v>INSERT INTO CNCR_CODE_META_BAK values (:v_host_cd,'1','30340','수술둘레방향종양위치코드','01','Lesser curvature','1', NULL, NOW());</v>
      </c>
    </row>
    <row r="473" spans="1:17">
      <c r="A473" s="66" t="s">
        <v>2238</v>
      </c>
      <c r="B473" s="144">
        <v>1</v>
      </c>
      <c r="C473" s="16">
        <v>30340</v>
      </c>
      <c r="D473" s="16" t="s">
        <v>778</v>
      </c>
      <c r="E473" s="17" t="s">
        <v>276</v>
      </c>
      <c r="F473" s="5" t="s">
        <v>780</v>
      </c>
      <c r="G473" s="18">
        <v>2</v>
      </c>
      <c r="H473" s="18">
        <v>6</v>
      </c>
      <c r="I473" s="14">
        <v>0</v>
      </c>
      <c r="J473" s="14">
        <v>1</v>
      </c>
      <c r="K473" s="14">
        <v>0</v>
      </c>
      <c r="L473" s="14">
        <v>0</v>
      </c>
      <c r="M473" s="14">
        <v>0</v>
      </c>
      <c r="N473" s="14" t="s">
        <v>170</v>
      </c>
      <c r="O473" s="14"/>
      <c r="P473" s="15" t="s">
        <v>267</v>
      </c>
      <c r="Q473" s="27" t="str">
        <f t="shared" si="7"/>
        <v>INSERT INTO CNCR_CODE_META_BAK values (:v_host_cd,'1','30340','수술둘레방향종양위치코드','02','Greater curvature','2', NULL, NOW());</v>
      </c>
    </row>
    <row r="474" spans="1:17">
      <c r="A474" s="66" t="s">
        <v>2238</v>
      </c>
      <c r="B474" s="144">
        <v>1</v>
      </c>
      <c r="C474" s="16">
        <v>30340</v>
      </c>
      <c r="D474" s="16" t="s">
        <v>778</v>
      </c>
      <c r="E474" s="17" t="s">
        <v>278</v>
      </c>
      <c r="F474" s="5" t="s">
        <v>781</v>
      </c>
      <c r="G474" s="18">
        <v>3</v>
      </c>
      <c r="H474" s="18">
        <v>6</v>
      </c>
      <c r="I474" s="14">
        <v>0</v>
      </c>
      <c r="J474" s="14">
        <v>1</v>
      </c>
      <c r="K474" s="14">
        <v>0</v>
      </c>
      <c r="L474" s="14">
        <v>0</v>
      </c>
      <c r="M474" s="14">
        <v>0</v>
      </c>
      <c r="N474" s="14" t="s">
        <v>170</v>
      </c>
      <c r="O474" s="14"/>
      <c r="P474" s="15" t="s">
        <v>267</v>
      </c>
      <c r="Q474" s="27" t="str">
        <f t="shared" si="7"/>
        <v>INSERT INTO CNCR_CODE_META_BAK values (:v_host_cd,'1','30340','수술둘레방향종양위치코드','03','Anterior wall','3', NULL, NOW());</v>
      </c>
    </row>
    <row r="475" spans="1:17">
      <c r="A475" s="66" t="s">
        <v>2238</v>
      </c>
      <c r="B475" s="144">
        <v>1</v>
      </c>
      <c r="C475" s="16">
        <v>30340</v>
      </c>
      <c r="D475" s="16" t="s">
        <v>778</v>
      </c>
      <c r="E475" s="17" t="s">
        <v>280</v>
      </c>
      <c r="F475" s="5" t="s">
        <v>782</v>
      </c>
      <c r="G475" s="18">
        <v>4</v>
      </c>
      <c r="H475" s="18">
        <v>6</v>
      </c>
      <c r="I475" s="14">
        <v>0</v>
      </c>
      <c r="J475" s="14">
        <v>1</v>
      </c>
      <c r="K475" s="14">
        <v>0</v>
      </c>
      <c r="L475" s="14">
        <v>0</v>
      </c>
      <c r="M475" s="14">
        <v>0</v>
      </c>
      <c r="N475" s="14" t="s">
        <v>170</v>
      </c>
      <c r="O475" s="14"/>
      <c r="P475" s="15" t="s">
        <v>267</v>
      </c>
      <c r="Q475" s="27" t="str">
        <f t="shared" si="7"/>
        <v>INSERT INTO CNCR_CODE_META_BAK values (:v_host_cd,'1','30340','수술둘레방향종양위치코드','04','Posterior wall','4', NULL, NOW());</v>
      </c>
    </row>
    <row r="476" spans="1:17">
      <c r="A476" s="66" t="s">
        <v>2238</v>
      </c>
      <c r="B476" s="144">
        <v>1</v>
      </c>
      <c r="C476" s="16">
        <v>30340</v>
      </c>
      <c r="D476" s="16" t="s">
        <v>778</v>
      </c>
      <c r="E476" s="17" t="s">
        <v>282</v>
      </c>
      <c r="F476" s="5" t="s">
        <v>783</v>
      </c>
      <c r="G476" s="18">
        <v>5</v>
      </c>
      <c r="H476" s="18">
        <v>6</v>
      </c>
      <c r="I476" s="14">
        <v>0</v>
      </c>
      <c r="J476" s="14">
        <v>1</v>
      </c>
      <c r="K476" s="14">
        <v>0</v>
      </c>
      <c r="L476" s="14">
        <v>0</v>
      </c>
      <c r="M476" s="14">
        <v>0</v>
      </c>
      <c r="N476" s="14" t="s">
        <v>170</v>
      </c>
      <c r="O476" s="14"/>
      <c r="P476" s="15" t="s">
        <v>267</v>
      </c>
      <c r="Q476" s="27" t="str">
        <f t="shared" si="7"/>
        <v>INSERT INTO CNCR_CODE_META_BAK values (:v_host_cd,'1','30340','수술둘레방향종양위치코드','05','Encircling','5', NULL, NOW());</v>
      </c>
    </row>
    <row r="477" spans="1:17">
      <c r="A477" s="66" t="s">
        <v>2238</v>
      </c>
      <c r="B477" s="144">
        <v>1</v>
      </c>
      <c r="C477" s="16">
        <v>30340</v>
      </c>
      <c r="D477" s="16" t="s">
        <v>778</v>
      </c>
      <c r="E477" s="17">
        <v>99</v>
      </c>
      <c r="F477" s="5" t="s">
        <v>271</v>
      </c>
      <c r="G477" s="18">
        <v>6</v>
      </c>
      <c r="H477" s="18">
        <v>6</v>
      </c>
      <c r="I477" s="14">
        <v>0</v>
      </c>
      <c r="J477" s="14">
        <v>1</v>
      </c>
      <c r="K477" s="14">
        <v>0</v>
      </c>
      <c r="L477" s="14">
        <v>0</v>
      </c>
      <c r="M477" s="14">
        <v>0</v>
      </c>
      <c r="N477" s="14" t="s">
        <v>170</v>
      </c>
      <c r="O477" s="14"/>
      <c r="P477" s="15" t="s">
        <v>267</v>
      </c>
      <c r="Q477" s="27" t="str">
        <f t="shared" si="7"/>
        <v>INSERT INTO CNCR_CODE_META_BAK values (:v_host_cd,'1','30340','수술둘레방향종양위치코드','99','기타','6', NULL, NOW());</v>
      </c>
    </row>
    <row r="478" spans="1:17">
      <c r="A478" s="66" t="s">
        <v>2238</v>
      </c>
      <c r="B478" s="144">
        <v>1</v>
      </c>
      <c r="C478" s="16">
        <v>30350</v>
      </c>
      <c r="D478" s="16" t="s">
        <v>784</v>
      </c>
      <c r="E478" s="17" t="s">
        <v>339</v>
      </c>
      <c r="F478" s="5" t="s">
        <v>785</v>
      </c>
      <c r="G478" s="18">
        <v>1</v>
      </c>
      <c r="H478" s="18">
        <v>21</v>
      </c>
      <c r="I478" s="14">
        <v>0</v>
      </c>
      <c r="J478" s="14">
        <v>0</v>
      </c>
      <c r="K478" s="14">
        <v>1</v>
      </c>
      <c r="L478" s="14">
        <v>0</v>
      </c>
      <c r="M478" s="14">
        <v>0</v>
      </c>
      <c r="N478" s="14" t="s">
        <v>170</v>
      </c>
      <c r="O478" s="14"/>
      <c r="P478" s="15" t="s">
        <v>267</v>
      </c>
      <c r="Q478" s="27" t="str">
        <f t="shared" si="7"/>
        <v>INSERT INTO CNCR_CODE_META_BAK values (:v_host_cd,'1','30350','아미노산변이정보A코드','01','Ala(A)','1', NULL, NOW());</v>
      </c>
    </row>
    <row r="479" spans="1:17">
      <c r="A479" s="66" t="s">
        <v>2238</v>
      </c>
      <c r="B479" s="144">
        <v>1</v>
      </c>
      <c r="C479" s="16">
        <v>30350</v>
      </c>
      <c r="D479" s="16" t="s">
        <v>786</v>
      </c>
      <c r="E479" s="17" t="s">
        <v>341</v>
      </c>
      <c r="F479" s="5" t="s">
        <v>787</v>
      </c>
      <c r="G479" s="18">
        <v>2</v>
      </c>
      <c r="H479" s="18">
        <v>21</v>
      </c>
      <c r="I479" s="14">
        <v>0</v>
      </c>
      <c r="J479" s="14">
        <v>0</v>
      </c>
      <c r="K479" s="14">
        <v>1</v>
      </c>
      <c r="L479" s="14">
        <v>0</v>
      </c>
      <c r="M479" s="14">
        <v>0</v>
      </c>
      <c r="N479" s="14" t="s">
        <v>170</v>
      </c>
      <c r="O479" s="14"/>
      <c r="P479" s="15" t="s">
        <v>267</v>
      </c>
      <c r="Q479" s="27" t="str">
        <f t="shared" si="7"/>
        <v>INSERT INTO CNCR_CODE_META_BAK values (:v_host_cd,'1','30350','아미노산변이정보A코드','02','Arg(R)','2', NULL, NOW());</v>
      </c>
    </row>
    <row r="480" spans="1:17">
      <c r="A480" s="66" t="s">
        <v>2238</v>
      </c>
      <c r="B480" s="144">
        <v>1</v>
      </c>
      <c r="C480" s="16">
        <v>30350</v>
      </c>
      <c r="D480" s="16" t="s">
        <v>786</v>
      </c>
      <c r="E480" s="17" t="s">
        <v>343</v>
      </c>
      <c r="F480" s="5" t="s">
        <v>788</v>
      </c>
      <c r="G480" s="18">
        <v>3</v>
      </c>
      <c r="H480" s="18">
        <v>21</v>
      </c>
      <c r="I480" s="14">
        <v>0</v>
      </c>
      <c r="J480" s="14">
        <v>0</v>
      </c>
      <c r="K480" s="14">
        <v>1</v>
      </c>
      <c r="L480" s="14">
        <v>0</v>
      </c>
      <c r="M480" s="14">
        <v>0</v>
      </c>
      <c r="N480" s="14" t="s">
        <v>170</v>
      </c>
      <c r="O480" s="14"/>
      <c r="P480" s="15" t="s">
        <v>267</v>
      </c>
      <c r="Q480" s="27" t="str">
        <f t="shared" si="7"/>
        <v>INSERT INTO CNCR_CODE_META_BAK values (:v_host_cd,'1','30350','아미노산변이정보A코드','03','Asn(N)','3', NULL, NOW());</v>
      </c>
    </row>
    <row r="481" spans="1:17">
      <c r="A481" s="66" t="s">
        <v>2238</v>
      </c>
      <c r="B481" s="144">
        <v>1</v>
      </c>
      <c r="C481" s="16">
        <v>30350</v>
      </c>
      <c r="D481" s="16" t="s">
        <v>786</v>
      </c>
      <c r="E481" s="17" t="s">
        <v>345</v>
      </c>
      <c r="F481" s="5" t="s">
        <v>789</v>
      </c>
      <c r="G481" s="18">
        <v>4</v>
      </c>
      <c r="H481" s="18">
        <v>21</v>
      </c>
      <c r="I481" s="14">
        <v>0</v>
      </c>
      <c r="J481" s="14">
        <v>0</v>
      </c>
      <c r="K481" s="14">
        <v>1</v>
      </c>
      <c r="L481" s="14">
        <v>0</v>
      </c>
      <c r="M481" s="14">
        <v>0</v>
      </c>
      <c r="N481" s="14" t="s">
        <v>170</v>
      </c>
      <c r="O481" s="14"/>
      <c r="P481" s="15" t="s">
        <v>267</v>
      </c>
      <c r="Q481" s="27" t="str">
        <f t="shared" si="7"/>
        <v>INSERT INTO CNCR_CODE_META_BAK values (:v_host_cd,'1','30350','아미노산변이정보A코드','04','Asp(D)','4', NULL, NOW());</v>
      </c>
    </row>
    <row r="482" spans="1:17">
      <c r="A482" s="66" t="s">
        <v>2238</v>
      </c>
      <c r="B482" s="144">
        <v>1</v>
      </c>
      <c r="C482" s="16">
        <v>30350</v>
      </c>
      <c r="D482" s="16" t="s">
        <v>786</v>
      </c>
      <c r="E482" s="17" t="s">
        <v>347</v>
      </c>
      <c r="F482" s="5" t="s">
        <v>790</v>
      </c>
      <c r="G482" s="18">
        <v>5</v>
      </c>
      <c r="H482" s="18">
        <v>21</v>
      </c>
      <c r="I482" s="14">
        <v>0</v>
      </c>
      <c r="J482" s="14">
        <v>0</v>
      </c>
      <c r="K482" s="14">
        <v>1</v>
      </c>
      <c r="L482" s="14">
        <v>0</v>
      </c>
      <c r="M482" s="14">
        <v>0</v>
      </c>
      <c r="N482" s="14" t="s">
        <v>170</v>
      </c>
      <c r="O482" s="14"/>
      <c r="P482" s="15" t="s">
        <v>267</v>
      </c>
      <c r="Q482" s="27" t="str">
        <f t="shared" si="7"/>
        <v>INSERT INTO CNCR_CODE_META_BAK values (:v_host_cd,'1','30350','아미노산변이정보A코드','05','Cys(C)','5', NULL, NOW());</v>
      </c>
    </row>
    <row r="483" spans="1:17">
      <c r="A483" s="66" t="s">
        <v>2238</v>
      </c>
      <c r="B483" s="144">
        <v>1</v>
      </c>
      <c r="C483" s="16">
        <v>30350</v>
      </c>
      <c r="D483" s="16" t="s">
        <v>786</v>
      </c>
      <c r="E483" s="17" t="s">
        <v>595</v>
      </c>
      <c r="F483" s="5" t="s">
        <v>791</v>
      </c>
      <c r="G483" s="18">
        <v>6</v>
      </c>
      <c r="H483" s="18">
        <v>21</v>
      </c>
      <c r="I483" s="14">
        <v>0</v>
      </c>
      <c r="J483" s="14">
        <v>0</v>
      </c>
      <c r="K483" s="14">
        <v>1</v>
      </c>
      <c r="L483" s="14">
        <v>0</v>
      </c>
      <c r="M483" s="14">
        <v>0</v>
      </c>
      <c r="N483" s="14" t="s">
        <v>170</v>
      </c>
      <c r="O483" s="14"/>
      <c r="P483" s="15" t="s">
        <v>267</v>
      </c>
      <c r="Q483" s="27" t="str">
        <f t="shared" si="7"/>
        <v>INSERT INTO CNCR_CODE_META_BAK values (:v_host_cd,'1','30350','아미노산변이정보A코드','06','Gln(Q)','6', NULL, NOW());</v>
      </c>
    </row>
    <row r="484" spans="1:17">
      <c r="A484" s="66" t="s">
        <v>2238</v>
      </c>
      <c r="B484" s="144">
        <v>1</v>
      </c>
      <c r="C484" s="16">
        <v>30350</v>
      </c>
      <c r="D484" s="16" t="s">
        <v>786</v>
      </c>
      <c r="E484" s="17" t="s">
        <v>597</v>
      </c>
      <c r="F484" s="5" t="s">
        <v>792</v>
      </c>
      <c r="G484" s="18">
        <v>7</v>
      </c>
      <c r="H484" s="18">
        <v>21</v>
      </c>
      <c r="I484" s="14">
        <v>0</v>
      </c>
      <c r="J484" s="14">
        <v>0</v>
      </c>
      <c r="K484" s="14">
        <v>1</v>
      </c>
      <c r="L484" s="14">
        <v>0</v>
      </c>
      <c r="M484" s="14">
        <v>0</v>
      </c>
      <c r="N484" s="14" t="s">
        <v>170</v>
      </c>
      <c r="O484" s="14"/>
      <c r="P484" s="15" t="s">
        <v>267</v>
      </c>
      <c r="Q484" s="27" t="str">
        <f t="shared" si="7"/>
        <v>INSERT INTO CNCR_CODE_META_BAK values (:v_host_cd,'1','30350','아미노산변이정보A코드','07','Glu(E)','7', NULL, NOW());</v>
      </c>
    </row>
    <row r="485" spans="1:17">
      <c r="A485" s="66" t="s">
        <v>2238</v>
      </c>
      <c r="B485" s="144">
        <v>1</v>
      </c>
      <c r="C485" s="16">
        <v>30350</v>
      </c>
      <c r="D485" s="16" t="s">
        <v>786</v>
      </c>
      <c r="E485" s="17" t="s">
        <v>599</v>
      </c>
      <c r="F485" s="5" t="s">
        <v>793</v>
      </c>
      <c r="G485" s="18">
        <v>8</v>
      </c>
      <c r="H485" s="18">
        <v>21</v>
      </c>
      <c r="I485" s="14">
        <v>0</v>
      </c>
      <c r="J485" s="14">
        <v>0</v>
      </c>
      <c r="K485" s="14">
        <v>1</v>
      </c>
      <c r="L485" s="14">
        <v>0</v>
      </c>
      <c r="M485" s="14">
        <v>0</v>
      </c>
      <c r="N485" s="14" t="s">
        <v>170</v>
      </c>
      <c r="O485" s="14"/>
      <c r="P485" s="15" t="s">
        <v>267</v>
      </c>
      <c r="Q485" s="27" t="str">
        <f t="shared" si="7"/>
        <v>INSERT INTO CNCR_CODE_META_BAK values (:v_host_cd,'1','30350','아미노산변이정보A코드','08','Gly(G)','8', NULL, NOW());</v>
      </c>
    </row>
    <row r="486" spans="1:17">
      <c r="A486" s="66" t="s">
        <v>2238</v>
      </c>
      <c r="B486" s="144">
        <v>1</v>
      </c>
      <c r="C486" s="16">
        <v>30350</v>
      </c>
      <c r="D486" s="16" t="s">
        <v>786</v>
      </c>
      <c r="E486" s="17" t="s">
        <v>666</v>
      </c>
      <c r="F486" s="5" t="s">
        <v>794</v>
      </c>
      <c r="G486" s="18">
        <v>9</v>
      </c>
      <c r="H486" s="18">
        <v>21</v>
      </c>
      <c r="I486" s="14">
        <v>0</v>
      </c>
      <c r="J486" s="14">
        <v>0</v>
      </c>
      <c r="K486" s="14">
        <v>1</v>
      </c>
      <c r="L486" s="14">
        <v>0</v>
      </c>
      <c r="M486" s="14">
        <v>0</v>
      </c>
      <c r="N486" s="14" t="s">
        <v>170</v>
      </c>
      <c r="O486" s="14"/>
      <c r="P486" s="15" t="s">
        <v>267</v>
      </c>
      <c r="Q486" s="27" t="str">
        <f t="shared" si="7"/>
        <v>INSERT INTO CNCR_CODE_META_BAK values (:v_host_cd,'1','30350','아미노산변이정보A코드','09','His(H)','9', NULL, NOW());</v>
      </c>
    </row>
    <row r="487" spans="1:17">
      <c r="A487" s="66" t="s">
        <v>2238</v>
      </c>
      <c r="B487" s="144">
        <v>1</v>
      </c>
      <c r="C487" s="16">
        <v>30350</v>
      </c>
      <c r="D487" s="16" t="s">
        <v>786</v>
      </c>
      <c r="E487" s="17">
        <v>10</v>
      </c>
      <c r="F487" s="5" t="s">
        <v>795</v>
      </c>
      <c r="G487" s="18">
        <v>10</v>
      </c>
      <c r="H487" s="18">
        <v>21</v>
      </c>
      <c r="I487" s="14">
        <v>0</v>
      </c>
      <c r="J487" s="14">
        <v>0</v>
      </c>
      <c r="K487" s="14">
        <v>1</v>
      </c>
      <c r="L487" s="14">
        <v>0</v>
      </c>
      <c r="M487" s="14">
        <v>0</v>
      </c>
      <c r="N487" s="14" t="s">
        <v>170</v>
      </c>
      <c r="O487" s="14"/>
      <c r="P487" s="15" t="s">
        <v>267</v>
      </c>
      <c r="Q487" s="27" t="str">
        <f t="shared" si="7"/>
        <v>INSERT INTO CNCR_CODE_META_BAK values (:v_host_cd,'1','30350','아미노산변이정보A코드','10','Ile(I)','10', NULL, NOW());</v>
      </c>
    </row>
    <row r="488" spans="1:17">
      <c r="A488" s="66" t="s">
        <v>2238</v>
      </c>
      <c r="B488" s="144">
        <v>1</v>
      </c>
      <c r="C488" s="16">
        <v>30350</v>
      </c>
      <c r="D488" s="16" t="s">
        <v>786</v>
      </c>
      <c r="E488" s="17">
        <v>11</v>
      </c>
      <c r="F488" s="5" t="s">
        <v>796</v>
      </c>
      <c r="G488" s="18">
        <v>11</v>
      </c>
      <c r="H488" s="18">
        <v>21</v>
      </c>
      <c r="I488" s="14">
        <v>0</v>
      </c>
      <c r="J488" s="14">
        <v>0</v>
      </c>
      <c r="K488" s="14">
        <v>1</v>
      </c>
      <c r="L488" s="14">
        <v>0</v>
      </c>
      <c r="M488" s="14">
        <v>0</v>
      </c>
      <c r="N488" s="14" t="s">
        <v>170</v>
      </c>
      <c r="O488" s="14"/>
      <c r="P488" s="15" t="s">
        <v>267</v>
      </c>
      <c r="Q488" s="27" t="str">
        <f t="shared" si="7"/>
        <v>INSERT INTO CNCR_CODE_META_BAK values (:v_host_cd,'1','30350','아미노산변이정보A코드','11','Leu(L)','11', NULL, NOW());</v>
      </c>
    </row>
    <row r="489" spans="1:17">
      <c r="A489" s="66" t="s">
        <v>2238</v>
      </c>
      <c r="B489" s="144">
        <v>1</v>
      </c>
      <c r="C489" s="16">
        <v>30350</v>
      </c>
      <c r="D489" s="16" t="s">
        <v>786</v>
      </c>
      <c r="E489" s="17">
        <v>12</v>
      </c>
      <c r="F489" s="5" t="s">
        <v>797</v>
      </c>
      <c r="G489" s="18">
        <v>12</v>
      </c>
      <c r="H489" s="18">
        <v>21</v>
      </c>
      <c r="I489" s="14">
        <v>0</v>
      </c>
      <c r="J489" s="14">
        <v>0</v>
      </c>
      <c r="K489" s="14">
        <v>1</v>
      </c>
      <c r="L489" s="14">
        <v>0</v>
      </c>
      <c r="M489" s="14">
        <v>0</v>
      </c>
      <c r="N489" s="14" t="s">
        <v>170</v>
      </c>
      <c r="O489" s="14"/>
      <c r="P489" s="15" t="s">
        <v>267</v>
      </c>
      <c r="Q489" s="27" t="str">
        <f t="shared" si="7"/>
        <v>INSERT INTO CNCR_CODE_META_BAK values (:v_host_cd,'1','30350','아미노산변이정보A코드','12','Lys(K)','12', NULL, NOW());</v>
      </c>
    </row>
    <row r="490" spans="1:17">
      <c r="A490" s="66" t="s">
        <v>2238</v>
      </c>
      <c r="B490" s="144">
        <v>1</v>
      </c>
      <c r="C490" s="16">
        <v>30350</v>
      </c>
      <c r="D490" s="16" t="s">
        <v>786</v>
      </c>
      <c r="E490" s="17">
        <v>13</v>
      </c>
      <c r="F490" s="5" t="s">
        <v>798</v>
      </c>
      <c r="G490" s="18">
        <v>13</v>
      </c>
      <c r="H490" s="18">
        <v>21</v>
      </c>
      <c r="I490" s="14">
        <v>0</v>
      </c>
      <c r="J490" s="14">
        <v>0</v>
      </c>
      <c r="K490" s="14">
        <v>1</v>
      </c>
      <c r="L490" s="14">
        <v>0</v>
      </c>
      <c r="M490" s="14">
        <v>0</v>
      </c>
      <c r="N490" s="14" t="s">
        <v>170</v>
      </c>
      <c r="O490" s="14"/>
      <c r="P490" s="15" t="s">
        <v>267</v>
      </c>
      <c r="Q490" s="27" t="str">
        <f t="shared" si="7"/>
        <v>INSERT INTO CNCR_CODE_META_BAK values (:v_host_cd,'1','30350','아미노산변이정보A코드','13','Met(M)','13', NULL, NOW());</v>
      </c>
    </row>
    <row r="491" spans="1:17">
      <c r="A491" s="66" t="s">
        <v>2238</v>
      </c>
      <c r="B491" s="144">
        <v>1</v>
      </c>
      <c r="C491" s="16">
        <v>30350</v>
      </c>
      <c r="D491" s="16" t="s">
        <v>786</v>
      </c>
      <c r="E491" s="17">
        <v>14</v>
      </c>
      <c r="F491" s="5" t="s">
        <v>799</v>
      </c>
      <c r="G491" s="18">
        <v>14</v>
      </c>
      <c r="H491" s="18">
        <v>21</v>
      </c>
      <c r="I491" s="14">
        <v>0</v>
      </c>
      <c r="J491" s="14">
        <v>0</v>
      </c>
      <c r="K491" s="14">
        <v>1</v>
      </c>
      <c r="L491" s="14">
        <v>0</v>
      </c>
      <c r="M491" s="14">
        <v>0</v>
      </c>
      <c r="N491" s="14" t="s">
        <v>170</v>
      </c>
      <c r="O491" s="14"/>
      <c r="P491" s="15" t="s">
        <v>267</v>
      </c>
      <c r="Q491" s="27" t="str">
        <f t="shared" si="7"/>
        <v>INSERT INTO CNCR_CODE_META_BAK values (:v_host_cd,'1','30350','아미노산변이정보A코드','14','Phe(F)','14', NULL, NOW());</v>
      </c>
    </row>
    <row r="492" spans="1:17">
      <c r="A492" s="66" t="s">
        <v>2238</v>
      </c>
      <c r="B492" s="144">
        <v>1</v>
      </c>
      <c r="C492" s="16">
        <v>30350</v>
      </c>
      <c r="D492" s="16" t="s">
        <v>786</v>
      </c>
      <c r="E492" s="17">
        <v>15</v>
      </c>
      <c r="F492" s="5" t="s">
        <v>800</v>
      </c>
      <c r="G492" s="18">
        <v>15</v>
      </c>
      <c r="H492" s="18">
        <v>21</v>
      </c>
      <c r="I492" s="14">
        <v>0</v>
      </c>
      <c r="J492" s="14">
        <v>0</v>
      </c>
      <c r="K492" s="14">
        <v>1</v>
      </c>
      <c r="L492" s="14">
        <v>0</v>
      </c>
      <c r="M492" s="14">
        <v>0</v>
      </c>
      <c r="N492" s="14" t="s">
        <v>170</v>
      </c>
      <c r="O492" s="14"/>
      <c r="P492" s="15" t="s">
        <v>267</v>
      </c>
      <c r="Q492" s="27" t="str">
        <f t="shared" si="7"/>
        <v>INSERT INTO CNCR_CODE_META_BAK values (:v_host_cd,'1','30350','아미노산변이정보A코드','15','Pro(P)','15', NULL, NOW());</v>
      </c>
    </row>
    <row r="493" spans="1:17">
      <c r="A493" s="66" t="s">
        <v>2238</v>
      </c>
      <c r="B493" s="144">
        <v>1</v>
      </c>
      <c r="C493" s="16">
        <v>30350</v>
      </c>
      <c r="D493" s="16" t="s">
        <v>786</v>
      </c>
      <c r="E493" s="17">
        <v>16</v>
      </c>
      <c r="F493" s="5" t="s">
        <v>801</v>
      </c>
      <c r="G493" s="18">
        <v>16</v>
      </c>
      <c r="H493" s="18">
        <v>21</v>
      </c>
      <c r="I493" s="14">
        <v>0</v>
      </c>
      <c r="J493" s="14">
        <v>0</v>
      </c>
      <c r="K493" s="14">
        <v>1</v>
      </c>
      <c r="L493" s="14">
        <v>0</v>
      </c>
      <c r="M493" s="14">
        <v>0</v>
      </c>
      <c r="N493" s="14" t="s">
        <v>170</v>
      </c>
      <c r="O493" s="14"/>
      <c r="P493" s="15" t="s">
        <v>267</v>
      </c>
      <c r="Q493" s="27" t="str">
        <f t="shared" si="7"/>
        <v>INSERT INTO CNCR_CODE_META_BAK values (:v_host_cd,'1','30350','아미노산변이정보A코드','16','Ser(S)','16', NULL, NOW());</v>
      </c>
    </row>
    <row r="494" spans="1:17">
      <c r="A494" s="66" t="s">
        <v>2238</v>
      </c>
      <c r="B494" s="144">
        <v>1</v>
      </c>
      <c r="C494" s="16">
        <v>30350</v>
      </c>
      <c r="D494" s="16" t="s">
        <v>786</v>
      </c>
      <c r="E494" s="17">
        <v>17</v>
      </c>
      <c r="F494" s="5" t="s">
        <v>802</v>
      </c>
      <c r="G494" s="18">
        <v>17</v>
      </c>
      <c r="H494" s="18">
        <v>21</v>
      </c>
      <c r="I494" s="14">
        <v>0</v>
      </c>
      <c r="J494" s="14">
        <v>0</v>
      </c>
      <c r="K494" s="14">
        <v>1</v>
      </c>
      <c r="L494" s="14">
        <v>0</v>
      </c>
      <c r="M494" s="14">
        <v>0</v>
      </c>
      <c r="N494" s="14" t="s">
        <v>170</v>
      </c>
      <c r="O494" s="14"/>
      <c r="P494" s="15" t="s">
        <v>267</v>
      </c>
      <c r="Q494" s="27" t="str">
        <f t="shared" si="7"/>
        <v>INSERT INTO CNCR_CODE_META_BAK values (:v_host_cd,'1','30350','아미노산변이정보A코드','17','Thr(T)','17', NULL, NOW());</v>
      </c>
    </row>
    <row r="495" spans="1:17">
      <c r="A495" s="66" t="s">
        <v>2238</v>
      </c>
      <c r="B495" s="144">
        <v>1</v>
      </c>
      <c r="C495" s="16">
        <v>30350</v>
      </c>
      <c r="D495" s="16" t="s">
        <v>786</v>
      </c>
      <c r="E495" s="17">
        <v>18</v>
      </c>
      <c r="F495" s="5" t="s">
        <v>803</v>
      </c>
      <c r="G495" s="18">
        <v>18</v>
      </c>
      <c r="H495" s="18">
        <v>21</v>
      </c>
      <c r="I495" s="14">
        <v>0</v>
      </c>
      <c r="J495" s="14">
        <v>0</v>
      </c>
      <c r="K495" s="14">
        <v>1</v>
      </c>
      <c r="L495" s="14">
        <v>0</v>
      </c>
      <c r="M495" s="14">
        <v>0</v>
      </c>
      <c r="N495" s="14" t="s">
        <v>170</v>
      </c>
      <c r="O495" s="14"/>
      <c r="P495" s="15" t="s">
        <v>267</v>
      </c>
      <c r="Q495" s="27" t="str">
        <f t="shared" si="7"/>
        <v>INSERT INTO CNCR_CODE_META_BAK values (:v_host_cd,'1','30350','아미노산변이정보A코드','18','Trp(W)','18', NULL, NOW());</v>
      </c>
    </row>
    <row r="496" spans="1:17">
      <c r="A496" s="66" t="s">
        <v>2238</v>
      </c>
      <c r="B496" s="144">
        <v>1</v>
      </c>
      <c r="C496" s="16">
        <v>30350</v>
      </c>
      <c r="D496" s="16" t="s">
        <v>786</v>
      </c>
      <c r="E496" s="17">
        <v>19</v>
      </c>
      <c r="F496" s="5" t="s">
        <v>804</v>
      </c>
      <c r="G496" s="18">
        <v>19</v>
      </c>
      <c r="H496" s="18">
        <v>21</v>
      </c>
      <c r="I496" s="14">
        <v>0</v>
      </c>
      <c r="J496" s="14">
        <v>0</v>
      </c>
      <c r="K496" s="14">
        <v>1</v>
      </c>
      <c r="L496" s="14">
        <v>0</v>
      </c>
      <c r="M496" s="14">
        <v>0</v>
      </c>
      <c r="N496" s="14" t="s">
        <v>170</v>
      </c>
      <c r="O496" s="14"/>
      <c r="P496" s="15" t="s">
        <v>267</v>
      </c>
      <c r="Q496" s="27" t="str">
        <f t="shared" si="7"/>
        <v>INSERT INTO CNCR_CODE_META_BAK values (:v_host_cd,'1','30350','아미노산변이정보A코드','19','Tyr(Y)','19', NULL, NOW());</v>
      </c>
    </row>
    <row r="497" spans="1:17">
      <c r="A497" s="66" t="s">
        <v>2238</v>
      </c>
      <c r="B497" s="144">
        <v>1</v>
      </c>
      <c r="C497" s="16">
        <v>30350</v>
      </c>
      <c r="D497" s="16" t="s">
        <v>786</v>
      </c>
      <c r="E497" s="17">
        <v>20</v>
      </c>
      <c r="F497" s="5" t="s">
        <v>805</v>
      </c>
      <c r="G497" s="18">
        <v>20</v>
      </c>
      <c r="H497" s="18">
        <v>21</v>
      </c>
      <c r="I497" s="14">
        <v>0</v>
      </c>
      <c r="J497" s="14">
        <v>0</v>
      </c>
      <c r="K497" s="14">
        <v>1</v>
      </c>
      <c r="L497" s="14">
        <v>0</v>
      </c>
      <c r="M497" s="14">
        <v>0</v>
      </c>
      <c r="N497" s="14" t="s">
        <v>170</v>
      </c>
      <c r="O497" s="14"/>
      <c r="P497" s="15" t="s">
        <v>267</v>
      </c>
      <c r="Q497" s="27" t="str">
        <f t="shared" si="7"/>
        <v>INSERT INTO CNCR_CODE_META_BAK values (:v_host_cd,'1','30350','아미노산변이정보A코드','20','Val(V)','20', NULL, NOW());</v>
      </c>
    </row>
    <row r="498" spans="1:17">
      <c r="A498" s="66" t="s">
        <v>2238</v>
      </c>
      <c r="B498" s="144">
        <v>1</v>
      </c>
      <c r="C498" s="16">
        <v>30350</v>
      </c>
      <c r="D498" s="16" t="s">
        <v>786</v>
      </c>
      <c r="E498" s="17">
        <v>99</v>
      </c>
      <c r="F498" s="5" t="s">
        <v>271</v>
      </c>
      <c r="G498" s="18">
        <v>21</v>
      </c>
      <c r="H498" s="18">
        <v>21</v>
      </c>
      <c r="I498" s="14">
        <v>0</v>
      </c>
      <c r="J498" s="14">
        <v>0</v>
      </c>
      <c r="K498" s="14">
        <v>1</v>
      </c>
      <c r="L498" s="14">
        <v>0</v>
      </c>
      <c r="M498" s="14">
        <v>0</v>
      </c>
      <c r="N498" s="14" t="s">
        <v>170</v>
      </c>
      <c r="O498" s="14"/>
      <c r="P498" s="15" t="s">
        <v>267</v>
      </c>
      <c r="Q498" s="27" t="str">
        <f t="shared" si="7"/>
        <v>INSERT INTO CNCR_CODE_META_BAK values (:v_host_cd,'1','30350','아미노산변이정보A코드','99','기타','21', NULL, NOW());</v>
      </c>
    </row>
    <row r="499" spans="1:17">
      <c r="A499" s="66" t="s">
        <v>2238</v>
      </c>
      <c r="B499" s="144">
        <v>1</v>
      </c>
      <c r="C499" s="16">
        <v>30360</v>
      </c>
      <c r="D499" s="16" t="s">
        <v>806</v>
      </c>
      <c r="E499" s="17" t="s">
        <v>339</v>
      </c>
      <c r="F499" s="5" t="s">
        <v>785</v>
      </c>
      <c r="G499" s="18">
        <v>1</v>
      </c>
      <c r="H499" s="18">
        <v>26</v>
      </c>
      <c r="I499" s="14">
        <v>0</v>
      </c>
      <c r="J499" s="14">
        <v>0</v>
      </c>
      <c r="K499" s="14">
        <v>1</v>
      </c>
      <c r="L499" s="14">
        <v>0</v>
      </c>
      <c r="M499" s="14">
        <v>0</v>
      </c>
      <c r="N499" s="14" t="s">
        <v>170</v>
      </c>
      <c r="O499" s="14"/>
      <c r="P499" s="15" t="s">
        <v>267</v>
      </c>
      <c r="Q499" s="27" t="str">
        <f t="shared" si="7"/>
        <v>INSERT INTO CNCR_CODE_META_BAK values (:v_host_cd,'1','30360','아미노산변이정보C코드','01','Ala(A)','1', NULL, NOW());</v>
      </c>
    </row>
    <row r="500" spans="1:17">
      <c r="A500" s="66" t="s">
        <v>2238</v>
      </c>
      <c r="B500" s="144">
        <v>1</v>
      </c>
      <c r="C500" s="16">
        <v>30360</v>
      </c>
      <c r="D500" s="16" t="s">
        <v>806</v>
      </c>
      <c r="E500" s="17" t="s">
        <v>341</v>
      </c>
      <c r="F500" s="5" t="s">
        <v>787</v>
      </c>
      <c r="G500" s="18">
        <v>2</v>
      </c>
      <c r="H500" s="18">
        <v>26</v>
      </c>
      <c r="I500" s="14">
        <v>0</v>
      </c>
      <c r="J500" s="14">
        <v>0</v>
      </c>
      <c r="K500" s="14">
        <v>1</v>
      </c>
      <c r="L500" s="14">
        <v>0</v>
      </c>
      <c r="M500" s="14">
        <v>0</v>
      </c>
      <c r="N500" s="14" t="s">
        <v>170</v>
      </c>
      <c r="O500" s="14"/>
      <c r="P500" s="15" t="s">
        <v>267</v>
      </c>
      <c r="Q500" s="27" t="str">
        <f t="shared" si="7"/>
        <v>INSERT INTO CNCR_CODE_META_BAK values (:v_host_cd,'1','30360','아미노산변이정보C코드','02','Arg(R)','2', NULL, NOW());</v>
      </c>
    </row>
    <row r="501" spans="1:17">
      <c r="A501" s="66" t="s">
        <v>2238</v>
      </c>
      <c r="B501" s="144">
        <v>1</v>
      </c>
      <c r="C501" s="16">
        <v>30360</v>
      </c>
      <c r="D501" s="16" t="s">
        <v>806</v>
      </c>
      <c r="E501" s="17" t="s">
        <v>343</v>
      </c>
      <c r="F501" s="5" t="s">
        <v>788</v>
      </c>
      <c r="G501" s="18">
        <v>3</v>
      </c>
      <c r="H501" s="18">
        <v>26</v>
      </c>
      <c r="I501" s="14">
        <v>0</v>
      </c>
      <c r="J501" s="14">
        <v>0</v>
      </c>
      <c r="K501" s="14">
        <v>1</v>
      </c>
      <c r="L501" s="14">
        <v>0</v>
      </c>
      <c r="M501" s="14">
        <v>0</v>
      </c>
      <c r="N501" s="14" t="s">
        <v>170</v>
      </c>
      <c r="O501" s="14"/>
      <c r="P501" s="15" t="s">
        <v>267</v>
      </c>
      <c r="Q501" s="27" t="str">
        <f t="shared" si="7"/>
        <v>INSERT INTO CNCR_CODE_META_BAK values (:v_host_cd,'1','30360','아미노산변이정보C코드','03','Asn(N)','3', NULL, NOW());</v>
      </c>
    </row>
    <row r="502" spans="1:17">
      <c r="A502" s="66" t="s">
        <v>2238</v>
      </c>
      <c r="B502" s="144">
        <v>1</v>
      </c>
      <c r="C502" s="16">
        <v>30360</v>
      </c>
      <c r="D502" s="16" t="s">
        <v>806</v>
      </c>
      <c r="E502" s="17" t="s">
        <v>345</v>
      </c>
      <c r="F502" s="5" t="s">
        <v>789</v>
      </c>
      <c r="G502" s="18">
        <v>4</v>
      </c>
      <c r="H502" s="18">
        <v>26</v>
      </c>
      <c r="I502" s="14">
        <v>0</v>
      </c>
      <c r="J502" s="14">
        <v>0</v>
      </c>
      <c r="K502" s="14">
        <v>1</v>
      </c>
      <c r="L502" s="14">
        <v>0</v>
      </c>
      <c r="M502" s="14">
        <v>0</v>
      </c>
      <c r="N502" s="14" t="s">
        <v>170</v>
      </c>
      <c r="O502" s="14"/>
      <c r="P502" s="15" t="s">
        <v>267</v>
      </c>
      <c r="Q502" s="27" t="str">
        <f t="shared" si="7"/>
        <v>INSERT INTO CNCR_CODE_META_BAK values (:v_host_cd,'1','30360','아미노산변이정보C코드','04','Asp(D)','4', NULL, NOW());</v>
      </c>
    </row>
    <row r="503" spans="1:17">
      <c r="A503" s="66" t="s">
        <v>2238</v>
      </c>
      <c r="B503" s="144">
        <v>1</v>
      </c>
      <c r="C503" s="16">
        <v>30360</v>
      </c>
      <c r="D503" s="16" t="s">
        <v>806</v>
      </c>
      <c r="E503" s="17" t="s">
        <v>347</v>
      </c>
      <c r="F503" s="5" t="s">
        <v>790</v>
      </c>
      <c r="G503" s="18">
        <v>5</v>
      </c>
      <c r="H503" s="18">
        <v>26</v>
      </c>
      <c r="I503" s="14">
        <v>0</v>
      </c>
      <c r="J503" s="14">
        <v>0</v>
      </c>
      <c r="K503" s="14">
        <v>1</v>
      </c>
      <c r="L503" s="14">
        <v>0</v>
      </c>
      <c r="M503" s="14">
        <v>0</v>
      </c>
      <c r="N503" s="14" t="s">
        <v>170</v>
      </c>
      <c r="O503" s="14"/>
      <c r="P503" s="15" t="s">
        <v>267</v>
      </c>
      <c r="Q503" s="27" t="str">
        <f t="shared" si="7"/>
        <v>INSERT INTO CNCR_CODE_META_BAK values (:v_host_cd,'1','30360','아미노산변이정보C코드','05','Cys(C)','5', NULL, NOW());</v>
      </c>
    </row>
    <row r="504" spans="1:17">
      <c r="A504" s="66" t="s">
        <v>2238</v>
      </c>
      <c r="B504" s="144">
        <v>1</v>
      </c>
      <c r="C504" s="16">
        <v>30360</v>
      </c>
      <c r="D504" s="16" t="s">
        <v>806</v>
      </c>
      <c r="E504" s="17" t="s">
        <v>595</v>
      </c>
      <c r="F504" s="5" t="s">
        <v>807</v>
      </c>
      <c r="G504" s="18">
        <v>6</v>
      </c>
      <c r="H504" s="18">
        <v>26</v>
      </c>
      <c r="I504" s="14">
        <v>0</v>
      </c>
      <c r="J504" s="14">
        <v>0</v>
      </c>
      <c r="K504" s="14">
        <v>1</v>
      </c>
      <c r="L504" s="14">
        <v>0</v>
      </c>
      <c r="M504" s="14">
        <v>0</v>
      </c>
      <c r="N504" s="14" t="s">
        <v>170</v>
      </c>
      <c r="O504" s="14"/>
      <c r="P504" s="15" t="s">
        <v>267</v>
      </c>
      <c r="Q504" s="27" t="str">
        <f t="shared" si="7"/>
        <v>INSERT INTO CNCR_CODE_META_BAK values (:v_host_cd,'1','30360','아미노산변이정보C코드','06','del','6', NULL, NOW());</v>
      </c>
    </row>
    <row r="505" spans="1:17">
      <c r="A505" s="66" t="s">
        <v>2238</v>
      </c>
      <c r="B505" s="144">
        <v>1</v>
      </c>
      <c r="C505" s="16">
        <v>30360</v>
      </c>
      <c r="D505" s="16" t="s">
        <v>806</v>
      </c>
      <c r="E505" s="17" t="s">
        <v>597</v>
      </c>
      <c r="F505" s="5" t="s">
        <v>808</v>
      </c>
      <c r="G505" s="18">
        <v>7</v>
      </c>
      <c r="H505" s="18">
        <v>26</v>
      </c>
      <c r="I505" s="14">
        <v>0</v>
      </c>
      <c r="J505" s="14">
        <v>0</v>
      </c>
      <c r="K505" s="14">
        <v>1</v>
      </c>
      <c r="L505" s="14">
        <v>0</v>
      </c>
      <c r="M505" s="14">
        <v>0</v>
      </c>
      <c r="N505" s="14" t="s">
        <v>170</v>
      </c>
      <c r="O505" s="14"/>
      <c r="P505" s="15" t="s">
        <v>267</v>
      </c>
      <c r="Q505" s="27" t="str">
        <f t="shared" si="7"/>
        <v>INSERT INTO CNCR_CODE_META_BAK values (:v_host_cd,'1','30360','아미노산변이정보C코드','07','dup','7', NULL, NOW());</v>
      </c>
    </row>
    <row r="506" spans="1:17">
      <c r="A506" s="66" t="s">
        <v>2238</v>
      </c>
      <c r="B506" s="144">
        <v>1</v>
      </c>
      <c r="C506" s="16">
        <v>30360</v>
      </c>
      <c r="D506" s="16" t="s">
        <v>806</v>
      </c>
      <c r="E506" s="17" t="s">
        <v>599</v>
      </c>
      <c r="F506" s="5" t="s">
        <v>809</v>
      </c>
      <c r="G506" s="18">
        <v>8</v>
      </c>
      <c r="H506" s="18">
        <v>26</v>
      </c>
      <c r="I506" s="14">
        <v>0</v>
      </c>
      <c r="J506" s="14">
        <v>0</v>
      </c>
      <c r="K506" s="14">
        <v>1</v>
      </c>
      <c r="L506" s="14">
        <v>0</v>
      </c>
      <c r="M506" s="14">
        <v>0</v>
      </c>
      <c r="N506" s="14" t="s">
        <v>170</v>
      </c>
      <c r="O506" s="14"/>
      <c r="P506" s="15" t="s">
        <v>267</v>
      </c>
      <c r="Q506" s="27" t="str">
        <f t="shared" si="7"/>
        <v>INSERT INTO CNCR_CODE_META_BAK values (:v_host_cd,'1','30360','아미노산변이정보C코드','08','fs(Frame shift)','8', NULL, NOW());</v>
      </c>
    </row>
    <row r="507" spans="1:17">
      <c r="A507" s="66" t="s">
        <v>2238</v>
      </c>
      <c r="B507" s="144">
        <v>1</v>
      </c>
      <c r="C507" s="16">
        <v>30360</v>
      </c>
      <c r="D507" s="16" t="s">
        <v>806</v>
      </c>
      <c r="E507" s="17" t="s">
        <v>666</v>
      </c>
      <c r="F507" s="5" t="s">
        <v>791</v>
      </c>
      <c r="G507" s="18">
        <v>9</v>
      </c>
      <c r="H507" s="18">
        <v>26</v>
      </c>
      <c r="I507" s="14">
        <v>0</v>
      </c>
      <c r="J507" s="14">
        <v>0</v>
      </c>
      <c r="K507" s="14">
        <v>1</v>
      </c>
      <c r="L507" s="14">
        <v>0</v>
      </c>
      <c r="M507" s="14">
        <v>0</v>
      </c>
      <c r="N507" s="14" t="s">
        <v>170</v>
      </c>
      <c r="O507" s="14"/>
      <c r="P507" s="15" t="s">
        <v>267</v>
      </c>
      <c r="Q507" s="27" t="str">
        <f t="shared" si="7"/>
        <v>INSERT INTO CNCR_CODE_META_BAK values (:v_host_cd,'1','30360','아미노산변이정보C코드','09','Gln(Q)','9', NULL, NOW());</v>
      </c>
    </row>
    <row r="508" spans="1:17">
      <c r="A508" s="66" t="s">
        <v>2238</v>
      </c>
      <c r="B508" s="144">
        <v>1</v>
      </c>
      <c r="C508" s="16">
        <v>30360</v>
      </c>
      <c r="D508" s="16" t="s">
        <v>806</v>
      </c>
      <c r="E508" s="17">
        <v>10</v>
      </c>
      <c r="F508" s="5" t="s">
        <v>792</v>
      </c>
      <c r="G508" s="18">
        <v>10</v>
      </c>
      <c r="H508" s="18">
        <v>26</v>
      </c>
      <c r="I508" s="14">
        <v>0</v>
      </c>
      <c r="J508" s="14">
        <v>0</v>
      </c>
      <c r="K508" s="14">
        <v>1</v>
      </c>
      <c r="L508" s="14">
        <v>0</v>
      </c>
      <c r="M508" s="14">
        <v>0</v>
      </c>
      <c r="N508" s="14" t="s">
        <v>170</v>
      </c>
      <c r="O508" s="14"/>
      <c r="P508" s="15" t="s">
        <v>267</v>
      </c>
      <c r="Q508" s="27" t="str">
        <f t="shared" si="7"/>
        <v>INSERT INTO CNCR_CODE_META_BAK values (:v_host_cd,'1','30360','아미노산변이정보C코드','10','Glu(E)','10', NULL, NOW());</v>
      </c>
    </row>
    <row r="509" spans="1:17">
      <c r="A509" s="66" t="s">
        <v>2238</v>
      </c>
      <c r="B509" s="144">
        <v>1</v>
      </c>
      <c r="C509" s="16">
        <v>30360</v>
      </c>
      <c r="D509" s="16" t="s">
        <v>806</v>
      </c>
      <c r="E509" s="17">
        <v>11</v>
      </c>
      <c r="F509" s="5" t="s">
        <v>793</v>
      </c>
      <c r="G509" s="18">
        <v>11</v>
      </c>
      <c r="H509" s="18">
        <v>26</v>
      </c>
      <c r="I509" s="14">
        <v>0</v>
      </c>
      <c r="J509" s="14">
        <v>0</v>
      </c>
      <c r="K509" s="14">
        <v>1</v>
      </c>
      <c r="L509" s="14">
        <v>0</v>
      </c>
      <c r="M509" s="14">
        <v>0</v>
      </c>
      <c r="N509" s="14" t="s">
        <v>170</v>
      </c>
      <c r="O509" s="14"/>
      <c r="P509" s="15" t="s">
        <v>267</v>
      </c>
      <c r="Q509" s="27" t="str">
        <f t="shared" si="7"/>
        <v>INSERT INTO CNCR_CODE_META_BAK values (:v_host_cd,'1','30360','아미노산변이정보C코드','11','Gly(G)','11', NULL, NOW());</v>
      </c>
    </row>
    <row r="510" spans="1:17">
      <c r="A510" s="66" t="s">
        <v>2238</v>
      </c>
      <c r="B510" s="144">
        <v>1</v>
      </c>
      <c r="C510" s="16">
        <v>30360</v>
      </c>
      <c r="D510" s="16" t="s">
        <v>806</v>
      </c>
      <c r="E510" s="17">
        <v>12</v>
      </c>
      <c r="F510" s="5" t="s">
        <v>794</v>
      </c>
      <c r="G510" s="18">
        <v>12</v>
      </c>
      <c r="H510" s="18">
        <v>26</v>
      </c>
      <c r="I510" s="14">
        <v>0</v>
      </c>
      <c r="J510" s="14">
        <v>0</v>
      </c>
      <c r="K510" s="14">
        <v>1</v>
      </c>
      <c r="L510" s="14">
        <v>0</v>
      </c>
      <c r="M510" s="14">
        <v>0</v>
      </c>
      <c r="N510" s="14" t="s">
        <v>170</v>
      </c>
      <c r="O510" s="14"/>
      <c r="P510" s="15" t="s">
        <v>267</v>
      </c>
      <c r="Q510" s="27" t="str">
        <f t="shared" si="7"/>
        <v>INSERT INTO CNCR_CODE_META_BAK values (:v_host_cd,'1','30360','아미노산변이정보C코드','12','His(H)','12', NULL, NOW());</v>
      </c>
    </row>
    <row r="511" spans="1:17">
      <c r="A511" s="66" t="s">
        <v>2238</v>
      </c>
      <c r="B511" s="144">
        <v>1</v>
      </c>
      <c r="C511" s="16">
        <v>30360</v>
      </c>
      <c r="D511" s="16" t="s">
        <v>806</v>
      </c>
      <c r="E511" s="17">
        <v>13</v>
      </c>
      <c r="F511" s="5" t="s">
        <v>795</v>
      </c>
      <c r="G511" s="18">
        <v>13</v>
      </c>
      <c r="H511" s="18">
        <v>26</v>
      </c>
      <c r="I511" s="14">
        <v>0</v>
      </c>
      <c r="J511" s="14">
        <v>0</v>
      </c>
      <c r="K511" s="14">
        <v>1</v>
      </c>
      <c r="L511" s="14">
        <v>0</v>
      </c>
      <c r="M511" s="14">
        <v>0</v>
      </c>
      <c r="N511" s="14" t="s">
        <v>170</v>
      </c>
      <c r="O511" s="14"/>
      <c r="P511" s="15" t="s">
        <v>267</v>
      </c>
      <c r="Q511" s="27" t="str">
        <f t="shared" si="7"/>
        <v>INSERT INTO CNCR_CODE_META_BAK values (:v_host_cd,'1','30360','아미노산변이정보C코드','13','Ile(I)','13', NULL, NOW());</v>
      </c>
    </row>
    <row r="512" spans="1:17">
      <c r="A512" s="66" t="s">
        <v>2238</v>
      </c>
      <c r="B512" s="144">
        <v>1</v>
      </c>
      <c r="C512" s="16">
        <v>30360</v>
      </c>
      <c r="D512" s="16" t="s">
        <v>806</v>
      </c>
      <c r="E512" s="17">
        <v>14</v>
      </c>
      <c r="F512" s="5" t="s">
        <v>810</v>
      </c>
      <c r="G512" s="18">
        <v>14</v>
      </c>
      <c r="H512" s="18">
        <v>26</v>
      </c>
      <c r="I512" s="14">
        <v>0</v>
      </c>
      <c r="J512" s="14">
        <v>0</v>
      </c>
      <c r="K512" s="14">
        <v>1</v>
      </c>
      <c r="L512" s="14">
        <v>0</v>
      </c>
      <c r="M512" s="14">
        <v>0</v>
      </c>
      <c r="N512" s="14" t="s">
        <v>170</v>
      </c>
      <c r="O512" s="14"/>
      <c r="P512" s="15" t="s">
        <v>267</v>
      </c>
      <c r="Q512" s="27" t="str">
        <f t="shared" si="7"/>
        <v>INSERT INTO CNCR_CODE_META_BAK values (:v_host_cd,'1','30360','아미노산변이정보C코드','14','ins','14', NULL, NOW());</v>
      </c>
    </row>
    <row r="513" spans="1:17">
      <c r="A513" s="66" t="s">
        <v>2238</v>
      </c>
      <c r="B513" s="144">
        <v>1</v>
      </c>
      <c r="C513" s="16">
        <v>30360</v>
      </c>
      <c r="D513" s="16" t="s">
        <v>806</v>
      </c>
      <c r="E513" s="17">
        <v>15</v>
      </c>
      <c r="F513" s="5" t="s">
        <v>796</v>
      </c>
      <c r="G513" s="18">
        <v>15</v>
      </c>
      <c r="H513" s="18">
        <v>26</v>
      </c>
      <c r="I513" s="14">
        <v>0</v>
      </c>
      <c r="J513" s="14">
        <v>0</v>
      </c>
      <c r="K513" s="14">
        <v>1</v>
      </c>
      <c r="L513" s="14">
        <v>0</v>
      </c>
      <c r="M513" s="14">
        <v>0</v>
      </c>
      <c r="N513" s="14" t="s">
        <v>170</v>
      </c>
      <c r="O513" s="14"/>
      <c r="P513" s="15" t="s">
        <v>267</v>
      </c>
      <c r="Q513" s="27" t="str">
        <f t="shared" si="7"/>
        <v>INSERT INTO CNCR_CODE_META_BAK values (:v_host_cd,'1','30360','아미노산변이정보C코드','15','Leu(L)','15', NULL, NOW());</v>
      </c>
    </row>
    <row r="514" spans="1:17">
      <c r="A514" s="66" t="s">
        <v>2238</v>
      </c>
      <c r="B514" s="144">
        <v>1</v>
      </c>
      <c r="C514" s="16">
        <v>30360</v>
      </c>
      <c r="D514" s="16" t="s">
        <v>806</v>
      </c>
      <c r="E514" s="17">
        <v>16</v>
      </c>
      <c r="F514" s="5" t="s">
        <v>797</v>
      </c>
      <c r="G514" s="18">
        <v>16</v>
      </c>
      <c r="H514" s="18">
        <v>26</v>
      </c>
      <c r="I514" s="14">
        <v>0</v>
      </c>
      <c r="J514" s="14">
        <v>0</v>
      </c>
      <c r="K514" s="14">
        <v>1</v>
      </c>
      <c r="L514" s="14">
        <v>0</v>
      </c>
      <c r="M514" s="14">
        <v>0</v>
      </c>
      <c r="N514" s="14" t="s">
        <v>170</v>
      </c>
      <c r="O514" s="14"/>
      <c r="P514" s="15" t="s">
        <v>267</v>
      </c>
      <c r="Q514" s="27" t="str">
        <f t="shared" si="7"/>
        <v>INSERT INTO CNCR_CODE_META_BAK values (:v_host_cd,'1','30360','아미노산변이정보C코드','16','Lys(K)','16', NULL, NOW());</v>
      </c>
    </row>
    <row r="515" spans="1:17">
      <c r="A515" s="66" t="s">
        <v>2238</v>
      </c>
      <c r="B515" s="144">
        <v>1</v>
      </c>
      <c r="C515" s="16">
        <v>30360</v>
      </c>
      <c r="D515" s="16" t="s">
        <v>806</v>
      </c>
      <c r="E515" s="17">
        <v>17</v>
      </c>
      <c r="F515" s="5" t="s">
        <v>798</v>
      </c>
      <c r="G515" s="18">
        <v>17</v>
      </c>
      <c r="H515" s="18">
        <v>26</v>
      </c>
      <c r="I515" s="14">
        <v>0</v>
      </c>
      <c r="J515" s="14">
        <v>0</v>
      </c>
      <c r="K515" s="14">
        <v>1</v>
      </c>
      <c r="L515" s="14">
        <v>0</v>
      </c>
      <c r="M515" s="14">
        <v>0</v>
      </c>
      <c r="N515" s="14" t="s">
        <v>170</v>
      </c>
      <c r="O515" s="14"/>
      <c r="P515" s="15" t="s">
        <v>267</v>
      </c>
      <c r="Q515" s="27" t="str">
        <f t="shared" ref="Q515:Q578" si="8">"INSERT INTO CNCR_CODE_META_BAK values (:v_host_cd,'"&amp; B515 &amp;"','"&amp; C515 &amp;"','"&amp; D515 &amp;"','"&amp; E515 &amp;"','"&amp; SUBSTITUTE(F515,CHAR(39),CHAR(39)&amp;CHAR(39)) &amp;"','"&amp; G515 &amp;"', NULL, NOW());"</f>
        <v>INSERT INTO CNCR_CODE_META_BAK values (:v_host_cd,'1','30360','아미노산변이정보C코드','17','Met(M)','17', NULL, NOW());</v>
      </c>
    </row>
    <row r="516" spans="1:17">
      <c r="A516" s="66" t="s">
        <v>2238</v>
      </c>
      <c r="B516" s="144">
        <v>1</v>
      </c>
      <c r="C516" s="16">
        <v>30360</v>
      </c>
      <c r="D516" s="16" t="s">
        <v>806</v>
      </c>
      <c r="E516" s="17">
        <v>18</v>
      </c>
      <c r="F516" s="5" t="s">
        <v>799</v>
      </c>
      <c r="G516" s="18">
        <v>18</v>
      </c>
      <c r="H516" s="18">
        <v>26</v>
      </c>
      <c r="I516" s="14">
        <v>0</v>
      </c>
      <c r="J516" s="14">
        <v>0</v>
      </c>
      <c r="K516" s="14">
        <v>1</v>
      </c>
      <c r="L516" s="14">
        <v>0</v>
      </c>
      <c r="M516" s="14">
        <v>0</v>
      </c>
      <c r="N516" s="14" t="s">
        <v>170</v>
      </c>
      <c r="O516" s="14"/>
      <c r="P516" s="15" t="s">
        <v>267</v>
      </c>
      <c r="Q516" s="27" t="str">
        <f t="shared" si="8"/>
        <v>INSERT INTO CNCR_CODE_META_BAK values (:v_host_cd,'1','30360','아미노산변이정보C코드','18','Phe(F)','18', NULL, NOW());</v>
      </c>
    </row>
    <row r="517" spans="1:17">
      <c r="A517" s="66" t="s">
        <v>2238</v>
      </c>
      <c r="B517" s="144">
        <v>1</v>
      </c>
      <c r="C517" s="16">
        <v>30360</v>
      </c>
      <c r="D517" s="16" t="s">
        <v>806</v>
      </c>
      <c r="E517" s="17">
        <v>19</v>
      </c>
      <c r="F517" s="5" t="s">
        <v>800</v>
      </c>
      <c r="G517" s="18">
        <v>19</v>
      </c>
      <c r="H517" s="18">
        <v>26</v>
      </c>
      <c r="I517" s="14">
        <v>0</v>
      </c>
      <c r="J517" s="14">
        <v>0</v>
      </c>
      <c r="K517" s="14">
        <v>1</v>
      </c>
      <c r="L517" s="14">
        <v>0</v>
      </c>
      <c r="M517" s="14">
        <v>0</v>
      </c>
      <c r="N517" s="14" t="s">
        <v>170</v>
      </c>
      <c r="O517" s="14"/>
      <c r="P517" s="15" t="s">
        <v>267</v>
      </c>
      <c r="Q517" s="27" t="str">
        <f t="shared" si="8"/>
        <v>INSERT INTO CNCR_CODE_META_BAK values (:v_host_cd,'1','30360','아미노산변이정보C코드','19','Pro(P)','19', NULL, NOW());</v>
      </c>
    </row>
    <row r="518" spans="1:17">
      <c r="A518" s="66" t="s">
        <v>2238</v>
      </c>
      <c r="B518" s="144">
        <v>1</v>
      </c>
      <c r="C518" s="16">
        <v>30360</v>
      </c>
      <c r="D518" s="16" t="s">
        <v>806</v>
      </c>
      <c r="E518" s="17">
        <v>20</v>
      </c>
      <c r="F518" s="5" t="s">
        <v>801</v>
      </c>
      <c r="G518" s="18">
        <v>20</v>
      </c>
      <c r="H518" s="18">
        <v>26</v>
      </c>
      <c r="I518" s="14">
        <v>0</v>
      </c>
      <c r="J518" s="14">
        <v>0</v>
      </c>
      <c r="K518" s="14">
        <v>1</v>
      </c>
      <c r="L518" s="14">
        <v>0</v>
      </c>
      <c r="M518" s="14">
        <v>0</v>
      </c>
      <c r="N518" s="14" t="s">
        <v>170</v>
      </c>
      <c r="O518" s="14"/>
      <c r="P518" s="15" t="s">
        <v>267</v>
      </c>
      <c r="Q518" s="27" t="str">
        <f t="shared" si="8"/>
        <v>INSERT INTO CNCR_CODE_META_BAK values (:v_host_cd,'1','30360','아미노산변이정보C코드','20','Ser(S)','20', NULL, NOW());</v>
      </c>
    </row>
    <row r="519" spans="1:17">
      <c r="A519" s="66" t="s">
        <v>2238</v>
      </c>
      <c r="B519" s="144">
        <v>1</v>
      </c>
      <c r="C519" s="16">
        <v>30360</v>
      </c>
      <c r="D519" s="16" t="s">
        <v>806</v>
      </c>
      <c r="E519" s="17">
        <v>21</v>
      </c>
      <c r="F519" s="5" t="s">
        <v>802</v>
      </c>
      <c r="G519" s="18">
        <v>21</v>
      </c>
      <c r="H519" s="18">
        <v>26</v>
      </c>
      <c r="I519" s="14">
        <v>0</v>
      </c>
      <c r="J519" s="14">
        <v>0</v>
      </c>
      <c r="K519" s="14">
        <v>1</v>
      </c>
      <c r="L519" s="14">
        <v>0</v>
      </c>
      <c r="M519" s="14">
        <v>0</v>
      </c>
      <c r="N519" s="14" t="s">
        <v>170</v>
      </c>
      <c r="O519" s="14"/>
      <c r="P519" s="15" t="s">
        <v>267</v>
      </c>
      <c r="Q519" s="27" t="str">
        <f t="shared" si="8"/>
        <v>INSERT INTO CNCR_CODE_META_BAK values (:v_host_cd,'1','30360','아미노산변이정보C코드','21','Thr(T)','21', NULL, NOW());</v>
      </c>
    </row>
    <row r="520" spans="1:17">
      <c r="A520" s="66" t="s">
        <v>2238</v>
      </c>
      <c r="B520" s="144">
        <v>1</v>
      </c>
      <c r="C520" s="16">
        <v>30360</v>
      </c>
      <c r="D520" s="16" t="s">
        <v>806</v>
      </c>
      <c r="E520" s="17">
        <v>22</v>
      </c>
      <c r="F520" s="5" t="s">
        <v>803</v>
      </c>
      <c r="G520" s="18">
        <v>22</v>
      </c>
      <c r="H520" s="18">
        <v>26</v>
      </c>
      <c r="I520" s="14">
        <v>0</v>
      </c>
      <c r="J520" s="14">
        <v>0</v>
      </c>
      <c r="K520" s="14">
        <v>1</v>
      </c>
      <c r="L520" s="14">
        <v>0</v>
      </c>
      <c r="M520" s="14">
        <v>0</v>
      </c>
      <c r="N520" s="14" t="s">
        <v>170</v>
      </c>
      <c r="O520" s="14"/>
      <c r="P520" s="15" t="s">
        <v>267</v>
      </c>
      <c r="Q520" s="27" t="str">
        <f t="shared" si="8"/>
        <v>INSERT INTO CNCR_CODE_META_BAK values (:v_host_cd,'1','30360','아미노산변이정보C코드','22','Trp(W)','22', NULL, NOW());</v>
      </c>
    </row>
    <row r="521" spans="1:17">
      <c r="A521" s="66" t="s">
        <v>2238</v>
      </c>
      <c r="B521" s="144">
        <v>1</v>
      </c>
      <c r="C521" s="16">
        <v>30360</v>
      </c>
      <c r="D521" s="16" t="s">
        <v>806</v>
      </c>
      <c r="E521" s="17">
        <v>23</v>
      </c>
      <c r="F521" s="5" t="s">
        <v>804</v>
      </c>
      <c r="G521" s="18">
        <v>23</v>
      </c>
      <c r="H521" s="18">
        <v>26</v>
      </c>
      <c r="I521" s="14">
        <v>0</v>
      </c>
      <c r="J521" s="14">
        <v>0</v>
      </c>
      <c r="K521" s="14">
        <v>1</v>
      </c>
      <c r="L521" s="14">
        <v>0</v>
      </c>
      <c r="M521" s="14">
        <v>0</v>
      </c>
      <c r="N521" s="14" t="s">
        <v>170</v>
      </c>
      <c r="O521" s="14"/>
      <c r="P521" s="15" t="s">
        <v>267</v>
      </c>
      <c r="Q521" s="27" t="str">
        <f t="shared" si="8"/>
        <v>INSERT INTO CNCR_CODE_META_BAK values (:v_host_cd,'1','30360','아미노산변이정보C코드','23','Tyr(Y)','23', NULL, NOW());</v>
      </c>
    </row>
    <row r="522" spans="1:17">
      <c r="A522" s="66" t="s">
        <v>2238</v>
      </c>
      <c r="B522" s="144">
        <v>1</v>
      </c>
      <c r="C522" s="16">
        <v>30360</v>
      </c>
      <c r="D522" s="16" t="s">
        <v>806</v>
      </c>
      <c r="E522" s="17">
        <v>24</v>
      </c>
      <c r="F522" s="5" t="s">
        <v>805</v>
      </c>
      <c r="G522" s="18">
        <v>24</v>
      </c>
      <c r="H522" s="18">
        <v>26</v>
      </c>
      <c r="I522" s="14">
        <v>0</v>
      </c>
      <c r="J522" s="14">
        <v>0</v>
      </c>
      <c r="K522" s="14">
        <v>1</v>
      </c>
      <c r="L522" s="14">
        <v>0</v>
      </c>
      <c r="M522" s="14">
        <v>0</v>
      </c>
      <c r="N522" s="14" t="s">
        <v>170</v>
      </c>
      <c r="O522" s="14"/>
      <c r="P522" s="15" t="s">
        <v>267</v>
      </c>
      <c r="Q522" s="27" t="str">
        <f t="shared" si="8"/>
        <v>INSERT INTO CNCR_CODE_META_BAK values (:v_host_cd,'1','30360','아미노산변이정보C코드','24','Val(V)','24', NULL, NOW());</v>
      </c>
    </row>
    <row r="523" spans="1:17">
      <c r="A523" s="66" t="s">
        <v>2238</v>
      </c>
      <c r="B523" s="144">
        <v>1</v>
      </c>
      <c r="C523" s="16">
        <v>30360</v>
      </c>
      <c r="D523" s="16" t="s">
        <v>806</v>
      </c>
      <c r="E523" s="17">
        <v>25</v>
      </c>
      <c r="F523" s="5" t="s">
        <v>811</v>
      </c>
      <c r="G523" s="18">
        <v>25</v>
      </c>
      <c r="H523" s="18">
        <v>26</v>
      </c>
      <c r="I523" s="14">
        <v>0</v>
      </c>
      <c r="J523" s="14">
        <v>0</v>
      </c>
      <c r="K523" s="14">
        <v>1</v>
      </c>
      <c r="L523" s="14">
        <v>0</v>
      </c>
      <c r="M523" s="14">
        <v>0</v>
      </c>
      <c r="N523" s="14" t="s">
        <v>170</v>
      </c>
      <c r="O523" s="14"/>
      <c r="P523" s="15" t="s">
        <v>267</v>
      </c>
      <c r="Q523" s="27" t="str">
        <f t="shared" si="8"/>
        <v>INSERT INTO CNCR_CODE_META_BAK values (:v_host_cd,'1','30360','아미노산변이정보C코드','25','*(Ter/Stop)','25', NULL, NOW());</v>
      </c>
    </row>
    <row r="524" spans="1:17">
      <c r="A524" s="66" t="s">
        <v>2238</v>
      </c>
      <c r="B524" s="144">
        <v>1</v>
      </c>
      <c r="C524" s="16">
        <v>30360</v>
      </c>
      <c r="D524" s="16" t="s">
        <v>806</v>
      </c>
      <c r="E524" s="17">
        <v>99</v>
      </c>
      <c r="F524" s="5" t="s">
        <v>271</v>
      </c>
      <c r="G524" s="18">
        <v>26</v>
      </c>
      <c r="H524" s="18">
        <v>26</v>
      </c>
      <c r="I524" s="14">
        <v>0</v>
      </c>
      <c r="J524" s="14">
        <v>0</v>
      </c>
      <c r="K524" s="14">
        <v>1</v>
      </c>
      <c r="L524" s="14">
        <v>0</v>
      </c>
      <c r="M524" s="14">
        <v>0</v>
      </c>
      <c r="N524" s="14" t="s">
        <v>170</v>
      </c>
      <c r="O524" s="14"/>
      <c r="P524" s="15" t="s">
        <v>267</v>
      </c>
      <c r="Q524" s="27" t="str">
        <f t="shared" si="8"/>
        <v>INSERT INTO CNCR_CODE_META_BAK values (:v_host_cd,'1','30360','아미노산변이정보C코드','99','기타','26', NULL, NOW());</v>
      </c>
    </row>
    <row r="525" spans="1:17">
      <c r="A525" s="66" t="s">
        <v>2238</v>
      </c>
      <c r="B525" s="144">
        <v>1</v>
      </c>
      <c r="C525" s="16">
        <v>30370</v>
      </c>
      <c r="D525" s="16" t="s">
        <v>812</v>
      </c>
      <c r="E525" s="17" t="s">
        <v>313</v>
      </c>
      <c r="F525" s="5" t="s">
        <v>646</v>
      </c>
      <c r="G525" s="18">
        <v>1</v>
      </c>
      <c r="H525" s="18">
        <v>3</v>
      </c>
      <c r="I525" s="14">
        <v>0</v>
      </c>
      <c r="J525" s="14">
        <v>1</v>
      </c>
      <c r="K525" s="14">
        <v>0</v>
      </c>
      <c r="L525" s="14">
        <v>0</v>
      </c>
      <c r="M525" s="14">
        <v>0</v>
      </c>
      <c r="N525" s="14" t="s">
        <v>170</v>
      </c>
      <c r="O525" s="14"/>
      <c r="P525" s="15" t="s">
        <v>267</v>
      </c>
      <c r="Q525" s="27" t="str">
        <f t="shared" si="8"/>
        <v>INSERT INTO CNCR_CODE_META_BAK values (:v_host_cd,'1','30370','양성여부구분코드','Y','Positive','1', NULL, NOW());</v>
      </c>
    </row>
    <row r="526" spans="1:17">
      <c r="A526" s="66" t="s">
        <v>2238</v>
      </c>
      <c r="B526" s="144">
        <v>1</v>
      </c>
      <c r="C526" s="16">
        <v>30370</v>
      </c>
      <c r="D526" s="16" t="s">
        <v>812</v>
      </c>
      <c r="E526" s="17" t="s">
        <v>315</v>
      </c>
      <c r="F526" s="5" t="s">
        <v>644</v>
      </c>
      <c r="G526" s="18">
        <v>2</v>
      </c>
      <c r="H526" s="18">
        <v>3</v>
      </c>
      <c r="I526" s="14">
        <v>0</v>
      </c>
      <c r="J526" s="14">
        <v>1</v>
      </c>
      <c r="K526" s="14">
        <v>0</v>
      </c>
      <c r="L526" s="14">
        <v>0</v>
      </c>
      <c r="M526" s="14">
        <v>0</v>
      </c>
      <c r="N526" s="14" t="s">
        <v>170</v>
      </c>
      <c r="O526" s="14"/>
      <c r="P526" s="15" t="s">
        <v>267</v>
      </c>
      <c r="Q526" s="27" t="str">
        <f t="shared" si="8"/>
        <v>INSERT INTO CNCR_CODE_META_BAK values (:v_host_cd,'1','30370','양성여부구분코드','N','Negative','2', NULL, NOW());</v>
      </c>
    </row>
    <row r="527" spans="1:17">
      <c r="A527" s="66" t="s">
        <v>2238</v>
      </c>
      <c r="B527" s="144">
        <v>1</v>
      </c>
      <c r="C527" s="16">
        <v>30370</v>
      </c>
      <c r="D527" s="16" t="s">
        <v>812</v>
      </c>
      <c r="E527" s="17" t="s">
        <v>317</v>
      </c>
      <c r="F527" s="5" t="s">
        <v>813</v>
      </c>
      <c r="G527" s="18">
        <v>3</v>
      </c>
      <c r="H527" s="18">
        <v>3</v>
      </c>
      <c r="I527" s="14">
        <v>0</v>
      </c>
      <c r="J527" s="14">
        <v>1</v>
      </c>
      <c r="K527" s="14">
        <v>0</v>
      </c>
      <c r="L527" s="14">
        <v>0</v>
      </c>
      <c r="M527" s="14">
        <v>0</v>
      </c>
      <c r="N527" s="14" t="s">
        <v>170</v>
      </c>
      <c r="O527" s="14"/>
      <c r="P527" s="15" t="s">
        <v>267</v>
      </c>
      <c r="Q527" s="27" t="str">
        <f t="shared" si="8"/>
        <v>INSERT INTO CNCR_CODE_META_BAK values (:v_host_cd,'1','30370','양성여부구분코드','Z','Indeterminate','3', NULL, NOW());</v>
      </c>
    </row>
    <row r="528" spans="1:17">
      <c r="A528" s="66" t="s">
        <v>2238</v>
      </c>
      <c r="B528" s="144">
        <v>1</v>
      </c>
      <c r="C528" s="16">
        <v>30380</v>
      </c>
      <c r="D528" s="16" t="s">
        <v>814</v>
      </c>
      <c r="E528" s="17" t="s">
        <v>313</v>
      </c>
      <c r="F528" s="5" t="s">
        <v>815</v>
      </c>
      <c r="G528" s="18">
        <v>1</v>
      </c>
      <c r="H528" s="18">
        <v>3</v>
      </c>
      <c r="I528" s="14">
        <v>0</v>
      </c>
      <c r="J528" s="14">
        <v>1</v>
      </c>
      <c r="K528" s="14">
        <v>1</v>
      </c>
      <c r="L528" s="14">
        <v>1</v>
      </c>
      <c r="M528" s="14">
        <v>1</v>
      </c>
      <c r="N528" s="14" t="s">
        <v>170</v>
      </c>
      <c r="O528" s="14"/>
      <c r="P528" s="15" t="s">
        <v>275</v>
      </c>
      <c r="Q528" s="27" t="str">
        <f t="shared" si="8"/>
        <v>INSERT INTO CNCR_CODE_META_BAK values (:v_host_cd,'1','30380','여부확인불가구분코드','Y','Yes','1', NULL, NOW());</v>
      </c>
    </row>
    <row r="529" spans="1:17">
      <c r="A529" s="66" t="s">
        <v>2238</v>
      </c>
      <c r="B529" s="144">
        <v>1</v>
      </c>
      <c r="C529" s="16">
        <v>30380</v>
      </c>
      <c r="D529" s="16" t="s">
        <v>814</v>
      </c>
      <c r="E529" s="17" t="s">
        <v>315</v>
      </c>
      <c r="F529" s="5" t="s">
        <v>351</v>
      </c>
      <c r="G529" s="18">
        <v>2</v>
      </c>
      <c r="H529" s="18">
        <v>3</v>
      </c>
      <c r="I529" s="14">
        <v>0</v>
      </c>
      <c r="J529" s="14">
        <v>1</v>
      </c>
      <c r="K529" s="14">
        <v>1</v>
      </c>
      <c r="L529" s="14">
        <v>1</v>
      </c>
      <c r="M529" s="14">
        <v>1</v>
      </c>
      <c r="N529" s="14" t="s">
        <v>170</v>
      </c>
      <c r="O529" s="14"/>
      <c r="P529" s="15" t="s">
        <v>275</v>
      </c>
      <c r="Q529" s="27" t="str">
        <f t="shared" si="8"/>
        <v>INSERT INTO CNCR_CODE_META_BAK values (:v_host_cd,'1','30380','여부확인불가구분코드','N','No','2', NULL, NOW());</v>
      </c>
    </row>
    <row r="530" spans="1:17">
      <c r="A530" s="66" t="s">
        <v>2238</v>
      </c>
      <c r="B530" s="144">
        <v>1</v>
      </c>
      <c r="C530" s="16">
        <v>30380</v>
      </c>
      <c r="D530" s="16" t="s">
        <v>814</v>
      </c>
      <c r="E530" s="17" t="s">
        <v>317</v>
      </c>
      <c r="F530" s="5" t="s">
        <v>359</v>
      </c>
      <c r="G530" s="18">
        <v>3</v>
      </c>
      <c r="H530" s="18">
        <v>3</v>
      </c>
      <c r="I530" s="14">
        <v>0</v>
      </c>
      <c r="J530" s="14">
        <v>1</v>
      </c>
      <c r="K530" s="14">
        <v>1</v>
      </c>
      <c r="L530" s="14">
        <v>1</v>
      </c>
      <c r="M530" s="14">
        <v>1</v>
      </c>
      <c r="N530" s="14" t="s">
        <v>170</v>
      </c>
      <c r="O530" s="14"/>
      <c r="P530" s="15" t="s">
        <v>275</v>
      </c>
      <c r="Q530" s="27" t="str">
        <f t="shared" si="8"/>
        <v>INSERT INTO CNCR_CODE_META_BAK values (:v_host_cd,'1','30380','여부확인불가구분코드','Z','Unknown','3', NULL, NOW());</v>
      </c>
    </row>
    <row r="531" spans="1:17">
      <c r="A531" s="66" t="s">
        <v>2238</v>
      </c>
      <c r="B531" s="144">
        <v>1</v>
      </c>
      <c r="C531" s="16">
        <v>30400</v>
      </c>
      <c r="D531" s="16" t="s">
        <v>816</v>
      </c>
      <c r="E531" s="17" t="s">
        <v>339</v>
      </c>
      <c r="F531" s="5" t="s">
        <v>644</v>
      </c>
      <c r="G531" s="18">
        <v>1</v>
      </c>
      <c r="H531" s="18">
        <v>7</v>
      </c>
      <c r="I531" s="14">
        <v>0</v>
      </c>
      <c r="J531" s="14">
        <v>0</v>
      </c>
      <c r="K531" s="14">
        <v>1</v>
      </c>
      <c r="L531" s="14">
        <v>0</v>
      </c>
      <c r="M531" s="14">
        <v>0</v>
      </c>
      <c r="N531" s="14" t="s">
        <v>170</v>
      </c>
      <c r="O531" s="14"/>
      <c r="P531" s="15" t="s">
        <v>267</v>
      </c>
      <c r="Q531" s="27" t="str">
        <f t="shared" si="8"/>
        <v>INSERT INTO CNCR_CODE_META_BAK values (:v_host_cd,'1','30400','영상검사결과진단적분류코드','01','Negative','1', NULL, NOW());</v>
      </c>
    </row>
    <row r="532" spans="1:17">
      <c r="A532" s="66" t="s">
        <v>2238</v>
      </c>
      <c r="B532" s="144">
        <v>1</v>
      </c>
      <c r="C532" s="16">
        <v>30400</v>
      </c>
      <c r="D532" s="16" t="s">
        <v>817</v>
      </c>
      <c r="E532" s="17" t="s">
        <v>341</v>
      </c>
      <c r="F532" s="5" t="s">
        <v>818</v>
      </c>
      <c r="G532" s="18">
        <v>2</v>
      </c>
      <c r="H532" s="18">
        <v>7</v>
      </c>
      <c r="I532" s="14">
        <v>0</v>
      </c>
      <c r="J532" s="14">
        <v>0</v>
      </c>
      <c r="K532" s="14">
        <v>1</v>
      </c>
      <c r="L532" s="14">
        <v>0</v>
      </c>
      <c r="M532" s="14">
        <v>0</v>
      </c>
      <c r="N532" s="14" t="s">
        <v>170</v>
      </c>
      <c r="O532" s="14"/>
      <c r="P532" s="15" t="s">
        <v>267</v>
      </c>
      <c r="Q532" s="27" t="str">
        <f t="shared" si="8"/>
        <v>INSERT INTO CNCR_CODE_META_BAK values (:v_host_cd,'1','30400','영상검사결과진단적분류코드','02','Benign','2', NULL, NOW());</v>
      </c>
    </row>
    <row r="533" spans="1:17">
      <c r="A533" s="66" t="s">
        <v>2238</v>
      </c>
      <c r="B533" s="144">
        <v>1</v>
      </c>
      <c r="C533" s="16">
        <v>30400</v>
      </c>
      <c r="D533" s="16" t="s">
        <v>817</v>
      </c>
      <c r="E533" s="17" t="s">
        <v>343</v>
      </c>
      <c r="F533" s="5" t="s">
        <v>819</v>
      </c>
      <c r="G533" s="18">
        <v>3</v>
      </c>
      <c r="H533" s="18">
        <v>7</v>
      </c>
      <c r="I533" s="14">
        <v>0</v>
      </c>
      <c r="J533" s="14">
        <v>0</v>
      </c>
      <c r="K533" s="14">
        <v>1</v>
      </c>
      <c r="L533" s="14">
        <v>0</v>
      </c>
      <c r="M533" s="14">
        <v>0</v>
      </c>
      <c r="N533" s="14" t="s">
        <v>170</v>
      </c>
      <c r="O533" s="14"/>
      <c r="P533" s="15" t="s">
        <v>267</v>
      </c>
      <c r="Q533" s="27" t="str">
        <f t="shared" si="8"/>
        <v>INSERT INTO CNCR_CODE_META_BAK values (:v_host_cd,'1','30400','영상검사결과진단적분류코드','03','Probably benign','3', NULL, NOW());</v>
      </c>
    </row>
    <row r="534" spans="1:17">
      <c r="A534" s="66" t="s">
        <v>2238</v>
      </c>
      <c r="B534" s="144">
        <v>1</v>
      </c>
      <c r="C534" s="16">
        <v>30400</v>
      </c>
      <c r="D534" s="16" t="s">
        <v>817</v>
      </c>
      <c r="E534" s="17" t="s">
        <v>345</v>
      </c>
      <c r="F534" s="5" t="s">
        <v>820</v>
      </c>
      <c r="G534" s="18">
        <v>4</v>
      </c>
      <c r="H534" s="18">
        <v>7</v>
      </c>
      <c r="I534" s="14">
        <v>0</v>
      </c>
      <c r="J534" s="14">
        <v>0</v>
      </c>
      <c r="K534" s="14">
        <v>1</v>
      </c>
      <c r="L534" s="14">
        <v>0</v>
      </c>
      <c r="M534" s="14">
        <v>0</v>
      </c>
      <c r="N534" s="14" t="s">
        <v>170</v>
      </c>
      <c r="O534" s="14"/>
      <c r="P534" s="15" t="s">
        <v>267</v>
      </c>
      <c r="Q534" s="27" t="str">
        <f t="shared" si="8"/>
        <v>INSERT INTO CNCR_CODE_META_BAK values (:v_host_cd,'1','30400','영상검사결과진단적분류코드','04','Suspicous','4', NULL, NOW());</v>
      </c>
    </row>
    <row r="535" spans="1:17">
      <c r="A535" s="66" t="s">
        <v>2238</v>
      </c>
      <c r="B535" s="144">
        <v>1</v>
      </c>
      <c r="C535" s="16">
        <v>30400</v>
      </c>
      <c r="D535" s="16" t="s">
        <v>817</v>
      </c>
      <c r="E535" s="17" t="s">
        <v>347</v>
      </c>
      <c r="F535" s="5" t="s">
        <v>821</v>
      </c>
      <c r="G535" s="18">
        <v>5</v>
      </c>
      <c r="H535" s="18">
        <v>7</v>
      </c>
      <c r="I535" s="14">
        <v>0</v>
      </c>
      <c r="J535" s="14">
        <v>0</v>
      </c>
      <c r="K535" s="14">
        <v>1</v>
      </c>
      <c r="L535" s="14">
        <v>0</v>
      </c>
      <c r="M535" s="14">
        <v>0</v>
      </c>
      <c r="N535" s="14" t="s">
        <v>170</v>
      </c>
      <c r="O535" s="14"/>
      <c r="P535" s="15" t="s">
        <v>267</v>
      </c>
      <c r="Q535" s="27" t="str">
        <f t="shared" si="8"/>
        <v>INSERT INTO CNCR_CODE_META_BAK values (:v_host_cd,'1','30400','영상검사결과진단적분류코드','05','Highly suggestive','5', NULL, NOW());</v>
      </c>
    </row>
    <row r="536" spans="1:17">
      <c r="A536" s="66" t="s">
        <v>2238</v>
      </c>
      <c r="B536" s="144">
        <v>1</v>
      </c>
      <c r="C536" s="16">
        <v>30400</v>
      </c>
      <c r="D536" s="16" t="s">
        <v>817</v>
      </c>
      <c r="E536" s="17" t="s">
        <v>595</v>
      </c>
      <c r="F536" s="5" t="s">
        <v>822</v>
      </c>
      <c r="G536" s="18">
        <v>6</v>
      </c>
      <c r="H536" s="18">
        <v>7</v>
      </c>
      <c r="I536" s="14">
        <v>0</v>
      </c>
      <c r="J536" s="14">
        <v>0</v>
      </c>
      <c r="K536" s="14">
        <v>1</v>
      </c>
      <c r="L536" s="14">
        <v>0</v>
      </c>
      <c r="M536" s="14">
        <v>0</v>
      </c>
      <c r="N536" s="14" t="s">
        <v>170</v>
      </c>
      <c r="O536" s="14"/>
      <c r="P536" s="15" t="s">
        <v>267</v>
      </c>
      <c r="Q536" s="27" t="str">
        <f t="shared" si="8"/>
        <v>INSERT INTO CNCR_CODE_META_BAK values (:v_host_cd,'1','30400','영상검사결과진단적분류코드','06','Proven malignancy','6', NULL, NOW());</v>
      </c>
    </row>
    <row r="537" spans="1:17">
      <c r="A537" s="66" t="s">
        <v>2238</v>
      </c>
      <c r="B537" s="144">
        <v>1</v>
      </c>
      <c r="C537" s="16">
        <v>30400</v>
      </c>
      <c r="D537" s="16" t="s">
        <v>817</v>
      </c>
      <c r="E537" s="17">
        <v>99</v>
      </c>
      <c r="F537" s="5" t="s">
        <v>271</v>
      </c>
      <c r="G537" s="18">
        <v>7</v>
      </c>
      <c r="H537" s="18">
        <v>7</v>
      </c>
      <c r="I537" s="14">
        <v>0</v>
      </c>
      <c r="J537" s="14">
        <v>0</v>
      </c>
      <c r="K537" s="14">
        <v>1</v>
      </c>
      <c r="L537" s="14">
        <v>0</v>
      </c>
      <c r="M537" s="14">
        <v>0</v>
      </c>
      <c r="N537" s="14" t="s">
        <v>170</v>
      </c>
      <c r="O537" s="14"/>
      <c r="P537" s="15" t="s">
        <v>267</v>
      </c>
      <c r="Q537" s="27" t="str">
        <f t="shared" si="8"/>
        <v>INSERT INTO CNCR_CODE_META_BAK values (:v_host_cd,'1','30400','영상검사결과진단적분류코드','99','기타','7', NULL, NOW());</v>
      </c>
    </row>
    <row r="538" spans="1:17">
      <c r="A538" s="66" t="s">
        <v>2238</v>
      </c>
      <c r="B538" s="144">
        <v>1</v>
      </c>
      <c r="C538" s="16">
        <v>30410</v>
      </c>
      <c r="D538" s="17" t="s">
        <v>823</v>
      </c>
      <c r="E538" s="17" t="s">
        <v>339</v>
      </c>
      <c r="F538" s="5" t="s">
        <v>824</v>
      </c>
      <c r="G538" s="18">
        <v>1</v>
      </c>
      <c r="H538" s="18">
        <v>12</v>
      </c>
      <c r="I538" s="14">
        <v>0</v>
      </c>
      <c r="J538" s="14">
        <v>1</v>
      </c>
      <c r="K538" s="14">
        <v>1</v>
      </c>
      <c r="L538" s="14">
        <v>1</v>
      </c>
      <c r="M538" s="14">
        <v>1</v>
      </c>
      <c r="N538" s="14" t="s">
        <v>170</v>
      </c>
      <c r="O538" s="14"/>
      <c r="P538" s="15" t="s">
        <v>275</v>
      </c>
      <c r="Q538" s="27" t="str">
        <f t="shared" si="8"/>
        <v>INSERT INTO CNCR_CODE_META_BAK values (:v_host_cd,'1','30410','영상검사종류코드','01','Bone scan','1', NULL, NOW());</v>
      </c>
    </row>
    <row r="539" spans="1:17">
      <c r="A539" s="66" t="s">
        <v>2238</v>
      </c>
      <c r="B539" s="144">
        <v>1</v>
      </c>
      <c r="C539" s="16">
        <v>30410</v>
      </c>
      <c r="D539" s="17" t="s">
        <v>42</v>
      </c>
      <c r="E539" s="17" t="s">
        <v>341</v>
      </c>
      <c r="F539" s="5" t="s">
        <v>825</v>
      </c>
      <c r="G539" s="18">
        <v>2</v>
      </c>
      <c r="H539" s="18">
        <v>12</v>
      </c>
      <c r="I539" s="14">
        <v>0</v>
      </c>
      <c r="J539" s="14">
        <v>1</v>
      </c>
      <c r="K539" s="14">
        <v>1</v>
      </c>
      <c r="L539" s="14">
        <v>1</v>
      </c>
      <c r="M539" s="14">
        <v>1</v>
      </c>
      <c r="N539" s="14" t="s">
        <v>170</v>
      </c>
      <c r="O539" s="14"/>
      <c r="P539" s="15" t="s">
        <v>275</v>
      </c>
      <c r="Q539" s="27" t="str">
        <f t="shared" si="8"/>
        <v>INSERT INTO CNCR_CODE_META_BAK values (:v_host_cd,'1','30410','영상검사종류코드','02','CT','2', NULL, NOW());</v>
      </c>
    </row>
    <row r="540" spans="1:17">
      <c r="A540" s="66" t="s">
        <v>2238</v>
      </c>
      <c r="B540" s="144">
        <v>1</v>
      </c>
      <c r="C540" s="16">
        <v>30410</v>
      </c>
      <c r="D540" s="17" t="s">
        <v>42</v>
      </c>
      <c r="E540" s="17" t="s">
        <v>343</v>
      </c>
      <c r="F540" s="5" t="s">
        <v>826</v>
      </c>
      <c r="G540" s="18">
        <v>3</v>
      </c>
      <c r="H540" s="18">
        <v>12</v>
      </c>
      <c r="I540" s="14">
        <v>0</v>
      </c>
      <c r="J540" s="14">
        <v>0</v>
      </c>
      <c r="K540" s="14">
        <v>1</v>
      </c>
      <c r="L540" s="14">
        <v>0</v>
      </c>
      <c r="M540" s="14">
        <v>0</v>
      </c>
      <c r="N540" s="14" t="s">
        <v>170</v>
      </c>
      <c r="O540" s="14"/>
      <c r="P540" s="15" t="s">
        <v>275</v>
      </c>
      <c r="Q540" s="27" t="str">
        <f t="shared" si="8"/>
        <v>INSERT INTO CNCR_CODE_META_BAK values (:v_host_cd,'1','30410','영상검사종류코드','03','DBT','3', NULL, NOW());</v>
      </c>
    </row>
    <row r="541" spans="1:17">
      <c r="A541" s="66" t="s">
        <v>2238</v>
      </c>
      <c r="B541" s="144">
        <v>1</v>
      </c>
      <c r="C541" s="16">
        <v>30410</v>
      </c>
      <c r="D541" s="17" t="s">
        <v>42</v>
      </c>
      <c r="E541" s="17" t="s">
        <v>345</v>
      </c>
      <c r="F541" s="5" t="s">
        <v>827</v>
      </c>
      <c r="G541" s="18">
        <v>4</v>
      </c>
      <c r="H541" s="18">
        <v>12</v>
      </c>
      <c r="I541" s="14">
        <v>0</v>
      </c>
      <c r="J541" s="14">
        <v>0</v>
      </c>
      <c r="K541" s="14">
        <v>1</v>
      </c>
      <c r="L541" s="14">
        <v>0</v>
      </c>
      <c r="M541" s="14">
        <v>0</v>
      </c>
      <c r="N541" s="14" t="s">
        <v>170</v>
      </c>
      <c r="O541" s="14"/>
      <c r="P541" s="15" t="s">
        <v>275</v>
      </c>
      <c r="Q541" s="27" t="str">
        <f t="shared" si="8"/>
        <v>INSERT INTO CNCR_CODE_META_BAK values (:v_host_cd,'1','30410','영상검사종류코드','04','Dexa','4', NULL, NOW());</v>
      </c>
    </row>
    <row r="542" spans="1:17">
      <c r="A542" s="66" t="s">
        <v>2238</v>
      </c>
      <c r="B542" s="144">
        <v>1</v>
      </c>
      <c r="C542" s="16">
        <v>30410</v>
      </c>
      <c r="D542" s="17" t="s">
        <v>42</v>
      </c>
      <c r="E542" s="17" t="s">
        <v>347</v>
      </c>
      <c r="F542" s="5" t="s">
        <v>828</v>
      </c>
      <c r="G542" s="18">
        <v>5</v>
      </c>
      <c r="H542" s="18">
        <v>12</v>
      </c>
      <c r="I542" s="14">
        <v>0</v>
      </c>
      <c r="J542" s="14">
        <v>0</v>
      </c>
      <c r="K542" s="14">
        <v>1</v>
      </c>
      <c r="L542" s="14">
        <v>0</v>
      </c>
      <c r="M542" s="14">
        <v>0</v>
      </c>
      <c r="N542" s="14" t="s">
        <v>170</v>
      </c>
      <c r="O542" s="14"/>
      <c r="P542" s="15" t="s">
        <v>275</v>
      </c>
      <c r="Q542" s="27" t="str">
        <f t="shared" si="8"/>
        <v>INSERT INTO CNCR_CODE_META_BAK values (:v_host_cd,'1','30410','영상검사종류코드','05','MMG','5', NULL, NOW());</v>
      </c>
    </row>
    <row r="543" spans="1:17">
      <c r="A543" s="66" t="s">
        <v>2238</v>
      </c>
      <c r="B543" s="144">
        <v>1</v>
      </c>
      <c r="C543" s="16">
        <v>30410</v>
      </c>
      <c r="D543" s="17" t="s">
        <v>42</v>
      </c>
      <c r="E543" s="17" t="s">
        <v>595</v>
      </c>
      <c r="F543" s="5" t="s">
        <v>829</v>
      </c>
      <c r="G543" s="18">
        <v>6</v>
      </c>
      <c r="H543" s="18">
        <v>12</v>
      </c>
      <c r="I543" s="14">
        <v>0</v>
      </c>
      <c r="J543" s="14">
        <v>1</v>
      </c>
      <c r="K543" s="14">
        <v>1</v>
      </c>
      <c r="L543" s="14">
        <v>1</v>
      </c>
      <c r="M543" s="14">
        <v>1</v>
      </c>
      <c r="N543" s="14" t="s">
        <v>170</v>
      </c>
      <c r="O543" s="14"/>
      <c r="P543" s="15" t="s">
        <v>275</v>
      </c>
      <c r="Q543" s="27" t="str">
        <f t="shared" si="8"/>
        <v>INSERT INTO CNCR_CODE_META_BAK values (:v_host_cd,'1','30410','영상검사종류코드','06','MRI','6', NULL, NOW());</v>
      </c>
    </row>
    <row r="544" spans="1:17">
      <c r="A544" s="66" t="s">
        <v>2238</v>
      </c>
      <c r="B544" s="144">
        <v>1</v>
      </c>
      <c r="C544" s="16">
        <v>30410</v>
      </c>
      <c r="D544" s="17" t="s">
        <v>42</v>
      </c>
      <c r="E544" s="17" t="s">
        <v>597</v>
      </c>
      <c r="F544" s="5" t="s">
        <v>830</v>
      </c>
      <c r="G544" s="18">
        <v>7</v>
      </c>
      <c r="H544" s="18">
        <v>12</v>
      </c>
      <c r="I544" s="14">
        <v>0</v>
      </c>
      <c r="J544" s="14">
        <v>0</v>
      </c>
      <c r="K544" s="14">
        <v>1</v>
      </c>
      <c r="L544" s="14">
        <v>1</v>
      </c>
      <c r="M544" s="14">
        <v>0</v>
      </c>
      <c r="N544" s="14" t="s">
        <v>170</v>
      </c>
      <c r="O544" s="14"/>
      <c r="P544" s="15" t="s">
        <v>275</v>
      </c>
      <c r="Q544" s="27" t="str">
        <f t="shared" si="8"/>
        <v>INSERT INTO CNCR_CODE_META_BAK values (:v_host_cd,'1','30410','영상검사종류코드','07','PET','7', NULL, NOW());</v>
      </c>
    </row>
    <row r="545" spans="1:17">
      <c r="A545" s="66" t="s">
        <v>2238</v>
      </c>
      <c r="B545" s="144">
        <v>1</v>
      </c>
      <c r="C545" s="16">
        <v>30410</v>
      </c>
      <c r="D545" s="17" t="s">
        <v>42</v>
      </c>
      <c r="E545" s="17" t="s">
        <v>599</v>
      </c>
      <c r="F545" s="5" t="s">
        <v>831</v>
      </c>
      <c r="G545" s="18">
        <v>8</v>
      </c>
      <c r="H545" s="18">
        <v>12</v>
      </c>
      <c r="I545" s="14">
        <v>0</v>
      </c>
      <c r="J545" s="14">
        <v>1</v>
      </c>
      <c r="K545" s="14">
        <v>1</v>
      </c>
      <c r="L545" s="14">
        <v>1</v>
      </c>
      <c r="M545" s="14">
        <v>1</v>
      </c>
      <c r="N545" s="14" t="s">
        <v>170</v>
      </c>
      <c r="O545" s="14"/>
      <c r="P545" s="15" t="s">
        <v>275</v>
      </c>
      <c r="Q545" s="27" t="str">
        <f t="shared" si="8"/>
        <v>INSERT INTO CNCR_CODE_META_BAK values (:v_host_cd,'1','30410','영상검사종류코드','08','PET-CT','8', NULL, NOW());</v>
      </c>
    </row>
    <row r="546" spans="1:17">
      <c r="A546" s="66" t="s">
        <v>2238</v>
      </c>
      <c r="B546" s="144">
        <v>1</v>
      </c>
      <c r="C546" s="16">
        <v>30410</v>
      </c>
      <c r="D546" s="17" t="s">
        <v>42</v>
      </c>
      <c r="E546" s="17" t="s">
        <v>832</v>
      </c>
      <c r="F546" s="5" t="s">
        <v>833</v>
      </c>
      <c r="G546" s="18">
        <v>9</v>
      </c>
      <c r="H546" s="18">
        <v>12</v>
      </c>
      <c r="I546" s="14">
        <v>0</v>
      </c>
      <c r="J546" s="14">
        <v>1</v>
      </c>
      <c r="K546" s="14">
        <v>1</v>
      </c>
      <c r="L546" s="14">
        <v>1</v>
      </c>
      <c r="M546" s="14">
        <v>1</v>
      </c>
      <c r="N546" s="14" t="s">
        <v>170</v>
      </c>
      <c r="O546" s="14"/>
      <c r="P546" s="15" t="s">
        <v>275</v>
      </c>
      <c r="Q546" s="27" t="str">
        <f t="shared" si="8"/>
        <v>INSERT INTO CNCR_CODE_META_BAK values (:v_host_cd,'1','30410','영상검사종류코드','09','SONO','9', NULL, NOW());</v>
      </c>
    </row>
    <row r="547" spans="1:17">
      <c r="A547" s="66" t="s">
        <v>2238</v>
      </c>
      <c r="B547" s="144">
        <v>1</v>
      </c>
      <c r="C547" s="16">
        <v>30410</v>
      </c>
      <c r="D547" s="17" t="s">
        <v>42</v>
      </c>
      <c r="E547" s="17" t="s">
        <v>292</v>
      </c>
      <c r="F547" s="5" t="s">
        <v>834</v>
      </c>
      <c r="G547" s="18">
        <v>10</v>
      </c>
      <c r="H547" s="18">
        <v>12</v>
      </c>
      <c r="I547" s="14">
        <v>0</v>
      </c>
      <c r="J547" s="14">
        <v>1</v>
      </c>
      <c r="K547" s="14">
        <v>1</v>
      </c>
      <c r="L547" s="14">
        <v>0</v>
      </c>
      <c r="M547" s="14">
        <v>1</v>
      </c>
      <c r="N547" s="14" t="s">
        <v>170</v>
      </c>
      <c r="O547" s="14"/>
      <c r="P547" s="15" t="s">
        <v>275</v>
      </c>
      <c r="Q547" s="27" t="str">
        <f t="shared" si="8"/>
        <v>INSERT INTO CNCR_CODE_META_BAK values (:v_host_cd,'1','30410','영상검사종류코드','10','X-ray','10', NULL, NOW());</v>
      </c>
    </row>
    <row r="548" spans="1:17">
      <c r="A548" s="66" t="s">
        <v>2238</v>
      </c>
      <c r="B548" s="144">
        <v>1</v>
      </c>
      <c r="C548" s="16">
        <v>30410</v>
      </c>
      <c r="D548" s="17" t="s">
        <v>42</v>
      </c>
      <c r="E548" s="17" t="s">
        <v>294</v>
      </c>
      <c r="F548" s="5" t="s">
        <v>835</v>
      </c>
      <c r="G548" s="18">
        <v>11</v>
      </c>
      <c r="H548" s="18">
        <v>12</v>
      </c>
      <c r="I548" s="14">
        <v>0</v>
      </c>
      <c r="J548" s="14">
        <v>0</v>
      </c>
      <c r="K548" s="14">
        <v>0</v>
      </c>
      <c r="L548" s="14">
        <v>1</v>
      </c>
      <c r="M548" s="14">
        <v>0</v>
      </c>
      <c r="N548" s="14" t="s">
        <v>170</v>
      </c>
      <c r="O548" s="14"/>
      <c r="P548" s="15" t="s">
        <v>275</v>
      </c>
      <c r="Q548" s="27" t="str">
        <f t="shared" si="8"/>
        <v>INSERT INTO CNCR_CODE_META_BAK values (:v_host_cd,'1','30410','영상검사종류코드','11','Fibroscan(Transient Elastography)','11', NULL, NOW());</v>
      </c>
    </row>
    <row r="549" spans="1:17">
      <c r="A549" s="66" t="s">
        <v>2238</v>
      </c>
      <c r="B549" s="144">
        <v>1</v>
      </c>
      <c r="C549" s="16">
        <v>30410</v>
      </c>
      <c r="D549" s="17" t="s">
        <v>42</v>
      </c>
      <c r="E549" s="17" t="s">
        <v>82</v>
      </c>
      <c r="F549" s="5" t="s">
        <v>271</v>
      </c>
      <c r="G549" s="18">
        <v>12</v>
      </c>
      <c r="H549" s="18">
        <v>12</v>
      </c>
      <c r="I549" s="14">
        <v>0</v>
      </c>
      <c r="J549" s="14">
        <v>1</v>
      </c>
      <c r="K549" s="14">
        <v>1</v>
      </c>
      <c r="L549" s="14">
        <v>1</v>
      </c>
      <c r="M549" s="14">
        <v>1</v>
      </c>
      <c r="N549" s="14" t="s">
        <v>170</v>
      </c>
      <c r="O549" s="14"/>
      <c r="P549" s="15" t="s">
        <v>275</v>
      </c>
      <c r="Q549" s="27" t="str">
        <f t="shared" si="8"/>
        <v>INSERT INTO CNCR_CODE_META_BAK values (:v_host_cd,'1','30410','영상검사종류코드','99','기타','12', NULL, NOW());</v>
      </c>
    </row>
    <row r="550" spans="1:17">
      <c r="A550" s="66" t="s">
        <v>2238</v>
      </c>
      <c r="B550" s="144">
        <v>1</v>
      </c>
      <c r="C550" s="16">
        <v>30430</v>
      </c>
      <c r="D550" s="16" t="s">
        <v>836</v>
      </c>
      <c r="E550" s="17">
        <v>1</v>
      </c>
      <c r="F550" s="5" t="s">
        <v>765</v>
      </c>
      <c r="G550" s="18">
        <v>1</v>
      </c>
      <c r="H550" s="18">
        <v>5</v>
      </c>
      <c r="I550" s="14">
        <v>0</v>
      </c>
      <c r="J550" s="14">
        <v>0</v>
      </c>
      <c r="K550" s="14">
        <v>1</v>
      </c>
      <c r="L550" s="14">
        <v>0</v>
      </c>
      <c r="M550" s="14">
        <v>0</v>
      </c>
      <c r="N550" s="14" t="s">
        <v>170</v>
      </c>
      <c r="O550" s="14"/>
      <c r="P550" s="15" t="s">
        <v>275</v>
      </c>
      <c r="Q550" s="27" t="str">
        <f t="shared" si="8"/>
        <v>INSERT INTO CNCR_CODE_META_BAK values (:v_host_cd,'1','30430','외과병리채취부위코드','1','Breast','1', NULL, NOW());</v>
      </c>
    </row>
    <row r="551" spans="1:17">
      <c r="A551" s="66" t="s">
        <v>2238</v>
      </c>
      <c r="B551" s="144">
        <v>1</v>
      </c>
      <c r="C551" s="16">
        <v>30430</v>
      </c>
      <c r="D551" s="16" t="s">
        <v>76</v>
      </c>
      <c r="E551" s="17">
        <v>2</v>
      </c>
      <c r="F551" s="5" t="s">
        <v>516</v>
      </c>
      <c r="G551" s="18">
        <v>2</v>
      </c>
      <c r="H551" s="18">
        <v>5</v>
      </c>
      <c r="I551" s="14">
        <v>0</v>
      </c>
      <c r="J551" s="14">
        <v>1</v>
      </c>
      <c r="K551" s="14">
        <v>0</v>
      </c>
      <c r="L551" s="14">
        <v>0</v>
      </c>
      <c r="M551" s="14">
        <v>0</v>
      </c>
      <c r="N551" s="14" t="s">
        <v>170</v>
      </c>
      <c r="O551" s="14"/>
      <c r="P551" s="15" t="s">
        <v>275</v>
      </c>
      <c r="Q551" s="27" t="str">
        <f t="shared" si="8"/>
        <v>INSERT INTO CNCR_CODE_META_BAK values (:v_host_cd,'1','30430','외과병리채취부위코드','2','Stomach','2', NULL, NOW());</v>
      </c>
    </row>
    <row r="552" spans="1:17">
      <c r="A552" s="66" t="s">
        <v>2238</v>
      </c>
      <c r="B552" s="144">
        <v>1</v>
      </c>
      <c r="C552" s="16">
        <v>30430</v>
      </c>
      <c r="D552" s="16" t="s">
        <v>76</v>
      </c>
      <c r="E552" s="17">
        <v>3</v>
      </c>
      <c r="F552" s="5" t="s">
        <v>511</v>
      </c>
      <c r="G552" s="18">
        <v>3</v>
      </c>
      <c r="H552" s="18">
        <v>5</v>
      </c>
      <c r="I552" s="14">
        <v>0</v>
      </c>
      <c r="J552" s="14">
        <v>1</v>
      </c>
      <c r="K552" s="14">
        <v>1</v>
      </c>
      <c r="L552" s="14">
        <v>1</v>
      </c>
      <c r="M552" s="14">
        <v>0</v>
      </c>
      <c r="N552" s="14" t="s">
        <v>170</v>
      </c>
      <c r="O552" s="14"/>
      <c r="P552" s="15" t="s">
        <v>275</v>
      </c>
      <c r="Q552" s="27" t="str">
        <f t="shared" si="8"/>
        <v>INSERT INTO CNCR_CODE_META_BAK values (:v_host_cd,'1','30430','외과병리채취부위코드','3','LN','3', NULL, NOW());</v>
      </c>
    </row>
    <row r="553" spans="1:17">
      <c r="A553" s="66" t="s">
        <v>2238</v>
      </c>
      <c r="B553" s="144">
        <v>1</v>
      </c>
      <c r="C553" s="16">
        <v>30430</v>
      </c>
      <c r="D553" s="16" t="s">
        <v>76</v>
      </c>
      <c r="E553" s="17" t="s">
        <v>384</v>
      </c>
      <c r="F553" s="5" t="s">
        <v>510</v>
      </c>
      <c r="G553" s="18">
        <v>4</v>
      </c>
      <c r="H553" s="18">
        <v>5</v>
      </c>
      <c r="I553" s="14">
        <v>0</v>
      </c>
      <c r="J553" s="14">
        <v>0</v>
      </c>
      <c r="K553" s="14">
        <v>0</v>
      </c>
      <c r="L553" s="14">
        <v>1</v>
      </c>
      <c r="M553" s="14">
        <v>0</v>
      </c>
      <c r="N553" s="14" t="s">
        <v>170</v>
      </c>
      <c r="O553" s="14"/>
      <c r="P553" s="15" t="s">
        <v>275</v>
      </c>
      <c r="Q553" s="27" t="str">
        <f t="shared" si="8"/>
        <v>INSERT INTO CNCR_CODE_META_BAK values (:v_host_cd,'1','30430','외과병리채취부위코드','4','Liver','4', NULL, NOW());</v>
      </c>
    </row>
    <row r="554" spans="1:17">
      <c r="A554" s="66" t="s">
        <v>2238</v>
      </c>
      <c r="B554" s="144">
        <v>1</v>
      </c>
      <c r="C554" s="16">
        <v>30430</v>
      </c>
      <c r="D554" s="16" t="s">
        <v>76</v>
      </c>
      <c r="E554" s="17">
        <v>9</v>
      </c>
      <c r="F554" s="5" t="s">
        <v>271</v>
      </c>
      <c r="G554" s="18">
        <v>5</v>
      </c>
      <c r="H554" s="18">
        <v>5</v>
      </c>
      <c r="I554" s="14">
        <v>0</v>
      </c>
      <c r="J554" s="14">
        <v>1</v>
      </c>
      <c r="K554" s="14">
        <v>1</v>
      </c>
      <c r="L554" s="14">
        <v>1</v>
      </c>
      <c r="M554" s="14">
        <v>0</v>
      </c>
      <c r="N554" s="14" t="s">
        <v>170</v>
      </c>
      <c r="O554" s="14"/>
      <c r="P554" s="15" t="s">
        <v>275</v>
      </c>
      <c r="Q554" s="27" t="str">
        <f t="shared" si="8"/>
        <v>INSERT INTO CNCR_CODE_META_BAK values (:v_host_cd,'1','30430','외과병리채취부위코드','9','기타','5', NULL, NOW());</v>
      </c>
    </row>
    <row r="555" spans="1:17">
      <c r="A555" s="66" t="s">
        <v>2238</v>
      </c>
      <c r="B555" s="144">
        <v>1</v>
      </c>
      <c r="C555" s="16">
        <v>30440</v>
      </c>
      <c r="D555" s="16" t="s">
        <v>837</v>
      </c>
      <c r="E555" s="17" t="s">
        <v>339</v>
      </c>
      <c r="F555" s="5" t="s">
        <v>626</v>
      </c>
      <c r="G555" s="18">
        <v>1</v>
      </c>
      <c r="H555" s="18">
        <v>12</v>
      </c>
      <c r="I555" s="14">
        <v>0</v>
      </c>
      <c r="J555" s="14">
        <v>1</v>
      </c>
      <c r="K555" s="14">
        <v>0</v>
      </c>
      <c r="L555" s="14">
        <v>0</v>
      </c>
      <c r="M555" s="14">
        <v>0</v>
      </c>
      <c r="N555" s="14" t="s">
        <v>170</v>
      </c>
      <c r="O555" s="14"/>
      <c r="P555" s="15" t="s">
        <v>267</v>
      </c>
      <c r="Q555" s="27" t="str">
        <f t="shared" si="8"/>
        <v>INSERT INTO CNCR_CODE_META_BAK values (:v_host_cd,'1','30440','위내시경검사결과유형코드','01','EGC-I','1', NULL, NOW());</v>
      </c>
    </row>
    <row r="556" spans="1:17">
      <c r="A556" s="66" t="s">
        <v>2238</v>
      </c>
      <c r="B556" s="144">
        <v>1</v>
      </c>
      <c r="C556" s="16">
        <v>30440</v>
      </c>
      <c r="D556" s="16" t="s">
        <v>838</v>
      </c>
      <c r="E556" s="17" t="s">
        <v>341</v>
      </c>
      <c r="F556" s="5" t="s">
        <v>627</v>
      </c>
      <c r="G556" s="18">
        <v>2</v>
      </c>
      <c r="H556" s="18">
        <v>12</v>
      </c>
      <c r="I556" s="14">
        <v>0</v>
      </c>
      <c r="J556" s="14">
        <v>1</v>
      </c>
      <c r="K556" s="14">
        <v>0</v>
      </c>
      <c r="L556" s="14">
        <v>0</v>
      </c>
      <c r="M556" s="14">
        <v>0</v>
      </c>
      <c r="N556" s="14" t="s">
        <v>170</v>
      </c>
      <c r="O556" s="14"/>
      <c r="P556" s="15" t="s">
        <v>267</v>
      </c>
      <c r="Q556" s="27" t="str">
        <f t="shared" si="8"/>
        <v>INSERT INTO CNCR_CODE_META_BAK values (:v_host_cd,'1','30440','위내시경검사결과유형코드','02','EGC-IIa','2', NULL, NOW());</v>
      </c>
    </row>
    <row r="557" spans="1:17">
      <c r="A557" s="66" t="s">
        <v>2238</v>
      </c>
      <c r="B557" s="144">
        <v>1</v>
      </c>
      <c r="C557" s="16">
        <v>30440</v>
      </c>
      <c r="D557" s="16" t="s">
        <v>838</v>
      </c>
      <c r="E557" s="17" t="s">
        <v>343</v>
      </c>
      <c r="F557" s="5" t="s">
        <v>628</v>
      </c>
      <c r="G557" s="18">
        <v>3</v>
      </c>
      <c r="H557" s="18">
        <v>12</v>
      </c>
      <c r="I557" s="14">
        <v>0</v>
      </c>
      <c r="J557" s="14">
        <v>1</v>
      </c>
      <c r="K557" s="14">
        <v>0</v>
      </c>
      <c r="L557" s="14">
        <v>0</v>
      </c>
      <c r="M557" s="14">
        <v>0</v>
      </c>
      <c r="N557" s="14" t="s">
        <v>170</v>
      </c>
      <c r="O557" s="14"/>
      <c r="P557" s="15" t="s">
        <v>267</v>
      </c>
      <c r="Q557" s="27" t="str">
        <f t="shared" si="8"/>
        <v>INSERT INTO CNCR_CODE_META_BAK values (:v_host_cd,'1','30440','위내시경검사결과유형코드','03','EGC-IIb','3', NULL, NOW());</v>
      </c>
    </row>
    <row r="558" spans="1:17">
      <c r="A558" s="66" t="s">
        <v>2238</v>
      </c>
      <c r="B558" s="144">
        <v>1</v>
      </c>
      <c r="C558" s="16">
        <v>30440</v>
      </c>
      <c r="D558" s="16" t="s">
        <v>838</v>
      </c>
      <c r="E558" s="17" t="s">
        <v>345</v>
      </c>
      <c r="F558" s="5" t="s">
        <v>629</v>
      </c>
      <c r="G558" s="18">
        <v>4</v>
      </c>
      <c r="H558" s="18">
        <v>12</v>
      </c>
      <c r="I558" s="14">
        <v>0</v>
      </c>
      <c r="J558" s="14">
        <v>1</v>
      </c>
      <c r="K558" s="14">
        <v>0</v>
      </c>
      <c r="L558" s="14">
        <v>0</v>
      </c>
      <c r="M558" s="14">
        <v>0</v>
      </c>
      <c r="N558" s="14" t="s">
        <v>170</v>
      </c>
      <c r="O558" s="14"/>
      <c r="P558" s="15" t="s">
        <v>267</v>
      </c>
      <c r="Q558" s="27" t="str">
        <f t="shared" si="8"/>
        <v>INSERT INTO CNCR_CODE_META_BAK values (:v_host_cd,'1','30440','위내시경검사결과유형코드','04','EGC-IIc','4', NULL, NOW());</v>
      </c>
    </row>
    <row r="559" spans="1:17">
      <c r="A559" s="66" t="s">
        <v>2238</v>
      </c>
      <c r="B559" s="144">
        <v>1</v>
      </c>
      <c r="C559" s="16">
        <v>30440</v>
      </c>
      <c r="D559" s="16" t="s">
        <v>838</v>
      </c>
      <c r="E559" s="17" t="s">
        <v>347</v>
      </c>
      <c r="F559" s="5" t="s">
        <v>630</v>
      </c>
      <c r="G559" s="18">
        <v>5</v>
      </c>
      <c r="H559" s="18">
        <v>12</v>
      </c>
      <c r="I559" s="14">
        <v>0</v>
      </c>
      <c r="J559" s="14">
        <v>1</v>
      </c>
      <c r="K559" s="14">
        <v>0</v>
      </c>
      <c r="L559" s="14">
        <v>0</v>
      </c>
      <c r="M559" s="14">
        <v>0</v>
      </c>
      <c r="N559" s="14" t="s">
        <v>170</v>
      </c>
      <c r="O559" s="14"/>
      <c r="P559" s="15" t="s">
        <v>267</v>
      </c>
      <c r="Q559" s="27" t="str">
        <f t="shared" si="8"/>
        <v>INSERT INTO CNCR_CODE_META_BAK values (:v_host_cd,'1','30440','위내시경검사결과유형코드','05','EGC-III','5', NULL, NOW());</v>
      </c>
    </row>
    <row r="560" spans="1:17">
      <c r="A560" s="66" t="s">
        <v>2238</v>
      </c>
      <c r="B560" s="144">
        <v>1</v>
      </c>
      <c r="C560" s="16">
        <v>30440</v>
      </c>
      <c r="D560" s="16" t="s">
        <v>838</v>
      </c>
      <c r="E560" s="17" t="s">
        <v>595</v>
      </c>
      <c r="F560" s="5" t="s">
        <v>631</v>
      </c>
      <c r="G560" s="18">
        <v>6</v>
      </c>
      <c r="H560" s="18">
        <v>12</v>
      </c>
      <c r="I560" s="14">
        <v>0</v>
      </c>
      <c r="J560" s="14">
        <v>1</v>
      </c>
      <c r="K560" s="14">
        <v>0</v>
      </c>
      <c r="L560" s="14">
        <v>0</v>
      </c>
      <c r="M560" s="14">
        <v>0</v>
      </c>
      <c r="N560" s="14" t="s">
        <v>170</v>
      </c>
      <c r="O560" s="14"/>
      <c r="P560" s="15" t="s">
        <v>267</v>
      </c>
      <c r="Q560" s="27" t="str">
        <f t="shared" si="8"/>
        <v>INSERT INTO CNCR_CODE_META_BAK values (:v_host_cd,'1','30440','위내시경검사결과유형코드','06','AGC-Bormann type 1','6', NULL, NOW());</v>
      </c>
    </row>
    <row r="561" spans="1:17">
      <c r="A561" s="66" t="s">
        <v>2238</v>
      </c>
      <c r="B561" s="144">
        <v>1</v>
      </c>
      <c r="C561" s="16">
        <v>30440</v>
      </c>
      <c r="D561" s="16" t="s">
        <v>838</v>
      </c>
      <c r="E561" s="17" t="s">
        <v>597</v>
      </c>
      <c r="F561" s="5" t="s">
        <v>632</v>
      </c>
      <c r="G561" s="18">
        <v>7</v>
      </c>
      <c r="H561" s="18">
        <v>12</v>
      </c>
      <c r="I561" s="14">
        <v>0</v>
      </c>
      <c r="J561" s="14">
        <v>1</v>
      </c>
      <c r="K561" s="14">
        <v>0</v>
      </c>
      <c r="L561" s="14">
        <v>0</v>
      </c>
      <c r="M561" s="14">
        <v>0</v>
      </c>
      <c r="N561" s="14" t="s">
        <v>170</v>
      </c>
      <c r="O561" s="14"/>
      <c r="P561" s="15" t="s">
        <v>267</v>
      </c>
      <c r="Q561" s="27" t="str">
        <f t="shared" si="8"/>
        <v>INSERT INTO CNCR_CODE_META_BAK values (:v_host_cd,'1','30440','위내시경검사결과유형코드','07','AGC-Bormann type 2','7', NULL, NOW());</v>
      </c>
    </row>
    <row r="562" spans="1:17">
      <c r="A562" s="66" t="s">
        <v>2238</v>
      </c>
      <c r="B562" s="144">
        <v>1</v>
      </c>
      <c r="C562" s="16">
        <v>30440</v>
      </c>
      <c r="D562" s="16" t="s">
        <v>838</v>
      </c>
      <c r="E562" s="17" t="s">
        <v>599</v>
      </c>
      <c r="F562" s="5" t="s">
        <v>633</v>
      </c>
      <c r="G562" s="18">
        <v>8</v>
      </c>
      <c r="H562" s="18">
        <v>12</v>
      </c>
      <c r="I562" s="14">
        <v>0</v>
      </c>
      <c r="J562" s="14">
        <v>1</v>
      </c>
      <c r="K562" s="14">
        <v>0</v>
      </c>
      <c r="L562" s="14">
        <v>0</v>
      </c>
      <c r="M562" s="14">
        <v>0</v>
      </c>
      <c r="N562" s="14" t="s">
        <v>170</v>
      </c>
      <c r="O562" s="14"/>
      <c r="P562" s="15" t="s">
        <v>267</v>
      </c>
      <c r="Q562" s="27" t="str">
        <f t="shared" si="8"/>
        <v>INSERT INTO CNCR_CODE_META_BAK values (:v_host_cd,'1','30440','위내시경검사결과유형코드','08','AGC-Bormann type 3','8', NULL, NOW());</v>
      </c>
    </row>
    <row r="563" spans="1:17">
      <c r="A563" s="66" t="s">
        <v>2238</v>
      </c>
      <c r="B563" s="144">
        <v>1</v>
      </c>
      <c r="C563" s="16">
        <v>30440</v>
      </c>
      <c r="D563" s="16" t="s">
        <v>838</v>
      </c>
      <c r="E563" s="17" t="s">
        <v>666</v>
      </c>
      <c r="F563" s="5" t="s">
        <v>634</v>
      </c>
      <c r="G563" s="18">
        <v>9</v>
      </c>
      <c r="H563" s="18">
        <v>12</v>
      </c>
      <c r="I563" s="14">
        <v>0</v>
      </c>
      <c r="J563" s="14">
        <v>1</v>
      </c>
      <c r="K563" s="14">
        <v>0</v>
      </c>
      <c r="L563" s="14">
        <v>0</v>
      </c>
      <c r="M563" s="14">
        <v>0</v>
      </c>
      <c r="N563" s="14" t="s">
        <v>170</v>
      </c>
      <c r="O563" s="14"/>
      <c r="P563" s="15" t="s">
        <v>267</v>
      </c>
      <c r="Q563" s="27" t="str">
        <f t="shared" si="8"/>
        <v>INSERT INTO CNCR_CODE_META_BAK values (:v_host_cd,'1','30440','위내시경검사결과유형코드','09','AGC-Bormann type 4','9', NULL, NOW());</v>
      </c>
    </row>
    <row r="564" spans="1:17">
      <c r="A564" s="66" t="s">
        <v>2238</v>
      </c>
      <c r="B564" s="144">
        <v>1</v>
      </c>
      <c r="C564" s="16">
        <v>30440</v>
      </c>
      <c r="D564" s="16" t="s">
        <v>838</v>
      </c>
      <c r="E564" s="17">
        <v>10</v>
      </c>
      <c r="F564" s="5" t="s">
        <v>635</v>
      </c>
      <c r="G564" s="18">
        <v>10</v>
      </c>
      <c r="H564" s="18">
        <v>12</v>
      </c>
      <c r="I564" s="14">
        <v>0</v>
      </c>
      <c r="J564" s="14">
        <v>1</v>
      </c>
      <c r="K564" s="14">
        <v>0</v>
      </c>
      <c r="L564" s="14">
        <v>0</v>
      </c>
      <c r="M564" s="14">
        <v>0</v>
      </c>
      <c r="N564" s="14" t="s">
        <v>170</v>
      </c>
      <c r="O564" s="14"/>
      <c r="P564" s="15" t="s">
        <v>267</v>
      </c>
      <c r="Q564" s="27" t="str">
        <f t="shared" si="8"/>
        <v>INSERT INTO CNCR_CODE_META_BAK values (:v_host_cd,'1','30440','위내시경검사결과유형코드','10','AGC-Bormann type 5','10', NULL, NOW());</v>
      </c>
    </row>
    <row r="565" spans="1:17">
      <c r="A565" s="66" t="s">
        <v>2238</v>
      </c>
      <c r="B565" s="144">
        <v>1</v>
      </c>
      <c r="C565" s="16">
        <v>30440</v>
      </c>
      <c r="D565" s="16" t="s">
        <v>838</v>
      </c>
      <c r="E565" s="17">
        <v>11</v>
      </c>
      <c r="F565" s="5" t="s">
        <v>636</v>
      </c>
      <c r="G565" s="18">
        <v>11</v>
      </c>
      <c r="H565" s="18">
        <v>12</v>
      </c>
      <c r="I565" s="14">
        <v>0</v>
      </c>
      <c r="J565" s="14">
        <v>1</v>
      </c>
      <c r="K565" s="14">
        <v>0</v>
      </c>
      <c r="L565" s="14">
        <v>0</v>
      </c>
      <c r="M565" s="14">
        <v>0</v>
      </c>
      <c r="N565" s="14" t="s">
        <v>170</v>
      </c>
      <c r="O565" s="14"/>
      <c r="P565" s="15" t="s">
        <v>267</v>
      </c>
      <c r="Q565" s="27" t="str">
        <f t="shared" si="8"/>
        <v>INSERT INTO CNCR_CODE_META_BAK values (:v_host_cd,'1','30440','위내시경검사결과유형코드','11','Combination','11', NULL, NOW());</v>
      </c>
    </row>
    <row r="566" spans="1:17">
      <c r="A566" s="66" t="s">
        <v>2238</v>
      </c>
      <c r="B566" s="144">
        <v>1</v>
      </c>
      <c r="C566" s="16">
        <v>30440</v>
      </c>
      <c r="D566" s="16" t="s">
        <v>838</v>
      </c>
      <c r="E566" s="17">
        <v>99</v>
      </c>
      <c r="F566" s="5" t="s">
        <v>642</v>
      </c>
      <c r="G566" s="18">
        <v>12</v>
      </c>
      <c r="H566" s="18">
        <v>12</v>
      </c>
      <c r="I566" s="14">
        <v>0</v>
      </c>
      <c r="J566" s="14">
        <v>1</v>
      </c>
      <c r="K566" s="14">
        <v>0</v>
      </c>
      <c r="L566" s="14">
        <v>0</v>
      </c>
      <c r="M566" s="14">
        <v>0</v>
      </c>
      <c r="N566" s="14" t="s">
        <v>170</v>
      </c>
      <c r="O566" s="14"/>
      <c r="P566" s="15" t="s">
        <v>267</v>
      </c>
      <c r="Q566" s="27" t="str">
        <f t="shared" si="8"/>
        <v>INSERT INTO CNCR_CODE_META_BAK values (:v_host_cd,'1','30440','위내시경검사결과유형코드','99','기타/Unclassifiable','12', NULL, NOW());</v>
      </c>
    </row>
    <row r="567" spans="1:17">
      <c r="A567" s="66" t="s">
        <v>2238</v>
      </c>
      <c r="B567" s="144">
        <v>1</v>
      </c>
      <c r="C567" s="16">
        <v>30450</v>
      </c>
      <c r="D567" s="16" t="s">
        <v>839</v>
      </c>
      <c r="E567" s="17" t="s">
        <v>339</v>
      </c>
      <c r="F567" s="5" t="s">
        <v>840</v>
      </c>
      <c r="G567" s="18">
        <v>1</v>
      </c>
      <c r="H567" s="18">
        <v>6</v>
      </c>
      <c r="I567" s="14">
        <v>0</v>
      </c>
      <c r="J567" s="14">
        <v>1</v>
      </c>
      <c r="K567" s="14">
        <v>0</v>
      </c>
      <c r="L567" s="14">
        <v>0</v>
      </c>
      <c r="M567" s="14">
        <v>0</v>
      </c>
      <c r="N567" s="14" t="s">
        <v>170</v>
      </c>
      <c r="O567" s="14"/>
      <c r="P567" s="15" t="s">
        <v>267</v>
      </c>
      <c r="Q567" s="27" t="str">
        <f t="shared" si="8"/>
        <v>INSERT INTO CNCR_CODE_META_BAK values (:v_host_cd,'1','30450','위내시경검사목적코드','01','공단검진','1', NULL, NOW());</v>
      </c>
    </row>
    <row r="568" spans="1:17">
      <c r="A568" s="66" t="s">
        <v>2238</v>
      </c>
      <c r="B568" s="144">
        <v>1</v>
      </c>
      <c r="C568" s="16">
        <v>30450</v>
      </c>
      <c r="D568" s="16" t="s">
        <v>841</v>
      </c>
      <c r="E568" s="17" t="s">
        <v>341</v>
      </c>
      <c r="F568" s="5" t="s">
        <v>842</v>
      </c>
      <c r="G568" s="18">
        <v>2</v>
      </c>
      <c r="H568" s="18">
        <v>6</v>
      </c>
      <c r="I568" s="14">
        <v>0</v>
      </c>
      <c r="J568" s="14">
        <v>1</v>
      </c>
      <c r="K568" s="14">
        <v>0</v>
      </c>
      <c r="L568" s="14">
        <v>0</v>
      </c>
      <c r="M568" s="14">
        <v>0</v>
      </c>
      <c r="N568" s="14" t="s">
        <v>170</v>
      </c>
      <c r="O568" s="14"/>
      <c r="P568" s="15" t="s">
        <v>267</v>
      </c>
      <c r="Q568" s="27" t="str">
        <f t="shared" si="8"/>
        <v>INSERT INTO CNCR_CODE_META_BAK values (:v_host_cd,'1','30450','위내시경검사목적코드','02','내시경 시술 및 추적검사','2', NULL, NOW());</v>
      </c>
    </row>
    <row r="569" spans="1:17">
      <c r="A569" s="66" t="s">
        <v>2238</v>
      </c>
      <c r="B569" s="144">
        <v>1</v>
      </c>
      <c r="C569" s="16">
        <v>30450</v>
      </c>
      <c r="D569" s="16" t="s">
        <v>841</v>
      </c>
      <c r="E569" s="17" t="s">
        <v>343</v>
      </c>
      <c r="F569" s="5" t="s">
        <v>843</v>
      </c>
      <c r="G569" s="18">
        <v>3</v>
      </c>
      <c r="H569" s="18">
        <v>6</v>
      </c>
      <c r="I569" s="14">
        <v>0</v>
      </c>
      <c r="J569" s="14">
        <v>1</v>
      </c>
      <c r="K569" s="14">
        <v>0</v>
      </c>
      <c r="L569" s="14">
        <v>0</v>
      </c>
      <c r="M569" s="14">
        <v>0</v>
      </c>
      <c r="N569" s="14" t="s">
        <v>170</v>
      </c>
      <c r="O569" s="14"/>
      <c r="P569" s="15" t="s">
        <v>267</v>
      </c>
      <c r="Q569" s="27" t="str">
        <f t="shared" si="8"/>
        <v>INSERT INTO CNCR_CODE_META_BAK values (:v_host_cd,'1','30450','위내시경검사목적코드','03','수술후 추적검사','3', NULL, NOW());</v>
      </c>
    </row>
    <row r="570" spans="1:17">
      <c r="A570" s="66" t="s">
        <v>2238</v>
      </c>
      <c r="B570" s="144">
        <v>1</v>
      </c>
      <c r="C570" s="16">
        <v>30450</v>
      </c>
      <c r="D570" s="16" t="s">
        <v>841</v>
      </c>
      <c r="E570" s="17" t="s">
        <v>345</v>
      </c>
      <c r="F570" s="5" t="s">
        <v>844</v>
      </c>
      <c r="G570" s="18">
        <v>4</v>
      </c>
      <c r="H570" s="18">
        <v>6</v>
      </c>
      <c r="I570" s="14">
        <v>0</v>
      </c>
      <c r="J570" s="14">
        <v>1</v>
      </c>
      <c r="K570" s="14">
        <v>0</v>
      </c>
      <c r="L570" s="14">
        <v>0</v>
      </c>
      <c r="M570" s="14">
        <v>0</v>
      </c>
      <c r="N570" s="14" t="s">
        <v>170</v>
      </c>
      <c r="O570" s="14"/>
      <c r="P570" s="15" t="s">
        <v>267</v>
      </c>
      <c r="Q570" s="27" t="str">
        <f t="shared" si="8"/>
        <v>INSERT INTO CNCR_CODE_META_BAK values (:v_host_cd,'1','30450','위내시경검사목적코드','04','암예방검진센터 수검자','4', NULL, NOW());</v>
      </c>
    </row>
    <row r="571" spans="1:17">
      <c r="A571" s="66" t="s">
        <v>2238</v>
      </c>
      <c r="B571" s="144">
        <v>1</v>
      </c>
      <c r="C571" s="16">
        <v>30450</v>
      </c>
      <c r="D571" s="16" t="s">
        <v>841</v>
      </c>
      <c r="E571" s="17" t="s">
        <v>347</v>
      </c>
      <c r="F571" s="5" t="s">
        <v>24</v>
      </c>
      <c r="G571" s="18">
        <v>5</v>
      </c>
      <c r="H571" s="18">
        <v>6</v>
      </c>
      <c r="I571" s="14">
        <v>0</v>
      </c>
      <c r="J571" s="14">
        <v>1</v>
      </c>
      <c r="K571" s="14">
        <v>0</v>
      </c>
      <c r="L571" s="14">
        <v>0</v>
      </c>
      <c r="M571" s="14">
        <v>0</v>
      </c>
      <c r="N571" s="14" t="s">
        <v>170</v>
      </c>
      <c r="O571" s="14"/>
      <c r="P571" s="15" t="s">
        <v>267</v>
      </c>
      <c r="Q571" s="27" t="str">
        <f t="shared" si="8"/>
        <v>INSERT INTO CNCR_CODE_META_BAK values (:v_host_cd,'1','30450','위내시경검사목적코드','05','진단','5', NULL, NOW());</v>
      </c>
    </row>
    <row r="572" spans="1:17">
      <c r="A572" s="66" t="s">
        <v>2238</v>
      </c>
      <c r="B572" s="144">
        <v>1</v>
      </c>
      <c r="C572" s="16">
        <v>30450</v>
      </c>
      <c r="D572" s="16" t="s">
        <v>841</v>
      </c>
      <c r="E572" s="17">
        <v>99</v>
      </c>
      <c r="F572" s="5" t="s">
        <v>271</v>
      </c>
      <c r="G572" s="18">
        <v>6</v>
      </c>
      <c r="H572" s="18">
        <v>6</v>
      </c>
      <c r="I572" s="14">
        <v>0</v>
      </c>
      <c r="J572" s="14">
        <v>1</v>
      </c>
      <c r="K572" s="14">
        <v>0</v>
      </c>
      <c r="L572" s="14">
        <v>0</v>
      </c>
      <c r="M572" s="14">
        <v>0</v>
      </c>
      <c r="N572" s="14" t="s">
        <v>170</v>
      </c>
      <c r="O572" s="14"/>
      <c r="P572" s="15" t="s">
        <v>267</v>
      </c>
      <c r="Q572" s="27" t="str">
        <f t="shared" si="8"/>
        <v>INSERT INTO CNCR_CODE_META_BAK values (:v_host_cd,'1','30450','위내시경검사목적코드','99','기타','6', NULL, NOW());</v>
      </c>
    </row>
    <row r="573" spans="1:17">
      <c r="A573" s="66" t="s">
        <v>2238</v>
      </c>
      <c r="B573" s="144">
        <v>1</v>
      </c>
      <c r="C573" s="16">
        <v>30460</v>
      </c>
      <c r="D573" s="16" t="s">
        <v>845</v>
      </c>
      <c r="E573" s="17" t="s">
        <v>339</v>
      </c>
      <c r="F573" s="5" t="s">
        <v>846</v>
      </c>
      <c r="G573" s="18">
        <v>1</v>
      </c>
      <c r="H573" s="18">
        <v>7</v>
      </c>
      <c r="I573" s="14">
        <v>0</v>
      </c>
      <c r="J573" s="14">
        <v>1</v>
      </c>
      <c r="K573" s="14">
        <v>0</v>
      </c>
      <c r="L573" s="14">
        <v>0</v>
      </c>
      <c r="M573" s="14">
        <v>0</v>
      </c>
      <c r="N573" s="14" t="s">
        <v>170</v>
      </c>
      <c r="O573" s="14"/>
      <c r="P573" s="15" t="s">
        <v>267</v>
      </c>
      <c r="Q573" s="27" t="str">
        <f t="shared" si="8"/>
        <v>INSERT INTO CNCR_CODE_META_BAK values (:v_host_cd,'1','30460','위내시경합병증등급코드','01','0','1', NULL, NOW());</v>
      </c>
    </row>
    <row r="574" spans="1:17">
      <c r="A574" s="66" t="s">
        <v>2238</v>
      </c>
      <c r="B574" s="144">
        <v>1</v>
      </c>
      <c r="C574" s="16">
        <v>30460</v>
      </c>
      <c r="D574" s="16" t="s">
        <v>847</v>
      </c>
      <c r="E574" s="17" t="s">
        <v>341</v>
      </c>
      <c r="F574" s="5" t="s">
        <v>848</v>
      </c>
      <c r="G574" s="18">
        <v>2</v>
      </c>
      <c r="H574" s="18">
        <v>7</v>
      </c>
      <c r="I574" s="14">
        <v>0</v>
      </c>
      <c r="J574" s="14">
        <v>1</v>
      </c>
      <c r="K574" s="14">
        <v>0</v>
      </c>
      <c r="L574" s="14">
        <v>0</v>
      </c>
      <c r="M574" s="14">
        <v>0</v>
      </c>
      <c r="N574" s="14" t="s">
        <v>170</v>
      </c>
      <c r="O574" s="14"/>
      <c r="P574" s="15" t="s">
        <v>267</v>
      </c>
      <c r="Q574" s="27" t="str">
        <f t="shared" si="8"/>
        <v>INSERT INTO CNCR_CODE_META_BAK values (:v_host_cd,'1','30460','위내시경합병증등급코드','02','I','2', NULL, NOW());</v>
      </c>
    </row>
    <row r="575" spans="1:17">
      <c r="A575" s="66" t="s">
        <v>2238</v>
      </c>
      <c r="B575" s="144">
        <v>1</v>
      </c>
      <c r="C575" s="16">
        <v>30460</v>
      </c>
      <c r="D575" s="16" t="s">
        <v>847</v>
      </c>
      <c r="E575" s="17" t="s">
        <v>343</v>
      </c>
      <c r="F575" s="5" t="s">
        <v>849</v>
      </c>
      <c r="G575" s="18">
        <v>3</v>
      </c>
      <c r="H575" s="18">
        <v>7</v>
      </c>
      <c r="I575" s="14">
        <v>0</v>
      </c>
      <c r="J575" s="14">
        <v>1</v>
      </c>
      <c r="K575" s="14">
        <v>0</v>
      </c>
      <c r="L575" s="14">
        <v>0</v>
      </c>
      <c r="M575" s="14">
        <v>0</v>
      </c>
      <c r="N575" s="14" t="s">
        <v>170</v>
      </c>
      <c r="O575" s="14"/>
      <c r="P575" s="15" t="s">
        <v>267</v>
      </c>
      <c r="Q575" s="27" t="str">
        <f t="shared" si="8"/>
        <v>INSERT INTO CNCR_CODE_META_BAK values (:v_host_cd,'1','30460','위내시경합병증등급코드','03','II','3', NULL, NOW());</v>
      </c>
    </row>
    <row r="576" spans="1:17">
      <c r="A576" s="66" t="s">
        <v>2238</v>
      </c>
      <c r="B576" s="144">
        <v>1</v>
      </c>
      <c r="C576" s="16">
        <v>30460</v>
      </c>
      <c r="D576" s="16" t="s">
        <v>847</v>
      </c>
      <c r="E576" s="17" t="s">
        <v>345</v>
      </c>
      <c r="F576" s="5" t="s">
        <v>850</v>
      </c>
      <c r="G576" s="18">
        <v>4</v>
      </c>
      <c r="H576" s="18">
        <v>7</v>
      </c>
      <c r="I576" s="14">
        <v>0</v>
      </c>
      <c r="J576" s="14">
        <v>1</v>
      </c>
      <c r="K576" s="14">
        <v>0</v>
      </c>
      <c r="L576" s="14">
        <v>0</v>
      </c>
      <c r="M576" s="14">
        <v>0</v>
      </c>
      <c r="N576" s="14" t="s">
        <v>170</v>
      </c>
      <c r="O576" s="14"/>
      <c r="P576" s="15" t="s">
        <v>267</v>
      </c>
      <c r="Q576" s="27" t="str">
        <f t="shared" si="8"/>
        <v>INSERT INTO CNCR_CODE_META_BAK values (:v_host_cd,'1','30460','위내시경합병증등급코드','04','IIIa','4', NULL, NOW());</v>
      </c>
    </row>
    <row r="577" spans="1:17">
      <c r="A577" s="66" t="s">
        <v>2238</v>
      </c>
      <c r="B577" s="144">
        <v>1</v>
      </c>
      <c r="C577" s="16">
        <v>30460</v>
      </c>
      <c r="D577" s="16" t="s">
        <v>847</v>
      </c>
      <c r="E577" s="17" t="s">
        <v>347</v>
      </c>
      <c r="F577" s="5" t="s">
        <v>851</v>
      </c>
      <c r="G577" s="18">
        <v>5</v>
      </c>
      <c r="H577" s="18">
        <v>7</v>
      </c>
      <c r="I577" s="14">
        <v>0</v>
      </c>
      <c r="J577" s="14">
        <v>1</v>
      </c>
      <c r="K577" s="14">
        <v>0</v>
      </c>
      <c r="L577" s="14">
        <v>0</v>
      </c>
      <c r="M577" s="14">
        <v>0</v>
      </c>
      <c r="N577" s="14" t="s">
        <v>170</v>
      </c>
      <c r="O577" s="14"/>
      <c r="P577" s="15" t="s">
        <v>267</v>
      </c>
      <c r="Q577" s="27" t="str">
        <f t="shared" si="8"/>
        <v>INSERT INTO CNCR_CODE_META_BAK values (:v_host_cd,'1','30460','위내시경합병증등급코드','05','IV','5', NULL, NOW());</v>
      </c>
    </row>
    <row r="578" spans="1:17">
      <c r="A578" s="66" t="s">
        <v>2238</v>
      </c>
      <c r="B578" s="144">
        <v>1</v>
      </c>
      <c r="C578" s="16">
        <v>30460</v>
      </c>
      <c r="D578" s="16" t="s">
        <v>847</v>
      </c>
      <c r="E578" s="17" t="s">
        <v>595</v>
      </c>
      <c r="F578" s="5" t="s">
        <v>852</v>
      </c>
      <c r="G578" s="18">
        <v>6</v>
      </c>
      <c r="H578" s="18">
        <v>7</v>
      </c>
      <c r="I578" s="14">
        <v>0</v>
      </c>
      <c r="J578" s="14">
        <v>1</v>
      </c>
      <c r="K578" s="14">
        <v>0</v>
      </c>
      <c r="L578" s="14">
        <v>0</v>
      </c>
      <c r="M578" s="14">
        <v>0</v>
      </c>
      <c r="N578" s="14" t="s">
        <v>170</v>
      </c>
      <c r="O578" s="14"/>
      <c r="P578" s="15" t="s">
        <v>267</v>
      </c>
      <c r="Q578" s="27" t="str">
        <f t="shared" si="8"/>
        <v>INSERT INTO CNCR_CODE_META_BAK values (:v_host_cd,'1','30460','위내시경합병증등급코드','06','V','6', NULL, NOW());</v>
      </c>
    </row>
    <row r="579" spans="1:17">
      <c r="A579" s="66" t="s">
        <v>2238</v>
      </c>
      <c r="B579" s="144">
        <v>1</v>
      </c>
      <c r="C579" s="16">
        <v>30460</v>
      </c>
      <c r="D579" s="16" t="s">
        <v>847</v>
      </c>
      <c r="E579" s="17" t="s">
        <v>597</v>
      </c>
      <c r="F579" s="5" t="s">
        <v>853</v>
      </c>
      <c r="G579" s="18">
        <v>7</v>
      </c>
      <c r="H579" s="18">
        <v>7</v>
      </c>
      <c r="I579" s="14">
        <v>0</v>
      </c>
      <c r="J579" s="14">
        <v>1</v>
      </c>
      <c r="K579" s="14">
        <v>0</v>
      </c>
      <c r="L579" s="14">
        <v>0</v>
      </c>
      <c r="M579" s="14">
        <v>0</v>
      </c>
      <c r="N579" s="14" t="s">
        <v>170</v>
      </c>
      <c r="O579" s="14"/>
      <c r="P579" s="15" t="s">
        <v>267</v>
      </c>
      <c r="Q579" s="27" t="str">
        <f t="shared" ref="Q579:Q642" si="9">"INSERT INTO CNCR_CODE_META_BAK values (:v_host_cd,'"&amp; B579 &amp;"','"&amp; C579 &amp;"','"&amp; D579 &amp;"','"&amp; E579 &amp;"','"&amp; SUBSTITUTE(F579,CHAR(39),CHAR(39)&amp;CHAR(39)) &amp;"','"&amp; G579 &amp;"', NULL, NOW());"</f>
        <v>INSERT INTO CNCR_CODE_META_BAK values (:v_host_cd,'1','30460','위내시경합병증등급코드','07','Not available','7', NULL, NOW());</v>
      </c>
    </row>
    <row r="580" spans="1:17">
      <c r="A580" s="66" t="s">
        <v>2238</v>
      </c>
      <c r="B580" s="144">
        <v>1</v>
      </c>
      <c r="C580" s="16">
        <v>30470</v>
      </c>
      <c r="D580" s="16" t="s">
        <v>854</v>
      </c>
      <c r="E580" s="17">
        <v>1</v>
      </c>
      <c r="F580" s="5" t="s">
        <v>620</v>
      </c>
      <c r="G580" s="18">
        <v>1</v>
      </c>
      <c r="H580" s="18">
        <v>5</v>
      </c>
      <c r="I580" s="14">
        <v>0</v>
      </c>
      <c r="J580" s="14">
        <v>1</v>
      </c>
      <c r="K580" s="14">
        <v>0</v>
      </c>
      <c r="L580" s="14">
        <v>0</v>
      </c>
      <c r="M580" s="14">
        <v>0</v>
      </c>
      <c r="N580" s="14" t="s">
        <v>170</v>
      </c>
      <c r="O580" s="14"/>
      <c r="P580" s="15" t="s">
        <v>267</v>
      </c>
      <c r="Q580" s="27" t="str">
        <f t="shared" si="9"/>
        <v>INSERT INTO CNCR_CODE_META_BAK values (:v_host_cd,'1','30470','위내시경합병증코드','1','None','1', NULL, NOW());</v>
      </c>
    </row>
    <row r="581" spans="1:17">
      <c r="A581" s="66" t="s">
        <v>2238</v>
      </c>
      <c r="B581" s="144">
        <v>1</v>
      </c>
      <c r="C581" s="16">
        <v>30470</v>
      </c>
      <c r="D581" s="16" t="s">
        <v>855</v>
      </c>
      <c r="E581" s="17">
        <v>2</v>
      </c>
      <c r="F581" s="5" t="s">
        <v>622</v>
      </c>
      <c r="G581" s="18">
        <v>2</v>
      </c>
      <c r="H581" s="18">
        <v>5</v>
      </c>
      <c r="I581" s="14">
        <v>0</v>
      </c>
      <c r="J581" s="14">
        <v>1</v>
      </c>
      <c r="K581" s="14">
        <v>0</v>
      </c>
      <c r="L581" s="14">
        <v>0</v>
      </c>
      <c r="M581" s="14">
        <v>0</v>
      </c>
      <c r="N581" s="14" t="s">
        <v>170</v>
      </c>
      <c r="O581" s="14"/>
      <c r="P581" s="15" t="s">
        <v>267</v>
      </c>
      <c r="Q581" s="27" t="str">
        <f t="shared" si="9"/>
        <v>INSERT INTO CNCR_CODE_META_BAK values (:v_host_cd,'1','30470','위내시경합병증코드','2','Bleeding','2', NULL, NOW());</v>
      </c>
    </row>
    <row r="582" spans="1:17">
      <c r="A582" s="66" t="s">
        <v>2238</v>
      </c>
      <c r="B582" s="144">
        <v>1</v>
      </c>
      <c r="C582" s="16">
        <v>30470</v>
      </c>
      <c r="D582" s="16" t="s">
        <v>854</v>
      </c>
      <c r="E582" s="17">
        <v>3</v>
      </c>
      <c r="F582" s="5" t="s">
        <v>623</v>
      </c>
      <c r="G582" s="18">
        <v>3</v>
      </c>
      <c r="H582" s="18">
        <v>5</v>
      </c>
      <c r="I582" s="14">
        <v>0</v>
      </c>
      <c r="J582" s="14">
        <v>1</v>
      </c>
      <c r="K582" s="14">
        <v>0</v>
      </c>
      <c r="L582" s="14">
        <v>0</v>
      </c>
      <c r="M582" s="14">
        <v>0</v>
      </c>
      <c r="N582" s="14" t="s">
        <v>170</v>
      </c>
      <c r="O582" s="14"/>
      <c r="P582" s="15" t="s">
        <v>267</v>
      </c>
      <c r="Q582" s="27" t="str">
        <f t="shared" si="9"/>
        <v>INSERT INTO CNCR_CODE_META_BAK values (:v_host_cd,'1','30470','위내시경합병증코드','3','Perforation','3', NULL, NOW());</v>
      </c>
    </row>
    <row r="583" spans="1:17">
      <c r="A583" s="66" t="s">
        <v>2238</v>
      </c>
      <c r="B583" s="144">
        <v>1</v>
      </c>
      <c r="C583" s="16">
        <v>30470</v>
      </c>
      <c r="D583" s="16" t="s">
        <v>855</v>
      </c>
      <c r="E583" s="17">
        <v>4</v>
      </c>
      <c r="F583" s="5" t="s">
        <v>624</v>
      </c>
      <c r="G583" s="18">
        <v>4</v>
      </c>
      <c r="H583" s="18">
        <v>5</v>
      </c>
      <c r="I583" s="14">
        <v>0</v>
      </c>
      <c r="J583" s="14">
        <v>1</v>
      </c>
      <c r="K583" s="14">
        <v>0</v>
      </c>
      <c r="L583" s="14">
        <v>0</v>
      </c>
      <c r="M583" s="14">
        <v>0</v>
      </c>
      <c r="N583" s="14" t="s">
        <v>170</v>
      </c>
      <c r="O583" s="14"/>
      <c r="P583" s="15" t="s">
        <v>267</v>
      </c>
      <c r="Q583" s="27" t="str">
        <f t="shared" si="9"/>
        <v>INSERT INTO CNCR_CODE_META_BAK values (:v_host_cd,'1','30470','위내시경합병증코드','4','Mallory-weiss tearing','4', NULL, NOW());</v>
      </c>
    </row>
    <row r="584" spans="1:17">
      <c r="A584" s="66" t="s">
        <v>2238</v>
      </c>
      <c r="B584" s="144">
        <v>1</v>
      </c>
      <c r="C584" s="16">
        <v>30470</v>
      </c>
      <c r="D584" s="16" t="s">
        <v>855</v>
      </c>
      <c r="E584" s="17">
        <v>9</v>
      </c>
      <c r="F584" s="5" t="s">
        <v>271</v>
      </c>
      <c r="G584" s="18">
        <v>5</v>
      </c>
      <c r="H584" s="18">
        <v>5</v>
      </c>
      <c r="I584" s="14">
        <v>0</v>
      </c>
      <c r="J584" s="14">
        <v>1</v>
      </c>
      <c r="K584" s="14">
        <v>0</v>
      </c>
      <c r="L584" s="14">
        <v>0</v>
      </c>
      <c r="M584" s="14">
        <v>0</v>
      </c>
      <c r="N584" s="14" t="s">
        <v>170</v>
      </c>
      <c r="O584" s="14"/>
      <c r="P584" s="15" t="s">
        <v>267</v>
      </c>
      <c r="Q584" s="27" t="str">
        <f t="shared" si="9"/>
        <v>INSERT INTO CNCR_CODE_META_BAK values (:v_host_cd,'1','30470','위내시경합병증코드','9','기타','5', NULL, NOW());</v>
      </c>
    </row>
    <row r="585" spans="1:17">
      <c r="A585" s="66" t="s">
        <v>2238</v>
      </c>
      <c r="B585" s="144">
        <v>1</v>
      </c>
      <c r="C585" s="16">
        <v>30480</v>
      </c>
      <c r="D585" s="16" t="s">
        <v>856</v>
      </c>
      <c r="E585" s="17">
        <v>1</v>
      </c>
      <c r="F585" s="5" t="s">
        <v>857</v>
      </c>
      <c r="G585" s="18">
        <v>1</v>
      </c>
      <c r="H585" s="18">
        <v>5</v>
      </c>
      <c r="I585" s="14">
        <v>0</v>
      </c>
      <c r="J585" s="14">
        <v>1</v>
      </c>
      <c r="K585" s="14">
        <v>0</v>
      </c>
      <c r="L585" s="14">
        <v>0</v>
      </c>
      <c r="M585" s="14">
        <v>0</v>
      </c>
      <c r="N585" s="14" t="s">
        <v>170</v>
      </c>
      <c r="O585" s="14"/>
      <c r="P585" s="15" t="s">
        <v>267</v>
      </c>
      <c r="Q585" s="27" t="str">
        <f t="shared" si="9"/>
        <v>INSERT INTO CNCR_CODE_META_BAK values (:v_host_cd,'1','30480','위식도경계부위암분류코드','1','Type I','1', NULL, NOW());</v>
      </c>
    </row>
    <row r="586" spans="1:17">
      <c r="A586" s="66" t="s">
        <v>2238</v>
      </c>
      <c r="B586" s="144">
        <v>1</v>
      </c>
      <c r="C586" s="16">
        <v>30480</v>
      </c>
      <c r="D586" s="16" t="s">
        <v>858</v>
      </c>
      <c r="E586" s="17">
        <v>2</v>
      </c>
      <c r="F586" s="5" t="s">
        <v>859</v>
      </c>
      <c r="G586" s="18">
        <v>2</v>
      </c>
      <c r="H586" s="18">
        <v>5</v>
      </c>
      <c r="I586" s="14">
        <v>0</v>
      </c>
      <c r="J586" s="14">
        <v>1</v>
      </c>
      <c r="K586" s="14">
        <v>0</v>
      </c>
      <c r="L586" s="14">
        <v>0</v>
      </c>
      <c r="M586" s="14">
        <v>0</v>
      </c>
      <c r="N586" s="14" t="s">
        <v>170</v>
      </c>
      <c r="O586" s="14"/>
      <c r="P586" s="15" t="s">
        <v>267</v>
      </c>
      <c r="Q586" s="27" t="str">
        <f t="shared" si="9"/>
        <v>INSERT INTO CNCR_CODE_META_BAK values (:v_host_cd,'1','30480','위식도경계부위암분류코드','2','Type II','2', NULL, NOW());</v>
      </c>
    </row>
    <row r="587" spans="1:17">
      <c r="A587" s="66" t="s">
        <v>2238</v>
      </c>
      <c r="B587" s="144">
        <v>1</v>
      </c>
      <c r="C587" s="16">
        <v>30480</v>
      </c>
      <c r="D587" s="16" t="s">
        <v>858</v>
      </c>
      <c r="E587" s="17">
        <v>3</v>
      </c>
      <c r="F587" s="5" t="s">
        <v>860</v>
      </c>
      <c r="G587" s="18">
        <v>3</v>
      </c>
      <c r="H587" s="18">
        <v>5</v>
      </c>
      <c r="I587" s="14">
        <v>0</v>
      </c>
      <c r="J587" s="14">
        <v>1</v>
      </c>
      <c r="K587" s="14">
        <v>0</v>
      </c>
      <c r="L587" s="14">
        <v>0</v>
      </c>
      <c r="M587" s="14">
        <v>0</v>
      </c>
      <c r="N587" s="14" t="s">
        <v>170</v>
      </c>
      <c r="O587" s="14"/>
      <c r="P587" s="15" t="s">
        <v>267</v>
      </c>
      <c r="Q587" s="27" t="str">
        <f t="shared" si="9"/>
        <v>INSERT INTO CNCR_CODE_META_BAK values (:v_host_cd,'1','30480','위식도경계부위암분류코드','3','Type III','3', NULL, NOW());</v>
      </c>
    </row>
    <row r="588" spans="1:17">
      <c r="A588" s="66" t="s">
        <v>2238</v>
      </c>
      <c r="B588" s="144">
        <v>1</v>
      </c>
      <c r="C588" s="16">
        <v>30480</v>
      </c>
      <c r="D588" s="16" t="s">
        <v>858</v>
      </c>
      <c r="E588" s="17">
        <v>4</v>
      </c>
      <c r="F588" s="5" t="s">
        <v>861</v>
      </c>
      <c r="G588" s="18">
        <v>4</v>
      </c>
      <c r="H588" s="18">
        <v>5</v>
      </c>
      <c r="I588" s="14">
        <v>0</v>
      </c>
      <c r="J588" s="14">
        <v>1</v>
      </c>
      <c r="K588" s="14">
        <v>0</v>
      </c>
      <c r="L588" s="14">
        <v>0</v>
      </c>
      <c r="M588" s="14">
        <v>0</v>
      </c>
      <c r="N588" s="14" t="s">
        <v>170</v>
      </c>
      <c r="O588" s="14"/>
      <c r="P588" s="15" t="s">
        <v>267</v>
      </c>
      <c r="Q588" s="27" t="str">
        <f t="shared" si="9"/>
        <v>INSERT INTO CNCR_CODE_META_BAK values (:v_host_cd,'1','30480','위식도경계부위암분류코드','4','해당없음','4', NULL, NOW());</v>
      </c>
    </row>
    <row r="589" spans="1:17">
      <c r="A589" s="66" t="s">
        <v>2238</v>
      </c>
      <c r="B589" s="144">
        <v>1</v>
      </c>
      <c r="C589" s="16">
        <v>30480</v>
      </c>
      <c r="D589" s="16" t="s">
        <v>858</v>
      </c>
      <c r="E589" s="17" t="s">
        <v>504</v>
      </c>
      <c r="F589" s="5" t="s">
        <v>271</v>
      </c>
      <c r="G589" s="18">
        <v>5</v>
      </c>
      <c r="H589" s="18">
        <v>5</v>
      </c>
      <c r="I589" s="14">
        <v>0</v>
      </c>
      <c r="J589" s="14">
        <v>1</v>
      </c>
      <c r="K589" s="14">
        <v>0</v>
      </c>
      <c r="L589" s="14">
        <v>0</v>
      </c>
      <c r="M589" s="14">
        <v>0</v>
      </c>
      <c r="N589" s="14" t="s">
        <v>170</v>
      </c>
      <c r="O589" s="14"/>
      <c r="P589" s="15" t="s">
        <v>267</v>
      </c>
      <c r="Q589" s="27" t="str">
        <f t="shared" si="9"/>
        <v>INSERT INTO CNCR_CODE_META_BAK values (:v_host_cd,'1','30480','위식도경계부위암분류코드','9','기타','5', NULL, NOW());</v>
      </c>
    </row>
    <row r="590" spans="1:17">
      <c r="A590" s="66" t="s">
        <v>2238</v>
      </c>
      <c r="B590" s="144">
        <v>1</v>
      </c>
      <c r="C590" s="16">
        <v>30490</v>
      </c>
      <c r="D590" s="16" t="s">
        <v>862</v>
      </c>
      <c r="E590" s="17">
        <v>1</v>
      </c>
      <c r="F590" s="5" t="s">
        <v>863</v>
      </c>
      <c r="G590" s="18">
        <v>1</v>
      </c>
      <c r="H590" s="18">
        <v>5</v>
      </c>
      <c r="I590" s="14">
        <v>0</v>
      </c>
      <c r="J590" s="14">
        <v>0</v>
      </c>
      <c r="K590" s="14">
        <v>1</v>
      </c>
      <c r="L590" s="14">
        <v>0</v>
      </c>
      <c r="M590" s="14">
        <v>0</v>
      </c>
      <c r="N590" s="14" t="s">
        <v>170</v>
      </c>
      <c r="O590" s="14"/>
      <c r="P590" s="15" t="s">
        <v>499</v>
      </c>
      <c r="Q590" s="27" t="str">
        <f t="shared" si="9"/>
        <v>INSERT INTO CNCR_CODE_META_BAK values (:v_host_cd,'1','30490','유방밀도분류코드','1','Extremely dense','1', NULL, NOW());</v>
      </c>
    </row>
    <row r="591" spans="1:17">
      <c r="A591" s="66" t="s">
        <v>2238</v>
      </c>
      <c r="B591" s="144">
        <v>1</v>
      </c>
      <c r="C591" s="16">
        <v>30490</v>
      </c>
      <c r="D591" s="16" t="s">
        <v>864</v>
      </c>
      <c r="E591" s="17">
        <v>2</v>
      </c>
      <c r="F591" s="5" t="s">
        <v>865</v>
      </c>
      <c r="G591" s="18">
        <v>2</v>
      </c>
      <c r="H591" s="18">
        <v>5</v>
      </c>
      <c r="I591" s="14">
        <v>0</v>
      </c>
      <c r="J591" s="14">
        <v>0</v>
      </c>
      <c r="K591" s="14">
        <v>1</v>
      </c>
      <c r="L591" s="14">
        <v>0</v>
      </c>
      <c r="M591" s="14">
        <v>0</v>
      </c>
      <c r="N591" s="14" t="s">
        <v>170</v>
      </c>
      <c r="O591" s="14"/>
      <c r="P591" s="15" t="s">
        <v>267</v>
      </c>
      <c r="Q591" s="27" t="str">
        <f t="shared" si="9"/>
        <v>INSERT INTO CNCR_CODE_META_BAK values (:v_host_cd,'1','30490','유방밀도분류코드','2','Fatty breast','2', NULL, NOW());</v>
      </c>
    </row>
    <row r="592" spans="1:17">
      <c r="A592" s="66" t="s">
        <v>2238</v>
      </c>
      <c r="B592" s="144">
        <v>1</v>
      </c>
      <c r="C592" s="16">
        <v>30490</v>
      </c>
      <c r="D592" s="16" t="s">
        <v>864</v>
      </c>
      <c r="E592" s="17">
        <v>3</v>
      </c>
      <c r="F592" s="5" t="s">
        <v>866</v>
      </c>
      <c r="G592" s="18">
        <v>3</v>
      </c>
      <c r="H592" s="18">
        <v>5</v>
      </c>
      <c r="I592" s="14">
        <v>0</v>
      </c>
      <c r="J592" s="14">
        <v>0</v>
      </c>
      <c r="K592" s="14">
        <v>1</v>
      </c>
      <c r="L592" s="14">
        <v>0</v>
      </c>
      <c r="M592" s="14">
        <v>0</v>
      </c>
      <c r="N592" s="14" t="s">
        <v>170</v>
      </c>
      <c r="O592" s="14"/>
      <c r="P592" s="15" t="s">
        <v>267</v>
      </c>
      <c r="Q592" s="27" t="str">
        <f t="shared" si="9"/>
        <v>INSERT INTO CNCR_CODE_META_BAK values (:v_host_cd,'1','30490','유방밀도분류코드','3','Heterogeneously dense','3', NULL, NOW());</v>
      </c>
    </row>
    <row r="593" spans="1:17">
      <c r="A593" s="66" t="s">
        <v>2238</v>
      </c>
      <c r="B593" s="144">
        <v>1</v>
      </c>
      <c r="C593" s="16">
        <v>30490</v>
      </c>
      <c r="D593" s="16" t="s">
        <v>864</v>
      </c>
      <c r="E593" s="17">
        <v>4</v>
      </c>
      <c r="F593" s="5" t="s">
        <v>867</v>
      </c>
      <c r="G593" s="18">
        <v>4</v>
      </c>
      <c r="H593" s="18">
        <v>5</v>
      </c>
      <c r="I593" s="14">
        <v>0</v>
      </c>
      <c r="J593" s="14">
        <v>0</v>
      </c>
      <c r="K593" s="14">
        <v>1</v>
      </c>
      <c r="L593" s="14">
        <v>0</v>
      </c>
      <c r="M593" s="14">
        <v>0</v>
      </c>
      <c r="N593" s="14" t="s">
        <v>170</v>
      </c>
      <c r="O593" s="14"/>
      <c r="P593" s="15" t="s">
        <v>267</v>
      </c>
      <c r="Q593" s="27" t="str">
        <f t="shared" si="9"/>
        <v>INSERT INTO CNCR_CODE_META_BAK values (:v_host_cd,'1','30490','유방밀도분류코드','4','Scattered fibroglandular','4', NULL, NOW());</v>
      </c>
    </row>
    <row r="594" spans="1:17">
      <c r="A594" s="66" t="s">
        <v>2238</v>
      </c>
      <c r="B594" s="144">
        <v>1</v>
      </c>
      <c r="C594" s="16">
        <v>30490</v>
      </c>
      <c r="D594" s="16" t="s">
        <v>864</v>
      </c>
      <c r="E594" s="17">
        <v>9</v>
      </c>
      <c r="F594" s="5" t="s">
        <v>271</v>
      </c>
      <c r="G594" s="18">
        <v>5</v>
      </c>
      <c r="H594" s="18">
        <v>5</v>
      </c>
      <c r="I594" s="14">
        <v>0</v>
      </c>
      <c r="J594" s="14">
        <v>0</v>
      </c>
      <c r="K594" s="14">
        <v>1</v>
      </c>
      <c r="L594" s="14">
        <v>0</v>
      </c>
      <c r="M594" s="14">
        <v>0</v>
      </c>
      <c r="N594" s="14" t="s">
        <v>170</v>
      </c>
      <c r="O594" s="14"/>
      <c r="P594" s="15" t="s">
        <v>267</v>
      </c>
      <c r="Q594" s="27" t="str">
        <f t="shared" si="9"/>
        <v>INSERT INTO CNCR_CODE_META_BAK values (:v_host_cd,'1','30490','유방밀도분류코드','9','기타','5', NULL, NOW());</v>
      </c>
    </row>
    <row r="595" spans="1:17">
      <c r="A595" s="66" t="s">
        <v>2238</v>
      </c>
      <c r="B595" s="144">
        <v>1</v>
      </c>
      <c r="C595" s="16">
        <v>30500</v>
      </c>
      <c r="D595" s="16" t="s">
        <v>868</v>
      </c>
      <c r="E595" s="17" t="s">
        <v>339</v>
      </c>
      <c r="F595" s="5" t="s">
        <v>869</v>
      </c>
      <c r="G595" s="18">
        <v>1</v>
      </c>
      <c r="H595" s="18">
        <v>5</v>
      </c>
      <c r="I595" s="14">
        <v>0</v>
      </c>
      <c r="J595" s="14">
        <v>0</v>
      </c>
      <c r="K595" s="14">
        <v>1</v>
      </c>
      <c r="L595" s="14">
        <v>0</v>
      </c>
      <c r="M595" s="14">
        <v>0</v>
      </c>
      <c r="N595" s="14" t="s">
        <v>170</v>
      </c>
      <c r="O595" s="14"/>
      <c r="P595" s="15" t="s">
        <v>267</v>
      </c>
      <c r="Q595" s="27" t="str">
        <f t="shared" si="9"/>
        <v>INSERT INTO CNCR_CODE_META_BAK values (:v_host_cd,'1','30500','유전자발현검사결과종류코드','01','EPclin score','1', NULL, NOW());</v>
      </c>
    </row>
    <row r="596" spans="1:17">
      <c r="A596" s="66" t="s">
        <v>2238</v>
      </c>
      <c r="B596" s="144">
        <v>1</v>
      </c>
      <c r="C596" s="16">
        <v>30500</v>
      </c>
      <c r="D596" s="16" t="s">
        <v>870</v>
      </c>
      <c r="E596" s="17" t="s">
        <v>341</v>
      </c>
      <c r="F596" s="5" t="s">
        <v>871</v>
      </c>
      <c r="G596" s="18">
        <v>2</v>
      </c>
      <c r="H596" s="18">
        <v>5</v>
      </c>
      <c r="I596" s="14">
        <v>0</v>
      </c>
      <c r="J596" s="14">
        <v>0</v>
      </c>
      <c r="K596" s="14">
        <v>1</v>
      </c>
      <c r="L596" s="14">
        <v>0</v>
      </c>
      <c r="M596" s="14">
        <v>0</v>
      </c>
      <c r="N596" s="14" t="s">
        <v>170</v>
      </c>
      <c r="O596" s="14"/>
      <c r="P596" s="15" t="s">
        <v>267</v>
      </c>
      <c r="Q596" s="27" t="str">
        <f t="shared" si="9"/>
        <v>INSERT INTO CNCR_CODE_META_BAK values (:v_host_cd,'1','30500','유전자발현검사결과종류코드','02','Mammaprint Index','2', NULL, NOW());</v>
      </c>
    </row>
    <row r="597" spans="1:17">
      <c r="A597" s="66" t="s">
        <v>2238</v>
      </c>
      <c r="B597" s="144">
        <v>1</v>
      </c>
      <c r="C597" s="16">
        <v>30500</v>
      </c>
      <c r="D597" s="16" t="s">
        <v>870</v>
      </c>
      <c r="E597" s="17" t="s">
        <v>343</v>
      </c>
      <c r="F597" s="5" t="s">
        <v>872</v>
      </c>
      <c r="G597" s="18">
        <v>3</v>
      </c>
      <c r="H597" s="18">
        <v>5</v>
      </c>
      <c r="I597" s="14">
        <v>0</v>
      </c>
      <c r="J597" s="14">
        <v>0</v>
      </c>
      <c r="K597" s="14">
        <v>1</v>
      </c>
      <c r="L597" s="14">
        <v>0</v>
      </c>
      <c r="M597" s="14">
        <v>0</v>
      </c>
      <c r="N597" s="14" t="s">
        <v>170</v>
      </c>
      <c r="O597" s="14"/>
      <c r="P597" s="15" t="s">
        <v>267</v>
      </c>
      <c r="Q597" s="27" t="str">
        <f t="shared" si="9"/>
        <v>INSERT INTO CNCR_CODE_META_BAK values (:v_host_cd,'1','30500','유전자발현검사결과종류코드','03','Oncotype Recurrence Score (RS)','3', NULL, NOW());</v>
      </c>
    </row>
    <row r="598" spans="1:17">
      <c r="A598" s="66" t="s">
        <v>2238</v>
      </c>
      <c r="B598" s="144">
        <v>1</v>
      </c>
      <c r="C598" s="16">
        <v>30500</v>
      </c>
      <c r="D598" s="16" t="s">
        <v>870</v>
      </c>
      <c r="E598" s="17" t="s">
        <v>345</v>
      </c>
      <c r="F598" s="5" t="s">
        <v>873</v>
      </c>
      <c r="G598" s="18">
        <v>4</v>
      </c>
      <c r="H598" s="18">
        <v>5</v>
      </c>
      <c r="I598" s="14">
        <v>0</v>
      </c>
      <c r="J598" s="14">
        <v>0</v>
      </c>
      <c r="K598" s="14">
        <v>1</v>
      </c>
      <c r="L598" s="14">
        <v>0</v>
      </c>
      <c r="M598" s="14">
        <v>0</v>
      </c>
      <c r="N598" s="14" t="s">
        <v>170</v>
      </c>
      <c r="O598" s="14"/>
      <c r="P598" s="15" t="s">
        <v>267</v>
      </c>
      <c r="Q598" s="27" t="str">
        <f t="shared" si="9"/>
        <v>INSERT INTO CNCR_CODE_META_BAK values (:v_host_cd,'1','30500','유전자발현검사결과종류코드','04','Risk Assessment','4', NULL, NOW());</v>
      </c>
    </row>
    <row r="599" spans="1:17">
      <c r="A599" s="66" t="s">
        <v>2238</v>
      </c>
      <c r="B599" s="144">
        <v>1</v>
      </c>
      <c r="C599" s="16">
        <v>30500</v>
      </c>
      <c r="D599" s="16" t="s">
        <v>870</v>
      </c>
      <c r="E599" s="17" t="s">
        <v>347</v>
      </c>
      <c r="F599" s="5" t="s">
        <v>874</v>
      </c>
      <c r="G599" s="18">
        <v>5</v>
      </c>
      <c r="H599" s="18">
        <v>5</v>
      </c>
      <c r="I599" s="14">
        <v>0</v>
      </c>
      <c r="J599" s="14">
        <v>0</v>
      </c>
      <c r="K599" s="14">
        <v>1</v>
      </c>
      <c r="L599" s="14">
        <v>0</v>
      </c>
      <c r="M599" s="14">
        <v>0</v>
      </c>
      <c r="N599" s="14" t="s">
        <v>170</v>
      </c>
      <c r="O599" s="14"/>
      <c r="P599" s="15" t="s">
        <v>267</v>
      </c>
      <c r="Q599" s="27" t="str">
        <f t="shared" si="9"/>
        <v>INSERT INTO CNCR_CODE_META_BAK values (:v_host_cd,'1','30500','유전자발현검사결과종류코드','05','Risk-of-Recurrence Result','5', NULL, NOW());</v>
      </c>
    </row>
    <row r="600" spans="1:17">
      <c r="A600" s="66" t="s">
        <v>2238</v>
      </c>
      <c r="B600" s="144">
        <v>1</v>
      </c>
      <c r="C600" s="16">
        <v>30510</v>
      </c>
      <c r="D600" s="16" t="s">
        <v>875</v>
      </c>
      <c r="E600" s="17" t="s">
        <v>339</v>
      </c>
      <c r="F600" s="5" t="s">
        <v>876</v>
      </c>
      <c r="G600" s="18">
        <v>1</v>
      </c>
      <c r="H600" s="18">
        <v>7</v>
      </c>
      <c r="I600" s="14">
        <v>0</v>
      </c>
      <c r="J600" s="14">
        <v>0</v>
      </c>
      <c r="K600" s="14">
        <v>1</v>
      </c>
      <c r="L600" s="14">
        <v>0</v>
      </c>
      <c r="M600" s="14">
        <v>0</v>
      </c>
      <c r="N600" s="14" t="s">
        <v>170</v>
      </c>
      <c r="O600" s="14"/>
      <c r="P600" s="15" t="s">
        <v>267</v>
      </c>
      <c r="Q600" s="27" t="str">
        <f t="shared" si="9"/>
        <v>INSERT INTO CNCR_CODE_META_BAK values (:v_host_cd,'1','30510','유전자발현검사종류코드','01','BCI','1', NULL, NOW());</v>
      </c>
    </row>
    <row r="601" spans="1:17">
      <c r="A601" s="66" t="s">
        <v>2238</v>
      </c>
      <c r="B601" s="144">
        <v>1</v>
      </c>
      <c r="C601" s="16">
        <v>30510</v>
      </c>
      <c r="D601" s="16" t="s">
        <v>875</v>
      </c>
      <c r="E601" s="17" t="s">
        <v>341</v>
      </c>
      <c r="F601" s="5" t="s">
        <v>877</v>
      </c>
      <c r="G601" s="18">
        <v>2</v>
      </c>
      <c r="H601" s="18">
        <v>7</v>
      </c>
      <c r="I601" s="14">
        <v>0</v>
      </c>
      <c r="J601" s="14">
        <v>0</v>
      </c>
      <c r="K601" s="14">
        <v>1</v>
      </c>
      <c r="L601" s="14">
        <v>0</v>
      </c>
      <c r="M601" s="14">
        <v>0</v>
      </c>
      <c r="N601" s="14" t="s">
        <v>170</v>
      </c>
      <c r="O601" s="14"/>
      <c r="P601" s="15" t="s">
        <v>267</v>
      </c>
      <c r="Q601" s="27" t="str">
        <f t="shared" si="9"/>
        <v>INSERT INTO CNCR_CODE_META_BAK values (:v_host_cd,'1','30510','유전자발현검사종류코드','02','Endopredict','2', NULL, NOW());</v>
      </c>
    </row>
    <row r="602" spans="1:17">
      <c r="A602" s="66" t="s">
        <v>2238</v>
      </c>
      <c r="B602" s="144">
        <v>1</v>
      </c>
      <c r="C602" s="16">
        <v>30510</v>
      </c>
      <c r="D602" s="16" t="s">
        <v>875</v>
      </c>
      <c r="E602" s="17" t="s">
        <v>343</v>
      </c>
      <c r="F602" s="5" t="s">
        <v>878</v>
      </c>
      <c r="G602" s="18">
        <v>3</v>
      </c>
      <c r="H602" s="18">
        <v>7</v>
      </c>
      <c r="I602" s="14">
        <v>0</v>
      </c>
      <c r="J602" s="14">
        <v>0</v>
      </c>
      <c r="K602" s="14">
        <v>1</v>
      </c>
      <c r="L602" s="14">
        <v>0</v>
      </c>
      <c r="M602" s="14">
        <v>0</v>
      </c>
      <c r="N602" s="14" t="s">
        <v>170</v>
      </c>
      <c r="O602" s="14"/>
      <c r="P602" s="15" t="s">
        <v>267</v>
      </c>
      <c r="Q602" s="27" t="str">
        <f t="shared" si="9"/>
        <v>INSERT INTO CNCR_CODE_META_BAK values (:v_host_cd,'1','30510','유전자발현검사종류코드','03','GenesWell BCT','3', NULL, NOW());</v>
      </c>
    </row>
    <row r="603" spans="1:17">
      <c r="A603" s="66" t="s">
        <v>2238</v>
      </c>
      <c r="B603" s="144">
        <v>1</v>
      </c>
      <c r="C603" s="16">
        <v>30510</v>
      </c>
      <c r="D603" s="16" t="s">
        <v>875</v>
      </c>
      <c r="E603" s="17" t="s">
        <v>345</v>
      </c>
      <c r="F603" s="5" t="s">
        <v>879</v>
      </c>
      <c r="G603" s="18">
        <v>4</v>
      </c>
      <c r="H603" s="18">
        <v>7</v>
      </c>
      <c r="I603" s="14">
        <v>0</v>
      </c>
      <c r="J603" s="14">
        <v>0</v>
      </c>
      <c r="K603" s="14">
        <v>1</v>
      </c>
      <c r="L603" s="14">
        <v>0</v>
      </c>
      <c r="M603" s="14">
        <v>0</v>
      </c>
      <c r="N603" s="14" t="s">
        <v>170</v>
      </c>
      <c r="O603" s="14"/>
      <c r="P603" s="15" t="s">
        <v>267</v>
      </c>
      <c r="Q603" s="27" t="str">
        <f t="shared" si="9"/>
        <v>INSERT INTO CNCR_CODE_META_BAK values (:v_host_cd,'1','30510','유전자발현검사종류코드','04','Mammaprint','4', NULL, NOW());</v>
      </c>
    </row>
    <row r="604" spans="1:17">
      <c r="A604" s="66" t="s">
        <v>2238</v>
      </c>
      <c r="B604" s="144">
        <v>1</v>
      </c>
      <c r="C604" s="16">
        <v>30510</v>
      </c>
      <c r="D604" s="16" t="s">
        <v>875</v>
      </c>
      <c r="E604" s="17" t="s">
        <v>347</v>
      </c>
      <c r="F604" s="5" t="s">
        <v>880</v>
      </c>
      <c r="G604" s="18">
        <v>5</v>
      </c>
      <c r="H604" s="18">
        <v>7</v>
      </c>
      <c r="I604" s="14">
        <v>0</v>
      </c>
      <c r="J604" s="14">
        <v>0</v>
      </c>
      <c r="K604" s="14">
        <v>1</v>
      </c>
      <c r="L604" s="14">
        <v>0</v>
      </c>
      <c r="M604" s="14">
        <v>0</v>
      </c>
      <c r="N604" s="14" t="s">
        <v>170</v>
      </c>
      <c r="O604" s="14"/>
      <c r="P604" s="15" t="s">
        <v>267</v>
      </c>
      <c r="Q604" s="27" t="str">
        <f t="shared" si="9"/>
        <v>INSERT INTO CNCR_CODE_META_BAK values (:v_host_cd,'1','30510','유전자발현검사종류코드','05','Oncofree','5', NULL, NOW());</v>
      </c>
    </row>
    <row r="605" spans="1:17">
      <c r="A605" s="66" t="s">
        <v>2238</v>
      </c>
      <c r="B605" s="144">
        <v>1</v>
      </c>
      <c r="C605" s="16">
        <v>30510</v>
      </c>
      <c r="D605" s="16" t="s">
        <v>875</v>
      </c>
      <c r="E605" s="17" t="s">
        <v>595</v>
      </c>
      <c r="F605" s="5" t="s">
        <v>881</v>
      </c>
      <c r="G605" s="18">
        <v>6</v>
      </c>
      <c r="H605" s="18">
        <v>7</v>
      </c>
      <c r="I605" s="14">
        <v>0</v>
      </c>
      <c r="J605" s="14">
        <v>0</v>
      </c>
      <c r="K605" s="14">
        <v>1</v>
      </c>
      <c r="L605" s="14">
        <v>0</v>
      </c>
      <c r="M605" s="14">
        <v>0</v>
      </c>
      <c r="N605" s="14" t="s">
        <v>170</v>
      </c>
      <c r="O605" s="14"/>
      <c r="P605" s="15" t="s">
        <v>267</v>
      </c>
      <c r="Q605" s="27" t="str">
        <f t="shared" si="9"/>
        <v>INSERT INTO CNCR_CODE_META_BAK values (:v_host_cd,'1','30510','유전자발현검사종류코드','06','Oncotype Dx','6', NULL, NOW());</v>
      </c>
    </row>
    <row r="606" spans="1:17">
      <c r="A606" s="66" t="s">
        <v>2238</v>
      </c>
      <c r="B606" s="144">
        <v>1</v>
      </c>
      <c r="C606" s="16">
        <v>30510</v>
      </c>
      <c r="D606" s="16" t="s">
        <v>875</v>
      </c>
      <c r="E606" s="17">
        <v>99</v>
      </c>
      <c r="F606" s="5" t="s">
        <v>271</v>
      </c>
      <c r="G606" s="18">
        <v>7</v>
      </c>
      <c r="H606" s="18">
        <v>7</v>
      </c>
      <c r="I606" s="14">
        <v>0</v>
      </c>
      <c r="J606" s="14">
        <v>0</v>
      </c>
      <c r="K606" s="14">
        <v>1</v>
      </c>
      <c r="L606" s="14">
        <v>0</v>
      </c>
      <c r="M606" s="14">
        <v>0</v>
      </c>
      <c r="N606" s="14" t="s">
        <v>170</v>
      </c>
      <c r="O606" s="14"/>
      <c r="P606" s="15" t="s">
        <v>267</v>
      </c>
      <c r="Q606" s="27" t="str">
        <f t="shared" si="9"/>
        <v>INSERT INTO CNCR_CODE_META_BAK values (:v_host_cd,'1','30510','유전자발현검사종류코드','99','기타','7', NULL, NOW());</v>
      </c>
    </row>
    <row r="607" spans="1:17">
      <c r="A607" s="66" t="s">
        <v>2238</v>
      </c>
      <c r="B607" s="144">
        <v>1</v>
      </c>
      <c r="C607" s="16">
        <v>30520</v>
      </c>
      <c r="D607" s="16" t="s">
        <v>882</v>
      </c>
      <c r="E607" s="17">
        <v>1</v>
      </c>
      <c r="F607" s="5" t="s">
        <v>735</v>
      </c>
      <c r="G607" s="18">
        <v>1</v>
      </c>
      <c r="H607" s="18">
        <v>5</v>
      </c>
      <c r="I607" s="14">
        <v>0</v>
      </c>
      <c r="J607" s="14">
        <v>0</v>
      </c>
      <c r="K607" s="14">
        <v>1</v>
      </c>
      <c r="L607" s="14">
        <v>1</v>
      </c>
      <c r="M607" s="14">
        <v>1</v>
      </c>
      <c r="N607" s="14" t="s">
        <v>170</v>
      </c>
      <c r="O607" s="14"/>
      <c r="P607" s="15" t="s">
        <v>275</v>
      </c>
      <c r="Q607" s="27" t="str">
        <f t="shared" si="9"/>
        <v>INSERT INTO CNCR_CODE_META_BAK values (:v_host_cd,'1','30520','조직학적등급코드','1','Gx','1', NULL, NOW());</v>
      </c>
    </row>
    <row r="608" spans="1:17">
      <c r="A608" s="66" t="s">
        <v>2238</v>
      </c>
      <c r="B608" s="144">
        <v>1</v>
      </c>
      <c r="C608" s="16">
        <v>30520</v>
      </c>
      <c r="D608" s="16" t="s">
        <v>52</v>
      </c>
      <c r="E608" s="17">
        <v>2</v>
      </c>
      <c r="F608" s="5" t="s">
        <v>732</v>
      </c>
      <c r="G608" s="18">
        <v>2</v>
      </c>
      <c r="H608" s="18">
        <v>5</v>
      </c>
      <c r="I608" s="14">
        <v>0</v>
      </c>
      <c r="J608" s="14">
        <v>0</v>
      </c>
      <c r="K608" s="14">
        <v>1</v>
      </c>
      <c r="L608" s="14">
        <v>1</v>
      </c>
      <c r="M608" s="14">
        <v>1</v>
      </c>
      <c r="N608" s="14" t="s">
        <v>170</v>
      </c>
      <c r="O608" s="14"/>
      <c r="P608" s="15" t="s">
        <v>275</v>
      </c>
      <c r="Q608" s="27" t="str">
        <f t="shared" si="9"/>
        <v>INSERT INTO CNCR_CODE_META_BAK values (:v_host_cd,'1','30520','조직학적등급코드','2','G1','2', NULL, NOW());</v>
      </c>
    </row>
    <row r="609" spans="1:17">
      <c r="A609" s="66" t="s">
        <v>2238</v>
      </c>
      <c r="B609" s="144">
        <v>1</v>
      </c>
      <c r="C609" s="16">
        <v>30520</v>
      </c>
      <c r="D609" s="16" t="s">
        <v>52</v>
      </c>
      <c r="E609" s="17">
        <v>3</v>
      </c>
      <c r="F609" s="5" t="s">
        <v>733</v>
      </c>
      <c r="G609" s="18">
        <v>3</v>
      </c>
      <c r="H609" s="18">
        <v>5</v>
      </c>
      <c r="I609" s="14">
        <v>0</v>
      </c>
      <c r="J609" s="14">
        <v>0</v>
      </c>
      <c r="K609" s="14">
        <v>1</v>
      </c>
      <c r="L609" s="14">
        <v>1</v>
      </c>
      <c r="M609" s="14">
        <v>1</v>
      </c>
      <c r="N609" s="14" t="s">
        <v>170</v>
      </c>
      <c r="O609" s="14"/>
      <c r="P609" s="15" t="s">
        <v>275</v>
      </c>
      <c r="Q609" s="27" t="str">
        <f t="shared" si="9"/>
        <v>INSERT INTO CNCR_CODE_META_BAK values (:v_host_cd,'1','30520','조직학적등급코드','3','G2','3', NULL, NOW());</v>
      </c>
    </row>
    <row r="610" spans="1:17">
      <c r="A610" s="66" t="s">
        <v>2238</v>
      </c>
      <c r="B610" s="144">
        <v>1</v>
      </c>
      <c r="C610" s="16">
        <v>30520</v>
      </c>
      <c r="D610" s="16" t="s">
        <v>52</v>
      </c>
      <c r="E610" s="17">
        <v>4</v>
      </c>
      <c r="F610" s="5" t="s">
        <v>734</v>
      </c>
      <c r="G610" s="18">
        <v>4</v>
      </c>
      <c r="H610" s="18">
        <v>5</v>
      </c>
      <c r="I610" s="14">
        <v>0</v>
      </c>
      <c r="J610" s="14">
        <v>0</v>
      </c>
      <c r="K610" s="14">
        <v>1</v>
      </c>
      <c r="L610" s="14">
        <v>1</v>
      </c>
      <c r="M610" s="14">
        <v>1</v>
      </c>
      <c r="N610" s="14" t="s">
        <v>170</v>
      </c>
      <c r="O610" s="14"/>
      <c r="P610" s="15" t="s">
        <v>499</v>
      </c>
      <c r="Q610" s="27" t="str">
        <f t="shared" si="9"/>
        <v>INSERT INTO CNCR_CODE_META_BAK values (:v_host_cd,'1','30520','조직학적등급코드','4','G3','4', NULL, NOW());</v>
      </c>
    </row>
    <row r="611" spans="1:17">
      <c r="A611" s="66" t="s">
        <v>2238</v>
      </c>
      <c r="B611" s="144">
        <v>1</v>
      </c>
      <c r="C611" s="16">
        <v>30520</v>
      </c>
      <c r="D611" s="16" t="s">
        <v>52</v>
      </c>
      <c r="E611" s="17" t="s">
        <v>883</v>
      </c>
      <c r="F611" s="5" t="s">
        <v>884</v>
      </c>
      <c r="G611" s="18">
        <v>5</v>
      </c>
      <c r="H611" s="18">
        <v>5</v>
      </c>
      <c r="I611" s="14">
        <v>0</v>
      </c>
      <c r="J611" s="14">
        <v>0</v>
      </c>
      <c r="K611" s="14">
        <v>0</v>
      </c>
      <c r="L611" s="14">
        <v>1</v>
      </c>
      <c r="M611" s="14">
        <v>1</v>
      </c>
      <c r="N611" s="14" t="s">
        <v>170</v>
      </c>
      <c r="O611" s="14"/>
      <c r="P611" s="15" t="s">
        <v>275</v>
      </c>
      <c r="Q611" s="27" t="str">
        <f t="shared" si="9"/>
        <v>INSERT INTO CNCR_CODE_META_BAK values (:v_host_cd,'1','30520','조직학적등급코드','5','G4','5', NULL, NOW());</v>
      </c>
    </row>
    <row r="612" spans="1:17">
      <c r="A612" s="66" t="s">
        <v>2238</v>
      </c>
      <c r="B612" s="144">
        <v>1</v>
      </c>
      <c r="C612" s="16">
        <v>30530</v>
      </c>
      <c r="D612" s="16" t="s">
        <v>885</v>
      </c>
      <c r="E612" s="17">
        <v>1</v>
      </c>
      <c r="F612" s="5" t="s">
        <v>886</v>
      </c>
      <c r="G612" s="18">
        <v>1</v>
      </c>
      <c r="H612" s="18">
        <v>5</v>
      </c>
      <c r="I612" s="14">
        <v>0</v>
      </c>
      <c r="J612" s="14">
        <v>1</v>
      </c>
      <c r="K612" s="14">
        <v>0</v>
      </c>
      <c r="L612" s="14">
        <v>0</v>
      </c>
      <c r="M612" s="14">
        <v>0</v>
      </c>
      <c r="N612" s="14" t="s">
        <v>170</v>
      </c>
      <c r="O612" s="14"/>
      <c r="P612" s="15" t="s">
        <v>267</v>
      </c>
      <c r="Q612" s="27" t="str">
        <f t="shared" si="9"/>
        <v>INSERT INTO CNCR_CODE_META_BAK values (:v_host_cd,'1','30530','조직학적분화도코드','1','Well differentiated','1', NULL, NOW());</v>
      </c>
    </row>
    <row r="613" spans="1:17">
      <c r="A613" s="66" t="s">
        <v>2238</v>
      </c>
      <c r="B613" s="144">
        <v>1</v>
      </c>
      <c r="C613" s="16">
        <v>30530</v>
      </c>
      <c r="D613" s="16" t="s">
        <v>887</v>
      </c>
      <c r="E613" s="17">
        <v>2</v>
      </c>
      <c r="F613" s="5" t="s">
        <v>888</v>
      </c>
      <c r="G613" s="18">
        <v>2</v>
      </c>
      <c r="H613" s="18">
        <v>5</v>
      </c>
      <c r="I613" s="14">
        <v>0</v>
      </c>
      <c r="J613" s="14">
        <v>1</v>
      </c>
      <c r="K613" s="14">
        <v>0</v>
      </c>
      <c r="L613" s="14">
        <v>0</v>
      </c>
      <c r="M613" s="14">
        <v>0</v>
      </c>
      <c r="N613" s="14" t="s">
        <v>170</v>
      </c>
      <c r="O613" s="14"/>
      <c r="P613" s="15" t="s">
        <v>267</v>
      </c>
      <c r="Q613" s="27" t="str">
        <f t="shared" si="9"/>
        <v>INSERT INTO CNCR_CODE_META_BAK values (:v_host_cd,'1','30530','조직학적분화도코드','2','Moderately differentiated','2', NULL, NOW());</v>
      </c>
    </row>
    <row r="614" spans="1:17">
      <c r="A614" s="66" t="s">
        <v>2238</v>
      </c>
      <c r="B614" s="144">
        <v>1</v>
      </c>
      <c r="C614" s="16">
        <v>30530</v>
      </c>
      <c r="D614" s="16" t="s">
        <v>887</v>
      </c>
      <c r="E614" s="17">
        <v>3</v>
      </c>
      <c r="F614" s="5" t="s">
        <v>889</v>
      </c>
      <c r="G614" s="18">
        <v>3</v>
      </c>
      <c r="H614" s="18">
        <v>5</v>
      </c>
      <c r="I614" s="14">
        <v>0</v>
      </c>
      <c r="J614" s="14">
        <v>1</v>
      </c>
      <c r="K614" s="14">
        <v>0</v>
      </c>
      <c r="L614" s="14">
        <v>0</v>
      </c>
      <c r="M614" s="14">
        <v>0</v>
      </c>
      <c r="N614" s="14" t="s">
        <v>170</v>
      </c>
      <c r="O614" s="14"/>
      <c r="P614" s="15" t="s">
        <v>267</v>
      </c>
      <c r="Q614" s="27" t="str">
        <f t="shared" si="9"/>
        <v>INSERT INTO CNCR_CODE_META_BAK values (:v_host_cd,'1','30530','조직학적분화도코드','3','Poorly differentiated','3', NULL, NOW());</v>
      </c>
    </row>
    <row r="615" spans="1:17">
      <c r="A615" s="66" t="s">
        <v>2238</v>
      </c>
      <c r="B615" s="144">
        <v>1</v>
      </c>
      <c r="C615" s="16">
        <v>30530</v>
      </c>
      <c r="D615" s="16" t="s">
        <v>887</v>
      </c>
      <c r="E615" s="17">
        <v>4</v>
      </c>
      <c r="F615" s="5" t="s">
        <v>890</v>
      </c>
      <c r="G615" s="18">
        <v>4</v>
      </c>
      <c r="H615" s="18">
        <v>5</v>
      </c>
      <c r="I615" s="14">
        <v>0</v>
      </c>
      <c r="J615" s="14">
        <v>1</v>
      </c>
      <c r="K615" s="14">
        <v>0</v>
      </c>
      <c r="L615" s="14">
        <v>0</v>
      </c>
      <c r="M615" s="14">
        <v>0</v>
      </c>
      <c r="N615" s="14" t="s">
        <v>170</v>
      </c>
      <c r="O615" s="14"/>
      <c r="P615" s="15" t="s">
        <v>267</v>
      </c>
      <c r="Q615" s="27" t="str">
        <f t="shared" si="9"/>
        <v>INSERT INTO CNCR_CODE_META_BAK values (:v_host_cd,'1','30530','조직학적분화도코드','4','Combined','4', NULL, NOW());</v>
      </c>
    </row>
    <row r="616" spans="1:17">
      <c r="A616" s="66" t="s">
        <v>2238</v>
      </c>
      <c r="B616" s="144">
        <v>1</v>
      </c>
      <c r="C616" s="16">
        <v>30530</v>
      </c>
      <c r="D616" s="16" t="s">
        <v>887</v>
      </c>
      <c r="E616" s="17">
        <v>9</v>
      </c>
      <c r="F616" s="5" t="s">
        <v>271</v>
      </c>
      <c r="G616" s="18">
        <v>5</v>
      </c>
      <c r="H616" s="18">
        <v>5</v>
      </c>
      <c r="I616" s="14">
        <v>0</v>
      </c>
      <c r="J616" s="14">
        <v>1</v>
      </c>
      <c r="K616" s="14">
        <v>0</v>
      </c>
      <c r="L616" s="14">
        <v>0</v>
      </c>
      <c r="M616" s="14">
        <v>0</v>
      </c>
      <c r="N616" s="14" t="s">
        <v>170</v>
      </c>
      <c r="O616" s="14"/>
      <c r="P616" s="15" t="s">
        <v>275</v>
      </c>
      <c r="Q616" s="27" t="str">
        <f t="shared" si="9"/>
        <v>INSERT INTO CNCR_CODE_META_BAK values (:v_host_cd,'1','30530','조직학적분화도코드','9','기타','5', NULL, NOW());</v>
      </c>
    </row>
    <row r="617" spans="1:17">
      <c r="A617" s="66" t="s">
        <v>2238</v>
      </c>
      <c r="B617" s="144">
        <v>1</v>
      </c>
      <c r="C617" s="16">
        <v>30540</v>
      </c>
      <c r="D617" s="16" t="s">
        <v>891</v>
      </c>
      <c r="E617" s="17" t="s">
        <v>339</v>
      </c>
      <c r="F617" s="5" t="s">
        <v>892</v>
      </c>
      <c r="G617" s="18">
        <v>1</v>
      </c>
      <c r="H617" s="18">
        <v>36</v>
      </c>
      <c r="I617" s="14">
        <v>0</v>
      </c>
      <c r="J617" s="14">
        <v>1</v>
      </c>
      <c r="K617" s="14">
        <v>0</v>
      </c>
      <c r="L617" s="14">
        <v>0</v>
      </c>
      <c r="M617" s="13">
        <v>1</v>
      </c>
      <c r="N617" s="14" t="s">
        <v>170</v>
      </c>
      <c r="O617" s="14"/>
      <c r="P617" s="15" t="s">
        <v>275</v>
      </c>
      <c r="Q617" s="27" t="str">
        <f t="shared" si="9"/>
        <v>INSERT INTO CNCR_CODE_META_BAK values (:v_host_cd,'1','30540','조직학적진단코드','01','Adenosquamous carcinoma','1', NULL, NOW());</v>
      </c>
    </row>
    <row r="618" spans="1:17">
      <c r="A618" s="66" t="s">
        <v>2238</v>
      </c>
      <c r="B618" s="144">
        <v>1</v>
      </c>
      <c r="C618" s="16">
        <v>30540</v>
      </c>
      <c r="D618" s="16" t="s">
        <v>891</v>
      </c>
      <c r="E618" s="17" t="s">
        <v>341</v>
      </c>
      <c r="F618" s="5" t="s">
        <v>893</v>
      </c>
      <c r="G618" s="18">
        <v>2</v>
      </c>
      <c r="H618" s="18">
        <v>36</v>
      </c>
      <c r="I618" s="14">
        <v>0</v>
      </c>
      <c r="J618" s="14">
        <v>1</v>
      </c>
      <c r="K618" s="14">
        <v>0</v>
      </c>
      <c r="L618" s="14">
        <v>0</v>
      </c>
      <c r="M618" s="13">
        <v>0</v>
      </c>
      <c r="N618" s="14" t="s">
        <v>170</v>
      </c>
      <c r="O618" s="14"/>
      <c r="P618" s="15" t="s">
        <v>275</v>
      </c>
      <c r="Q618" s="27" t="str">
        <f t="shared" si="9"/>
        <v>INSERT INTO CNCR_CODE_META_BAK values (:v_host_cd,'1','30540','조직학적진단코드','02','Carcinoma with lymphoid stroma','2', NULL, NOW());</v>
      </c>
    </row>
    <row r="619" spans="1:17">
      <c r="A619" s="66" t="s">
        <v>2238</v>
      </c>
      <c r="B619" s="144">
        <v>1</v>
      </c>
      <c r="C619" s="16">
        <v>30540</v>
      </c>
      <c r="D619" s="16" t="s">
        <v>891</v>
      </c>
      <c r="E619" s="17" t="s">
        <v>343</v>
      </c>
      <c r="F619" s="5" t="s">
        <v>894</v>
      </c>
      <c r="G619" s="18">
        <v>3</v>
      </c>
      <c r="H619" s="18">
        <v>36</v>
      </c>
      <c r="I619" s="14">
        <v>0</v>
      </c>
      <c r="J619" s="14">
        <v>0</v>
      </c>
      <c r="K619" s="14">
        <v>1</v>
      </c>
      <c r="L619" s="14">
        <v>0</v>
      </c>
      <c r="M619" s="13">
        <v>0</v>
      </c>
      <c r="N619" s="14" t="s">
        <v>170</v>
      </c>
      <c r="O619" s="14"/>
      <c r="P619" s="15" t="s">
        <v>275</v>
      </c>
      <c r="Q619" s="27" t="str">
        <f t="shared" si="9"/>
        <v>INSERT INTO CNCR_CODE_META_BAK values (:v_host_cd,'1','30540','조직학적진단코드','03','DCIS ; Ductal carcinoma in situ','3', NULL, NOW());</v>
      </c>
    </row>
    <row r="620" spans="1:17">
      <c r="A620" s="66" t="s">
        <v>2238</v>
      </c>
      <c r="B620" s="144">
        <v>1</v>
      </c>
      <c r="C620" s="16">
        <v>30540</v>
      </c>
      <c r="D620" s="16" t="s">
        <v>891</v>
      </c>
      <c r="E620" s="17" t="s">
        <v>345</v>
      </c>
      <c r="F620" s="5" t="s">
        <v>895</v>
      </c>
      <c r="G620" s="18">
        <v>4</v>
      </c>
      <c r="H620" s="18">
        <v>36</v>
      </c>
      <c r="I620" s="14">
        <v>0</v>
      </c>
      <c r="J620" s="14">
        <v>1</v>
      </c>
      <c r="K620" s="14">
        <v>0</v>
      </c>
      <c r="L620" s="14">
        <v>0</v>
      </c>
      <c r="M620" s="13">
        <v>0</v>
      </c>
      <c r="N620" s="14" t="s">
        <v>170</v>
      </c>
      <c r="O620" s="14"/>
      <c r="P620" s="15" t="s">
        <v>275</v>
      </c>
      <c r="Q620" s="27" t="str">
        <f t="shared" si="9"/>
        <v>INSERT INTO CNCR_CODE_META_BAK values (:v_host_cd,'1','30540','조직학적진단코드','04','Gastrointestinal stromal tumor','4', NULL, NOW());</v>
      </c>
    </row>
    <row r="621" spans="1:17">
      <c r="A621" s="66" t="s">
        <v>2238</v>
      </c>
      <c r="B621" s="144">
        <v>1</v>
      </c>
      <c r="C621" s="16">
        <v>30540</v>
      </c>
      <c r="D621" s="16" t="s">
        <v>891</v>
      </c>
      <c r="E621" s="17" t="s">
        <v>347</v>
      </c>
      <c r="F621" s="5" t="s">
        <v>896</v>
      </c>
      <c r="G621" s="18">
        <v>5</v>
      </c>
      <c r="H621" s="18">
        <v>36</v>
      </c>
      <c r="I621" s="14">
        <v>0</v>
      </c>
      <c r="J621" s="14">
        <v>1</v>
      </c>
      <c r="K621" s="14">
        <v>0</v>
      </c>
      <c r="L621" s="14">
        <v>0</v>
      </c>
      <c r="M621" s="13">
        <v>0</v>
      </c>
      <c r="N621" s="14" t="s">
        <v>170</v>
      </c>
      <c r="O621" s="14"/>
      <c r="P621" s="15" t="s">
        <v>275</v>
      </c>
      <c r="Q621" s="27" t="str">
        <f t="shared" si="9"/>
        <v>INSERT INTO CNCR_CODE_META_BAK values (:v_host_cd,'1','30540','조직학적진단코드','05','Hepatoid adenocarcinoma','5', NULL, NOW());</v>
      </c>
    </row>
    <row r="622" spans="1:17">
      <c r="A622" s="66" t="s">
        <v>2238</v>
      </c>
      <c r="B622" s="144">
        <v>1</v>
      </c>
      <c r="C622" s="16">
        <v>30540</v>
      </c>
      <c r="D622" s="16" t="s">
        <v>891</v>
      </c>
      <c r="E622" s="17" t="s">
        <v>595</v>
      </c>
      <c r="F622" s="5" t="s">
        <v>897</v>
      </c>
      <c r="G622" s="18">
        <v>6</v>
      </c>
      <c r="H622" s="18">
        <v>36</v>
      </c>
      <c r="I622" s="14">
        <v>0</v>
      </c>
      <c r="J622" s="14">
        <v>0</v>
      </c>
      <c r="K622" s="14">
        <v>1</v>
      </c>
      <c r="L622" s="14">
        <v>0</v>
      </c>
      <c r="M622" s="13">
        <v>0</v>
      </c>
      <c r="N622" s="14" t="s">
        <v>170</v>
      </c>
      <c r="O622" s="14"/>
      <c r="P622" s="15" t="s">
        <v>275</v>
      </c>
      <c r="Q622" s="27" t="str">
        <f t="shared" si="9"/>
        <v>INSERT INTO CNCR_CODE_META_BAK values (:v_host_cd,'1','30540','조직학적진단코드','06','ILC ;Invasive lobular carcinoma','6', NULL, NOW());</v>
      </c>
    </row>
    <row r="623" spans="1:17">
      <c r="A623" s="66" t="s">
        <v>2238</v>
      </c>
      <c r="B623" s="144">
        <v>1</v>
      </c>
      <c r="C623" s="16">
        <v>30540</v>
      </c>
      <c r="D623" s="16" t="s">
        <v>891</v>
      </c>
      <c r="E623" s="17" t="s">
        <v>597</v>
      </c>
      <c r="F623" s="5" t="s">
        <v>898</v>
      </c>
      <c r="G623" s="18">
        <v>7</v>
      </c>
      <c r="H623" s="18">
        <v>36</v>
      </c>
      <c r="I623" s="14">
        <v>0</v>
      </c>
      <c r="J623" s="14">
        <v>0</v>
      </c>
      <c r="K623" s="14">
        <v>1</v>
      </c>
      <c r="L623" s="14">
        <v>0</v>
      </c>
      <c r="M623" s="13">
        <v>0</v>
      </c>
      <c r="N623" s="14" t="s">
        <v>170</v>
      </c>
      <c r="O623" s="14"/>
      <c r="P623" s="15" t="s">
        <v>275</v>
      </c>
      <c r="Q623" s="27" t="str">
        <f t="shared" si="9"/>
        <v>INSERT INTO CNCR_CODE_META_BAK values (:v_host_cd,'1','30540','조직학적진단코드','07','Invasive ductal carcinoma ;IDC, micro IDC','7', NULL, NOW());</v>
      </c>
    </row>
    <row r="624" spans="1:17">
      <c r="A624" s="66" t="s">
        <v>2238</v>
      </c>
      <c r="B624" s="144">
        <v>1</v>
      </c>
      <c r="C624" s="16">
        <v>30540</v>
      </c>
      <c r="D624" s="16" t="s">
        <v>891</v>
      </c>
      <c r="E624" s="17" t="s">
        <v>599</v>
      </c>
      <c r="F624" s="5" t="s">
        <v>899</v>
      </c>
      <c r="G624" s="18">
        <v>8</v>
      </c>
      <c r="H624" s="18">
        <v>36</v>
      </c>
      <c r="I624" s="14">
        <v>0</v>
      </c>
      <c r="J624" s="14">
        <v>0</v>
      </c>
      <c r="K624" s="14">
        <v>1</v>
      </c>
      <c r="L624" s="14">
        <v>0</v>
      </c>
      <c r="M624" s="13">
        <v>0</v>
      </c>
      <c r="N624" s="14" t="s">
        <v>170</v>
      </c>
      <c r="O624" s="14"/>
      <c r="P624" s="15" t="s">
        <v>275</v>
      </c>
      <c r="Q624" s="27" t="str">
        <f t="shared" si="9"/>
        <v>INSERT INTO CNCR_CODE_META_BAK values (:v_host_cd,'1','30540','조직학적진단코드','08','LCIS ; Lobular carcinoma in situ','8', NULL, NOW());</v>
      </c>
    </row>
    <row r="625" spans="1:17">
      <c r="A625" s="66" t="s">
        <v>2238</v>
      </c>
      <c r="B625" s="144">
        <v>1</v>
      </c>
      <c r="C625" s="16">
        <v>30540</v>
      </c>
      <c r="D625" s="16" t="s">
        <v>891</v>
      </c>
      <c r="E625" s="17" t="s">
        <v>666</v>
      </c>
      <c r="F625" s="5" t="s">
        <v>900</v>
      </c>
      <c r="G625" s="18">
        <v>9</v>
      </c>
      <c r="H625" s="18">
        <v>36</v>
      </c>
      <c r="I625" s="14">
        <v>0</v>
      </c>
      <c r="J625" s="14">
        <v>0</v>
      </c>
      <c r="K625" s="14">
        <v>1</v>
      </c>
      <c r="L625" s="14">
        <v>0</v>
      </c>
      <c r="M625" s="13">
        <v>0</v>
      </c>
      <c r="N625" s="14" t="s">
        <v>170</v>
      </c>
      <c r="O625" s="14"/>
      <c r="P625" s="15" t="s">
        <v>275</v>
      </c>
      <c r="Q625" s="27" t="str">
        <f t="shared" si="9"/>
        <v>INSERT INTO CNCR_CODE_META_BAK values (:v_host_cd,'1','30540','조직학적진단코드','09','Lymphoma','9', NULL, NOW());</v>
      </c>
    </row>
    <row r="626" spans="1:17">
      <c r="A626" s="66" t="s">
        <v>2238</v>
      </c>
      <c r="B626" s="144">
        <v>1</v>
      </c>
      <c r="C626" s="16">
        <v>30540</v>
      </c>
      <c r="D626" s="16" t="s">
        <v>891</v>
      </c>
      <c r="E626" s="17" t="s">
        <v>901</v>
      </c>
      <c r="F626" s="5" t="s">
        <v>902</v>
      </c>
      <c r="G626" s="18">
        <v>10</v>
      </c>
      <c r="H626" s="18">
        <v>36</v>
      </c>
      <c r="I626" s="14">
        <v>0</v>
      </c>
      <c r="J626" s="14">
        <v>0</v>
      </c>
      <c r="K626" s="14">
        <v>1</v>
      </c>
      <c r="L626" s="14">
        <v>0</v>
      </c>
      <c r="M626" s="13">
        <v>0</v>
      </c>
      <c r="N626" s="14" t="s">
        <v>170</v>
      </c>
      <c r="O626" s="14"/>
      <c r="P626" s="15" t="s">
        <v>275</v>
      </c>
      <c r="Q626" s="27" t="str">
        <f t="shared" si="9"/>
        <v>INSERT INTO CNCR_CODE_META_BAK values (:v_host_cd,'1','30540','조직학적진단코드','10','Malignant Phyllodes tumor','10', NULL, NOW());</v>
      </c>
    </row>
    <row r="627" spans="1:17">
      <c r="A627" s="66" t="s">
        <v>2238</v>
      </c>
      <c r="B627" s="144">
        <v>1</v>
      </c>
      <c r="C627" s="16">
        <v>30540</v>
      </c>
      <c r="D627" s="16" t="s">
        <v>891</v>
      </c>
      <c r="E627" s="17" t="s">
        <v>903</v>
      </c>
      <c r="F627" s="5" t="s">
        <v>904</v>
      </c>
      <c r="G627" s="18">
        <v>11</v>
      </c>
      <c r="H627" s="18">
        <v>36</v>
      </c>
      <c r="I627" s="14">
        <v>0</v>
      </c>
      <c r="J627" s="14">
        <v>0</v>
      </c>
      <c r="K627" s="14">
        <v>1</v>
      </c>
      <c r="L627" s="14">
        <v>0</v>
      </c>
      <c r="M627" s="13">
        <v>1</v>
      </c>
      <c r="N627" s="14" t="s">
        <v>170</v>
      </c>
      <c r="O627" s="14"/>
      <c r="P627" s="15" t="s">
        <v>275</v>
      </c>
      <c r="Q627" s="27" t="str">
        <f t="shared" si="9"/>
        <v>INSERT INTO CNCR_CODE_META_BAK values (:v_host_cd,'1','30540','조직학적진단코드','11','Medullary carcinoma','11', NULL, NOW());</v>
      </c>
    </row>
    <row r="628" spans="1:17">
      <c r="A628" s="66" t="s">
        <v>2238</v>
      </c>
      <c r="B628" s="144">
        <v>1</v>
      </c>
      <c r="C628" s="16">
        <v>30540</v>
      </c>
      <c r="D628" s="16" t="s">
        <v>891</v>
      </c>
      <c r="E628" s="17" t="s">
        <v>905</v>
      </c>
      <c r="F628" s="5" t="s">
        <v>906</v>
      </c>
      <c r="G628" s="18">
        <v>12</v>
      </c>
      <c r="H628" s="18">
        <v>36</v>
      </c>
      <c r="I628" s="14">
        <v>0</v>
      </c>
      <c r="J628" s="14">
        <v>0</v>
      </c>
      <c r="K628" s="14">
        <v>1</v>
      </c>
      <c r="L628" s="14">
        <v>0</v>
      </c>
      <c r="M628" s="13">
        <v>0</v>
      </c>
      <c r="N628" s="14" t="s">
        <v>170</v>
      </c>
      <c r="O628" s="14"/>
      <c r="P628" s="15" t="s">
        <v>275</v>
      </c>
      <c r="Q628" s="27" t="str">
        <f t="shared" si="9"/>
        <v>INSERT INTO CNCR_CODE_META_BAK values (:v_host_cd,'1','30540','조직학적진단코드','12','Metaplastic carcinoma','12', NULL, NOW());</v>
      </c>
    </row>
    <row r="629" spans="1:17">
      <c r="A629" s="66" t="s">
        <v>2238</v>
      </c>
      <c r="B629" s="144">
        <v>1</v>
      </c>
      <c r="C629" s="16">
        <v>30540</v>
      </c>
      <c r="D629" s="16" t="s">
        <v>891</v>
      </c>
      <c r="E629" s="17" t="s">
        <v>907</v>
      </c>
      <c r="F629" s="5" t="s">
        <v>908</v>
      </c>
      <c r="G629" s="18">
        <v>13</v>
      </c>
      <c r="H629" s="18">
        <v>36</v>
      </c>
      <c r="I629" s="14">
        <v>0</v>
      </c>
      <c r="J629" s="14">
        <v>1</v>
      </c>
      <c r="K629" s="14">
        <v>0</v>
      </c>
      <c r="L629" s="14">
        <v>0</v>
      </c>
      <c r="M629" s="13">
        <v>0</v>
      </c>
      <c r="N629" s="14" t="s">
        <v>170</v>
      </c>
      <c r="O629" s="14"/>
      <c r="P629" s="15" t="s">
        <v>275</v>
      </c>
      <c r="Q629" s="27" t="str">
        <f t="shared" si="9"/>
        <v>INSERT INTO CNCR_CODE_META_BAK values (:v_host_cd,'1','30540','조직학적진단코드','13','Mixed adenocarcinoma','13', NULL, NOW());</v>
      </c>
    </row>
    <row r="630" spans="1:17">
      <c r="A630" s="66" t="s">
        <v>2238</v>
      </c>
      <c r="B630" s="144">
        <v>1</v>
      </c>
      <c r="C630" s="16">
        <v>30540</v>
      </c>
      <c r="D630" s="16" t="s">
        <v>891</v>
      </c>
      <c r="E630" s="17" t="s">
        <v>909</v>
      </c>
      <c r="F630" s="5" t="s">
        <v>910</v>
      </c>
      <c r="G630" s="18">
        <v>14</v>
      </c>
      <c r="H630" s="18">
        <v>36</v>
      </c>
      <c r="I630" s="14">
        <v>0</v>
      </c>
      <c r="J630" s="14">
        <v>1</v>
      </c>
      <c r="K630" s="14">
        <v>0</v>
      </c>
      <c r="L630" s="14">
        <v>0</v>
      </c>
      <c r="M630" s="13">
        <v>1</v>
      </c>
      <c r="N630" s="14" t="s">
        <v>170</v>
      </c>
      <c r="O630" s="14"/>
      <c r="P630" s="15" t="s">
        <v>275</v>
      </c>
      <c r="Q630" s="27" t="str">
        <f t="shared" si="9"/>
        <v>INSERT INTO CNCR_CODE_META_BAK values (:v_host_cd,'1','30540','조직학적진단코드','14','Mucinous adenocarcinoma','14', NULL, NOW());</v>
      </c>
    </row>
    <row r="631" spans="1:17">
      <c r="A631" s="66" t="s">
        <v>2238</v>
      </c>
      <c r="B631" s="144">
        <v>1</v>
      </c>
      <c r="C631" s="16">
        <v>30540</v>
      </c>
      <c r="D631" s="16" t="s">
        <v>891</v>
      </c>
      <c r="E631" s="17" t="s">
        <v>911</v>
      </c>
      <c r="F631" s="5" t="s">
        <v>912</v>
      </c>
      <c r="G631" s="18">
        <v>15</v>
      </c>
      <c r="H631" s="18">
        <v>36</v>
      </c>
      <c r="I631" s="14">
        <v>0</v>
      </c>
      <c r="J631" s="14">
        <v>0</v>
      </c>
      <c r="K631" s="14">
        <v>1</v>
      </c>
      <c r="L631" s="14">
        <v>0</v>
      </c>
      <c r="M631" s="13">
        <v>0</v>
      </c>
      <c r="N631" s="14" t="s">
        <v>170</v>
      </c>
      <c r="O631" s="14"/>
      <c r="P631" s="15" t="s">
        <v>275</v>
      </c>
      <c r="Q631" s="27" t="str">
        <f t="shared" si="9"/>
        <v>INSERT INTO CNCR_CODE_META_BAK values (:v_host_cd,'1','30540','조직학적진단코드','15','Mucinous carcinoma','15', NULL, NOW());</v>
      </c>
    </row>
    <row r="632" spans="1:17">
      <c r="A632" s="66" t="s">
        <v>2238</v>
      </c>
      <c r="B632" s="144">
        <v>1</v>
      </c>
      <c r="C632" s="16">
        <v>30540</v>
      </c>
      <c r="D632" s="16" t="s">
        <v>891</v>
      </c>
      <c r="E632" s="17" t="s">
        <v>913</v>
      </c>
      <c r="F632" s="5" t="s">
        <v>914</v>
      </c>
      <c r="G632" s="18">
        <v>16</v>
      </c>
      <c r="H632" s="18">
        <v>36</v>
      </c>
      <c r="I632" s="14">
        <v>0</v>
      </c>
      <c r="J632" s="14">
        <v>1</v>
      </c>
      <c r="K632" s="14">
        <v>0</v>
      </c>
      <c r="L632" s="14">
        <v>0</v>
      </c>
      <c r="M632" s="13">
        <v>0</v>
      </c>
      <c r="N632" s="14" t="s">
        <v>170</v>
      </c>
      <c r="O632" s="14"/>
      <c r="P632" s="15" t="s">
        <v>275</v>
      </c>
      <c r="Q632" s="27" t="str">
        <f t="shared" si="9"/>
        <v>INSERT INTO CNCR_CODE_META_BAK values (:v_host_cd,'1','30540','조직학적진단코드','16','Neuroendocrine tumor','16', NULL, NOW());</v>
      </c>
    </row>
    <row r="633" spans="1:17">
      <c r="A633" s="66" t="s">
        <v>2238</v>
      </c>
      <c r="B633" s="144">
        <v>1</v>
      </c>
      <c r="C633" s="16">
        <v>30540</v>
      </c>
      <c r="D633" s="16" t="s">
        <v>891</v>
      </c>
      <c r="E633" s="17" t="s">
        <v>915</v>
      </c>
      <c r="F633" s="5" t="s">
        <v>916</v>
      </c>
      <c r="G633" s="18">
        <v>17</v>
      </c>
      <c r="H633" s="18">
        <v>36</v>
      </c>
      <c r="I633" s="14">
        <v>0</v>
      </c>
      <c r="J633" s="14">
        <v>0</v>
      </c>
      <c r="K633" s="14">
        <v>1</v>
      </c>
      <c r="L633" s="14">
        <v>0</v>
      </c>
      <c r="M633" s="13">
        <v>0</v>
      </c>
      <c r="N633" s="14" t="s">
        <v>170</v>
      </c>
      <c r="O633" s="14"/>
      <c r="P633" s="15" t="s">
        <v>275</v>
      </c>
      <c r="Q633" s="27" t="str">
        <f t="shared" si="9"/>
        <v>INSERT INTO CNCR_CODE_META_BAK values (:v_host_cd,'1','30540','조직학적진단코드','17','Paget''s disease','17', NULL, NOW());</v>
      </c>
    </row>
    <row r="634" spans="1:17">
      <c r="A634" s="66" t="s">
        <v>2238</v>
      </c>
      <c r="B634" s="144">
        <v>1</v>
      </c>
      <c r="C634" s="16">
        <v>30540</v>
      </c>
      <c r="D634" s="16" t="s">
        <v>891</v>
      </c>
      <c r="E634" s="17" t="s">
        <v>917</v>
      </c>
      <c r="F634" s="5" t="s">
        <v>918</v>
      </c>
      <c r="G634" s="18">
        <v>18</v>
      </c>
      <c r="H634" s="18">
        <v>36</v>
      </c>
      <c r="I634" s="14">
        <v>0</v>
      </c>
      <c r="J634" s="14">
        <v>1</v>
      </c>
      <c r="K634" s="14">
        <v>0</v>
      </c>
      <c r="L634" s="14">
        <v>0</v>
      </c>
      <c r="M634" s="13">
        <v>0</v>
      </c>
      <c r="N634" s="14" t="s">
        <v>170</v>
      </c>
      <c r="O634" s="14"/>
      <c r="P634" s="15" t="s">
        <v>275</v>
      </c>
      <c r="Q634" s="27" t="str">
        <f t="shared" si="9"/>
        <v>INSERT INTO CNCR_CODE_META_BAK values (:v_host_cd,'1','30540','조직학적진단코드','18','Papillary adenocarcinoma','18', NULL, NOW());</v>
      </c>
    </row>
    <row r="635" spans="1:17">
      <c r="A635" s="66" t="s">
        <v>2238</v>
      </c>
      <c r="B635" s="144">
        <v>1</v>
      </c>
      <c r="C635" s="16">
        <v>30540</v>
      </c>
      <c r="D635" s="16" t="s">
        <v>891</v>
      </c>
      <c r="E635" s="17" t="s">
        <v>919</v>
      </c>
      <c r="F635" s="5" t="s">
        <v>920</v>
      </c>
      <c r="G635" s="18">
        <v>19</v>
      </c>
      <c r="H635" s="18">
        <v>36</v>
      </c>
      <c r="I635" s="14">
        <v>0</v>
      </c>
      <c r="J635" s="14">
        <v>0</v>
      </c>
      <c r="K635" s="14">
        <v>1</v>
      </c>
      <c r="L635" s="14">
        <v>0</v>
      </c>
      <c r="M635" s="13">
        <v>0</v>
      </c>
      <c r="N635" s="14" t="s">
        <v>170</v>
      </c>
      <c r="O635" s="14"/>
      <c r="P635" s="15" t="s">
        <v>275</v>
      </c>
      <c r="Q635" s="27" t="str">
        <f t="shared" si="9"/>
        <v>INSERT INTO CNCR_CODE_META_BAK values (:v_host_cd,'1','30540','조직학적진단코드','19','Papillary carcinoma','19', NULL, NOW());</v>
      </c>
    </row>
    <row r="636" spans="1:17">
      <c r="A636" s="66" t="s">
        <v>2238</v>
      </c>
      <c r="B636" s="144">
        <v>1</v>
      </c>
      <c r="C636" s="16">
        <v>30540</v>
      </c>
      <c r="D636" s="16" t="s">
        <v>891</v>
      </c>
      <c r="E636" s="17" t="s">
        <v>921</v>
      </c>
      <c r="F636" s="5" t="s">
        <v>922</v>
      </c>
      <c r="G636" s="18">
        <v>20</v>
      </c>
      <c r="H636" s="18">
        <v>36</v>
      </c>
      <c r="I636" s="14">
        <v>0</v>
      </c>
      <c r="J636" s="14">
        <v>1</v>
      </c>
      <c r="K636" s="14">
        <v>0</v>
      </c>
      <c r="L636" s="14">
        <v>0</v>
      </c>
      <c r="M636" s="13">
        <v>0</v>
      </c>
      <c r="N636" s="14" t="s">
        <v>170</v>
      </c>
      <c r="O636" s="14"/>
      <c r="P636" s="15" t="s">
        <v>275</v>
      </c>
      <c r="Q636" s="27" t="str">
        <f t="shared" si="9"/>
        <v>INSERT INTO CNCR_CODE_META_BAK values (:v_host_cd,'1','30540','조직학적진단코드','20','Poorly cohesive carcinoma(signet ring cell carcinoma 포함)','20', NULL, NOW());</v>
      </c>
    </row>
    <row r="637" spans="1:17">
      <c r="A637" s="66" t="s">
        <v>2238</v>
      </c>
      <c r="B637" s="144">
        <v>1</v>
      </c>
      <c r="C637" s="16">
        <v>30540</v>
      </c>
      <c r="D637" s="16" t="s">
        <v>891</v>
      </c>
      <c r="E637" s="17" t="s">
        <v>923</v>
      </c>
      <c r="F637" s="5" t="s">
        <v>924</v>
      </c>
      <c r="G637" s="18">
        <v>21</v>
      </c>
      <c r="H637" s="18">
        <v>36</v>
      </c>
      <c r="I637" s="14">
        <v>0</v>
      </c>
      <c r="J637" s="14">
        <v>0</v>
      </c>
      <c r="K637" s="14">
        <v>1</v>
      </c>
      <c r="L637" s="14">
        <v>0</v>
      </c>
      <c r="M637" s="13">
        <v>0</v>
      </c>
      <c r="N637" s="14" t="s">
        <v>170</v>
      </c>
      <c r="O637" s="14"/>
      <c r="P637" s="15" t="s">
        <v>275</v>
      </c>
      <c r="Q637" s="27" t="str">
        <f t="shared" si="9"/>
        <v>INSERT INTO CNCR_CODE_META_BAK values (:v_host_cd,'1','30540','조직학적진단코드','21','Sarcoma','21', NULL, NOW());</v>
      </c>
    </row>
    <row r="638" spans="1:17">
      <c r="A638" s="66" t="s">
        <v>2238</v>
      </c>
      <c r="B638" s="144">
        <v>1</v>
      </c>
      <c r="C638" s="16">
        <v>30540</v>
      </c>
      <c r="D638" s="16" t="s">
        <v>891</v>
      </c>
      <c r="E638" s="17" t="s">
        <v>925</v>
      </c>
      <c r="F638" s="5" t="s">
        <v>926</v>
      </c>
      <c r="G638" s="18">
        <v>22</v>
      </c>
      <c r="H638" s="18">
        <v>36</v>
      </c>
      <c r="I638" s="14">
        <v>0</v>
      </c>
      <c r="J638" s="14">
        <v>1</v>
      </c>
      <c r="K638" s="14">
        <v>0</v>
      </c>
      <c r="L638" s="14">
        <v>0</v>
      </c>
      <c r="M638" s="13">
        <v>0</v>
      </c>
      <c r="N638" s="14" t="s">
        <v>170</v>
      </c>
      <c r="O638" s="14"/>
      <c r="P638" s="15" t="s">
        <v>275</v>
      </c>
      <c r="Q638" s="27" t="str">
        <f t="shared" si="9"/>
        <v>INSERT INTO CNCR_CODE_META_BAK values (:v_host_cd,'1','30540','조직학적진단코드','22','Squamous cell carcinoma','22', NULL, NOW());</v>
      </c>
    </row>
    <row r="639" spans="1:17">
      <c r="A639" s="66" t="s">
        <v>2238</v>
      </c>
      <c r="B639" s="144">
        <v>1</v>
      </c>
      <c r="C639" s="16">
        <v>30540</v>
      </c>
      <c r="D639" s="16" t="s">
        <v>891</v>
      </c>
      <c r="E639" s="17" t="s">
        <v>927</v>
      </c>
      <c r="F639" s="5" t="s">
        <v>928</v>
      </c>
      <c r="G639" s="18">
        <v>23</v>
      </c>
      <c r="H639" s="18">
        <v>36</v>
      </c>
      <c r="I639" s="14">
        <v>0</v>
      </c>
      <c r="J639" s="14">
        <v>1</v>
      </c>
      <c r="K639" s="14">
        <v>0</v>
      </c>
      <c r="L639" s="14">
        <v>0</v>
      </c>
      <c r="M639" s="13">
        <v>0</v>
      </c>
      <c r="N639" s="14" t="s">
        <v>170</v>
      </c>
      <c r="O639" s="14"/>
      <c r="P639" s="15" t="s">
        <v>275</v>
      </c>
      <c r="Q639" s="27" t="str">
        <f t="shared" si="9"/>
        <v>INSERT INTO CNCR_CODE_META_BAK values (:v_host_cd,'1','30540','조직학적진단코드','23','Tubular adenocarcinoma','23', NULL, NOW());</v>
      </c>
    </row>
    <row r="640" spans="1:17">
      <c r="A640" s="66" t="s">
        <v>2238</v>
      </c>
      <c r="B640" s="144">
        <v>1</v>
      </c>
      <c r="C640" s="16">
        <v>30540</v>
      </c>
      <c r="D640" s="16" t="s">
        <v>891</v>
      </c>
      <c r="E640" s="17" t="s">
        <v>929</v>
      </c>
      <c r="F640" s="5" t="s">
        <v>930</v>
      </c>
      <c r="G640" s="18">
        <v>24</v>
      </c>
      <c r="H640" s="18">
        <v>36</v>
      </c>
      <c r="I640" s="14">
        <v>0</v>
      </c>
      <c r="J640" s="14">
        <v>0</v>
      </c>
      <c r="K640" s="14">
        <v>1</v>
      </c>
      <c r="L640" s="14">
        <v>0</v>
      </c>
      <c r="M640" s="13">
        <v>0</v>
      </c>
      <c r="N640" s="14" t="s">
        <v>170</v>
      </c>
      <c r="O640" s="14"/>
      <c r="P640" s="15" t="s">
        <v>275</v>
      </c>
      <c r="Q640" s="27" t="str">
        <f t="shared" si="9"/>
        <v>INSERT INTO CNCR_CODE_META_BAK values (:v_host_cd,'1','30540','조직학적진단코드','24','Tubular carcinoma','24', NULL, NOW());</v>
      </c>
    </row>
    <row r="641" spans="1:17">
      <c r="A641" s="66" t="s">
        <v>2238</v>
      </c>
      <c r="B641" s="144">
        <v>1</v>
      </c>
      <c r="C641" s="16">
        <v>30540</v>
      </c>
      <c r="D641" s="16" t="s">
        <v>891</v>
      </c>
      <c r="E641" s="17" t="s">
        <v>931</v>
      </c>
      <c r="F641" s="5" t="s">
        <v>932</v>
      </c>
      <c r="G641" s="18">
        <v>25</v>
      </c>
      <c r="H641" s="18">
        <v>36</v>
      </c>
      <c r="I641" s="14">
        <v>0</v>
      </c>
      <c r="J641" s="14">
        <v>1</v>
      </c>
      <c r="K641" s="14">
        <v>0</v>
      </c>
      <c r="L641" s="14">
        <v>0</v>
      </c>
      <c r="M641" s="13">
        <v>1</v>
      </c>
      <c r="N641" s="14" t="s">
        <v>170</v>
      </c>
      <c r="O641" s="14"/>
      <c r="P641" s="15" t="s">
        <v>275</v>
      </c>
      <c r="Q641" s="27" t="str">
        <f t="shared" si="9"/>
        <v>INSERT INTO CNCR_CODE_META_BAK values (:v_host_cd,'1','30540','조직학적진단코드','25','Undifferentiated carcinoma','25', NULL, NOW());</v>
      </c>
    </row>
    <row r="642" spans="1:17">
      <c r="A642" s="66" t="s">
        <v>2238</v>
      </c>
      <c r="B642" s="144">
        <v>1</v>
      </c>
      <c r="C642" s="16">
        <v>30540</v>
      </c>
      <c r="D642" s="16" t="s">
        <v>891</v>
      </c>
      <c r="E642" s="17" t="s">
        <v>422</v>
      </c>
      <c r="F642" s="5" t="s">
        <v>933</v>
      </c>
      <c r="G642" s="18">
        <v>26</v>
      </c>
      <c r="H642" s="18">
        <v>36</v>
      </c>
      <c r="I642" s="14">
        <v>0</v>
      </c>
      <c r="J642" s="14">
        <v>1</v>
      </c>
      <c r="K642" s="14">
        <v>0</v>
      </c>
      <c r="L642" s="14">
        <v>1</v>
      </c>
      <c r="M642" s="13">
        <v>1</v>
      </c>
      <c r="N642" s="14" t="s">
        <v>170</v>
      </c>
      <c r="O642" s="14"/>
      <c r="P642" s="15" t="s">
        <v>275</v>
      </c>
      <c r="Q642" s="27" t="str">
        <f t="shared" si="9"/>
        <v>INSERT INTO CNCR_CODE_META_BAK values (:v_host_cd,'1','30540','조직학적진단코드','26','Adenocarcinoma, NOS','26', NULL, NOW());</v>
      </c>
    </row>
    <row r="643" spans="1:17">
      <c r="A643" s="66" t="s">
        <v>2238</v>
      </c>
      <c r="B643" s="144">
        <v>1</v>
      </c>
      <c r="C643" s="16">
        <v>30540</v>
      </c>
      <c r="D643" s="16" t="s">
        <v>891</v>
      </c>
      <c r="E643" s="17" t="s">
        <v>424</v>
      </c>
      <c r="F643" s="5" t="s">
        <v>934</v>
      </c>
      <c r="G643" s="18">
        <v>27</v>
      </c>
      <c r="H643" s="18">
        <v>36</v>
      </c>
      <c r="I643" s="14">
        <v>0</v>
      </c>
      <c r="J643" s="14">
        <v>0</v>
      </c>
      <c r="K643" s="14">
        <v>0</v>
      </c>
      <c r="L643" s="14">
        <v>1</v>
      </c>
      <c r="M643" s="13">
        <v>0</v>
      </c>
      <c r="N643" s="14" t="s">
        <v>170</v>
      </c>
      <c r="O643" s="14"/>
      <c r="P643" s="15" t="s">
        <v>275</v>
      </c>
      <c r="Q643" s="27" t="str">
        <f t="shared" ref="Q643:Q706" si="10">"INSERT INTO CNCR_CODE_META_BAK values (:v_host_cd,'"&amp; B643 &amp;"','"&amp; C643 &amp;"','"&amp; D643 &amp;"','"&amp; E643 &amp;"','"&amp; SUBSTITUTE(F643,CHAR(39),CHAR(39)&amp;CHAR(39)) &amp;"','"&amp; G643 &amp;"', NULL, NOW());"</f>
        <v>INSERT INTO CNCR_CODE_META_BAK values (:v_host_cd,'1','30540','조직학적진단코드','27','Combined hepatocellular carcinoma and cholangiocarcinoma','27', NULL, NOW());</v>
      </c>
    </row>
    <row r="644" spans="1:17">
      <c r="A644" s="66" t="s">
        <v>2238</v>
      </c>
      <c r="B644" s="144">
        <v>1</v>
      </c>
      <c r="C644" s="16">
        <v>30540</v>
      </c>
      <c r="D644" s="16" t="s">
        <v>891</v>
      </c>
      <c r="E644" s="17" t="s">
        <v>426</v>
      </c>
      <c r="F644" s="5" t="s">
        <v>935</v>
      </c>
      <c r="G644" s="18">
        <v>28</v>
      </c>
      <c r="H644" s="18">
        <v>36</v>
      </c>
      <c r="I644" s="14">
        <v>0</v>
      </c>
      <c r="J644" s="14">
        <v>0</v>
      </c>
      <c r="K644" s="14">
        <v>0</v>
      </c>
      <c r="L644" s="14">
        <v>1</v>
      </c>
      <c r="M644" s="13">
        <v>0</v>
      </c>
      <c r="N644" s="14" t="s">
        <v>170</v>
      </c>
      <c r="O644" s="14"/>
      <c r="P644" s="15" t="s">
        <v>275</v>
      </c>
      <c r="Q644" s="27" t="str">
        <f t="shared" si="10"/>
        <v>INSERT INTO CNCR_CODE_META_BAK values (:v_host_cd,'1','30540','조직학적진단코드','28','Hepatocellular carcinoma, NOS','28', NULL, NOW());</v>
      </c>
    </row>
    <row r="645" spans="1:17">
      <c r="A645" s="66" t="s">
        <v>2238</v>
      </c>
      <c r="B645" s="144">
        <v>1</v>
      </c>
      <c r="C645" s="16">
        <v>30540</v>
      </c>
      <c r="D645" s="16" t="s">
        <v>891</v>
      </c>
      <c r="E645" s="17" t="s">
        <v>428</v>
      </c>
      <c r="F645" s="5" t="s">
        <v>936</v>
      </c>
      <c r="G645" s="18">
        <v>29</v>
      </c>
      <c r="H645" s="18">
        <v>36</v>
      </c>
      <c r="I645" s="14">
        <v>0</v>
      </c>
      <c r="J645" s="14">
        <v>0</v>
      </c>
      <c r="K645" s="14">
        <v>0</v>
      </c>
      <c r="L645" s="14">
        <v>0</v>
      </c>
      <c r="M645" s="13">
        <v>1</v>
      </c>
      <c r="N645" s="14" t="s">
        <v>170</v>
      </c>
      <c r="O645" s="14"/>
      <c r="P645" s="15" t="s">
        <v>275</v>
      </c>
      <c r="Q645" s="27" t="str">
        <f t="shared" si="10"/>
        <v>INSERT INTO CNCR_CODE_META_BAK values (:v_host_cd,'1','30540','조직학적진단코드','29','Large cell neuroendocrine carcinoma','29', NULL, NOW());</v>
      </c>
    </row>
    <row r="646" spans="1:17">
      <c r="A646" s="66" t="s">
        <v>2238</v>
      </c>
      <c r="B646" s="144">
        <v>1</v>
      </c>
      <c r="C646" s="16">
        <v>30540</v>
      </c>
      <c r="D646" s="16" t="s">
        <v>891</v>
      </c>
      <c r="E646" s="17" t="s">
        <v>430</v>
      </c>
      <c r="F646" s="5" t="s">
        <v>937</v>
      </c>
      <c r="G646" s="18">
        <v>30</v>
      </c>
      <c r="H646" s="18">
        <v>36</v>
      </c>
      <c r="I646" s="14">
        <v>0</v>
      </c>
      <c r="J646" s="14">
        <v>0</v>
      </c>
      <c r="K646" s="14">
        <v>0</v>
      </c>
      <c r="L646" s="14">
        <v>0</v>
      </c>
      <c r="M646" s="13">
        <v>1</v>
      </c>
      <c r="N646" s="14" t="s">
        <v>170</v>
      </c>
      <c r="O646" s="14"/>
      <c r="P646" s="15" t="s">
        <v>275</v>
      </c>
      <c r="Q646" s="27" t="str">
        <f t="shared" si="10"/>
        <v>INSERT INTO CNCR_CODE_META_BAK values (:v_host_cd,'1','30540','조직학적진단코드','30','Micropapilary adenocarcinoma','30', NULL, NOW());</v>
      </c>
    </row>
    <row r="647" spans="1:17">
      <c r="A647" s="66" t="s">
        <v>2238</v>
      </c>
      <c r="B647" s="144">
        <v>1</v>
      </c>
      <c r="C647" s="16">
        <v>30540</v>
      </c>
      <c r="D647" s="16" t="s">
        <v>891</v>
      </c>
      <c r="E647" s="17" t="s">
        <v>432</v>
      </c>
      <c r="F647" s="5" t="s">
        <v>938</v>
      </c>
      <c r="G647" s="18">
        <v>31</v>
      </c>
      <c r="H647" s="18">
        <v>36</v>
      </c>
      <c r="I647" s="14">
        <v>0</v>
      </c>
      <c r="J647" s="14">
        <v>0</v>
      </c>
      <c r="K647" s="14">
        <v>0</v>
      </c>
      <c r="L647" s="14">
        <v>0</v>
      </c>
      <c r="M647" s="13">
        <v>1</v>
      </c>
      <c r="N647" s="14" t="s">
        <v>170</v>
      </c>
      <c r="O647" s="14"/>
      <c r="P647" s="15" t="s">
        <v>275</v>
      </c>
      <c r="Q647" s="27" t="str">
        <f t="shared" si="10"/>
        <v>INSERT INTO CNCR_CODE_META_BAK values (:v_host_cd,'1','30540','조직학적진단코드','31','Mixed neuroendocrine-non-neuroendocrine neoplasm','31', NULL, NOW());</v>
      </c>
    </row>
    <row r="648" spans="1:17">
      <c r="A648" s="66" t="s">
        <v>2238</v>
      </c>
      <c r="B648" s="144">
        <v>1</v>
      </c>
      <c r="C648" s="16">
        <v>30540</v>
      </c>
      <c r="D648" s="16" t="s">
        <v>891</v>
      </c>
      <c r="E648" s="17" t="s">
        <v>434</v>
      </c>
      <c r="F648" s="5" t="s">
        <v>939</v>
      </c>
      <c r="G648" s="18">
        <v>32</v>
      </c>
      <c r="H648" s="18">
        <v>36</v>
      </c>
      <c r="I648" s="14">
        <v>0</v>
      </c>
      <c r="J648" s="14">
        <v>0</v>
      </c>
      <c r="K648" s="14">
        <v>0</v>
      </c>
      <c r="L648" s="14">
        <v>0</v>
      </c>
      <c r="M648" s="13">
        <v>1</v>
      </c>
      <c r="N648" s="14" t="s">
        <v>170</v>
      </c>
      <c r="O648" s="14"/>
      <c r="P648" s="15" t="s">
        <v>275</v>
      </c>
      <c r="Q648" s="27" t="str">
        <f t="shared" si="10"/>
        <v>INSERT INTO CNCR_CODE_META_BAK values (:v_host_cd,'1','30540','조직학적진단코드','32','Serrated adenocarcinoma','32', NULL, NOW());</v>
      </c>
    </row>
    <row r="649" spans="1:17">
      <c r="A649" s="66" t="s">
        <v>2238</v>
      </c>
      <c r="B649" s="144">
        <v>1</v>
      </c>
      <c r="C649" s="16">
        <v>30540</v>
      </c>
      <c r="D649" s="16" t="s">
        <v>891</v>
      </c>
      <c r="E649" s="17" t="s">
        <v>436</v>
      </c>
      <c r="F649" s="5" t="s">
        <v>940</v>
      </c>
      <c r="G649" s="18">
        <v>33</v>
      </c>
      <c r="H649" s="18">
        <v>36</v>
      </c>
      <c r="I649" s="14">
        <v>0</v>
      </c>
      <c r="J649" s="14">
        <v>0</v>
      </c>
      <c r="K649" s="14">
        <v>0</v>
      </c>
      <c r="L649" s="14">
        <v>0</v>
      </c>
      <c r="M649" s="13">
        <v>1</v>
      </c>
      <c r="N649" s="14" t="s">
        <v>170</v>
      </c>
      <c r="O649" s="14"/>
      <c r="P649" s="15" t="s">
        <v>275</v>
      </c>
      <c r="Q649" s="27" t="str">
        <f t="shared" si="10"/>
        <v>INSERT INTO CNCR_CODE_META_BAK values (:v_host_cd,'1','30540','조직학적진단코드','33','Signet ring cell carcinoma','33', NULL, NOW());</v>
      </c>
    </row>
    <row r="650" spans="1:17">
      <c r="A650" s="66" t="s">
        <v>2238</v>
      </c>
      <c r="B650" s="144">
        <v>1</v>
      </c>
      <c r="C650" s="16">
        <v>30540</v>
      </c>
      <c r="D650" s="16" t="s">
        <v>891</v>
      </c>
      <c r="E650" s="17" t="s">
        <v>438</v>
      </c>
      <c r="F650" s="5" t="s">
        <v>941</v>
      </c>
      <c r="G650" s="18">
        <v>34</v>
      </c>
      <c r="H650" s="18">
        <v>36</v>
      </c>
      <c r="I650" s="14">
        <v>0</v>
      </c>
      <c r="J650" s="14">
        <v>0</v>
      </c>
      <c r="K650" s="14">
        <v>0</v>
      </c>
      <c r="L650" s="14">
        <v>0</v>
      </c>
      <c r="M650" s="13">
        <v>1</v>
      </c>
      <c r="N650" s="14" t="s">
        <v>170</v>
      </c>
      <c r="O650" s="14"/>
      <c r="P650" s="15" t="s">
        <v>275</v>
      </c>
      <c r="Q650" s="27" t="str">
        <f t="shared" si="10"/>
        <v>INSERT INTO CNCR_CODE_META_BAK values (:v_host_cd,'1','30540','조직학적진단코드','34','Small cell neuroendocrine carcinoma','34', NULL, NOW());</v>
      </c>
    </row>
    <row r="651" spans="1:17">
      <c r="A651" s="66" t="s">
        <v>2238</v>
      </c>
      <c r="B651" s="144">
        <v>1</v>
      </c>
      <c r="C651" s="16">
        <v>30540</v>
      </c>
      <c r="D651" s="16" t="s">
        <v>891</v>
      </c>
      <c r="E651" s="17" t="s">
        <v>440</v>
      </c>
      <c r="F651" s="5" t="s">
        <v>942</v>
      </c>
      <c r="G651" s="18">
        <v>35</v>
      </c>
      <c r="H651" s="18">
        <v>36</v>
      </c>
      <c r="I651" s="14">
        <v>0</v>
      </c>
      <c r="J651" s="14">
        <v>0</v>
      </c>
      <c r="K651" s="14">
        <v>0</v>
      </c>
      <c r="L651" s="14">
        <v>0</v>
      </c>
      <c r="M651" s="13">
        <v>1</v>
      </c>
      <c r="N651" s="14" t="s">
        <v>170</v>
      </c>
      <c r="O651" s="14"/>
      <c r="P651" s="15" t="s">
        <v>275</v>
      </c>
      <c r="Q651" s="27" t="str">
        <f t="shared" si="10"/>
        <v>INSERT INTO CNCR_CODE_META_BAK values (:v_host_cd,'1','30540','조직학적진단코드','35','Squamous cell (epidermoid) carcinoma (excluding upwardly spreading anal tumors)','35', NULL, NOW());</v>
      </c>
    </row>
    <row r="652" spans="1:17">
      <c r="A652" s="66" t="s">
        <v>2238</v>
      </c>
      <c r="B652" s="144">
        <v>1</v>
      </c>
      <c r="C652" s="16">
        <v>30540</v>
      </c>
      <c r="D652" s="16" t="s">
        <v>891</v>
      </c>
      <c r="E652" s="17" t="s">
        <v>943</v>
      </c>
      <c r="F652" s="5" t="s">
        <v>271</v>
      </c>
      <c r="G652" s="18">
        <v>36</v>
      </c>
      <c r="H652" s="18">
        <v>36</v>
      </c>
      <c r="I652" s="14">
        <v>0</v>
      </c>
      <c r="J652" s="14">
        <v>1</v>
      </c>
      <c r="K652" s="14">
        <v>1</v>
      </c>
      <c r="L652" s="14">
        <v>1</v>
      </c>
      <c r="M652" s="13">
        <v>1</v>
      </c>
      <c r="N652" s="14" t="s">
        <v>170</v>
      </c>
      <c r="O652" s="14"/>
      <c r="P652" s="15" t="s">
        <v>275</v>
      </c>
      <c r="Q652" s="27" t="str">
        <f t="shared" si="10"/>
        <v>INSERT INTO CNCR_CODE_META_BAK values (:v_host_cd,'1','30540','조직학적진단코드','99','기타','36', NULL, NOW());</v>
      </c>
    </row>
    <row r="653" spans="1:17">
      <c r="A653" s="66" t="s">
        <v>2238</v>
      </c>
      <c r="B653" s="144">
        <v>1</v>
      </c>
      <c r="C653" s="16">
        <v>30550</v>
      </c>
      <c r="D653" s="16" t="s">
        <v>944</v>
      </c>
      <c r="E653" s="17" t="s">
        <v>313</v>
      </c>
      <c r="F653" s="5" t="s">
        <v>945</v>
      </c>
      <c r="G653" s="18">
        <v>1</v>
      </c>
      <c r="H653" s="18">
        <v>3</v>
      </c>
      <c r="I653" s="14">
        <v>0</v>
      </c>
      <c r="J653" s="14">
        <v>1</v>
      </c>
      <c r="K653" s="14">
        <v>1</v>
      </c>
      <c r="L653" s="14">
        <v>1</v>
      </c>
      <c r="M653" s="14">
        <v>1</v>
      </c>
      <c r="N653" s="14" t="s">
        <v>170</v>
      </c>
      <c r="O653" s="14"/>
      <c r="P653" s="15" t="s">
        <v>275</v>
      </c>
      <c r="Q653" s="27" t="str">
        <f t="shared" si="10"/>
        <v>INSERT INTO CNCR_CODE_META_BAK values (:v_host_cd,'1','30550','존재여부구분코드','Y','Present','1', NULL, NOW());</v>
      </c>
    </row>
    <row r="654" spans="1:17">
      <c r="A654" s="66" t="s">
        <v>2238</v>
      </c>
      <c r="B654" s="144">
        <v>1</v>
      </c>
      <c r="C654" s="16">
        <v>30550</v>
      </c>
      <c r="D654" s="16" t="s">
        <v>944</v>
      </c>
      <c r="E654" s="17" t="s">
        <v>315</v>
      </c>
      <c r="F654" s="5" t="s">
        <v>946</v>
      </c>
      <c r="G654" s="18">
        <v>2</v>
      </c>
      <c r="H654" s="18">
        <v>3</v>
      </c>
      <c r="I654" s="14">
        <v>0</v>
      </c>
      <c r="J654" s="14">
        <v>1</v>
      </c>
      <c r="K654" s="14">
        <v>1</v>
      </c>
      <c r="L654" s="14">
        <v>1</v>
      </c>
      <c r="M654" s="14">
        <v>1</v>
      </c>
      <c r="N654" s="14" t="s">
        <v>170</v>
      </c>
      <c r="O654" s="14"/>
      <c r="P654" s="15" t="s">
        <v>275</v>
      </c>
      <c r="Q654" s="27" t="str">
        <f t="shared" si="10"/>
        <v>INSERT INTO CNCR_CODE_META_BAK values (:v_host_cd,'1','30550','존재여부구분코드','N','Absent','2', NULL, NOW());</v>
      </c>
    </row>
    <row r="655" spans="1:17">
      <c r="A655" s="66" t="s">
        <v>2238</v>
      </c>
      <c r="B655" s="144">
        <v>1</v>
      </c>
      <c r="C655" s="16">
        <v>30550</v>
      </c>
      <c r="D655" s="16" t="s">
        <v>944</v>
      </c>
      <c r="E655" s="17" t="s">
        <v>317</v>
      </c>
      <c r="F655" s="5" t="s">
        <v>647</v>
      </c>
      <c r="G655" s="18">
        <v>3</v>
      </c>
      <c r="H655" s="18">
        <v>3</v>
      </c>
      <c r="I655" s="14">
        <v>0</v>
      </c>
      <c r="J655" s="14">
        <v>1</v>
      </c>
      <c r="K655" s="14">
        <v>1</v>
      </c>
      <c r="L655" s="14">
        <v>1</v>
      </c>
      <c r="M655" s="14">
        <v>1</v>
      </c>
      <c r="N655" s="14" t="s">
        <v>170</v>
      </c>
      <c r="O655" s="14"/>
      <c r="P655" s="15" t="s">
        <v>275</v>
      </c>
      <c r="Q655" s="27" t="str">
        <f t="shared" si="10"/>
        <v>INSERT INTO CNCR_CODE_META_BAK values (:v_host_cd,'1','30550','존재여부구분코드','Z','Not evaluable','3', NULL, NOW());</v>
      </c>
    </row>
    <row r="656" spans="1:17">
      <c r="A656" s="66" t="s">
        <v>2238</v>
      </c>
      <c r="B656" s="144">
        <v>1</v>
      </c>
      <c r="C656" s="16">
        <v>30560</v>
      </c>
      <c r="D656" s="16" t="s">
        <v>947</v>
      </c>
      <c r="E656" s="17" t="s">
        <v>339</v>
      </c>
      <c r="F656" s="5" t="s">
        <v>948</v>
      </c>
      <c r="G656" s="18">
        <v>1</v>
      </c>
      <c r="H656" s="18">
        <v>6</v>
      </c>
      <c r="I656" s="14">
        <v>0</v>
      </c>
      <c r="J656" s="14">
        <v>0</v>
      </c>
      <c r="K656" s="14">
        <v>1</v>
      </c>
      <c r="L656" s="14">
        <v>0</v>
      </c>
      <c r="M656" s="14">
        <v>0</v>
      </c>
      <c r="N656" s="14" t="s">
        <v>170</v>
      </c>
      <c r="O656" s="14"/>
      <c r="P656" s="15" t="s">
        <v>267</v>
      </c>
      <c r="Q656" s="27" t="str">
        <f t="shared" si="10"/>
        <v>INSERT INTO CNCR_CODE_META_BAK values (:v_host_cd,'1','30560','잔여종양코드','01','No residual','1', NULL, NOW());</v>
      </c>
    </row>
    <row r="657" spans="1:17">
      <c r="A657" s="66" t="s">
        <v>2238</v>
      </c>
      <c r="B657" s="144">
        <v>1</v>
      </c>
      <c r="C657" s="16">
        <v>30560</v>
      </c>
      <c r="D657" s="16" t="s">
        <v>947</v>
      </c>
      <c r="E657" s="17" t="s">
        <v>341</v>
      </c>
      <c r="F657" s="5" t="s">
        <v>949</v>
      </c>
      <c r="G657" s="18">
        <v>2</v>
      </c>
      <c r="H657" s="18">
        <v>6</v>
      </c>
      <c r="I657" s="14">
        <v>0</v>
      </c>
      <c r="J657" s="14">
        <v>0</v>
      </c>
      <c r="K657" s="14">
        <v>1</v>
      </c>
      <c r="L657" s="14">
        <v>0</v>
      </c>
      <c r="M657" s="14">
        <v>0</v>
      </c>
      <c r="N657" s="14" t="s">
        <v>170</v>
      </c>
      <c r="O657" s="14"/>
      <c r="P657" s="15" t="s">
        <v>267</v>
      </c>
      <c r="Q657" s="27" t="str">
        <f t="shared" si="10"/>
        <v>INSERT INTO CNCR_CODE_META_BAK values (:v_host_cd,'1','30560','잔여종양코드','02','CIS only','2', NULL, NOW());</v>
      </c>
    </row>
    <row r="658" spans="1:17">
      <c r="A658" s="66" t="s">
        <v>2238</v>
      </c>
      <c r="B658" s="144">
        <v>1</v>
      </c>
      <c r="C658" s="16">
        <v>30560</v>
      </c>
      <c r="D658" s="16" t="s">
        <v>947</v>
      </c>
      <c r="E658" s="17" t="s">
        <v>343</v>
      </c>
      <c r="F658" s="5" t="s">
        <v>950</v>
      </c>
      <c r="G658" s="18">
        <v>3</v>
      </c>
      <c r="H658" s="18">
        <v>6</v>
      </c>
      <c r="I658" s="14">
        <v>0</v>
      </c>
      <c r="J658" s="14">
        <v>0</v>
      </c>
      <c r="K658" s="14">
        <v>1</v>
      </c>
      <c r="L658" s="14">
        <v>0</v>
      </c>
      <c r="M658" s="14">
        <v>0</v>
      </c>
      <c r="N658" s="14" t="s">
        <v>170</v>
      </c>
      <c r="O658" s="14"/>
      <c r="P658" s="15" t="s">
        <v>267</v>
      </c>
      <c r="Q658" s="27" t="str">
        <f t="shared" si="10"/>
        <v>INSERT INTO CNCR_CODE_META_BAK values (:v_host_cd,'1','30560','잔여종양코드','03','Residual breast tumor','3', NULL, NOW());</v>
      </c>
    </row>
    <row r="659" spans="1:17">
      <c r="A659" s="66" t="s">
        <v>2238</v>
      </c>
      <c r="B659" s="144">
        <v>1</v>
      </c>
      <c r="C659" s="16">
        <v>30560</v>
      </c>
      <c r="D659" s="16" t="s">
        <v>947</v>
      </c>
      <c r="E659" s="17" t="s">
        <v>345</v>
      </c>
      <c r="F659" s="5" t="s">
        <v>951</v>
      </c>
      <c r="G659" s="18">
        <v>4</v>
      </c>
      <c r="H659" s="18">
        <v>6</v>
      </c>
      <c r="I659" s="14">
        <v>0</v>
      </c>
      <c r="J659" s="14">
        <v>0</v>
      </c>
      <c r="K659" s="14">
        <v>1</v>
      </c>
      <c r="L659" s="14">
        <v>0</v>
      </c>
      <c r="M659" s="14">
        <v>0</v>
      </c>
      <c r="N659" s="14" t="s">
        <v>170</v>
      </c>
      <c r="O659" s="14"/>
      <c r="P659" s="15" t="s">
        <v>267</v>
      </c>
      <c r="Q659" s="27" t="str">
        <f t="shared" si="10"/>
        <v>INSERT INTO CNCR_CODE_META_BAK values (:v_host_cd,'1','30560','잔여종양코드','04','Residual LN meta','4', NULL, NOW());</v>
      </c>
    </row>
    <row r="660" spans="1:17">
      <c r="A660" s="66" t="s">
        <v>2238</v>
      </c>
      <c r="B660" s="144">
        <v>1</v>
      </c>
      <c r="C660" s="16">
        <v>30560</v>
      </c>
      <c r="D660" s="16" t="s">
        <v>947</v>
      </c>
      <c r="E660" s="17" t="s">
        <v>347</v>
      </c>
      <c r="F660" s="5" t="s">
        <v>952</v>
      </c>
      <c r="G660" s="18">
        <v>5</v>
      </c>
      <c r="H660" s="18">
        <v>6</v>
      </c>
      <c r="I660" s="14">
        <v>0</v>
      </c>
      <c r="J660" s="14">
        <v>0</v>
      </c>
      <c r="K660" s="14">
        <v>1</v>
      </c>
      <c r="L660" s="14">
        <v>0</v>
      </c>
      <c r="M660" s="14">
        <v>0</v>
      </c>
      <c r="N660" s="14" t="s">
        <v>170</v>
      </c>
      <c r="O660" s="14"/>
      <c r="P660" s="15" t="s">
        <v>267</v>
      </c>
      <c r="Q660" s="27" t="str">
        <f t="shared" si="10"/>
        <v>INSERT INTO CNCR_CODE_META_BAK values (:v_host_cd,'1','30560','잔여종양코드','05','Residual breast tumor and LN meta','5', NULL, NOW());</v>
      </c>
    </row>
    <row r="661" spans="1:17">
      <c r="A661" s="66" t="s">
        <v>2238</v>
      </c>
      <c r="B661" s="144">
        <v>1</v>
      </c>
      <c r="C661" s="16">
        <v>30560</v>
      </c>
      <c r="D661" s="16" t="s">
        <v>947</v>
      </c>
      <c r="E661" s="17">
        <v>99</v>
      </c>
      <c r="F661" s="5" t="s">
        <v>271</v>
      </c>
      <c r="G661" s="18">
        <v>6</v>
      </c>
      <c r="H661" s="18">
        <v>6</v>
      </c>
      <c r="I661" s="14">
        <v>0</v>
      </c>
      <c r="J661" s="14">
        <v>0</v>
      </c>
      <c r="K661" s="14">
        <v>1</v>
      </c>
      <c r="L661" s="14">
        <v>0</v>
      </c>
      <c r="M661" s="14">
        <v>0</v>
      </c>
      <c r="N661" s="14" t="s">
        <v>170</v>
      </c>
      <c r="O661" s="14"/>
      <c r="P661" s="15" t="s">
        <v>267</v>
      </c>
      <c r="Q661" s="27" t="str">
        <f t="shared" si="10"/>
        <v>INSERT INTO CNCR_CODE_META_BAK values (:v_host_cd,'1','30560','잔여종양코드','99','기타','6', NULL, NOW());</v>
      </c>
    </row>
    <row r="662" spans="1:17">
      <c r="A662" s="66" t="s">
        <v>2238</v>
      </c>
      <c r="B662" s="144">
        <v>1</v>
      </c>
      <c r="C662" s="16">
        <v>30580</v>
      </c>
      <c r="D662" s="17" t="s">
        <v>953</v>
      </c>
      <c r="E662" s="17" t="s">
        <v>369</v>
      </c>
      <c r="F662" s="5" t="s">
        <v>954</v>
      </c>
      <c r="G662" s="18">
        <v>1</v>
      </c>
      <c r="H662" s="18">
        <v>77</v>
      </c>
      <c r="I662" s="14">
        <v>0</v>
      </c>
      <c r="J662" s="14">
        <v>1</v>
      </c>
      <c r="K662" s="14">
        <v>1</v>
      </c>
      <c r="L662" s="13">
        <v>1</v>
      </c>
      <c r="M662" s="13">
        <v>1</v>
      </c>
      <c r="N662" s="14" t="s">
        <v>170</v>
      </c>
      <c r="O662" s="14"/>
      <c r="P662" s="15" t="s">
        <v>267</v>
      </c>
      <c r="Q662" s="27" t="str">
        <f t="shared" si="10"/>
        <v>INSERT INTO CNCR_CODE_META_BAK values (:v_host_cd,'1','30580','진단검사종류코드','01','Albumin','1', NULL, NOW());</v>
      </c>
    </row>
    <row r="663" spans="1:17">
      <c r="A663" s="66" t="s">
        <v>2238</v>
      </c>
      <c r="B663" s="144">
        <v>1</v>
      </c>
      <c r="C663" s="16">
        <v>30580</v>
      </c>
      <c r="D663" s="17" t="s">
        <v>953</v>
      </c>
      <c r="E663" s="17" t="s">
        <v>371</v>
      </c>
      <c r="F663" s="5" t="s">
        <v>955</v>
      </c>
      <c r="G663" s="18">
        <v>2</v>
      </c>
      <c r="H663" s="18">
        <v>77</v>
      </c>
      <c r="I663" s="14">
        <v>0</v>
      </c>
      <c r="J663" s="14">
        <v>0</v>
      </c>
      <c r="K663" s="14">
        <v>1</v>
      </c>
      <c r="L663" s="13">
        <v>0</v>
      </c>
      <c r="M663" s="13">
        <v>0</v>
      </c>
      <c r="N663" s="14" t="s">
        <v>170</v>
      </c>
      <c r="O663" s="14"/>
      <c r="P663" s="15" t="s">
        <v>267</v>
      </c>
      <c r="Q663" s="27" t="str">
        <f t="shared" si="10"/>
        <v>INSERT INTO CNCR_CODE_META_BAK values (:v_host_cd,'1','30580','진단검사종류코드','02','Alkaline Phosphatase','2', NULL, NOW());</v>
      </c>
    </row>
    <row r="664" spans="1:17">
      <c r="A664" s="66" t="s">
        <v>2238</v>
      </c>
      <c r="B664" s="144">
        <v>1</v>
      </c>
      <c r="C664" s="16">
        <v>30580</v>
      </c>
      <c r="D664" s="17" t="s">
        <v>953</v>
      </c>
      <c r="E664" s="17" t="s">
        <v>373</v>
      </c>
      <c r="F664" s="5" t="s">
        <v>956</v>
      </c>
      <c r="G664" s="18">
        <v>3</v>
      </c>
      <c r="H664" s="18">
        <v>77</v>
      </c>
      <c r="I664" s="14">
        <v>0</v>
      </c>
      <c r="J664" s="14">
        <v>0</v>
      </c>
      <c r="K664" s="14">
        <v>1</v>
      </c>
      <c r="L664" s="13">
        <v>1</v>
      </c>
      <c r="M664" s="13">
        <v>0</v>
      </c>
      <c r="N664" s="14" t="s">
        <v>170</v>
      </c>
      <c r="O664" s="14"/>
      <c r="P664" s="15" t="s">
        <v>499</v>
      </c>
      <c r="Q664" s="27" t="str">
        <f t="shared" si="10"/>
        <v>INSERT INTO CNCR_CODE_META_BAK values (:v_host_cd,'1','30580','진단검사종류코드','03','ALT','3', NULL, NOW());</v>
      </c>
    </row>
    <row r="665" spans="1:17">
      <c r="A665" s="66" t="s">
        <v>2238</v>
      </c>
      <c r="B665" s="144">
        <v>1</v>
      </c>
      <c r="C665" s="16">
        <v>30580</v>
      </c>
      <c r="D665" s="17" t="s">
        <v>953</v>
      </c>
      <c r="E665" s="17" t="s">
        <v>345</v>
      </c>
      <c r="F665" s="5" t="s">
        <v>957</v>
      </c>
      <c r="G665" s="18">
        <v>4</v>
      </c>
      <c r="H665" s="18">
        <v>77</v>
      </c>
      <c r="I665" s="14">
        <v>0</v>
      </c>
      <c r="J665" s="14">
        <v>0</v>
      </c>
      <c r="K665" s="14">
        <v>1</v>
      </c>
      <c r="L665" s="13">
        <v>1</v>
      </c>
      <c r="M665" s="13">
        <v>0</v>
      </c>
      <c r="N665" s="14" t="s">
        <v>170</v>
      </c>
      <c r="O665" s="14"/>
      <c r="P665" s="15" t="s">
        <v>267</v>
      </c>
      <c r="Q665" s="27" t="str">
        <f t="shared" si="10"/>
        <v>INSERT INTO CNCR_CODE_META_BAK values (:v_host_cd,'1','30580','진단검사종류코드','04','ANC','4', NULL, NOW());</v>
      </c>
    </row>
    <row r="666" spans="1:17">
      <c r="A666" s="66" t="s">
        <v>2238</v>
      </c>
      <c r="B666" s="144">
        <v>1</v>
      </c>
      <c r="C666" s="16">
        <v>30580</v>
      </c>
      <c r="D666" s="17" t="s">
        <v>953</v>
      </c>
      <c r="E666" s="17" t="s">
        <v>347</v>
      </c>
      <c r="F666" s="5" t="s">
        <v>958</v>
      </c>
      <c r="G666" s="18">
        <v>5</v>
      </c>
      <c r="H666" s="18">
        <v>77</v>
      </c>
      <c r="I666" s="14">
        <v>0</v>
      </c>
      <c r="J666" s="14">
        <v>0</v>
      </c>
      <c r="K666" s="14">
        <v>1</v>
      </c>
      <c r="L666" s="13">
        <v>1</v>
      </c>
      <c r="M666" s="13">
        <v>0</v>
      </c>
      <c r="N666" s="14" t="s">
        <v>170</v>
      </c>
      <c r="O666" s="14"/>
      <c r="P666" s="15" t="s">
        <v>267</v>
      </c>
      <c r="Q666" s="27" t="str">
        <f t="shared" si="10"/>
        <v>INSERT INTO CNCR_CODE_META_BAK values (:v_host_cd,'1','30580','진단검사종류코드','05','Basophil','5', NULL, NOW());</v>
      </c>
    </row>
    <row r="667" spans="1:17">
      <c r="A667" s="66" t="s">
        <v>2238</v>
      </c>
      <c r="B667" s="144">
        <v>1</v>
      </c>
      <c r="C667" s="16">
        <v>30580</v>
      </c>
      <c r="D667" s="17" t="s">
        <v>953</v>
      </c>
      <c r="E667" s="17" t="s">
        <v>595</v>
      </c>
      <c r="F667" s="5" t="s">
        <v>959</v>
      </c>
      <c r="G667" s="18">
        <v>6</v>
      </c>
      <c r="H667" s="18">
        <v>77</v>
      </c>
      <c r="I667" s="14">
        <v>0</v>
      </c>
      <c r="J667" s="14">
        <v>0</v>
      </c>
      <c r="K667" s="14">
        <v>1</v>
      </c>
      <c r="L667" s="13">
        <v>0</v>
      </c>
      <c r="M667" s="13">
        <v>0</v>
      </c>
      <c r="N667" s="14" t="s">
        <v>170</v>
      </c>
      <c r="O667" s="14"/>
      <c r="P667" s="15" t="s">
        <v>267</v>
      </c>
      <c r="Q667" s="27" t="str">
        <f t="shared" si="10"/>
        <v>INSERT INTO CNCR_CODE_META_BAK values (:v_host_cd,'1','30580','진단검사종류코드','06','CA 15-3','6', NULL, NOW());</v>
      </c>
    </row>
    <row r="668" spans="1:17">
      <c r="A668" s="66" t="s">
        <v>2238</v>
      </c>
      <c r="B668" s="144">
        <v>1</v>
      </c>
      <c r="C668" s="16">
        <v>30580</v>
      </c>
      <c r="D668" s="17" t="s">
        <v>953</v>
      </c>
      <c r="E668" s="17" t="s">
        <v>597</v>
      </c>
      <c r="F668" s="5" t="s">
        <v>960</v>
      </c>
      <c r="G668" s="18">
        <v>7</v>
      </c>
      <c r="H668" s="18">
        <v>77</v>
      </c>
      <c r="I668" s="14">
        <v>0</v>
      </c>
      <c r="J668" s="14">
        <v>0</v>
      </c>
      <c r="K668" s="14">
        <v>1</v>
      </c>
      <c r="L668" s="13">
        <v>0</v>
      </c>
      <c r="M668" s="13">
        <v>0</v>
      </c>
      <c r="N668" s="14" t="s">
        <v>170</v>
      </c>
      <c r="O668" s="14"/>
      <c r="P668" s="15" t="s">
        <v>267</v>
      </c>
      <c r="Q668" s="27" t="str">
        <f t="shared" si="10"/>
        <v>INSERT INTO CNCR_CODE_META_BAK values (:v_host_cd,'1','30580','진단검사종류코드','07','CA-125','7', NULL, NOW());</v>
      </c>
    </row>
    <row r="669" spans="1:17">
      <c r="A669" s="66" t="s">
        <v>2238</v>
      </c>
      <c r="B669" s="144">
        <v>1</v>
      </c>
      <c r="C669" s="16">
        <v>30580</v>
      </c>
      <c r="D669" s="17" t="s">
        <v>953</v>
      </c>
      <c r="E669" s="17" t="s">
        <v>599</v>
      </c>
      <c r="F669" s="5" t="s">
        <v>961</v>
      </c>
      <c r="G669" s="18">
        <v>8</v>
      </c>
      <c r="H669" s="18">
        <v>77</v>
      </c>
      <c r="I669" s="14">
        <v>0</v>
      </c>
      <c r="J669" s="14">
        <v>1</v>
      </c>
      <c r="K669" s="14">
        <v>1</v>
      </c>
      <c r="L669" s="13">
        <v>1</v>
      </c>
      <c r="M669" s="13">
        <v>1</v>
      </c>
      <c r="N669" s="14" t="s">
        <v>170</v>
      </c>
      <c r="O669" s="14"/>
      <c r="P669" s="15" t="s">
        <v>267</v>
      </c>
      <c r="Q669" s="27" t="str">
        <f t="shared" si="10"/>
        <v>INSERT INTO CNCR_CODE_META_BAK values (:v_host_cd,'1','30580','진단검사종류코드','08','CA19-9','8', NULL, NOW());</v>
      </c>
    </row>
    <row r="670" spans="1:17">
      <c r="A670" s="66" t="s">
        <v>2238</v>
      </c>
      <c r="B670" s="144">
        <v>1</v>
      </c>
      <c r="C670" s="16">
        <v>30580</v>
      </c>
      <c r="D670" s="17" t="s">
        <v>953</v>
      </c>
      <c r="E670" s="17" t="s">
        <v>666</v>
      </c>
      <c r="F670" s="5" t="s">
        <v>962</v>
      </c>
      <c r="G670" s="18">
        <v>9</v>
      </c>
      <c r="H670" s="18">
        <v>77</v>
      </c>
      <c r="I670" s="14">
        <v>0</v>
      </c>
      <c r="J670" s="14">
        <v>1</v>
      </c>
      <c r="K670" s="14">
        <v>0</v>
      </c>
      <c r="L670" s="13">
        <v>0</v>
      </c>
      <c r="M670" s="13">
        <v>0</v>
      </c>
      <c r="N670" s="14" t="s">
        <v>170</v>
      </c>
      <c r="O670" s="14"/>
      <c r="P670" s="15" t="s">
        <v>267</v>
      </c>
      <c r="Q670" s="27" t="str">
        <f t="shared" si="10"/>
        <v>INSERT INTO CNCR_CODE_META_BAK values (:v_host_cd,'1','30580','진단검사종류코드','09','CA72-4','9', NULL, NOW());</v>
      </c>
    </row>
    <row r="671" spans="1:17">
      <c r="A671" s="66" t="s">
        <v>2238</v>
      </c>
      <c r="B671" s="144">
        <v>1</v>
      </c>
      <c r="C671" s="16">
        <v>30580</v>
      </c>
      <c r="D671" s="17" t="s">
        <v>953</v>
      </c>
      <c r="E671" s="17" t="s">
        <v>901</v>
      </c>
      <c r="F671" s="5" t="s">
        <v>963</v>
      </c>
      <c r="G671" s="18">
        <v>10</v>
      </c>
      <c r="H671" s="18">
        <v>77</v>
      </c>
      <c r="I671" s="14">
        <v>0</v>
      </c>
      <c r="J671" s="14">
        <v>0</v>
      </c>
      <c r="K671" s="14">
        <v>1</v>
      </c>
      <c r="L671" s="13">
        <v>1</v>
      </c>
      <c r="M671" s="13">
        <v>0</v>
      </c>
      <c r="N671" s="14" t="s">
        <v>170</v>
      </c>
      <c r="O671" s="14"/>
      <c r="P671" s="15" t="s">
        <v>267</v>
      </c>
      <c r="Q671" s="27" t="str">
        <f t="shared" si="10"/>
        <v>INSERT INTO CNCR_CODE_META_BAK values (:v_host_cd,'1','30580','진단검사종류코드','10','Calcium','10', NULL, NOW());</v>
      </c>
    </row>
    <row r="672" spans="1:17">
      <c r="A672" s="66" t="s">
        <v>2238</v>
      </c>
      <c r="B672" s="144">
        <v>1</v>
      </c>
      <c r="C672" s="16">
        <v>30580</v>
      </c>
      <c r="D672" s="17" t="s">
        <v>953</v>
      </c>
      <c r="E672" s="17" t="s">
        <v>903</v>
      </c>
      <c r="F672" s="5" t="s">
        <v>964</v>
      </c>
      <c r="G672" s="18">
        <v>11</v>
      </c>
      <c r="H672" s="18">
        <v>77</v>
      </c>
      <c r="I672" s="14">
        <v>0</v>
      </c>
      <c r="J672" s="14">
        <v>1</v>
      </c>
      <c r="K672" s="14">
        <v>1</v>
      </c>
      <c r="L672" s="13">
        <v>0</v>
      </c>
      <c r="M672" s="13">
        <v>1</v>
      </c>
      <c r="N672" s="14" t="s">
        <v>170</v>
      </c>
      <c r="O672" s="14"/>
      <c r="P672" s="15" t="s">
        <v>267</v>
      </c>
      <c r="Q672" s="27" t="str">
        <f t="shared" si="10"/>
        <v>INSERT INTO CNCR_CODE_META_BAK values (:v_host_cd,'1','30580','진단검사종류코드','11','CEA','11', NULL, NOW());</v>
      </c>
    </row>
    <row r="673" spans="1:17">
      <c r="A673" s="66" t="s">
        <v>2238</v>
      </c>
      <c r="B673" s="144">
        <v>1</v>
      </c>
      <c r="C673" s="16">
        <v>30580</v>
      </c>
      <c r="D673" s="17" t="s">
        <v>953</v>
      </c>
      <c r="E673" s="17" t="s">
        <v>905</v>
      </c>
      <c r="F673" s="5" t="s">
        <v>965</v>
      </c>
      <c r="G673" s="18">
        <v>12</v>
      </c>
      <c r="H673" s="18">
        <v>77</v>
      </c>
      <c r="I673" s="14">
        <v>0</v>
      </c>
      <c r="J673" s="14">
        <v>0</v>
      </c>
      <c r="K673" s="14">
        <v>1</v>
      </c>
      <c r="L673" s="13">
        <v>1</v>
      </c>
      <c r="M673" s="13">
        <v>0</v>
      </c>
      <c r="N673" s="14" t="s">
        <v>170</v>
      </c>
      <c r="O673" s="14"/>
      <c r="P673" s="15" t="s">
        <v>267</v>
      </c>
      <c r="Q673" s="27" t="str">
        <f t="shared" si="10"/>
        <v>INSERT INTO CNCR_CODE_META_BAK values (:v_host_cd,'1','30580','진단검사종류코드','12','Creatinine','12', NULL, NOW());</v>
      </c>
    </row>
    <row r="674" spans="1:17">
      <c r="A674" s="66" t="s">
        <v>2238</v>
      </c>
      <c r="B674" s="144">
        <v>1</v>
      </c>
      <c r="C674" s="16">
        <v>30580</v>
      </c>
      <c r="D674" s="17" t="s">
        <v>953</v>
      </c>
      <c r="E674" s="17" t="s">
        <v>907</v>
      </c>
      <c r="F674" s="5" t="s">
        <v>966</v>
      </c>
      <c r="G674" s="18">
        <v>13</v>
      </c>
      <c r="H674" s="18">
        <v>77</v>
      </c>
      <c r="I674" s="14">
        <v>0</v>
      </c>
      <c r="J674" s="14">
        <v>0</v>
      </c>
      <c r="K674" s="14">
        <v>1</v>
      </c>
      <c r="L674" s="13">
        <v>1</v>
      </c>
      <c r="M674" s="13">
        <v>0</v>
      </c>
      <c r="N674" s="14" t="s">
        <v>170</v>
      </c>
      <c r="O674" s="14"/>
      <c r="P674" s="15" t="s">
        <v>267</v>
      </c>
      <c r="Q674" s="27" t="str">
        <f t="shared" si="10"/>
        <v>INSERT INTO CNCR_CODE_META_BAK values (:v_host_cd,'1','30580','진단검사종류코드','13','CRP','13', NULL, NOW());</v>
      </c>
    </row>
    <row r="675" spans="1:17">
      <c r="A675" s="66" t="s">
        <v>2238</v>
      </c>
      <c r="B675" s="144">
        <v>1</v>
      </c>
      <c r="C675" s="16">
        <v>30580</v>
      </c>
      <c r="D675" s="17" t="s">
        <v>953</v>
      </c>
      <c r="E675" s="17" t="s">
        <v>909</v>
      </c>
      <c r="F675" s="5" t="s">
        <v>967</v>
      </c>
      <c r="G675" s="18">
        <v>14</v>
      </c>
      <c r="H675" s="18">
        <v>77</v>
      </c>
      <c r="I675" s="14">
        <v>0</v>
      </c>
      <c r="J675" s="14">
        <v>0</v>
      </c>
      <c r="K675" s="14">
        <v>1</v>
      </c>
      <c r="L675" s="13">
        <v>0</v>
      </c>
      <c r="M675" s="13">
        <v>0</v>
      </c>
      <c r="N675" s="14" t="s">
        <v>170</v>
      </c>
      <c r="O675" s="14"/>
      <c r="P675" s="15" t="s">
        <v>267</v>
      </c>
      <c r="Q675" s="27" t="str">
        <f t="shared" si="10"/>
        <v>INSERT INTO CNCR_CODE_META_BAK values (:v_host_cd,'1','30580','진단검사종류코드','14','E2','14', NULL, NOW());</v>
      </c>
    </row>
    <row r="676" spans="1:17">
      <c r="A676" s="66" t="s">
        <v>2238</v>
      </c>
      <c r="B676" s="144">
        <v>1</v>
      </c>
      <c r="C676" s="16">
        <v>30580</v>
      </c>
      <c r="D676" s="17" t="s">
        <v>953</v>
      </c>
      <c r="E676" s="17" t="s">
        <v>911</v>
      </c>
      <c r="F676" s="5" t="s">
        <v>968</v>
      </c>
      <c r="G676" s="18">
        <v>15</v>
      </c>
      <c r="H676" s="18">
        <v>77</v>
      </c>
      <c r="I676" s="14">
        <v>0</v>
      </c>
      <c r="J676" s="14">
        <v>0</v>
      </c>
      <c r="K676" s="14">
        <v>1</v>
      </c>
      <c r="L676" s="13">
        <v>1</v>
      </c>
      <c r="M676" s="13">
        <v>0</v>
      </c>
      <c r="N676" s="14" t="s">
        <v>170</v>
      </c>
      <c r="O676" s="14"/>
      <c r="P676" s="15" t="s">
        <v>267</v>
      </c>
      <c r="Q676" s="27" t="str">
        <f t="shared" si="10"/>
        <v>INSERT INTO CNCR_CODE_META_BAK values (:v_host_cd,'1','30580','진단검사종류코드','15','Eosinophil','15', NULL, NOW());</v>
      </c>
    </row>
    <row r="677" spans="1:17">
      <c r="A677" s="66" t="s">
        <v>2238</v>
      </c>
      <c r="B677" s="144">
        <v>1</v>
      </c>
      <c r="C677" s="16">
        <v>30580</v>
      </c>
      <c r="D677" s="17" t="s">
        <v>953</v>
      </c>
      <c r="E677" s="17" t="s">
        <v>913</v>
      </c>
      <c r="F677" s="5" t="s">
        <v>969</v>
      </c>
      <c r="G677" s="18">
        <v>16</v>
      </c>
      <c r="H677" s="18">
        <v>77</v>
      </c>
      <c r="I677" s="14">
        <v>0</v>
      </c>
      <c r="J677" s="14">
        <v>1</v>
      </c>
      <c r="K677" s="14">
        <v>0</v>
      </c>
      <c r="L677" s="13">
        <v>0</v>
      </c>
      <c r="M677" s="13">
        <v>0</v>
      </c>
      <c r="N677" s="14" t="s">
        <v>170</v>
      </c>
      <c r="O677" s="14"/>
      <c r="P677" s="15" t="s">
        <v>267</v>
      </c>
      <c r="Q677" s="27" t="str">
        <f t="shared" si="10"/>
        <v>INSERT INTO CNCR_CODE_META_BAK values (:v_host_cd,'1','30580','진단검사종류코드','16','Ferritin','16', NULL, NOW());</v>
      </c>
    </row>
    <row r="678" spans="1:17">
      <c r="A678" s="66" t="s">
        <v>2238</v>
      </c>
      <c r="B678" s="144">
        <v>1</v>
      </c>
      <c r="C678" s="16">
        <v>30580</v>
      </c>
      <c r="D678" s="17" t="s">
        <v>953</v>
      </c>
      <c r="E678" s="17" t="s">
        <v>915</v>
      </c>
      <c r="F678" s="5" t="s">
        <v>970</v>
      </c>
      <c r="G678" s="18">
        <v>17</v>
      </c>
      <c r="H678" s="18">
        <v>77</v>
      </c>
      <c r="I678" s="14">
        <v>0</v>
      </c>
      <c r="J678" s="14">
        <v>0</v>
      </c>
      <c r="K678" s="14">
        <v>1</v>
      </c>
      <c r="L678" s="13">
        <v>0</v>
      </c>
      <c r="M678" s="13">
        <v>0</v>
      </c>
      <c r="N678" s="14" t="s">
        <v>170</v>
      </c>
      <c r="O678" s="14"/>
      <c r="P678" s="15" t="s">
        <v>267</v>
      </c>
      <c r="Q678" s="27" t="str">
        <f t="shared" si="10"/>
        <v>INSERT INTO CNCR_CODE_META_BAK values (:v_host_cd,'1','30580','진단검사종류코드','17','FSH','17', NULL, NOW());</v>
      </c>
    </row>
    <row r="679" spans="1:17">
      <c r="A679" s="66" t="s">
        <v>2238</v>
      </c>
      <c r="B679" s="144">
        <v>1</v>
      </c>
      <c r="C679" s="16">
        <v>30580</v>
      </c>
      <c r="D679" s="17" t="s">
        <v>953</v>
      </c>
      <c r="E679" s="17" t="s">
        <v>917</v>
      </c>
      <c r="F679" s="5" t="s">
        <v>971</v>
      </c>
      <c r="G679" s="18">
        <v>18</v>
      </c>
      <c r="H679" s="18">
        <v>77</v>
      </c>
      <c r="I679" s="14">
        <v>0</v>
      </c>
      <c r="J679" s="14">
        <v>0</v>
      </c>
      <c r="K679" s="14">
        <v>1</v>
      </c>
      <c r="L679" s="13">
        <v>1</v>
      </c>
      <c r="M679" s="13">
        <v>0</v>
      </c>
      <c r="N679" s="14" t="s">
        <v>170</v>
      </c>
      <c r="O679" s="14"/>
      <c r="P679" s="15" t="s">
        <v>267</v>
      </c>
      <c r="Q679" s="27" t="str">
        <f t="shared" si="10"/>
        <v>INSERT INTO CNCR_CODE_META_BAK values (:v_host_cd,'1','30580','진단검사종류코드','18','Glucose','18', NULL, NOW());</v>
      </c>
    </row>
    <row r="680" spans="1:17">
      <c r="A680" s="66" t="s">
        <v>2238</v>
      </c>
      <c r="B680" s="144">
        <v>1</v>
      </c>
      <c r="C680" s="16">
        <v>30580</v>
      </c>
      <c r="D680" s="17" t="s">
        <v>953</v>
      </c>
      <c r="E680" s="17" t="s">
        <v>919</v>
      </c>
      <c r="F680" s="5" t="s">
        <v>972</v>
      </c>
      <c r="G680" s="18">
        <v>19</v>
      </c>
      <c r="H680" s="18">
        <v>77</v>
      </c>
      <c r="I680" s="14">
        <v>0</v>
      </c>
      <c r="J680" s="14">
        <v>0</v>
      </c>
      <c r="K680" s="14">
        <v>1</v>
      </c>
      <c r="L680" s="13">
        <v>1</v>
      </c>
      <c r="M680" s="13">
        <v>0</v>
      </c>
      <c r="N680" s="14" t="s">
        <v>170</v>
      </c>
      <c r="O680" s="14"/>
      <c r="P680" s="15" t="s">
        <v>267</v>
      </c>
      <c r="Q680" s="27" t="str">
        <f t="shared" si="10"/>
        <v>INSERT INTO CNCR_CODE_META_BAK values (:v_host_cd,'1','30580','진단검사종류코드','19','Hematocrit','19', NULL, NOW());</v>
      </c>
    </row>
    <row r="681" spans="1:17">
      <c r="A681" s="66" t="s">
        <v>2238</v>
      </c>
      <c r="B681" s="144">
        <v>1</v>
      </c>
      <c r="C681" s="16">
        <v>30580</v>
      </c>
      <c r="D681" s="17" t="s">
        <v>953</v>
      </c>
      <c r="E681" s="17" t="s">
        <v>921</v>
      </c>
      <c r="F681" s="5" t="s">
        <v>973</v>
      </c>
      <c r="G681" s="18">
        <v>20</v>
      </c>
      <c r="H681" s="18">
        <v>77</v>
      </c>
      <c r="I681" s="14">
        <v>0</v>
      </c>
      <c r="J681" s="14">
        <v>1</v>
      </c>
      <c r="K681" s="14">
        <v>1</v>
      </c>
      <c r="L681" s="13">
        <v>1</v>
      </c>
      <c r="M681" s="13">
        <v>1</v>
      </c>
      <c r="N681" s="14" t="s">
        <v>170</v>
      </c>
      <c r="O681" s="14"/>
      <c r="P681" s="15" t="s">
        <v>267</v>
      </c>
      <c r="Q681" s="27" t="str">
        <f t="shared" si="10"/>
        <v>INSERT INTO CNCR_CODE_META_BAK values (:v_host_cd,'1','30580','진단검사종류코드','20','Hemoglobin','20', NULL, NOW());</v>
      </c>
    </row>
    <row r="682" spans="1:17">
      <c r="A682" s="66" t="s">
        <v>2238</v>
      </c>
      <c r="B682" s="144">
        <v>1</v>
      </c>
      <c r="C682" s="16">
        <v>30580</v>
      </c>
      <c r="D682" s="17" t="s">
        <v>953</v>
      </c>
      <c r="E682" s="17" t="s">
        <v>923</v>
      </c>
      <c r="F682" s="5" t="s">
        <v>974</v>
      </c>
      <c r="G682" s="18">
        <v>21</v>
      </c>
      <c r="H682" s="18">
        <v>77</v>
      </c>
      <c r="I682" s="14">
        <v>0</v>
      </c>
      <c r="J682" s="14">
        <v>1</v>
      </c>
      <c r="K682" s="14">
        <v>0</v>
      </c>
      <c r="L682" s="13">
        <v>0</v>
      </c>
      <c r="M682" s="13">
        <v>0</v>
      </c>
      <c r="N682" s="14" t="s">
        <v>170</v>
      </c>
      <c r="O682" s="14"/>
      <c r="P682" s="15" t="s">
        <v>267</v>
      </c>
      <c r="Q682" s="27" t="str">
        <f t="shared" si="10"/>
        <v>INSERT INTO CNCR_CODE_META_BAK values (:v_host_cd,'1','30580','진단검사종류코드','21','Iron','21', NULL, NOW());</v>
      </c>
    </row>
    <row r="683" spans="1:17">
      <c r="A683" s="66" t="s">
        <v>2238</v>
      </c>
      <c r="B683" s="144">
        <v>1</v>
      </c>
      <c r="C683" s="16">
        <v>30580</v>
      </c>
      <c r="D683" s="17" t="s">
        <v>953</v>
      </c>
      <c r="E683" s="17" t="s">
        <v>925</v>
      </c>
      <c r="F683" s="5" t="s">
        <v>975</v>
      </c>
      <c r="G683" s="18">
        <v>22</v>
      </c>
      <c r="H683" s="18">
        <v>77</v>
      </c>
      <c r="I683" s="14">
        <v>0</v>
      </c>
      <c r="J683" s="14">
        <v>0</v>
      </c>
      <c r="K683" s="14">
        <v>1</v>
      </c>
      <c r="L683" s="13">
        <v>1</v>
      </c>
      <c r="M683" s="13">
        <v>0</v>
      </c>
      <c r="N683" s="14" t="s">
        <v>170</v>
      </c>
      <c r="O683" s="14"/>
      <c r="P683" s="15" t="s">
        <v>267</v>
      </c>
      <c r="Q683" s="27" t="str">
        <f t="shared" si="10"/>
        <v>INSERT INTO CNCR_CODE_META_BAK values (:v_host_cd,'1','30580','진단검사종류코드','22','Lymphocyte','22', NULL, NOW());</v>
      </c>
    </row>
    <row r="684" spans="1:17">
      <c r="A684" s="66" t="s">
        <v>2238</v>
      </c>
      <c r="B684" s="144">
        <v>1</v>
      </c>
      <c r="C684" s="16">
        <v>30580</v>
      </c>
      <c r="D684" s="17" t="s">
        <v>953</v>
      </c>
      <c r="E684" s="17" t="s">
        <v>927</v>
      </c>
      <c r="F684" s="5" t="s">
        <v>976</v>
      </c>
      <c r="G684" s="18">
        <v>23</v>
      </c>
      <c r="H684" s="18">
        <v>77</v>
      </c>
      <c r="I684" s="14">
        <v>0</v>
      </c>
      <c r="J684" s="14">
        <v>0</v>
      </c>
      <c r="K684" s="14">
        <v>1</v>
      </c>
      <c r="L684" s="13">
        <v>1</v>
      </c>
      <c r="M684" s="13">
        <v>0</v>
      </c>
      <c r="N684" s="14" t="s">
        <v>170</v>
      </c>
      <c r="O684" s="14"/>
      <c r="P684" s="15" t="s">
        <v>267</v>
      </c>
      <c r="Q684" s="27" t="str">
        <f t="shared" si="10"/>
        <v>INSERT INTO CNCR_CODE_META_BAK values (:v_host_cd,'1','30580','진단검사종류코드','23','Monocyte','23', NULL, NOW());</v>
      </c>
    </row>
    <row r="685" spans="1:17">
      <c r="A685" s="66" t="s">
        <v>2238</v>
      </c>
      <c r="B685" s="144">
        <v>1</v>
      </c>
      <c r="C685" s="16">
        <v>30580</v>
      </c>
      <c r="D685" s="17" t="s">
        <v>953</v>
      </c>
      <c r="E685" s="17" t="s">
        <v>929</v>
      </c>
      <c r="F685" s="5" t="s">
        <v>977</v>
      </c>
      <c r="G685" s="18">
        <v>24</v>
      </c>
      <c r="H685" s="18">
        <v>77</v>
      </c>
      <c r="I685" s="14">
        <v>0</v>
      </c>
      <c r="J685" s="14">
        <v>0</v>
      </c>
      <c r="K685" s="14">
        <v>1</v>
      </c>
      <c r="L685" s="13">
        <v>0</v>
      </c>
      <c r="M685" s="13">
        <v>0</v>
      </c>
      <c r="N685" s="14" t="s">
        <v>170</v>
      </c>
      <c r="O685" s="14"/>
      <c r="P685" s="15" t="s">
        <v>267</v>
      </c>
      <c r="Q685" s="27" t="str">
        <f t="shared" si="10"/>
        <v>INSERT INTO CNCR_CODE_META_BAK values (:v_host_cd,'1','30580','진단검사종류코드','24','Neutrophil','24', NULL, NOW());</v>
      </c>
    </row>
    <row r="686" spans="1:17">
      <c r="A686" s="66" t="s">
        <v>2238</v>
      </c>
      <c r="B686" s="144">
        <v>1</v>
      </c>
      <c r="C686" s="16">
        <v>30580</v>
      </c>
      <c r="D686" s="17" t="s">
        <v>953</v>
      </c>
      <c r="E686" s="17" t="s">
        <v>931</v>
      </c>
      <c r="F686" s="5" t="s">
        <v>978</v>
      </c>
      <c r="G686" s="18">
        <v>25</v>
      </c>
      <c r="H686" s="18">
        <v>77</v>
      </c>
      <c r="I686" s="14">
        <v>0</v>
      </c>
      <c r="J686" s="14">
        <v>0</v>
      </c>
      <c r="K686" s="14">
        <v>1</v>
      </c>
      <c r="L686" s="13">
        <v>1</v>
      </c>
      <c r="M686" s="13">
        <v>0</v>
      </c>
      <c r="N686" s="14" t="s">
        <v>170</v>
      </c>
      <c r="O686" s="14"/>
      <c r="P686" s="15" t="s">
        <v>267</v>
      </c>
      <c r="Q686" s="27" t="str">
        <f t="shared" si="10"/>
        <v>INSERT INTO CNCR_CODE_META_BAK values (:v_host_cd,'1','30580','진단검사종류코드','25','Platelets','25', NULL, NOW());</v>
      </c>
    </row>
    <row r="687" spans="1:17">
      <c r="A687" s="66" t="s">
        <v>2238</v>
      </c>
      <c r="B687" s="144">
        <v>1</v>
      </c>
      <c r="C687" s="16">
        <v>30580</v>
      </c>
      <c r="D687" s="17" t="s">
        <v>953</v>
      </c>
      <c r="E687" s="17" t="s">
        <v>979</v>
      </c>
      <c r="F687" s="5" t="s">
        <v>980</v>
      </c>
      <c r="G687" s="18">
        <v>26</v>
      </c>
      <c r="H687" s="18">
        <v>77</v>
      </c>
      <c r="I687" s="14">
        <v>0</v>
      </c>
      <c r="J687" s="14">
        <v>1</v>
      </c>
      <c r="K687" s="14">
        <v>0</v>
      </c>
      <c r="L687" s="13">
        <v>0</v>
      </c>
      <c r="M687" s="13">
        <v>1</v>
      </c>
      <c r="N687" s="14" t="s">
        <v>170</v>
      </c>
      <c r="O687" s="14"/>
      <c r="P687" s="15" t="s">
        <v>267</v>
      </c>
      <c r="Q687" s="27" t="str">
        <f t="shared" si="10"/>
        <v>INSERT INTO CNCR_CODE_META_BAK values (:v_host_cd,'1','30580','진단검사종류코드','26','Protein','26', NULL, NOW());</v>
      </c>
    </row>
    <row r="688" spans="1:17">
      <c r="A688" s="66" t="s">
        <v>2238</v>
      </c>
      <c r="B688" s="144">
        <v>1</v>
      </c>
      <c r="C688" s="16">
        <v>30580</v>
      </c>
      <c r="D688" s="17" t="s">
        <v>953</v>
      </c>
      <c r="E688" s="17" t="s">
        <v>981</v>
      </c>
      <c r="F688" s="5" t="s">
        <v>982</v>
      </c>
      <c r="G688" s="18">
        <v>27</v>
      </c>
      <c r="H688" s="18">
        <v>77</v>
      </c>
      <c r="I688" s="14">
        <v>0</v>
      </c>
      <c r="J688" s="14">
        <v>0</v>
      </c>
      <c r="K688" s="14">
        <v>1</v>
      </c>
      <c r="L688" s="13">
        <v>1</v>
      </c>
      <c r="M688" s="13">
        <v>0</v>
      </c>
      <c r="N688" s="14" t="s">
        <v>170</v>
      </c>
      <c r="O688" s="14"/>
      <c r="P688" s="15" t="s">
        <v>499</v>
      </c>
      <c r="Q688" s="27" t="str">
        <f t="shared" si="10"/>
        <v>INSERT INTO CNCR_CODE_META_BAK values (:v_host_cd,'1','30580','진단검사종류코드','27','RBC','27', NULL, NOW());</v>
      </c>
    </row>
    <row r="689" spans="1:17">
      <c r="A689" s="66" t="s">
        <v>2238</v>
      </c>
      <c r="B689" s="144">
        <v>1</v>
      </c>
      <c r="C689" s="16">
        <v>30580</v>
      </c>
      <c r="D689" s="17" t="s">
        <v>953</v>
      </c>
      <c r="E689" s="17" t="s">
        <v>983</v>
      </c>
      <c r="F689" s="5" t="s">
        <v>984</v>
      </c>
      <c r="G689" s="18">
        <v>28</v>
      </c>
      <c r="H689" s="18">
        <v>77</v>
      </c>
      <c r="I689" s="14">
        <v>0</v>
      </c>
      <c r="J689" s="14">
        <v>1</v>
      </c>
      <c r="K689" s="14">
        <v>0</v>
      </c>
      <c r="L689" s="13">
        <v>0</v>
      </c>
      <c r="M689" s="13">
        <v>0</v>
      </c>
      <c r="N689" s="14" t="s">
        <v>170</v>
      </c>
      <c r="O689" s="14"/>
      <c r="P689" s="15" t="s">
        <v>267</v>
      </c>
      <c r="Q689" s="27" t="str">
        <f t="shared" si="10"/>
        <v>INSERT INTO CNCR_CODE_META_BAK values (:v_host_cd,'1','30580','진단검사종류코드','28','TIBC','28', NULL, NOW());</v>
      </c>
    </row>
    <row r="690" spans="1:17">
      <c r="A690" s="66" t="s">
        <v>2238</v>
      </c>
      <c r="B690" s="144">
        <v>1</v>
      </c>
      <c r="C690" s="16">
        <v>30580</v>
      </c>
      <c r="D690" s="17" t="s">
        <v>953</v>
      </c>
      <c r="E690" s="17" t="s">
        <v>985</v>
      </c>
      <c r="F690" s="5" t="s">
        <v>986</v>
      </c>
      <c r="G690" s="18">
        <v>29</v>
      </c>
      <c r="H690" s="18">
        <v>77</v>
      </c>
      <c r="I690" s="14">
        <v>0</v>
      </c>
      <c r="J690" s="14">
        <v>1</v>
      </c>
      <c r="K690" s="14">
        <v>0</v>
      </c>
      <c r="L690" s="13">
        <v>0</v>
      </c>
      <c r="M690" s="13">
        <v>1</v>
      </c>
      <c r="N690" s="14" t="s">
        <v>170</v>
      </c>
      <c r="O690" s="14"/>
      <c r="P690" s="15" t="s">
        <v>267</v>
      </c>
      <c r="Q690" s="27" t="str">
        <f t="shared" si="10"/>
        <v>INSERT INTO CNCR_CODE_META_BAK values (:v_host_cd,'1','30580','진단검사종류코드','29','Total Cholesterol','29', NULL, NOW());</v>
      </c>
    </row>
    <row r="691" spans="1:17">
      <c r="A691" s="66" t="s">
        <v>2238</v>
      </c>
      <c r="B691" s="144">
        <v>1</v>
      </c>
      <c r="C691" s="16">
        <v>30580</v>
      </c>
      <c r="D691" s="17" t="s">
        <v>953</v>
      </c>
      <c r="E691" s="17" t="s">
        <v>987</v>
      </c>
      <c r="F691" s="5" t="s">
        <v>988</v>
      </c>
      <c r="G691" s="18">
        <v>30</v>
      </c>
      <c r="H691" s="18">
        <v>77</v>
      </c>
      <c r="I691" s="14">
        <v>0</v>
      </c>
      <c r="J691" s="14">
        <v>1</v>
      </c>
      <c r="K691" s="14">
        <v>0</v>
      </c>
      <c r="L691" s="13">
        <v>0</v>
      </c>
      <c r="M691" s="13">
        <v>0</v>
      </c>
      <c r="N691" s="14" t="s">
        <v>170</v>
      </c>
      <c r="O691" s="14"/>
      <c r="P691" s="15" t="s">
        <v>267</v>
      </c>
      <c r="Q691" s="27" t="str">
        <f t="shared" si="10"/>
        <v>INSERT INTO CNCR_CODE_META_BAK values (:v_host_cd,'1','30580','진단검사종류코드','30','Vitamin B12','30', NULL, NOW());</v>
      </c>
    </row>
    <row r="692" spans="1:17">
      <c r="A692" s="66" t="s">
        <v>2238</v>
      </c>
      <c r="B692" s="144">
        <v>1</v>
      </c>
      <c r="C692" s="16">
        <v>30580</v>
      </c>
      <c r="D692" s="17" t="s">
        <v>953</v>
      </c>
      <c r="E692" s="17" t="s">
        <v>989</v>
      </c>
      <c r="F692" s="5" t="s">
        <v>990</v>
      </c>
      <c r="G692" s="18">
        <v>31</v>
      </c>
      <c r="H692" s="18">
        <v>77</v>
      </c>
      <c r="I692" s="14">
        <v>0</v>
      </c>
      <c r="J692" s="14">
        <v>0</v>
      </c>
      <c r="K692" s="14">
        <v>1</v>
      </c>
      <c r="L692" s="13">
        <v>1</v>
      </c>
      <c r="M692" s="13">
        <v>0</v>
      </c>
      <c r="N692" s="14" t="s">
        <v>170</v>
      </c>
      <c r="O692" s="14"/>
      <c r="P692" s="15" t="s">
        <v>267</v>
      </c>
      <c r="Q692" s="27" t="str">
        <f t="shared" si="10"/>
        <v>INSERT INTO CNCR_CODE_META_BAK values (:v_host_cd,'1','30580','진단검사종류코드','31','WBC','31', NULL, NOW());</v>
      </c>
    </row>
    <row r="693" spans="1:17">
      <c r="A693" s="66" t="s">
        <v>2238</v>
      </c>
      <c r="B693" s="144">
        <v>1</v>
      </c>
      <c r="C693" s="16">
        <v>30580</v>
      </c>
      <c r="D693" s="17" t="s">
        <v>953</v>
      </c>
      <c r="E693" s="17" t="s">
        <v>434</v>
      </c>
      <c r="F693" s="5" t="s">
        <v>991</v>
      </c>
      <c r="G693" s="18">
        <v>32</v>
      </c>
      <c r="H693" s="18">
        <v>77</v>
      </c>
      <c r="I693" s="14">
        <v>0</v>
      </c>
      <c r="J693" s="14">
        <v>0</v>
      </c>
      <c r="K693" s="14">
        <v>0</v>
      </c>
      <c r="L693" s="13">
        <v>1</v>
      </c>
      <c r="M693" s="13">
        <v>0</v>
      </c>
      <c r="N693" s="14" t="s">
        <v>170</v>
      </c>
      <c r="O693" s="14"/>
      <c r="P693" s="15" t="s">
        <v>275</v>
      </c>
      <c r="Q693" s="27" t="str">
        <f t="shared" si="10"/>
        <v>INSERT INTO CNCR_CODE_META_BAK values (:v_host_cd,'1','30580','진단검사종류코드','32','AFP','32', NULL, NOW());</v>
      </c>
    </row>
    <row r="694" spans="1:17">
      <c r="A694" s="66" t="s">
        <v>2238</v>
      </c>
      <c r="B694" s="144">
        <v>1</v>
      </c>
      <c r="C694" s="16">
        <v>30580</v>
      </c>
      <c r="D694" s="17" t="s">
        <v>953</v>
      </c>
      <c r="E694" s="17" t="s">
        <v>436</v>
      </c>
      <c r="F694" s="5" t="s">
        <v>992</v>
      </c>
      <c r="G694" s="18">
        <v>33</v>
      </c>
      <c r="H694" s="18">
        <v>77</v>
      </c>
      <c r="I694" s="14">
        <v>0</v>
      </c>
      <c r="J694" s="14">
        <v>0</v>
      </c>
      <c r="K694" s="14">
        <v>0</v>
      </c>
      <c r="L694" s="13">
        <v>1</v>
      </c>
      <c r="M694" s="13">
        <v>0</v>
      </c>
      <c r="N694" s="14" t="s">
        <v>170</v>
      </c>
      <c r="O694" s="14"/>
      <c r="P694" s="15" t="s">
        <v>275</v>
      </c>
      <c r="Q694" s="27" t="str">
        <f t="shared" si="10"/>
        <v>INSERT INTO CNCR_CODE_META_BAK values (:v_host_cd,'1','30580','진단검사종류코드','33','ALP','33', NULL, NOW());</v>
      </c>
    </row>
    <row r="695" spans="1:17">
      <c r="A695" s="66" t="s">
        <v>2238</v>
      </c>
      <c r="B695" s="144">
        <v>1</v>
      </c>
      <c r="C695" s="16">
        <v>30580</v>
      </c>
      <c r="D695" s="17" t="s">
        <v>953</v>
      </c>
      <c r="E695" s="17" t="s">
        <v>438</v>
      </c>
      <c r="F695" s="5" t="s">
        <v>993</v>
      </c>
      <c r="G695" s="18">
        <v>34</v>
      </c>
      <c r="H695" s="18">
        <v>77</v>
      </c>
      <c r="I695" s="14">
        <v>0</v>
      </c>
      <c r="J695" s="14">
        <v>0</v>
      </c>
      <c r="K695" s="14">
        <v>0</v>
      </c>
      <c r="L695" s="13">
        <v>1</v>
      </c>
      <c r="M695" s="13">
        <v>0</v>
      </c>
      <c r="N695" s="14" t="s">
        <v>170</v>
      </c>
      <c r="O695" s="14"/>
      <c r="P695" s="15" t="s">
        <v>275</v>
      </c>
      <c r="Q695" s="27" t="str">
        <f t="shared" si="10"/>
        <v>INSERT INTO CNCR_CODE_META_BAK values (:v_host_cd,'1','30580','진단검사종류코드','34','Anti-HAV (Total)','34', NULL, NOW());</v>
      </c>
    </row>
    <row r="696" spans="1:17">
      <c r="A696" s="66" t="s">
        <v>2238</v>
      </c>
      <c r="B696" s="144">
        <v>1</v>
      </c>
      <c r="C696" s="16">
        <v>30580</v>
      </c>
      <c r="D696" s="17" t="s">
        <v>953</v>
      </c>
      <c r="E696" s="17" t="s">
        <v>440</v>
      </c>
      <c r="F696" s="5" t="s">
        <v>994</v>
      </c>
      <c r="G696" s="18">
        <v>35</v>
      </c>
      <c r="H696" s="18">
        <v>77</v>
      </c>
      <c r="I696" s="14">
        <v>0</v>
      </c>
      <c r="J696" s="14">
        <v>0</v>
      </c>
      <c r="K696" s="14">
        <v>0</v>
      </c>
      <c r="L696" s="13">
        <v>1</v>
      </c>
      <c r="M696" s="13">
        <v>0</v>
      </c>
      <c r="N696" s="14" t="s">
        <v>170</v>
      </c>
      <c r="O696" s="14"/>
      <c r="P696" s="15" t="s">
        <v>275</v>
      </c>
      <c r="Q696" s="27" t="str">
        <f t="shared" si="10"/>
        <v>INSERT INTO CNCR_CODE_META_BAK values (:v_host_cd,'1','30580','진단검사종류코드','35','Anti-HBc IgG','35', NULL, NOW());</v>
      </c>
    </row>
    <row r="697" spans="1:17">
      <c r="A697" s="66" t="s">
        <v>2238</v>
      </c>
      <c r="B697" s="144">
        <v>1</v>
      </c>
      <c r="C697" s="16">
        <v>30580</v>
      </c>
      <c r="D697" s="17" t="s">
        <v>953</v>
      </c>
      <c r="E697" s="17" t="s">
        <v>442</v>
      </c>
      <c r="F697" s="5" t="s">
        <v>995</v>
      </c>
      <c r="G697" s="18">
        <v>36</v>
      </c>
      <c r="H697" s="18">
        <v>77</v>
      </c>
      <c r="I697" s="14">
        <v>0</v>
      </c>
      <c r="J697" s="14">
        <v>0</v>
      </c>
      <c r="K697" s="14">
        <v>0</v>
      </c>
      <c r="L697" s="13">
        <v>1</v>
      </c>
      <c r="M697" s="13">
        <v>0</v>
      </c>
      <c r="N697" s="14" t="s">
        <v>170</v>
      </c>
      <c r="O697" s="14"/>
      <c r="P697" s="15" t="s">
        <v>275</v>
      </c>
      <c r="Q697" s="27" t="str">
        <f t="shared" si="10"/>
        <v>INSERT INTO CNCR_CODE_META_BAK values (:v_host_cd,'1','30580','진단검사종류코드','36','Anti-HBe','36', NULL, NOW());</v>
      </c>
    </row>
    <row r="698" spans="1:17">
      <c r="A698" s="66" t="s">
        <v>2238</v>
      </c>
      <c r="B698" s="144">
        <v>1</v>
      </c>
      <c r="C698" s="16">
        <v>30580</v>
      </c>
      <c r="D698" s="17" t="s">
        <v>953</v>
      </c>
      <c r="E698" s="17" t="s">
        <v>444</v>
      </c>
      <c r="F698" s="5" t="s">
        <v>996</v>
      </c>
      <c r="G698" s="18">
        <v>37</v>
      </c>
      <c r="H698" s="18">
        <v>77</v>
      </c>
      <c r="I698" s="14">
        <v>0</v>
      </c>
      <c r="J698" s="14">
        <v>0</v>
      </c>
      <c r="K698" s="14">
        <v>0</v>
      </c>
      <c r="L698" s="13">
        <v>1</v>
      </c>
      <c r="M698" s="13">
        <v>0</v>
      </c>
      <c r="N698" s="14" t="s">
        <v>170</v>
      </c>
      <c r="O698" s="14"/>
      <c r="P698" s="15" t="s">
        <v>275</v>
      </c>
      <c r="Q698" s="27" t="str">
        <f t="shared" si="10"/>
        <v>INSERT INTO CNCR_CODE_META_BAK values (:v_host_cd,'1','30580','진단검사종류코드','37','Anti-HBs','37', NULL, NOW());</v>
      </c>
    </row>
    <row r="699" spans="1:17">
      <c r="A699" s="66" t="s">
        <v>2238</v>
      </c>
      <c r="B699" s="144">
        <v>1</v>
      </c>
      <c r="C699" s="16">
        <v>30580</v>
      </c>
      <c r="D699" s="17" t="s">
        <v>953</v>
      </c>
      <c r="E699" s="17" t="s">
        <v>446</v>
      </c>
      <c r="F699" s="5" t="s">
        <v>997</v>
      </c>
      <c r="G699" s="18">
        <v>38</v>
      </c>
      <c r="H699" s="18">
        <v>77</v>
      </c>
      <c r="I699" s="14">
        <v>0</v>
      </c>
      <c r="J699" s="14">
        <v>0</v>
      </c>
      <c r="K699" s="14">
        <v>0</v>
      </c>
      <c r="L699" s="13">
        <v>1</v>
      </c>
      <c r="M699" s="13">
        <v>0</v>
      </c>
      <c r="N699" s="14" t="s">
        <v>170</v>
      </c>
      <c r="O699" s="14"/>
      <c r="P699" s="15" t="s">
        <v>275</v>
      </c>
      <c r="Q699" s="27" t="str">
        <f t="shared" si="10"/>
        <v>INSERT INTO CNCR_CODE_META_BAK values (:v_host_cd,'1','30580','진단검사종류코드','38','Anti-HCV','38', NULL, NOW());</v>
      </c>
    </row>
    <row r="700" spans="1:17">
      <c r="A700" s="66" t="s">
        <v>2238</v>
      </c>
      <c r="B700" s="144">
        <v>1</v>
      </c>
      <c r="C700" s="16">
        <v>30580</v>
      </c>
      <c r="D700" s="17" t="s">
        <v>953</v>
      </c>
      <c r="E700" s="17" t="s">
        <v>448</v>
      </c>
      <c r="F700" s="5" t="s">
        <v>998</v>
      </c>
      <c r="G700" s="18">
        <v>39</v>
      </c>
      <c r="H700" s="18">
        <v>77</v>
      </c>
      <c r="I700" s="14">
        <v>0</v>
      </c>
      <c r="J700" s="14">
        <v>0</v>
      </c>
      <c r="K700" s="14">
        <v>0</v>
      </c>
      <c r="L700" s="13">
        <v>1</v>
      </c>
      <c r="M700" s="13">
        <v>0</v>
      </c>
      <c r="N700" s="14" t="s">
        <v>170</v>
      </c>
      <c r="O700" s="14"/>
      <c r="P700" s="15" t="s">
        <v>275</v>
      </c>
      <c r="Q700" s="27" t="str">
        <f t="shared" si="10"/>
        <v>INSERT INTO CNCR_CODE_META_BAK values (:v_host_cd,'1','30580','진단검사종류코드','39','Anti-HDV','39', NULL, NOW());</v>
      </c>
    </row>
    <row r="701" spans="1:17">
      <c r="A701" s="66" t="s">
        <v>2238</v>
      </c>
      <c r="B701" s="144">
        <v>1</v>
      </c>
      <c r="C701" s="16">
        <v>30580</v>
      </c>
      <c r="D701" s="17" t="s">
        <v>953</v>
      </c>
      <c r="E701" s="17" t="s">
        <v>450</v>
      </c>
      <c r="F701" s="5" t="s">
        <v>999</v>
      </c>
      <c r="G701" s="18">
        <v>40</v>
      </c>
      <c r="H701" s="18">
        <v>77</v>
      </c>
      <c r="I701" s="14">
        <v>0</v>
      </c>
      <c r="J701" s="14">
        <v>0</v>
      </c>
      <c r="K701" s="14">
        <v>0</v>
      </c>
      <c r="L701" s="13">
        <v>1</v>
      </c>
      <c r="M701" s="13">
        <v>0</v>
      </c>
      <c r="N701" s="14" t="s">
        <v>170</v>
      </c>
      <c r="O701" s="14"/>
      <c r="P701" s="15" t="s">
        <v>275</v>
      </c>
      <c r="Q701" s="27" t="str">
        <f t="shared" si="10"/>
        <v>INSERT INTO CNCR_CODE_META_BAK values (:v_host_cd,'1','30580','진단검사종류코드','40','Anti-HIV','40', NULL, NOW());</v>
      </c>
    </row>
    <row r="702" spans="1:17">
      <c r="A702" s="66" t="s">
        <v>2238</v>
      </c>
      <c r="B702" s="144">
        <v>1</v>
      </c>
      <c r="C702" s="16">
        <v>30580</v>
      </c>
      <c r="D702" s="17" t="s">
        <v>953</v>
      </c>
      <c r="E702" s="17" t="s">
        <v>452</v>
      </c>
      <c r="F702" s="5" t="s">
        <v>1000</v>
      </c>
      <c r="G702" s="18">
        <v>41</v>
      </c>
      <c r="H702" s="18">
        <v>77</v>
      </c>
      <c r="I702" s="14">
        <v>0</v>
      </c>
      <c r="J702" s="14">
        <v>0</v>
      </c>
      <c r="K702" s="14">
        <v>0</v>
      </c>
      <c r="L702" s="13">
        <v>1</v>
      </c>
      <c r="M702" s="13">
        <v>0</v>
      </c>
      <c r="N702" s="14" t="s">
        <v>170</v>
      </c>
      <c r="O702" s="14"/>
      <c r="P702" s="15" t="s">
        <v>275</v>
      </c>
      <c r="Q702" s="27" t="str">
        <f t="shared" si="10"/>
        <v>INSERT INTO CNCR_CODE_META_BAK values (:v_host_cd,'1','30580','진단검사종류코드','41','AST','41', NULL, NOW());</v>
      </c>
    </row>
    <row r="703" spans="1:17">
      <c r="A703" s="66" t="s">
        <v>2238</v>
      </c>
      <c r="B703" s="144">
        <v>1</v>
      </c>
      <c r="C703" s="16">
        <v>30580</v>
      </c>
      <c r="D703" s="17" t="s">
        <v>953</v>
      </c>
      <c r="E703" s="17" t="s">
        <v>454</v>
      </c>
      <c r="F703" s="5" t="s">
        <v>1001</v>
      </c>
      <c r="G703" s="18">
        <v>42</v>
      </c>
      <c r="H703" s="18">
        <v>77</v>
      </c>
      <c r="I703" s="14">
        <v>0</v>
      </c>
      <c r="J703" s="14">
        <v>0</v>
      </c>
      <c r="K703" s="14">
        <v>0</v>
      </c>
      <c r="L703" s="13">
        <v>1</v>
      </c>
      <c r="M703" s="13">
        <v>0</v>
      </c>
      <c r="N703" s="14" t="s">
        <v>170</v>
      </c>
      <c r="O703" s="14"/>
      <c r="P703" s="15" t="s">
        <v>275</v>
      </c>
      <c r="Q703" s="27" t="str">
        <f t="shared" si="10"/>
        <v>INSERT INTO CNCR_CODE_META_BAK values (:v_host_cd,'1','30580','진단검사종류코드','42','Band neutrophil','42', NULL, NOW());</v>
      </c>
    </row>
    <row r="704" spans="1:17">
      <c r="A704" s="66" t="s">
        <v>2238</v>
      </c>
      <c r="B704" s="144">
        <v>1</v>
      </c>
      <c r="C704" s="16">
        <v>30580</v>
      </c>
      <c r="D704" s="17" t="s">
        <v>953</v>
      </c>
      <c r="E704" s="17" t="s">
        <v>456</v>
      </c>
      <c r="F704" s="5" t="s">
        <v>1002</v>
      </c>
      <c r="G704" s="18">
        <v>43</v>
      </c>
      <c r="H704" s="18">
        <v>77</v>
      </c>
      <c r="I704" s="14">
        <v>0</v>
      </c>
      <c r="J704" s="14">
        <v>0</v>
      </c>
      <c r="K704" s="14">
        <v>0</v>
      </c>
      <c r="L704" s="13">
        <v>1</v>
      </c>
      <c r="M704" s="13">
        <v>0</v>
      </c>
      <c r="N704" s="14" t="s">
        <v>170</v>
      </c>
      <c r="O704" s="14"/>
      <c r="P704" s="15" t="s">
        <v>275</v>
      </c>
      <c r="Q704" s="27" t="str">
        <f t="shared" si="10"/>
        <v>INSERT INTO CNCR_CODE_META_BAK values (:v_host_cd,'1','30580','진단검사종류코드','43','Cholesterol','43', NULL, NOW());</v>
      </c>
    </row>
    <row r="705" spans="1:17">
      <c r="A705" s="66" t="s">
        <v>2238</v>
      </c>
      <c r="B705" s="144">
        <v>1</v>
      </c>
      <c r="C705" s="16">
        <v>30580</v>
      </c>
      <c r="D705" s="17" t="s">
        <v>953</v>
      </c>
      <c r="E705" s="17" t="s">
        <v>458</v>
      </c>
      <c r="F705" s="5" t="s">
        <v>1003</v>
      </c>
      <c r="G705" s="18">
        <v>44</v>
      </c>
      <c r="H705" s="18">
        <v>77</v>
      </c>
      <c r="I705" s="14">
        <v>0</v>
      </c>
      <c r="J705" s="14">
        <v>0</v>
      </c>
      <c r="K705" s="14">
        <v>0</v>
      </c>
      <c r="L705" s="13">
        <v>1</v>
      </c>
      <c r="M705" s="13">
        <v>0</v>
      </c>
      <c r="N705" s="14" t="s">
        <v>170</v>
      </c>
      <c r="O705" s="14"/>
      <c r="P705" s="15" t="s">
        <v>275</v>
      </c>
      <c r="Q705" s="27" t="str">
        <f t="shared" si="10"/>
        <v>INSERT INTO CNCR_CODE_META_BAK values (:v_host_cd,'1','30580','진단검사종류코드','44','C-peptide','44', NULL, NOW());</v>
      </c>
    </row>
    <row r="706" spans="1:17">
      <c r="A706" s="66" t="s">
        <v>2238</v>
      </c>
      <c r="B706" s="144">
        <v>1</v>
      </c>
      <c r="C706" s="16">
        <v>30580</v>
      </c>
      <c r="D706" s="17" t="s">
        <v>953</v>
      </c>
      <c r="E706" s="17" t="s">
        <v>460</v>
      </c>
      <c r="F706" s="5" t="s">
        <v>1004</v>
      </c>
      <c r="G706" s="18">
        <v>45</v>
      </c>
      <c r="H706" s="18">
        <v>77</v>
      </c>
      <c r="I706" s="14">
        <v>0</v>
      </c>
      <c r="J706" s="14">
        <v>0</v>
      </c>
      <c r="K706" s="14">
        <v>0</v>
      </c>
      <c r="L706" s="13">
        <v>1</v>
      </c>
      <c r="M706" s="13">
        <v>0</v>
      </c>
      <c r="N706" s="14" t="s">
        <v>170</v>
      </c>
      <c r="O706" s="14"/>
      <c r="P706" s="15" t="s">
        <v>275</v>
      </c>
      <c r="Q706" s="27" t="str">
        <f t="shared" si="10"/>
        <v>INSERT INTO CNCR_CODE_META_BAK values (:v_host_cd,'1','30580','진단검사종류코드','45','Creatinine clearance','45', NULL, NOW());</v>
      </c>
    </row>
    <row r="707" spans="1:17">
      <c r="A707" s="66" t="s">
        <v>2238</v>
      </c>
      <c r="B707" s="144">
        <v>1</v>
      </c>
      <c r="C707" s="16">
        <v>30580</v>
      </c>
      <c r="D707" s="17" t="s">
        <v>953</v>
      </c>
      <c r="E707" s="17" t="s">
        <v>462</v>
      </c>
      <c r="F707" s="5" t="s">
        <v>1005</v>
      </c>
      <c r="G707" s="18">
        <v>46</v>
      </c>
      <c r="H707" s="18">
        <v>77</v>
      </c>
      <c r="I707" s="14">
        <v>0</v>
      </c>
      <c r="J707" s="14">
        <v>0</v>
      </c>
      <c r="K707" s="14">
        <v>0</v>
      </c>
      <c r="L707" s="13">
        <v>1</v>
      </c>
      <c r="M707" s="13">
        <v>0</v>
      </c>
      <c r="N707" s="14" t="s">
        <v>170</v>
      </c>
      <c r="O707" s="14"/>
      <c r="P707" s="15" t="s">
        <v>275</v>
      </c>
      <c r="Q707" s="27" t="str">
        <f t="shared" ref="Q707:Q770" si="11">"INSERT INTO CNCR_CODE_META_BAK values (:v_host_cd,'"&amp; B707 &amp;"','"&amp; C707 &amp;"','"&amp; D707 &amp;"','"&amp; E707 &amp;"','"&amp; SUBSTITUTE(F707,CHAR(39),CHAR(39)&amp;CHAR(39)) &amp;"','"&amp; G707 &amp;"', NULL, NOW());"</f>
        <v>INSERT INTO CNCR_CODE_META_BAK values (:v_host_cd,'1','30580','진단검사종류코드','46','Direct bilirubin','46', NULL, NOW());</v>
      </c>
    </row>
    <row r="708" spans="1:17">
      <c r="A708" s="66" t="s">
        <v>2238</v>
      </c>
      <c r="B708" s="144">
        <v>1</v>
      </c>
      <c r="C708" s="16">
        <v>30580</v>
      </c>
      <c r="D708" s="17" t="s">
        <v>953</v>
      </c>
      <c r="E708" s="17" t="s">
        <v>464</v>
      </c>
      <c r="F708" s="5" t="s">
        <v>1006</v>
      </c>
      <c r="G708" s="18">
        <v>47</v>
      </c>
      <c r="H708" s="18">
        <v>77</v>
      </c>
      <c r="I708" s="14">
        <v>0</v>
      </c>
      <c r="J708" s="14">
        <v>0</v>
      </c>
      <c r="K708" s="14">
        <v>0</v>
      </c>
      <c r="L708" s="13">
        <v>1</v>
      </c>
      <c r="M708" s="13">
        <v>0</v>
      </c>
      <c r="N708" s="14" t="s">
        <v>170</v>
      </c>
      <c r="O708" s="14"/>
      <c r="P708" s="15" t="s">
        <v>275</v>
      </c>
      <c r="Q708" s="27" t="str">
        <f t="shared" si="11"/>
        <v>INSERT INTO CNCR_CODE_META_BAK values (:v_host_cd,'1','30580','진단검사종류코드','47','FBS','47', NULL, NOW());</v>
      </c>
    </row>
    <row r="709" spans="1:17">
      <c r="A709" s="66" t="s">
        <v>2238</v>
      </c>
      <c r="B709" s="144">
        <v>1</v>
      </c>
      <c r="C709" s="16">
        <v>30580</v>
      </c>
      <c r="D709" s="17" t="s">
        <v>953</v>
      </c>
      <c r="E709" s="17" t="s">
        <v>466</v>
      </c>
      <c r="F709" s="5" t="s">
        <v>1007</v>
      </c>
      <c r="G709" s="18">
        <v>48</v>
      </c>
      <c r="H709" s="18">
        <v>77</v>
      </c>
      <c r="I709" s="14">
        <v>0</v>
      </c>
      <c r="J709" s="14">
        <v>0</v>
      </c>
      <c r="K709" s="14">
        <v>0</v>
      </c>
      <c r="L709" s="13">
        <v>1</v>
      </c>
      <c r="M709" s="13">
        <v>0</v>
      </c>
      <c r="N709" s="14" t="s">
        <v>170</v>
      </c>
      <c r="O709" s="14"/>
      <c r="P709" s="15" t="s">
        <v>275</v>
      </c>
      <c r="Q709" s="27" t="str">
        <f t="shared" si="11"/>
        <v>INSERT INTO CNCR_CODE_META_BAK values (:v_host_cd,'1','30580','진단검사종류코드','48','GGT','48', NULL, NOW());</v>
      </c>
    </row>
    <row r="710" spans="1:17">
      <c r="A710" s="66" t="s">
        <v>2238</v>
      </c>
      <c r="B710" s="144">
        <v>1</v>
      </c>
      <c r="C710" s="16">
        <v>30580</v>
      </c>
      <c r="D710" s="17" t="s">
        <v>953</v>
      </c>
      <c r="E710" s="17" t="s">
        <v>468</v>
      </c>
      <c r="F710" s="5" t="s">
        <v>1008</v>
      </c>
      <c r="G710" s="18">
        <v>49</v>
      </c>
      <c r="H710" s="18">
        <v>77</v>
      </c>
      <c r="I710" s="14">
        <v>0</v>
      </c>
      <c r="J710" s="14">
        <v>0</v>
      </c>
      <c r="K710" s="14">
        <v>0</v>
      </c>
      <c r="L710" s="13">
        <v>1</v>
      </c>
      <c r="M710" s="13">
        <v>0</v>
      </c>
      <c r="N710" s="14" t="s">
        <v>170</v>
      </c>
      <c r="O710" s="14"/>
      <c r="P710" s="15" t="s">
        <v>275</v>
      </c>
      <c r="Q710" s="27" t="str">
        <f t="shared" si="11"/>
        <v>INSERT INTO CNCR_CODE_META_BAK values (:v_host_cd,'1','30580','진단검사종류코드','49','Growth Hormone','49', NULL, NOW());</v>
      </c>
    </row>
    <row r="711" spans="1:17">
      <c r="A711" s="66" t="s">
        <v>2238</v>
      </c>
      <c r="B711" s="144">
        <v>1</v>
      </c>
      <c r="C711" s="16">
        <v>30580</v>
      </c>
      <c r="D711" s="17" t="s">
        <v>953</v>
      </c>
      <c r="E711" s="17" t="s">
        <v>470</v>
      </c>
      <c r="F711" s="5" t="s">
        <v>1009</v>
      </c>
      <c r="G711" s="18">
        <v>50</v>
      </c>
      <c r="H711" s="18">
        <v>77</v>
      </c>
      <c r="I711" s="14">
        <v>0</v>
      </c>
      <c r="J711" s="14">
        <v>0</v>
      </c>
      <c r="K711" s="14">
        <v>0</v>
      </c>
      <c r="L711" s="13">
        <v>1</v>
      </c>
      <c r="M711" s="13">
        <v>0</v>
      </c>
      <c r="N711" s="14" t="s">
        <v>170</v>
      </c>
      <c r="O711" s="14"/>
      <c r="P711" s="15" t="s">
        <v>275</v>
      </c>
      <c r="Q711" s="27" t="str">
        <f t="shared" si="11"/>
        <v>INSERT INTO CNCR_CODE_META_BAK values (:v_host_cd,'1','30580','진단검사종류코드','50','HbA1c','50', NULL, NOW());</v>
      </c>
    </row>
    <row r="712" spans="1:17">
      <c r="A712" s="66" t="s">
        <v>2238</v>
      </c>
      <c r="B712" s="144">
        <v>1</v>
      </c>
      <c r="C712" s="16">
        <v>30580</v>
      </c>
      <c r="D712" s="17" t="s">
        <v>953</v>
      </c>
      <c r="E712" s="17" t="s">
        <v>472</v>
      </c>
      <c r="F712" s="5" t="s">
        <v>1010</v>
      </c>
      <c r="G712" s="18">
        <v>51</v>
      </c>
      <c r="H712" s="18">
        <v>77</v>
      </c>
      <c r="I712" s="14">
        <v>0</v>
      </c>
      <c r="J712" s="14">
        <v>0</v>
      </c>
      <c r="K712" s="14">
        <v>0</v>
      </c>
      <c r="L712" s="13">
        <v>1</v>
      </c>
      <c r="M712" s="13">
        <v>0</v>
      </c>
      <c r="N712" s="14" t="s">
        <v>170</v>
      </c>
      <c r="O712" s="14"/>
      <c r="P712" s="15" t="s">
        <v>275</v>
      </c>
      <c r="Q712" s="27" t="str">
        <f t="shared" si="11"/>
        <v>INSERT INTO CNCR_CODE_META_BAK values (:v_host_cd,'1','30580','진단검사종류코드','51','HBeAg','51', NULL, NOW());</v>
      </c>
    </row>
    <row r="713" spans="1:17">
      <c r="A713" s="66" t="s">
        <v>2238</v>
      </c>
      <c r="B713" s="144">
        <v>1</v>
      </c>
      <c r="C713" s="16">
        <v>30580</v>
      </c>
      <c r="D713" s="17" t="s">
        <v>953</v>
      </c>
      <c r="E713" s="17" t="s">
        <v>474</v>
      </c>
      <c r="F713" s="5" t="s">
        <v>1011</v>
      </c>
      <c r="G713" s="18">
        <v>52</v>
      </c>
      <c r="H713" s="18">
        <v>77</v>
      </c>
      <c r="I713" s="14">
        <v>0</v>
      </c>
      <c r="J713" s="14">
        <v>0</v>
      </c>
      <c r="K713" s="14">
        <v>0</v>
      </c>
      <c r="L713" s="13">
        <v>1</v>
      </c>
      <c r="M713" s="13">
        <v>0</v>
      </c>
      <c r="N713" s="14" t="s">
        <v>170</v>
      </c>
      <c r="O713" s="14"/>
      <c r="P713" s="15" t="s">
        <v>275</v>
      </c>
      <c r="Q713" s="27" t="str">
        <f t="shared" si="11"/>
        <v>INSERT INTO CNCR_CODE_META_BAK values (:v_host_cd,'1','30580','진단검사종류코드','52','HBsAg','52', NULL, NOW());</v>
      </c>
    </row>
    <row r="714" spans="1:17">
      <c r="A714" s="66" t="s">
        <v>2238</v>
      </c>
      <c r="B714" s="144">
        <v>1</v>
      </c>
      <c r="C714" s="16">
        <v>30580</v>
      </c>
      <c r="D714" s="17" t="s">
        <v>953</v>
      </c>
      <c r="E714" s="17" t="s">
        <v>476</v>
      </c>
      <c r="F714" s="5" t="s">
        <v>1012</v>
      </c>
      <c r="G714" s="18">
        <v>53</v>
      </c>
      <c r="H714" s="18">
        <v>77</v>
      </c>
      <c r="I714" s="14">
        <v>0</v>
      </c>
      <c r="J714" s="14">
        <v>0</v>
      </c>
      <c r="K714" s="14">
        <v>0</v>
      </c>
      <c r="L714" s="13">
        <v>1</v>
      </c>
      <c r="M714" s="13">
        <v>0</v>
      </c>
      <c r="N714" s="14" t="s">
        <v>170</v>
      </c>
      <c r="O714" s="14"/>
      <c r="P714" s="15" t="s">
        <v>275</v>
      </c>
      <c r="Q714" s="27" t="str">
        <f t="shared" si="11"/>
        <v>INSERT INTO CNCR_CODE_META_BAK values (:v_host_cd,'1','30580','진단검사종류코드','53','HBV DNA RT-PCR','53', NULL, NOW());</v>
      </c>
    </row>
    <row r="715" spans="1:17">
      <c r="A715" s="66" t="s">
        <v>2238</v>
      </c>
      <c r="B715" s="144">
        <v>1</v>
      </c>
      <c r="C715" s="16">
        <v>30580</v>
      </c>
      <c r="D715" s="17" t="s">
        <v>953</v>
      </c>
      <c r="E715" s="17" t="s">
        <v>478</v>
      </c>
      <c r="F715" s="5" t="s">
        <v>1013</v>
      </c>
      <c r="G715" s="18">
        <v>54</v>
      </c>
      <c r="H715" s="18">
        <v>77</v>
      </c>
      <c r="I715" s="14">
        <v>0</v>
      </c>
      <c r="J715" s="14">
        <v>0</v>
      </c>
      <c r="K715" s="14">
        <v>0</v>
      </c>
      <c r="L715" s="13">
        <v>1</v>
      </c>
      <c r="M715" s="13">
        <v>0</v>
      </c>
      <c r="N715" s="14" t="s">
        <v>170</v>
      </c>
      <c r="O715" s="14"/>
      <c r="P715" s="15" t="s">
        <v>275</v>
      </c>
      <c r="Q715" s="27" t="str">
        <f t="shared" si="11"/>
        <v>INSERT INTO CNCR_CODE_META_BAK values (:v_host_cd,'1','30580','진단검사종류코드','54','HCV genotype','54', NULL, NOW());</v>
      </c>
    </row>
    <row r="716" spans="1:17">
      <c r="A716" s="66" t="s">
        <v>2238</v>
      </c>
      <c r="B716" s="144">
        <v>1</v>
      </c>
      <c r="C716" s="16">
        <v>30580</v>
      </c>
      <c r="D716" s="17" t="s">
        <v>953</v>
      </c>
      <c r="E716" s="17" t="s">
        <v>480</v>
      </c>
      <c r="F716" s="5" t="s">
        <v>1014</v>
      </c>
      <c r="G716" s="18">
        <v>55</v>
      </c>
      <c r="H716" s="18">
        <v>77</v>
      </c>
      <c r="I716" s="14">
        <v>0</v>
      </c>
      <c r="J716" s="14">
        <v>0</v>
      </c>
      <c r="K716" s="14">
        <v>0</v>
      </c>
      <c r="L716" s="13">
        <v>1</v>
      </c>
      <c r="M716" s="13">
        <v>0</v>
      </c>
      <c r="N716" s="14" t="s">
        <v>170</v>
      </c>
      <c r="O716" s="14"/>
      <c r="P716" s="15" t="s">
        <v>275</v>
      </c>
      <c r="Q716" s="27" t="str">
        <f t="shared" si="11"/>
        <v>INSERT INTO CNCR_CODE_META_BAK values (:v_host_cd,'1','30580','진단검사종류코드','55','HCV RNA 정량','55', NULL, NOW());</v>
      </c>
    </row>
    <row r="717" spans="1:17">
      <c r="A717" s="66" t="s">
        <v>2238</v>
      </c>
      <c r="B717" s="144">
        <v>1</v>
      </c>
      <c r="C717" s="16">
        <v>30580</v>
      </c>
      <c r="D717" s="17" t="s">
        <v>953</v>
      </c>
      <c r="E717" s="17" t="s">
        <v>482</v>
      </c>
      <c r="F717" s="5" t="s">
        <v>1015</v>
      </c>
      <c r="G717" s="18">
        <v>56</v>
      </c>
      <c r="H717" s="18">
        <v>77</v>
      </c>
      <c r="I717" s="14">
        <v>0</v>
      </c>
      <c r="J717" s="14">
        <v>0</v>
      </c>
      <c r="K717" s="14">
        <v>0</v>
      </c>
      <c r="L717" s="13">
        <v>1</v>
      </c>
      <c r="M717" s="13">
        <v>0</v>
      </c>
      <c r="N717" s="14" t="s">
        <v>170</v>
      </c>
      <c r="O717" s="14"/>
      <c r="P717" s="15" t="s">
        <v>275</v>
      </c>
      <c r="Q717" s="27" t="str">
        <f t="shared" si="11"/>
        <v>INSERT INTO CNCR_CODE_META_BAK values (:v_host_cd,'1','30580','진단검사종류코드','56','HDL-cholesterol','56', NULL, NOW());</v>
      </c>
    </row>
    <row r="718" spans="1:17">
      <c r="A718" s="66" t="s">
        <v>2238</v>
      </c>
      <c r="B718" s="144">
        <v>1</v>
      </c>
      <c r="C718" s="16">
        <v>30580</v>
      </c>
      <c r="D718" s="17" t="s">
        <v>953</v>
      </c>
      <c r="E718" s="17" t="s">
        <v>484</v>
      </c>
      <c r="F718" s="5" t="s">
        <v>1016</v>
      </c>
      <c r="G718" s="18">
        <v>57</v>
      </c>
      <c r="H718" s="18">
        <v>77</v>
      </c>
      <c r="I718" s="14">
        <v>0</v>
      </c>
      <c r="J718" s="14">
        <v>0</v>
      </c>
      <c r="K718" s="14">
        <v>0</v>
      </c>
      <c r="L718" s="13">
        <v>1</v>
      </c>
      <c r="M718" s="13">
        <v>0</v>
      </c>
      <c r="N718" s="14" t="s">
        <v>170</v>
      </c>
      <c r="O718" s="14"/>
      <c r="P718" s="15" t="s">
        <v>275</v>
      </c>
      <c r="Q718" s="27" t="str">
        <f t="shared" si="11"/>
        <v>INSERT INTO CNCR_CODE_META_BAK values (:v_host_cd,'1','30580','진단검사종류코드','57','ICG15','57', NULL, NOW());</v>
      </c>
    </row>
    <row r="719" spans="1:17">
      <c r="A719" s="66" t="s">
        <v>2238</v>
      </c>
      <c r="B719" s="144">
        <v>1</v>
      </c>
      <c r="C719" s="16">
        <v>30580</v>
      </c>
      <c r="D719" s="17" t="s">
        <v>953</v>
      </c>
      <c r="E719" s="17" t="s">
        <v>486</v>
      </c>
      <c r="F719" s="5" t="s">
        <v>1017</v>
      </c>
      <c r="G719" s="18">
        <v>58</v>
      </c>
      <c r="H719" s="18">
        <v>77</v>
      </c>
      <c r="I719" s="14">
        <v>0</v>
      </c>
      <c r="J719" s="14">
        <v>0</v>
      </c>
      <c r="K719" s="14">
        <v>0</v>
      </c>
      <c r="L719" s="13">
        <v>1</v>
      </c>
      <c r="M719" s="13">
        <v>0</v>
      </c>
      <c r="N719" s="14" t="s">
        <v>170</v>
      </c>
      <c r="O719" s="14"/>
      <c r="P719" s="15" t="s">
        <v>275</v>
      </c>
      <c r="Q719" s="27" t="str">
        <f t="shared" si="11"/>
        <v>INSERT INTO CNCR_CODE_META_BAK values (:v_host_cd,'1','30580','진단검사종류코드','58','Insulin','58', NULL, NOW());</v>
      </c>
    </row>
    <row r="720" spans="1:17">
      <c r="A720" s="66" t="s">
        <v>2238</v>
      </c>
      <c r="B720" s="144">
        <v>1</v>
      </c>
      <c r="C720" s="16">
        <v>30580</v>
      </c>
      <c r="D720" s="17" t="s">
        <v>953</v>
      </c>
      <c r="E720" s="17" t="s">
        <v>488</v>
      </c>
      <c r="F720" s="5" t="s">
        <v>1018</v>
      </c>
      <c r="G720" s="18">
        <v>59</v>
      </c>
      <c r="H720" s="18">
        <v>77</v>
      </c>
      <c r="I720" s="14">
        <v>0</v>
      </c>
      <c r="J720" s="14">
        <v>0</v>
      </c>
      <c r="K720" s="14">
        <v>0</v>
      </c>
      <c r="L720" s="13">
        <v>1</v>
      </c>
      <c r="M720" s="13">
        <v>0</v>
      </c>
      <c r="N720" s="14" t="s">
        <v>170</v>
      </c>
      <c r="O720" s="14"/>
      <c r="P720" s="15" t="s">
        <v>275</v>
      </c>
      <c r="Q720" s="27" t="str">
        <f t="shared" si="11"/>
        <v>INSERT INTO CNCR_CODE_META_BAK values (:v_host_cd,'1','30580','진단검사종류코드','59','K','59', NULL, NOW());</v>
      </c>
    </row>
    <row r="721" spans="1:17">
      <c r="A721" s="66" t="s">
        <v>2238</v>
      </c>
      <c r="B721" s="144">
        <v>1</v>
      </c>
      <c r="C721" s="16">
        <v>30580</v>
      </c>
      <c r="D721" s="17" t="s">
        <v>953</v>
      </c>
      <c r="E721" s="17" t="s">
        <v>490</v>
      </c>
      <c r="F721" s="5" t="s">
        <v>1019</v>
      </c>
      <c r="G721" s="18">
        <v>60</v>
      </c>
      <c r="H721" s="18">
        <v>77</v>
      </c>
      <c r="I721" s="14">
        <v>0</v>
      </c>
      <c r="J721" s="14">
        <v>0</v>
      </c>
      <c r="K721" s="14">
        <v>0</v>
      </c>
      <c r="L721" s="13">
        <v>1</v>
      </c>
      <c r="M721" s="13">
        <v>0</v>
      </c>
      <c r="N721" s="14" t="s">
        <v>170</v>
      </c>
      <c r="O721" s="14"/>
      <c r="P721" s="15" t="s">
        <v>275</v>
      </c>
      <c r="Q721" s="27" t="str">
        <f t="shared" si="11"/>
        <v>INSERT INTO CNCR_CODE_META_BAK values (:v_host_cd,'1','30580','진단검사종류코드','60','LDH','60', NULL, NOW());</v>
      </c>
    </row>
    <row r="722" spans="1:17">
      <c r="A722" s="66" t="s">
        <v>2238</v>
      </c>
      <c r="B722" s="144">
        <v>1</v>
      </c>
      <c r="C722" s="16">
        <v>30580</v>
      </c>
      <c r="D722" s="17" t="s">
        <v>953</v>
      </c>
      <c r="E722" s="17" t="s">
        <v>492</v>
      </c>
      <c r="F722" s="5" t="s">
        <v>1020</v>
      </c>
      <c r="G722" s="18">
        <v>61</v>
      </c>
      <c r="H722" s="18">
        <v>77</v>
      </c>
      <c r="I722" s="14">
        <v>0</v>
      </c>
      <c r="J722" s="14">
        <v>0</v>
      </c>
      <c r="K722" s="14">
        <v>0</v>
      </c>
      <c r="L722" s="13">
        <v>1</v>
      </c>
      <c r="M722" s="13">
        <v>0</v>
      </c>
      <c r="N722" s="14" t="s">
        <v>170</v>
      </c>
      <c r="O722" s="14"/>
      <c r="P722" s="15" t="s">
        <v>275</v>
      </c>
      <c r="Q722" s="27" t="str">
        <f t="shared" si="11"/>
        <v>INSERT INTO CNCR_CODE_META_BAK values (:v_host_cd,'1','30580','진단검사종류코드','61','LDL-cholesterol','61', NULL, NOW());</v>
      </c>
    </row>
    <row r="723" spans="1:17">
      <c r="A723" s="66" t="s">
        <v>2238</v>
      </c>
      <c r="B723" s="144">
        <v>1</v>
      </c>
      <c r="C723" s="16">
        <v>30580</v>
      </c>
      <c r="D723" s="17" t="s">
        <v>953</v>
      </c>
      <c r="E723" s="17" t="s">
        <v>494</v>
      </c>
      <c r="F723" s="5" t="s">
        <v>1021</v>
      </c>
      <c r="G723" s="18">
        <v>62</v>
      </c>
      <c r="H723" s="18">
        <v>77</v>
      </c>
      <c r="I723" s="14">
        <v>0</v>
      </c>
      <c r="J723" s="14">
        <v>0</v>
      </c>
      <c r="K723" s="14">
        <v>0</v>
      </c>
      <c r="L723" s="13">
        <v>1</v>
      </c>
      <c r="M723" s="13">
        <v>0</v>
      </c>
      <c r="N723" s="14" t="s">
        <v>170</v>
      </c>
      <c r="O723" s="14"/>
      <c r="P723" s="15" t="s">
        <v>275</v>
      </c>
      <c r="Q723" s="27" t="str">
        <f t="shared" si="11"/>
        <v>INSERT INTO CNCR_CODE_META_BAK values (:v_host_cd,'1','30580','진단검사종류코드','62','Lipase','62', NULL, NOW());</v>
      </c>
    </row>
    <row r="724" spans="1:17">
      <c r="A724" s="66" t="s">
        <v>2238</v>
      </c>
      <c r="B724" s="144">
        <v>1</v>
      </c>
      <c r="C724" s="16">
        <v>30580</v>
      </c>
      <c r="D724" s="17" t="s">
        <v>953</v>
      </c>
      <c r="E724" s="17" t="s">
        <v>388</v>
      </c>
      <c r="F724" s="5" t="s">
        <v>1022</v>
      </c>
      <c r="G724" s="18">
        <v>63</v>
      </c>
      <c r="H724" s="18">
        <v>77</v>
      </c>
      <c r="I724" s="14">
        <v>0</v>
      </c>
      <c r="J724" s="14">
        <v>0</v>
      </c>
      <c r="K724" s="14">
        <v>0</v>
      </c>
      <c r="L724" s="13">
        <v>1</v>
      </c>
      <c r="M724" s="13">
        <v>0</v>
      </c>
      <c r="N724" s="14" t="s">
        <v>170</v>
      </c>
      <c r="O724" s="14"/>
      <c r="P724" s="15" t="s">
        <v>275</v>
      </c>
      <c r="Q724" s="27" t="str">
        <f t="shared" si="11"/>
        <v>INSERT INTO CNCR_CODE_META_BAK values (:v_host_cd,'1','30580','진단검사종류코드','63','Na','63', NULL, NOW());</v>
      </c>
    </row>
    <row r="725" spans="1:17">
      <c r="A725" s="66" t="s">
        <v>2238</v>
      </c>
      <c r="B725" s="144">
        <v>1</v>
      </c>
      <c r="C725" s="16">
        <v>30580</v>
      </c>
      <c r="D725" s="17" t="s">
        <v>953</v>
      </c>
      <c r="E725" s="17" t="s">
        <v>1023</v>
      </c>
      <c r="F725" s="5" t="s">
        <v>1024</v>
      </c>
      <c r="G725" s="18">
        <v>64</v>
      </c>
      <c r="H725" s="18">
        <v>77</v>
      </c>
      <c r="I725" s="14">
        <v>0</v>
      </c>
      <c r="J725" s="14">
        <v>0</v>
      </c>
      <c r="K725" s="14">
        <v>0</v>
      </c>
      <c r="L725" s="13">
        <v>1</v>
      </c>
      <c r="M725" s="13">
        <v>0</v>
      </c>
      <c r="N725" s="14" t="s">
        <v>170</v>
      </c>
      <c r="O725" s="14"/>
      <c r="P725" s="15" t="s">
        <v>275</v>
      </c>
      <c r="Q725" s="27" t="str">
        <f t="shared" si="11"/>
        <v>INSERT INTO CNCR_CODE_META_BAK values (:v_host_cd,'1','30580','진단검사종류코드','64','Phosphorus','64', NULL, NOW());</v>
      </c>
    </row>
    <row r="726" spans="1:17">
      <c r="A726" s="66" t="s">
        <v>2238</v>
      </c>
      <c r="B726" s="144">
        <v>1</v>
      </c>
      <c r="C726" s="16">
        <v>30580</v>
      </c>
      <c r="D726" s="17" t="s">
        <v>953</v>
      </c>
      <c r="E726" s="17" t="s">
        <v>1025</v>
      </c>
      <c r="F726" s="5" t="s">
        <v>1026</v>
      </c>
      <c r="G726" s="18">
        <v>65</v>
      </c>
      <c r="H726" s="18">
        <v>77</v>
      </c>
      <c r="I726" s="14">
        <v>0</v>
      </c>
      <c r="J726" s="14">
        <v>0</v>
      </c>
      <c r="K726" s="14">
        <v>0</v>
      </c>
      <c r="L726" s="13">
        <v>1</v>
      </c>
      <c r="M726" s="13">
        <v>0</v>
      </c>
      <c r="N726" s="14" t="s">
        <v>170</v>
      </c>
      <c r="O726" s="14"/>
      <c r="P726" s="15" t="s">
        <v>275</v>
      </c>
      <c r="Q726" s="27" t="str">
        <f t="shared" si="11"/>
        <v>INSERT INTO CNCR_CODE_META_BAK values (:v_host_cd,'1','30580','진단검사종류코드','65','PIVKA-II','65', NULL, NOW());</v>
      </c>
    </row>
    <row r="727" spans="1:17">
      <c r="A727" s="66" t="s">
        <v>2238</v>
      </c>
      <c r="B727" s="144">
        <v>1</v>
      </c>
      <c r="C727" s="16">
        <v>30580</v>
      </c>
      <c r="D727" s="17" t="s">
        <v>953</v>
      </c>
      <c r="E727" s="17" t="s">
        <v>1027</v>
      </c>
      <c r="F727" s="5" t="s">
        <v>1028</v>
      </c>
      <c r="G727" s="18">
        <v>66</v>
      </c>
      <c r="H727" s="18">
        <v>77</v>
      </c>
      <c r="I727" s="14">
        <v>0</v>
      </c>
      <c r="J727" s="14">
        <v>0</v>
      </c>
      <c r="K727" s="14">
        <v>0</v>
      </c>
      <c r="L727" s="13">
        <v>1</v>
      </c>
      <c r="M727" s="13">
        <v>0</v>
      </c>
      <c r="N727" s="14" t="s">
        <v>170</v>
      </c>
      <c r="O727" s="14"/>
      <c r="P727" s="15" t="s">
        <v>275</v>
      </c>
      <c r="Q727" s="27" t="str">
        <f t="shared" si="11"/>
        <v>INSERT INTO CNCR_CODE_META_BAK values (:v_host_cd,'1','30580','진단검사종류코드','66','Protein-C','66', NULL, NOW());</v>
      </c>
    </row>
    <row r="728" spans="1:17">
      <c r="A728" s="66" t="s">
        <v>2238</v>
      </c>
      <c r="B728" s="144">
        <v>1</v>
      </c>
      <c r="C728" s="16">
        <v>30580</v>
      </c>
      <c r="D728" s="17" t="s">
        <v>953</v>
      </c>
      <c r="E728" s="17" t="s">
        <v>1029</v>
      </c>
      <c r="F728" s="5" t="s">
        <v>1030</v>
      </c>
      <c r="G728" s="18">
        <v>67</v>
      </c>
      <c r="H728" s="18">
        <v>77</v>
      </c>
      <c r="I728" s="14">
        <v>0</v>
      </c>
      <c r="J728" s="14">
        <v>0</v>
      </c>
      <c r="K728" s="14">
        <v>0</v>
      </c>
      <c r="L728" s="13">
        <v>1</v>
      </c>
      <c r="M728" s="13">
        <v>0</v>
      </c>
      <c r="N728" s="14" t="s">
        <v>170</v>
      </c>
      <c r="O728" s="14"/>
      <c r="P728" s="15" t="s">
        <v>275</v>
      </c>
      <c r="Q728" s="27" t="str">
        <f t="shared" si="11"/>
        <v>INSERT INTO CNCR_CODE_META_BAK values (:v_host_cd,'1','30580','진단검사종류코드','67','PT (%)','67', NULL, NOW());</v>
      </c>
    </row>
    <row r="729" spans="1:17">
      <c r="A729" s="66" t="s">
        <v>2238</v>
      </c>
      <c r="B729" s="144">
        <v>1</v>
      </c>
      <c r="C729" s="16">
        <v>30580</v>
      </c>
      <c r="D729" s="17" t="s">
        <v>953</v>
      </c>
      <c r="E729" s="17" t="s">
        <v>1031</v>
      </c>
      <c r="F729" s="5" t="s">
        <v>1032</v>
      </c>
      <c r="G729" s="18">
        <v>68</v>
      </c>
      <c r="H729" s="18">
        <v>77</v>
      </c>
      <c r="I729" s="14">
        <v>0</v>
      </c>
      <c r="J729" s="14">
        <v>0</v>
      </c>
      <c r="K729" s="14">
        <v>0</v>
      </c>
      <c r="L729" s="13">
        <v>1</v>
      </c>
      <c r="M729" s="13">
        <v>0</v>
      </c>
      <c r="N729" s="14" t="s">
        <v>170</v>
      </c>
      <c r="O729" s="14"/>
      <c r="P729" s="15" t="s">
        <v>275</v>
      </c>
      <c r="Q729" s="27" t="str">
        <f t="shared" si="11"/>
        <v>INSERT INTO CNCR_CODE_META_BAK values (:v_host_cd,'1','30580','진단검사종류코드','68','PT (INR)','68', NULL, NOW());</v>
      </c>
    </row>
    <row r="730" spans="1:17">
      <c r="A730" s="66" t="s">
        <v>2238</v>
      </c>
      <c r="B730" s="144">
        <v>1</v>
      </c>
      <c r="C730" s="16">
        <v>30580</v>
      </c>
      <c r="D730" s="17" t="s">
        <v>953</v>
      </c>
      <c r="E730" s="17" t="s">
        <v>1033</v>
      </c>
      <c r="F730" s="5" t="s">
        <v>1034</v>
      </c>
      <c r="G730" s="18">
        <v>69</v>
      </c>
      <c r="H730" s="18">
        <v>77</v>
      </c>
      <c r="I730" s="14">
        <v>0</v>
      </c>
      <c r="J730" s="14">
        <v>0</v>
      </c>
      <c r="K730" s="14">
        <v>0</v>
      </c>
      <c r="L730" s="13">
        <v>1</v>
      </c>
      <c r="M730" s="13">
        <v>0</v>
      </c>
      <c r="N730" s="14" t="s">
        <v>170</v>
      </c>
      <c r="O730" s="14"/>
      <c r="P730" s="15" t="s">
        <v>275</v>
      </c>
      <c r="Q730" s="27" t="str">
        <f t="shared" si="11"/>
        <v>INSERT INTO CNCR_CODE_META_BAK values (:v_host_cd,'1','30580','진단검사종류코드','69','PT (sec)','69', NULL, NOW());</v>
      </c>
    </row>
    <row r="731" spans="1:17">
      <c r="A731" s="66" t="s">
        <v>2238</v>
      </c>
      <c r="B731" s="144">
        <v>1</v>
      </c>
      <c r="C731" s="16">
        <v>30580</v>
      </c>
      <c r="D731" s="17" t="s">
        <v>953</v>
      </c>
      <c r="E731" s="17" t="s">
        <v>1035</v>
      </c>
      <c r="F731" s="5" t="s">
        <v>1036</v>
      </c>
      <c r="G731" s="18">
        <v>70</v>
      </c>
      <c r="H731" s="18">
        <v>77</v>
      </c>
      <c r="I731" s="14">
        <v>0</v>
      </c>
      <c r="J731" s="14">
        <v>0</v>
      </c>
      <c r="K731" s="14">
        <v>0</v>
      </c>
      <c r="L731" s="13">
        <v>1</v>
      </c>
      <c r="M731" s="13">
        <v>0</v>
      </c>
      <c r="N731" s="14" t="s">
        <v>170</v>
      </c>
      <c r="O731" s="14"/>
      <c r="P731" s="15" t="s">
        <v>275</v>
      </c>
      <c r="Q731" s="27" t="str">
        <f t="shared" si="11"/>
        <v>INSERT INTO CNCR_CODE_META_BAK values (:v_host_cd,'1','30580','진단검사종류코드','70','Segmented neutrophil','70', NULL, NOW());</v>
      </c>
    </row>
    <row r="732" spans="1:17">
      <c r="A732" s="66" t="s">
        <v>2238</v>
      </c>
      <c r="B732" s="144">
        <v>1</v>
      </c>
      <c r="C732" s="16">
        <v>30580</v>
      </c>
      <c r="D732" s="17" t="s">
        <v>953</v>
      </c>
      <c r="E732" s="17" t="s">
        <v>1037</v>
      </c>
      <c r="F732" s="5" t="s">
        <v>1038</v>
      </c>
      <c r="G732" s="18">
        <v>71</v>
      </c>
      <c r="H732" s="18">
        <v>77</v>
      </c>
      <c r="I732" s="14">
        <v>0</v>
      </c>
      <c r="J732" s="14">
        <v>0</v>
      </c>
      <c r="K732" s="14">
        <v>0</v>
      </c>
      <c r="L732" s="13">
        <v>1</v>
      </c>
      <c r="M732" s="13">
        <v>0</v>
      </c>
      <c r="N732" s="14" t="s">
        <v>170</v>
      </c>
      <c r="O732" s="14"/>
      <c r="P732" s="15" t="s">
        <v>275</v>
      </c>
      <c r="Q732" s="27" t="str">
        <f t="shared" si="11"/>
        <v>INSERT INTO CNCR_CODE_META_BAK values (:v_host_cd,'1','30580','진단검사종류코드','71','TISSUE PLASMINOGEN ACTIVATOR','71', NULL, NOW());</v>
      </c>
    </row>
    <row r="733" spans="1:17">
      <c r="A733" s="66" t="s">
        <v>2238</v>
      </c>
      <c r="B733" s="144">
        <v>1</v>
      </c>
      <c r="C733" s="16">
        <v>30580</v>
      </c>
      <c r="D733" s="17" t="s">
        <v>953</v>
      </c>
      <c r="E733" s="17" t="s">
        <v>1039</v>
      </c>
      <c r="F733" s="5" t="s">
        <v>1040</v>
      </c>
      <c r="G733" s="18">
        <v>72</v>
      </c>
      <c r="H733" s="18">
        <v>77</v>
      </c>
      <c r="I733" s="14">
        <v>0</v>
      </c>
      <c r="J733" s="14">
        <v>0</v>
      </c>
      <c r="K733" s="14">
        <v>0</v>
      </c>
      <c r="L733" s="13">
        <v>1</v>
      </c>
      <c r="M733" s="13">
        <v>0</v>
      </c>
      <c r="N733" s="14" t="s">
        <v>170</v>
      </c>
      <c r="O733" s="14"/>
      <c r="P733" s="15" t="s">
        <v>275</v>
      </c>
      <c r="Q733" s="27" t="str">
        <f t="shared" si="11"/>
        <v>INSERT INTO CNCR_CODE_META_BAK values (:v_host_cd,'1','30580','진단검사종류코드','72','Total bilirubin','72', NULL, NOW());</v>
      </c>
    </row>
    <row r="734" spans="1:17">
      <c r="A734" s="66" t="s">
        <v>2238</v>
      </c>
      <c r="B734" s="144">
        <v>1</v>
      </c>
      <c r="C734" s="16">
        <v>30580</v>
      </c>
      <c r="D734" s="17" t="s">
        <v>953</v>
      </c>
      <c r="E734" s="17" t="s">
        <v>1041</v>
      </c>
      <c r="F734" s="5" t="s">
        <v>1042</v>
      </c>
      <c r="G734" s="18">
        <v>73</v>
      </c>
      <c r="H734" s="18">
        <v>77</v>
      </c>
      <c r="I734" s="14">
        <v>0</v>
      </c>
      <c r="J734" s="14">
        <v>0</v>
      </c>
      <c r="K734" s="14">
        <v>0</v>
      </c>
      <c r="L734" s="13">
        <v>1</v>
      </c>
      <c r="M734" s="13">
        <v>0</v>
      </c>
      <c r="N734" s="14" t="s">
        <v>170</v>
      </c>
      <c r="O734" s="14"/>
      <c r="P734" s="15" t="s">
        <v>275</v>
      </c>
      <c r="Q734" s="27" t="str">
        <f t="shared" si="11"/>
        <v>INSERT INTO CNCR_CODE_META_BAK values (:v_host_cd,'1','30580','진단검사종류코드','73','Total lipid','73', NULL, NOW());</v>
      </c>
    </row>
    <row r="735" spans="1:17">
      <c r="A735" s="66" t="s">
        <v>2238</v>
      </c>
      <c r="B735" s="144">
        <v>1</v>
      </c>
      <c r="C735" s="16">
        <v>30580</v>
      </c>
      <c r="D735" s="17" t="s">
        <v>953</v>
      </c>
      <c r="E735" s="17" t="s">
        <v>1043</v>
      </c>
      <c r="F735" s="5" t="s">
        <v>1044</v>
      </c>
      <c r="G735" s="18">
        <v>74</v>
      </c>
      <c r="H735" s="18">
        <v>77</v>
      </c>
      <c r="I735" s="14">
        <v>0</v>
      </c>
      <c r="J735" s="14">
        <v>0</v>
      </c>
      <c r="K735" s="14">
        <v>0</v>
      </c>
      <c r="L735" s="13">
        <v>1</v>
      </c>
      <c r="M735" s="13">
        <v>0</v>
      </c>
      <c r="N735" s="14" t="s">
        <v>170</v>
      </c>
      <c r="O735" s="14"/>
      <c r="P735" s="15" t="s">
        <v>275</v>
      </c>
      <c r="Q735" s="27" t="str">
        <f t="shared" si="11"/>
        <v>INSERT INTO CNCR_CODE_META_BAK values (:v_host_cd,'1','30580','진단검사종류코드','74','Total protein','74', NULL, NOW());</v>
      </c>
    </row>
    <row r="736" spans="1:17">
      <c r="A736" s="66" t="s">
        <v>2238</v>
      </c>
      <c r="B736" s="144">
        <v>1</v>
      </c>
      <c r="C736" s="16">
        <v>30580</v>
      </c>
      <c r="D736" s="17" t="s">
        <v>953</v>
      </c>
      <c r="E736" s="17" t="s">
        <v>1045</v>
      </c>
      <c r="F736" s="5" t="s">
        <v>1046</v>
      </c>
      <c r="G736" s="18">
        <v>75</v>
      </c>
      <c r="H736" s="18">
        <v>77</v>
      </c>
      <c r="I736" s="14">
        <v>0</v>
      </c>
      <c r="J736" s="14">
        <v>0</v>
      </c>
      <c r="K736" s="14">
        <v>0</v>
      </c>
      <c r="L736" s="13">
        <v>1</v>
      </c>
      <c r="M736" s="13">
        <v>0</v>
      </c>
      <c r="N736" s="14" t="s">
        <v>170</v>
      </c>
      <c r="O736" s="14"/>
      <c r="P736" s="15" t="s">
        <v>275</v>
      </c>
      <c r="Q736" s="27" t="str">
        <f t="shared" si="11"/>
        <v>INSERT INTO CNCR_CODE_META_BAK values (:v_host_cd,'1','30580','진단검사종류코드','75','Triglyceride','75', NULL, NOW());</v>
      </c>
    </row>
    <row r="737" spans="1:17">
      <c r="A737" s="66" t="s">
        <v>2238</v>
      </c>
      <c r="B737" s="144">
        <v>1</v>
      </c>
      <c r="C737" s="16">
        <v>30580</v>
      </c>
      <c r="D737" s="17" t="s">
        <v>953</v>
      </c>
      <c r="E737" s="17" t="s">
        <v>1047</v>
      </c>
      <c r="F737" s="5" t="s">
        <v>1048</v>
      </c>
      <c r="G737" s="18">
        <v>76</v>
      </c>
      <c r="H737" s="18">
        <v>77</v>
      </c>
      <c r="I737" s="14">
        <v>0</v>
      </c>
      <c r="J737" s="14">
        <v>0</v>
      </c>
      <c r="K737" s="14">
        <v>0</v>
      </c>
      <c r="L737" s="13">
        <v>1</v>
      </c>
      <c r="M737" s="13">
        <v>0</v>
      </c>
      <c r="N737" s="14" t="s">
        <v>170</v>
      </c>
      <c r="O737" s="14"/>
      <c r="P737" s="15" t="s">
        <v>275</v>
      </c>
      <c r="Q737" s="27" t="str">
        <f t="shared" si="11"/>
        <v>INSERT INTO CNCR_CODE_META_BAK values (:v_host_cd,'1','30580','진단검사종류코드','76','Uric acid','76', NULL, NOW());</v>
      </c>
    </row>
    <row r="738" spans="1:17">
      <c r="A738" s="66" t="s">
        <v>2238</v>
      </c>
      <c r="B738" s="144">
        <v>1</v>
      </c>
      <c r="C738" s="16">
        <v>30580</v>
      </c>
      <c r="D738" s="17" t="s">
        <v>953</v>
      </c>
      <c r="E738" s="17" t="s">
        <v>943</v>
      </c>
      <c r="F738" s="5" t="s">
        <v>271</v>
      </c>
      <c r="G738" s="18">
        <v>77</v>
      </c>
      <c r="H738" s="18">
        <v>77</v>
      </c>
      <c r="I738" s="14">
        <v>0</v>
      </c>
      <c r="J738" s="14">
        <v>1</v>
      </c>
      <c r="K738" s="14">
        <v>1</v>
      </c>
      <c r="L738" s="13">
        <v>1</v>
      </c>
      <c r="M738" s="13">
        <v>1</v>
      </c>
      <c r="N738" s="14" t="s">
        <v>170</v>
      </c>
      <c r="O738" s="14"/>
      <c r="P738" s="15" t="s">
        <v>267</v>
      </c>
      <c r="Q738" s="27" t="str">
        <f t="shared" si="11"/>
        <v>INSERT INTO CNCR_CODE_META_BAK values (:v_host_cd,'1','30580','진단검사종류코드','99','기타','77', NULL, NOW());</v>
      </c>
    </row>
    <row r="739" spans="1:17">
      <c r="A739" s="66" t="s">
        <v>2238</v>
      </c>
      <c r="B739" s="144">
        <v>1</v>
      </c>
      <c r="C739" s="16">
        <v>30600</v>
      </c>
      <c r="D739" s="16" t="s">
        <v>1049</v>
      </c>
      <c r="E739" s="17" t="s">
        <v>339</v>
      </c>
      <c r="F739" s="5" t="s">
        <v>1050</v>
      </c>
      <c r="G739" s="18">
        <v>1</v>
      </c>
      <c r="H739" s="18">
        <v>11</v>
      </c>
      <c r="I739" s="14">
        <v>0</v>
      </c>
      <c r="J739" s="14">
        <v>1</v>
      </c>
      <c r="K739" s="14">
        <v>0</v>
      </c>
      <c r="L739" s="14">
        <v>0</v>
      </c>
      <c r="M739" s="14">
        <v>0</v>
      </c>
      <c r="N739" s="14" t="s">
        <v>170</v>
      </c>
      <c r="O739" s="14"/>
      <c r="P739" s="15" t="s">
        <v>267</v>
      </c>
      <c r="Q739" s="27" t="str">
        <f t="shared" si="11"/>
        <v>INSERT INTO CNCR_CODE_META_BAK values (:v_host_cd,'1','30600','침습장기코드','01','Abdominal wall','1', NULL, NOW());</v>
      </c>
    </row>
    <row r="740" spans="1:17">
      <c r="A740" s="66" t="s">
        <v>2238</v>
      </c>
      <c r="B740" s="144">
        <v>1</v>
      </c>
      <c r="C740" s="16">
        <v>30600</v>
      </c>
      <c r="D740" s="16" t="s">
        <v>1051</v>
      </c>
      <c r="E740" s="17" t="s">
        <v>341</v>
      </c>
      <c r="F740" s="5" t="s">
        <v>515</v>
      </c>
      <c r="G740" s="18">
        <v>2</v>
      </c>
      <c r="H740" s="18">
        <v>11</v>
      </c>
      <c r="I740" s="14">
        <v>0</v>
      </c>
      <c r="J740" s="14">
        <v>1</v>
      </c>
      <c r="K740" s="14">
        <v>0</v>
      </c>
      <c r="L740" s="14">
        <v>0</v>
      </c>
      <c r="M740" s="14">
        <v>0</v>
      </c>
      <c r="N740" s="14" t="s">
        <v>170</v>
      </c>
      <c r="O740" s="14"/>
      <c r="P740" s="15" t="s">
        <v>267</v>
      </c>
      <c r="Q740" s="27" t="str">
        <f t="shared" si="11"/>
        <v>INSERT INTO CNCR_CODE_META_BAK values (:v_host_cd,'1','30600','침습장기코드','02','Adrenal gland','2', NULL, NOW());</v>
      </c>
    </row>
    <row r="741" spans="1:17">
      <c r="A741" s="66" t="s">
        <v>2238</v>
      </c>
      <c r="B741" s="144">
        <v>1</v>
      </c>
      <c r="C741" s="16">
        <v>30600</v>
      </c>
      <c r="D741" s="16" t="s">
        <v>1051</v>
      </c>
      <c r="E741" s="17" t="s">
        <v>343</v>
      </c>
      <c r="F741" s="5" t="s">
        <v>768</v>
      </c>
      <c r="G741" s="18">
        <v>3</v>
      </c>
      <c r="H741" s="18">
        <v>11</v>
      </c>
      <c r="I741" s="14">
        <v>0</v>
      </c>
      <c r="J741" s="14">
        <v>1</v>
      </c>
      <c r="K741" s="14">
        <v>0</v>
      </c>
      <c r="L741" s="14">
        <v>0</v>
      </c>
      <c r="M741" s="14">
        <v>0</v>
      </c>
      <c r="N741" s="14" t="s">
        <v>170</v>
      </c>
      <c r="O741" s="14"/>
      <c r="P741" s="15" t="s">
        <v>267</v>
      </c>
      <c r="Q741" s="27" t="str">
        <f t="shared" si="11"/>
        <v>INSERT INTO CNCR_CODE_META_BAK values (:v_host_cd,'1','30600','침습장기코드','03','Colon','3', NULL, NOW());</v>
      </c>
    </row>
    <row r="742" spans="1:17">
      <c r="A742" s="66" t="s">
        <v>2238</v>
      </c>
      <c r="B742" s="144">
        <v>1</v>
      </c>
      <c r="C742" s="16">
        <v>30600</v>
      </c>
      <c r="D742" s="16" t="s">
        <v>1051</v>
      </c>
      <c r="E742" s="17" t="s">
        <v>345</v>
      </c>
      <c r="F742" s="5" t="s">
        <v>1052</v>
      </c>
      <c r="G742" s="18">
        <v>4</v>
      </c>
      <c r="H742" s="18">
        <v>11</v>
      </c>
      <c r="I742" s="14">
        <v>0</v>
      </c>
      <c r="J742" s="14">
        <v>1</v>
      </c>
      <c r="K742" s="14">
        <v>0</v>
      </c>
      <c r="L742" s="14">
        <v>0</v>
      </c>
      <c r="M742" s="14">
        <v>0</v>
      </c>
      <c r="N742" s="14" t="s">
        <v>170</v>
      </c>
      <c r="O742" s="14"/>
      <c r="P742" s="15" t="s">
        <v>267</v>
      </c>
      <c r="Q742" s="27" t="str">
        <f t="shared" si="11"/>
        <v>INSERT INTO CNCR_CODE_META_BAK values (:v_host_cd,'1','30600','침습장기코드','04','Diaphragm','4', NULL, NOW());</v>
      </c>
    </row>
    <row r="743" spans="1:17">
      <c r="A743" s="66" t="s">
        <v>2238</v>
      </c>
      <c r="B743" s="144">
        <v>1</v>
      </c>
      <c r="C743" s="16">
        <v>30600</v>
      </c>
      <c r="D743" s="16" t="s">
        <v>1051</v>
      </c>
      <c r="E743" s="17" t="s">
        <v>347</v>
      </c>
      <c r="F743" s="5" t="s">
        <v>1053</v>
      </c>
      <c r="G743" s="18">
        <v>5</v>
      </c>
      <c r="H743" s="18">
        <v>11</v>
      </c>
      <c r="I743" s="14">
        <v>0</v>
      </c>
      <c r="J743" s="14">
        <v>1</v>
      </c>
      <c r="K743" s="14">
        <v>0</v>
      </c>
      <c r="L743" s="14">
        <v>0</v>
      </c>
      <c r="M743" s="14">
        <v>0</v>
      </c>
      <c r="N743" s="14" t="s">
        <v>170</v>
      </c>
      <c r="O743" s="14"/>
      <c r="P743" s="15" t="s">
        <v>267</v>
      </c>
      <c r="Q743" s="27" t="str">
        <f t="shared" si="11"/>
        <v>INSERT INTO CNCR_CODE_META_BAK values (:v_host_cd,'1','30600','침습장기코드','05','Gallbladder','5', NULL, NOW());</v>
      </c>
    </row>
    <row r="744" spans="1:17">
      <c r="A744" s="66" t="s">
        <v>2238</v>
      </c>
      <c r="B744" s="144">
        <v>1</v>
      </c>
      <c r="C744" s="16">
        <v>30600</v>
      </c>
      <c r="D744" s="16" t="s">
        <v>1051</v>
      </c>
      <c r="E744" s="17" t="s">
        <v>595</v>
      </c>
      <c r="F744" s="5" t="s">
        <v>510</v>
      </c>
      <c r="G744" s="18">
        <v>6</v>
      </c>
      <c r="H744" s="18">
        <v>11</v>
      </c>
      <c r="I744" s="14">
        <v>0</v>
      </c>
      <c r="J744" s="14">
        <v>1</v>
      </c>
      <c r="K744" s="14">
        <v>0</v>
      </c>
      <c r="L744" s="14">
        <v>0</v>
      </c>
      <c r="M744" s="14">
        <v>0</v>
      </c>
      <c r="N744" s="14" t="s">
        <v>170</v>
      </c>
      <c r="O744" s="14"/>
      <c r="P744" s="15" t="s">
        <v>267</v>
      </c>
      <c r="Q744" s="27" t="str">
        <f t="shared" si="11"/>
        <v>INSERT INTO CNCR_CODE_META_BAK values (:v_host_cd,'1','30600','침습장기코드','06','Liver','6', NULL, NOW());</v>
      </c>
    </row>
    <row r="745" spans="1:17">
      <c r="A745" s="66" t="s">
        <v>2238</v>
      </c>
      <c r="B745" s="144">
        <v>1</v>
      </c>
      <c r="C745" s="16">
        <v>30600</v>
      </c>
      <c r="D745" s="16" t="s">
        <v>1051</v>
      </c>
      <c r="E745" s="17" t="s">
        <v>597</v>
      </c>
      <c r="F745" s="5" t="s">
        <v>1054</v>
      </c>
      <c r="G745" s="18">
        <v>7</v>
      </c>
      <c r="H745" s="18">
        <v>11</v>
      </c>
      <c r="I745" s="14">
        <v>0</v>
      </c>
      <c r="J745" s="14">
        <v>1</v>
      </c>
      <c r="K745" s="14">
        <v>0</v>
      </c>
      <c r="L745" s="14">
        <v>0</v>
      </c>
      <c r="M745" s="14">
        <v>0</v>
      </c>
      <c r="N745" s="14" t="s">
        <v>170</v>
      </c>
      <c r="O745" s="14"/>
      <c r="P745" s="15" t="s">
        <v>267</v>
      </c>
      <c r="Q745" s="27" t="str">
        <f t="shared" si="11"/>
        <v>INSERT INTO CNCR_CODE_META_BAK values (:v_host_cd,'1','30600','침습장기코드','07','Mesocolon','7', NULL, NOW());</v>
      </c>
    </row>
    <row r="746" spans="1:17">
      <c r="A746" s="66" t="s">
        <v>2238</v>
      </c>
      <c r="B746" s="144">
        <v>1</v>
      </c>
      <c r="C746" s="16">
        <v>30600</v>
      </c>
      <c r="D746" s="16" t="s">
        <v>1051</v>
      </c>
      <c r="E746" s="17" t="s">
        <v>599</v>
      </c>
      <c r="F746" s="5" t="s">
        <v>1055</v>
      </c>
      <c r="G746" s="18">
        <v>8</v>
      </c>
      <c r="H746" s="18">
        <v>11</v>
      </c>
      <c r="I746" s="14">
        <v>0</v>
      </c>
      <c r="J746" s="14">
        <v>1</v>
      </c>
      <c r="K746" s="14">
        <v>0</v>
      </c>
      <c r="L746" s="14">
        <v>0</v>
      </c>
      <c r="M746" s="14">
        <v>0</v>
      </c>
      <c r="N746" s="14" t="s">
        <v>170</v>
      </c>
      <c r="O746" s="14"/>
      <c r="P746" s="15" t="s">
        <v>267</v>
      </c>
      <c r="Q746" s="27" t="str">
        <f t="shared" si="11"/>
        <v>INSERT INTO CNCR_CODE_META_BAK values (:v_host_cd,'1','30600','침습장기코드','08','Pancreas','8', NULL, NOW());</v>
      </c>
    </row>
    <row r="747" spans="1:17">
      <c r="A747" s="66" t="s">
        <v>2238</v>
      </c>
      <c r="B747" s="144">
        <v>1</v>
      </c>
      <c r="C747" s="16">
        <v>30600</v>
      </c>
      <c r="D747" s="16" t="s">
        <v>1051</v>
      </c>
      <c r="E747" s="17" t="s">
        <v>666</v>
      </c>
      <c r="F747" s="5" t="s">
        <v>1056</v>
      </c>
      <c r="G747" s="18">
        <v>9</v>
      </c>
      <c r="H747" s="18">
        <v>11</v>
      </c>
      <c r="I747" s="14">
        <v>0</v>
      </c>
      <c r="J747" s="14">
        <v>1</v>
      </c>
      <c r="K747" s="14">
        <v>0</v>
      </c>
      <c r="L747" s="14">
        <v>0</v>
      </c>
      <c r="M747" s="14">
        <v>0</v>
      </c>
      <c r="N747" s="14" t="s">
        <v>170</v>
      </c>
      <c r="O747" s="14"/>
      <c r="P747" s="15" t="s">
        <v>267</v>
      </c>
      <c r="Q747" s="27" t="str">
        <f t="shared" si="11"/>
        <v>INSERT INTO CNCR_CODE_META_BAK values (:v_host_cd,'1','30600','침습장기코드','09','Retroperitoneum','9', NULL, NOW());</v>
      </c>
    </row>
    <row r="748" spans="1:17">
      <c r="A748" s="66" t="s">
        <v>2238</v>
      </c>
      <c r="B748" s="144">
        <v>1</v>
      </c>
      <c r="C748" s="16">
        <v>30600</v>
      </c>
      <c r="D748" s="16" t="s">
        <v>1051</v>
      </c>
      <c r="E748" s="17">
        <v>10</v>
      </c>
      <c r="F748" s="5" t="s">
        <v>1057</v>
      </c>
      <c r="G748" s="18">
        <v>10</v>
      </c>
      <c r="H748" s="18">
        <v>11</v>
      </c>
      <c r="I748" s="14">
        <v>0</v>
      </c>
      <c r="J748" s="14">
        <v>1</v>
      </c>
      <c r="K748" s="14">
        <v>0</v>
      </c>
      <c r="L748" s="14">
        <v>0</v>
      </c>
      <c r="M748" s="14">
        <v>0</v>
      </c>
      <c r="N748" s="14" t="s">
        <v>170</v>
      </c>
      <c r="O748" s="14"/>
      <c r="P748" s="15" t="s">
        <v>267</v>
      </c>
      <c r="Q748" s="27" t="str">
        <f t="shared" si="11"/>
        <v>INSERT INTO CNCR_CODE_META_BAK values (:v_host_cd,'1','30600','침습장기코드','10','Spleen','10', NULL, NOW());</v>
      </c>
    </row>
    <row r="749" spans="1:17">
      <c r="A749" s="66" t="s">
        <v>2238</v>
      </c>
      <c r="B749" s="144">
        <v>1</v>
      </c>
      <c r="C749" s="16">
        <v>30600</v>
      </c>
      <c r="D749" s="16" t="s">
        <v>1051</v>
      </c>
      <c r="E749" s="17">
        <v>99</v>
      </c>
      <c r="F749" s="5" t="s">
        <v>271</v>
      </c>
      <c r="G749" s="18">
        <v>11</v>
      </c>
      <c r="H749" s="18">
        <v>11</v>
      </c>
      <c r="I749" s="14">
        <v>0</v>
      </c>
      <c r="J749" s="14">
        <v>1</v>
      </c>
      <c r="K749" s="14">
        <v>0</v>
      </c>
      <c r="L749" s="14">
        <v>0</v>
      </c>
      <c r="M749" s="14">
        <v>0</v>
      </c>
      <c r="N749" s="14" t="s">
        <v>170</v>
      </c>
      <c r="O749" s="14"/>
      <c r="P749" s="15" t="s">
        <v>267</v>
      </c>
      <c r="Q749" s="27" t="str">
        <f t="shared" si="11"/>
        <v>INSERT INTO CNCR_CODE_META_BAK values (:v_host_cd,'1','30600','침습장기코드','99','기타','11', NULL, NOW());</v>
      </c>
    </row>
    <row r="750" spans="1:17">
      <c r="A750" s="66" t="s">
        <v>2238</v>
      </c>
      <c r="B750" s="144">
        <v>1</v>
      </c>
      <c r="C750" s="16">
        <v>30610</v>
      </c>
      <c r="D750" s="16" t="s">
        <v>1058</v>
      </c>
      <c r="E750" s="17" t="s">
        <v>339</v>
      </c>
      <c r="F750" s="5" t="s">
        <v>1059</v>
      </c>
      <c r="G750" s="18">
        <v>1</v>
      </c>
      <c r="H750" s="18">
        <v>15</v>
      </c>
      <c r="I750" s="14">
        <v>0</v>
      </c>
      <c r="J750" s="14">
        <v>1</v>
      </c>
      <c r="K750" s="14">
        <v>0</v>
      </c>
      <c r="L750" s="14">
        <v>0</v>
      </c>
      <c r="M750" s="14">
        <v>0</v>
      </c>
      <c r="N750" s="14" t="s">
        <v>170</v>
      </c>
      <c r="O750" s="14"/>
      <c r="P750" s="15" t="s">
        <v>275</v>
      </c>
      <c r="Q750" s="27" t="str">
        <f t="shared" si="11"/>
        <v>INSERT INTO CNCR_CODE_META_BAK values (:v_host_cd,'1','30610','침윤정도코드','01','Mucosa','1', NULL, NOW());</v>
      </c>
    </row>
    <row r="751" spans="1:17">
      <c r="A751" s="66" t="s">
        <v>2238</v>
      </c>
      <c r="B751" s="144">
        <v>1</v>
      </c>
      <c r="C751" s="16">
        <v>30610</v>
      </c>
      <c r="D751" s="16" t="s">
        <v>148</v>
      </c>
      <c r="E751" s="17" t="s">
        <v>341</v>
      </c>
      <c r="F751" s="5" t="s">
        <v>1060</v>
      </c>
      <c r="G751" s="18">
        <v>2</v>
      </c>
      <c r="H751" s="18">
        <v>15</v>
      </c>
      <c r="I751" s="14">
        <v>0</v>
      </c>
      <c r="J751" s="14">
        <v>1</v>
      </c>
      <c r="K751" s="14">
        <v>0</v>
      </c>
      <c r="L751" s="14">
        <v>0</v>
      </c>
      <c r="M751" s="14">
        <v>1</v>
      </c>
      <c r="N751" s="14" t="s">
        <v>170</v>
      </c>
      <c r="O751" s="14"/>
      <c r="P751" s="15" t="s">
        <v>275</v>
      </c>
      <c r="Q751" s="27" t="str">
        <f t="shared" si="11"/>
        <v>INSERT INTO CNCR_CODE_META_BAK values (:v_host_cd,'1','30610','침윤정도코드','02','Submucosa','2', NULL, NOW());</v>
      </c>
    </row>
    <row r="752" spans="1:17">
      <c r="A752" s="66" t="s">
        <v>2238</v>
      </c>
      <c r="B752" s="144">
        <v>1</v>
      </c>
      <c r="C752" s="16">
        <v>30610</v>
      </c>
      <c r="D752" s="16" t="s">
        <v>148</v>
      </c>
      <c r="E752" s="17" t="s">
        <v>343</v>
      </c>
      <c r="F752" s="5" t="s">
        <v>1061</v>
      </c>
      <c r="G752" s="18">
        <v>3</v>
      </c>
      <c r="H752" s="18">
        <v>15</v>
      </c>
      <c r="I752" s="14">
        <v>0</v>
      </c>
      <c r="J752" s="14">
        <v>1</v>
      </c>
      <c r="K752" s="14">
        <v>0</v>
      </c>
      <c r="L752" s="14">
        <v>0</v>
      </c>
      <c r="M752" s="14">
        <v>0</v>
      </c>
      <c r="N752" s="14" t="s">
        <v>170</v>
      </c>
      <c r="O752" s="14"/>
      <c r="P752" s="15" t="s">
        <v>275</v>
      </c>
      <c r="Q752" s="27" t="str">
        <f t="shared" si="11"/>
        <v>INSERT INTO CNCR_CODE_META_BAK values (:v_host_cd,'1','30610','침윤정도코드','03','Proper muscle','3', NULL, NOW());</v>
      </c>
    </row>
    <row r="753" spans="1:17">
      <c r="A753" s="66" t="s">
        <v>2238</v>
      </c>
      <c r="B753" s="144">
        <v>1</v>
      </c>
      <c r="C753" s="16">
        <v>30610</v>
      </c>
      <c r="D753" s="16" t="s">
        <v>148</v>
      </c>
      <c r="E753" s="17" t="s">
        <v>345</v>
      </c>
      <c r="F753" s="5" t="s">
        <v>1062</v>
      </c>
      <c r="G753" s="18">
        <v>4</v>
      </c>
      <c r="H753" s="18">
        <v>15</v>
      </c>
      <c r="I753" s="14">
        <v>0</v>
      </c>
      <c r="J753" s="14">
        <v>1</v>
      </c>
      <c r="K753" s="14">
        <v>0</v>
      </c>
      <c r="L753" s="14">
        <v>0</v>
      </c>
      <c r="M753" s="14">
        <v>0</v>
      </c>
      <c r="N753" s="14" t="s">
        <v>170</v>
      </c>
      <c r="O753" s="14"/>
      <c r="P753" s="15" t="s">
        <v>275</v>
      </c>
      <c r="Q753" s="27" t="str">
        <f t="shared" si="11"/>
        <v>INSERT INTO CNCR_CODE_META_BAK values (:v_host_cd,'1','30610','침윤정도코드','04','Subseroca','4', NULL, NOW());</v>
      </c>
    </row>
    <row r="754" spans="1:17">
      <c r="A754" s="66" t="s">
        <v>2238</v>
      </c>
      <c r="B754" s="144">
        <v>1</v>
      </c>
      <c r="C754" s="16">
        <v>30610</v>
      </c>
      <c r="D754" s="16" t="s">
        <v>148</v>
      </c>
      <c r="E754" s="17" t="s">
        <v>347</v>
      </c>
      <c r="F754" s="5" t="s">
        <v>1063</v>
      </c>
      <c r="G754" s="18">
        <v>5</v>
      </c>
      <c r="H754" s="18">
        <v>15</v>
      </c>
      <c r="I754" s="14">
        <v>0</v>
      </c>
      <c r="J754" s="14">
        <v>1</v>
      </c>
      <c r="K754" s="14">
        <v>0</v>
      </c>
      <c r="L754" s="14">
        <v>0</v>
      </c>
      <c r="M754" s="14">
        <v>0</v>
      </c>
      <c r="N754" s="14" t="s">
        <v>170</v>
      </c>
      <c r="O754" s="14"/>
      <c r="P754" s="15" t="s">
        <v>275</v>
      </c>
      <c r="Q754" s="27" t="str">
        <f t="shared" si="11"/>
        <v>INSERT INTO CNCR_CODE_META_BAK values (:v_host_cd,'1','30610','침윤정도코드','05','Serosa','5', NULL, NOW());</v>
      </c>
    </row>
    <row r="755" spans="1:17">
      <c r="A755" s="66" t="s">
        <v>2238</v>
      </c>
      <c r="B755" s="144">
        <v>1</v>
      </c>
      <c r="C755" s="16">
        <v>30610</v>
      </c>
      <c r="D755" s="16" t="s">
        <v>148</v>
      </c>
      <c r="E755" s="17" t="s">
        <v>595</v>
      </c>
      <c r="F755" s="5" t="s">
        <v>1064</v>
      </c>
      <c r="G755" s="18">
        <v>6</v>
      </c>
      <c r="H755" s="18">
        <v>15</v>
      </c>
      <c r="I755" s="14">
        <v>0</v>
      </c>
      <c r="J755" s="14">
        <v>1</v>
      </c>
      <c r="K755" s="14">
        <v>0</v>
      </c>
      <c r="L755" s="14">
        <v>0</v>
      </c>
      <c r="M755" s="14">
        <v>0</v>
      </c>
      <c r="N755" s="14" t="s">
        <v>170</v>
      </c>
      <c r="O755" s="14"/>
      <c r="P755" s="15" t="s">
        <v>275</v>
      </c>
      <c r="Q755" s="27" t="str">
        <f t="shared" si="11"/>
        <v>INSERT INTO CNCR_CODE_META_BAK values (:v_host_cd,'1','30610','침윤정도코드','06','Adjacent organ','6', NULL, NOW());</v>
      </c>
    </row>
    <row r="756" spans="1:17">
      <c r="A756" s="66" t="s">
        <v>2238</v>
      </c>
      <c r="B756" s="144">
        <v>1</v>
      </c>
      <c r="C756" s="16">
        <v>30610</v>
      </c>
      <c r="D756" s="16" t="s">
        <v>148</v>
      </c>
      <c r="E756" s="17" t="s">
        <v>286</v>
      </c>
      <c r="F756" s="5" t="s">
        <v>1065</v>
      </c>
      <c r="G756" s="18">
        <v>7</v>
      </c>
      <c r="H756" s="18">
        <v>15</v>
      </c>
      <c r="I756" s="14">
        <v>0</v>
      </c>
      <c r="J756" s="14">
        <v>0</v>
      </c>
      <c r="K756" s="14">
        <v>0</v>
      </c>
      <c r="L756" s="14">
        <v>0</v>
      </c>
      <c r="M756" s="14">
        <v>1</v>
      </c>
      <c r="N756" s="14" t="s">
        <v>170</v>
      </c>
      <c r="O756" s="14"/>
      <c r="P756" s="15" t="s">
        <v>275</v>
      </c>
      <c r="Q756" s="27" t="str">
        <f t="shared" si="11"/>
        <v>INSERT INTO CNCR_CODE_META_BAK values (:v_host_cd,'1','30610','침윤정도코드','07','Intraepithelial carcinoma(Tis)','7', NULL, NOW());</v>
      </c>
    </row>
    <row r="757" spans="1:17">
      <c r="A757" s="66" t="s">
        <v>2238</v>
      </c>
      <c r="B757" s="144">
        <v>1</v>
      </c>
      <c r="C757" s="16">
        <v>30610</v>
      </c>
      <c r="D757" s="16" t="s">
        <v>148</v>
      </c>
      <c r="E757" s="17" t="s">
        <v>288</v>
      </c>
      <c r="F757" s="5" t="s">
        <v>1066</v>
      </c>
      <c r="G757" s="18">
        <v>8</v>
      </c>
      <c r="H757" s="18">
        <v>15</v>
      </c>
      <c r="I757" s="14">
        <v>0</v>
      </c>
      <c r="J757" s="14">
        <v>0</v>
      </c>
      <c r="K757" s="14">
        <v>0</v>
      </c>
      <c r="L757" s="14">
        <v>0</v>
      </c>
      <c r="M757" s="14">
        <v>1</v>
      </c>
      <c r="N757" s="14" t="s">
        <v>170</v>
      </c>
      <c r="O757" s="14"/>
      <c r="P757" s="15" t="s">
        <v>275</v>
      </c>
      <c r="Q757" s="27" t="str">
        <f t="shared" si="11"/>
        <v>INSERT INTO CNCR_CODE_META_BAK values (:v_host_cd,'1','30610','침윤정도코드','08','Invades adjacent organ or structure or penetrate visceral peritoneum','8', NULL, NOW());</v>
      </c>
    </row>
    <row r="758" spans="1:17">
      <c r="A758" s="66" t="s">
        <v>2238</v>
      </c>
      <c r="B758" s="144">
        <v>1</v>
      </c>
      <c r="C758" s="16">
        <v>30610</v>
      </c>
      <c r="D758" s="16" t="s">
        <v>148</v>
      </c>
      <c r="E758" s="17" t="s">
        <v>290</v>
      </c>
      <c r="F758" s="5" t="s">
        <v>1067</v>
      </c>
      <c r="G758" s="18">
        <v>9</v>
      </c>
      <c r="H758" s="18">
        <v>15</v>
      </c>
      <c r="I758" s="14">
        <v>0</v>
      </c>
      <c r="J758" s="14">
        <v>0</v>
      </c>
      <c r="K758" s="14">
        <v>0</v>
      </c>
      <c r="L758" s="14">
        <v>0</v>
      </c>
      <c r="M758" s="14">
        <v>1</v>
      </c>
      <c r="N758" s="14" t="s">
        <v>170</v>
      </c>
      <c r="O758" s="14"/>
      <c r="P758" s="15" t="s">
        <v>275</v>
      </c>
      <c r="Q758" s="27" t="str">
        <f t="shared" si="11"/>
        <v>INSERT INTO CNCR_CODE_META_BAK values (:v_host_cd,'1','30610','침윤정도코드','09','Lamina propria(Tis)','9', NULL, NOW());</v>
      </c>
    </row>
    <row r="759" spans="1:17">
      <c r="A759" s="66" t="s">
        <v>2238</v>
      </c>
      <c r="B759" s="144">
        <v>1</v>
      </c>
      <c r="C759" s="16">
        <v>30610</v>
      </c>
      <c r="D759" s="16" t="s">
        <v>148</v>
      </c>
      <c r="E759" s="17" t="s">
        <v>292</v>
      </c>
      <c r="F759" s="5" t="s">
        <v>1068</v>
      </c>
      <c r="G759" s="18">
        <v>10</v>
      </c>
      <c r="H759" s="18">
        <v>15</v>
      </c>
      <c r="I759" s="14">
        <v>0</v>
      </c>
      <c r="J759" s="14">
        <v>0</v>
      </c>
      <c r="K759" s="14">
        <v>0</v>
      </c>
      <c r="L759" s="14">
        <v>0</v>
      </c>
      <c r="M759" s="14">
        <v>1</v>
      </c>
      <c r="N759" s="14" t="s">
        <v>170</v>
      </c>
      <c r="O759" s="14"/>
      <c r="P759" s="15" t="s">
        <v>275</v>
      </c>
      <c r="Q759" s="27" t="str">
        <f t="shared" si="11"/>
        <v>INSERT INTO CNCR_CODE_META_BAK values (:v_host_cd,'1','30610','침윤정도코드','10','Muscularis propria','10', NULL, NOW());</v>
      </c>
    </row>
    <row r="760" spans="1:17">
      <c r="A760" s="66" t="s">
        <v>2238</v>
      </c>
      <c r="B760" s="144">
        <v>1</v>
      </c>
      <c r="C760" s="16">
        <v>30610</v>
      </c>
      <c r="D760" s="16" t="s">
        <v>148</v>
      </c>
      <c r="E760" s="17" t="s">
        <v>294</v>
      </c>
      <c r="F760" s="5" t="s">
        <v>1069</v>
      </c>
      <c r="G760" s="18">
        <v>11</v>
      </c>
      <c r="H760" s="18">
        <v>15</v>
      </c>
      <c r="I760" s="14">
        <v>0</v>
      </c>
      <c r="J760" s="14">
        <v>0</v>
      </c>
      <c r="K760" s="14">
        <v>0</v>
      </c>
      <c r="L760" s="14">
        <v>0</v>
      </c>
      <c r="M760" s="14">
        <v>1</v>
      </c>
      <c r="N760" s="14" t="s">
        <v>170</v>
      </c>
      <c r="O760" s="14"/>
      <c r="P760" s="15" t="s">
        <v>275</v>
      </c>
      <c r="Q760" s="27" t="str">
        <f t="shared" si="11"/>
        <v>INSERT INTO CNCR_CODE_META_BAK values (:v_host_cd,'1','30610','침윤정도코드','11','No residual tumor (s/p pre Tx)','11', NULL, NOW());</v>
      </c>
    </row>
    <row r="761" spans="1:17">
      <c r="A761" s="66" t="s">
        <v>2238</v>
      </c>
      <c r="B761" s="144">
        <v>1</v>
      </c>
      <c r="C761" s="16">
        <v>30610</v>
      </c>
      <c r="D761" s="16" t="s">
        <v>148</v>
      </c>
      <c r="E761" s="17" t="s">
        <v>297</v>
      </c>
      <c r="F761" s="5" t="s">
        <v>1070</v>
      </c>
      <c r="G761" s="18">
        <v>12</v>
      </c>
      <c r="H761" s="18">
        <v>15</v>
      </c>
      <c r="I761" s="14">
        <v>0</v>
      </c>
      <c r="J761" s="14">
        <v>0</v>
      </c>
      <c r="K761" s="14">
        <v>0</v>
      </c>
      <c r="L761" s="14">
        <v>0</v>
      </c>
      <c r="M761" s="14">
        <v>1</v>
      </c>
      <c r="N761" s="14" t="s">
        <v>170</v>
      </c>
      <c r="O761" s="14"/>
      <c r="P761" s="15" t="s">
        <v>275</v>
      </c>
      <c r="Q761" s="27" t="str">
        <f t="shared" si="11"/>
        <v>INSERT INTO CNCR_CODE_META_BAK values (:v_host_cd,'1','30610','침윤정도코드','12','Subserosa or pericolic or perirectal fat tissue','12', NULL, NOW());</v>
      </c>
    </row>
    <row r="762" spans="1:17">
      <c r="A762" s="66" t="s">
        <v>2238</v>
      </c>
      <c r="B762" s="144">
        <v>1</v>
      </c>
      <c r="C762" s="16">
        <v>30610</v>
      </c>
      <c r="D762" s="16" t="s">
        <v>148</v>
      </c>
      <c r="E762" s="17" t="s">
        <v>299</v>
      </c>
      <c r="F762" s="5" t="s">
        <v>1071</v>
      </c>
      <c r="G762" s="18">
        <v>13</v>
      </c>
      <c r="H762" s="18">
        <v>15</v>
      </c>
      <c r="I762" s="14">
        <v>0</v>
      </c>
      <c r="J762" s="14">
        <v>0</v>
      </c>
      <c r="K762" s="14">
        <v>0</v>
      </c>
      <c r="L762" s="14">
        <v>0</v>
      </c>
      <c r="M762" s="14">
        <v>1</v>
      </c>
      <c r="N762" s="14" t="s">
        <v>170</v>
      </c>
      <c r="O762" s="14"/>
      <c r="P762" s="15" t="s">
        <v>275</v>
      </c>
      <c r="Q762" s="27" t="str">
        <f t="shared" si="11"/>
        <v>INSERT INTO CNCR_CODE_META_BAK values (:v_host_cd,'1','30610','침윤정도코드','13','Undescribed','13', NULL, NOW());</v>
      </c>
    </row>
    <row r="763" spans="1:17">
      <c r="A763" s="66" t="s">
        <v>2238</v>
      </c>
      <c r="B763" s="144">
        <v>1</v>
      </c>
      <c r="C763" s="16">
        <v>30610</v>
      </c>
      <c r="D763" s="16" t="s">
        <v>148</v>
      </c>
      <c r="E763" s="17" t="s">
        <v>301</v>
      </c>
      <c r="F763" s="5" t="s">
        <v>359</v>
      </c>
      <c r="G763" s="18">
        <v>14</v>
      </c>
      <c r="H763" s="18">
        <v>15</v>
      </c>
      <c r="I763" s="14">
        <v>0</v>
      </c>
      <c r="J763" s="14">
        <v>0</v>
      </c>
      <c r="K763" s="14">
        <v>0</v>
      </c>
      <c r="L763" s="14">
        <v>0</v>
      </c>
      <c r="M763" s="14">
        <v>1</v>
      </c>
      <c r="N763" s="14" t="s">
        <v>170</v>
      </c>
      <c r="O763" s="14"/>
      <c r="P763" s="15" t="s">
        <v>275</v>
      </c>
      <c r="Q763" s="27" t="str">
        <f t="shared" si="11"/>
        <v>INSERT INTO CNCR_CODE_META_BAK values (:v_host_cd,'1','30610','침윤정도코드','14','Unknown','14', NULL, NOW());</v>
      </c>
    </row>
    <row r="764" spans="1:17">
      <c r="A764" s="66" t="s">
        <v>2238</v>
      </c>
      <c r="B764" s="144">
        <v>1</v>
      </c>
      <c r="C764" s="16">
        <v>30610</v>
      </c>
      <c r="D764" s="16" t="s">
        <v>148</v>
      </c>
      <c r="E764" s="17">
        <v>99</v>
      </c>
      <c r="F764" s="5" t="s">
        <v>271</v>
      </c>
      <c r="G764" s="18">
        <v>15</v>
      </c>
      <c r="H764" s="18">
        <v>15</v>
      </c>
      <c r="I764" s="14">
        <v>0</v>
      </c>
      <c r="J764" s="14">
        <v>1</v>
      </c>
      <c r="K764" s="14">
        <v>0</v>
      </c>
      <c r="L764" s="14">
        <v>0</v>
      </c>
      <c r="M764" s="14">
        <v>1</v>
      </c>
      <c r="N764" s="14" t="s">
        <v>170</v>
      </c>
      <c r="O764" s="14"/>
      <c r="P764" s="15" t="s">
        <v>275</v>
      </c>
      <c r="Q764" s="27" t="str">
        <f t="shared" si="11"/>
        <v>INSERT INTO CNCR_CODE_META_BAK values (:v_host_cd,'1','30610','침윤정도코드','99','기타','15', NULL, NOW());</v>
      </c>
    </row>
    <row r="765" spans="1:17">
      <c r="A765" s="66" t="s">
        <v>2238</v>
      </c>
      <c r="B765" s="144">
        <v>1</v>
      </c>
      <c r="C765" s="16">
        <v>30630</v>
      </c>
      <c r="D765" s="16" t="s">
        <v>1072</v>
      </c>
      <c r="E765" s="17" t="s">
        <v>497</v>
      </c>
      <c r="F765" s="5" t="s">
        <v>1073</v>
      </c>
      <c r="G765" s="18">
        <v>1</v>
      </c>
      <c r="H765" s="18">
        <v>4</v>
      </c>
      <c r="I765" s="14">
        <v>0</v>
      </c>
      <c r="J765" s="14">
        <v>1</v>
      </c>
      <c r="K765" s="14">
        <v>0</v>
      </c>
      <c r="L765" s="14">
        <v>0</v>
      </c>
      <c r="M765" s="14">
        <v>1</v>
      </c>
      <c r="N765" s="14" t="s">
        <v>170</v>
      </c>
      <c r="O765" s="14"/>
      <c r="P765" s="15" t="s">
        <v>275</v>
      </c>
      <c r="Q765" s="27" t="str">
        <f t="shared" si="11"/>
        <v>INSERT INTO CNCR_CODE_META_BAK values (:v_host_cd,'1','30630','포함여부구분코드','1','Involved','1', NULL, NOW());</v>
      </c>
    </row>
    <row r="766" spans="1:17">
      <c r="A766" s="66" t="s">
        <v>2238</v>
      </c>
      <c r="B766" s="144">
        <v>1</v>
      </c>
      <c r="C766" s="16">
        <v>30630</v>
      </c>
      <c r="D766" s="16" t="s">
        <v>1072</v>
      </c>
      <c r="E766" s="17" t="s">
        <v>500</v>
      </c>
      <c r="F766" s="5" t="s">
        <v>1074</v>
      </c>
      <c r="G766" s="18">
        <v>2</v>
      </c>
      <c r="H766" s="18">
        <v>4</v>
      </c>
      <c r="I766" s="14">
        <v>0</v>
      </c>
      <c r="J766" s="14">
        <v>1</v>
      </c>
      <c r="K766" s="14">
        <v>0</v>
      </c>
      <c r="L766" s="14">
        <v>0</v>
      </c>
      <c r="M766" s="14">
        <v>1</v>
      </c>
      <c r="N766" s="14" t="s">
        <v>170</v>
      </c>
      <c r="O766" s="14"/>
      <c r="P766" s="15" t="s">
        <v>275</v>
      </c>
      <c r="Q766" s="27" t="str">
        <f t="shared" si="11"/>
        <v>INSERT INTO CNCR_CODE_META_BAK values (:v_host_cd,'1','30630','포함여부구분코드','2','Not involved','2', NULL, NOW());</v>
      </c>
    </row>
    <row r="767" spans="1:17">
      <c r="A767" s="66" t="s">
        <v>2238</v>
      </c>
      <c r="B767" s="144">
        <v>1</v>
      </c>
      <c r="C767" s="16">
        <v>30630</v>
      </c>
      <c r="D767" s="16" t="s">
        <v>1072</v>
      </c>
      <c r="E767" s="17" t="s">
        <v>1075</v>
      </c>
      <c r="F767" s="5" t="s">
        <v>1076</v>
      </c>
      <c r="G767" s="18">
        <v>3</v>
      </c>
      <c r="H767" s="18">
        <v>4</v>
      </c>
      <c r="I767" s="14">
        <v>0</v>
      </c>
      <c r="J767" s="14">
        <v>1</v>
      </c>
      <c r="K767" s="14">
        <v>0</v>
      </c>
      <c r="L767" s="14">
        <v>0</v>
      </c>
      <c r="M767" s="14">
        <v>0</v>
      </c>
      <c r="N767" s="14" t="s">
        <v>170</v>
      </c>
      <c r="O767" s="14"/>
      <c r="P767" s="15" t="s">
        <v>275</v>
      </c>
      <c r="Q767" s="27" t="str">
        <f t="shared" si="11"/>
        <v>INSERT INTO CNCR_CODE_META_BAK values (:v_host_cd,'1','30630','포함여부구분코드','3','No data','3', NULL, NOW());</v>
      </c>
    </row>
    <row r="768" spans="1:17">
      <c r="A768" s="66" t="s">
        <v>2238</v>
      </c>
      <c r="B768" s="144">
        <v>1</v>
      </c>
      <c r="C768" s="16">
        <v>30630</v>
      </c>
      <c r="D768" s="16" t="s">
        <v>1072</v>
      </c>
      <c r="E768" s="17" t="s">
        <v>384</v>
      </c>
      <c r="F768" s="5" t="s">
        <v>647</v>
      </c>
      <c r="G768" s="18">
        <v>4</v>
      </c>
      <c r="H768" s="18">
        <v>4</v>
      </c>
      <c r="I768" s="14">
        <v>0</v>
      </c>
      <c r="J768" s="14">
        <v>0</v>
      </c>
      <c r="K768" s="14">
        <v>0</v>
      </c>
      <c r="L768" s="14">
        <v>0</v>
      </c>
      <c r="M768" s="14">
        <v>1</v>
      </c>
      <c r="N768" s="14" t="s">
        <v>170</v>
      </c>
      <c r="O768" s="14"/>
      <c r="P768" s="15" t="s">
        <v>275</v>
      </c>
      <c r="Q768" s="27" t="str">
        <f t="shared" si="11"/>
        <v>INSERT INTO CNCR_CODE_META_BAK values (:v_host_cd,'1','30630','포함여부구분코드','4','Not evaluable','4', NULL, NOW());</v>
      </c>
    </row>
    <row r="769" spans="1:17">
      <c r="A769" s="66" t="s">
        <v>2238</v>
      </c>
      <c r="B769" s="144">
        <v>1</v>
      </c>
      <c r="C769" s="16">
        <v>30640</v>
      </c>
      <c r="D769" s="16" t="s">
        <v>1077</v>
      </c>
      <c r="E769" s="17" t="s">
        <v>273</v>
      </c>
      <c r="F769" s="5" t="s">
        <v>1078</v>
      </c>
      <c r="G769" s="18">
        <v>1</v>
      </c>
      <c r="H769" s="18">
        <v>7</v>
      </c>
      <c r="I769" s="14">
        <v>0</v>
      </c>
      <c r="J769" s="14">
        <v>1</v>
      </c>
      <c r="K769" s="14">
        <v>0</v>
      </c>
      <c r="L769" s="14">
        <v>0</v>
      </c>
      <c r="M769" s="14">
        <v>0</v>
      </c>
      <c r="N769" s="14" t="s">
        <v>170</v>
      </c>
      <c r="O769" s="14"/>
      <c r="P769" s="15" t="s">
        <v>267</v>
      </c>
      <c r="Q769" s="27" t="str">
        <f t="shared" si="11"/>
        <v>INSERT INTO CNCR_CODE_META_BAK values (:v_host_cd,'1','30640','수술종방향종양위치A코드','01','Cardia','1', NULL, NOW());</v>
      </c>
    </row>
    <row r="770" spans="1:17">
      <c r="A770" s="66" t="s">
        <v>2238</v>
      </c>
      <c r="B770" s="144">
        <v>1</v>
      </c>
      <c r="C770" s="16">
        <v>30640</v>
      </c>
      <c r="D770" s="16" t="s">
        <v>1077</v>
      </c>
      <c r="E770" s="17" t="s">
        <v>276</v>
      </c>
      <c r="F770" s="5" t="s">
        <v>1079</v>
      </c>
      <c r="G770" s="18">
        <v>2</v>
      </c>
      <c r="H770" s="18">
        <v>7</v>
      </c>
      <c r="I770" s="14">
        <v>0</v>
      </c>
      <c r="J770" s="14">
        <v>1</v>
      </c>
      <c r="K770" s="14">
        <v>0</v>
      </c>
      <c r="L770" s="14">
        <v>0</v>
      </c>
      <c r="M770" s="14">
        <v>0</v>
      </c>
      <c r="N770" s="14" t="s">
        <v>170</v>
      </c>
      <c r="O770" s="14"/>
      <c r="P770" s="15" t="s">
        <v>267</v>
      </c>
      <c r="Q770" s="27" t="str">
        <f t="shared" si="11"/>
        <v>INSERT INTO CNCR_CODE_META_BAK values (:v_host_cd,'1','30640','수술종방향종양위치A코드','02','Fundus','2', NULL, NOW());</v>
      </c>
    </row>
    <row r="771" spans="1:17">
      <c r="A771" s="66" t="s">
        <v>2238</v>
      </c>
      <c r="B771" s="144">
        <v>1</v>
      </c>
      <c r="C771" s="16">
        <v>30640</v>
      </c>
      <c r="D771" s="16" t="s">
        <v>1077</v>
      </c>
      <c r="E771" s="17" t="s">
        <v>278</v>
      </c>
      <c r="F771" s="5" t="s">
        <v>1080</v>
      </c>
      <c r="G771" s="18">
        <v>3</v>
      </c>
      <c r="H771" s="18">
        <v>7</v>
      </c>
      <c r="I771" s="14">
        <v>0</v>
      </c>
      <c r="J771" s="14">
        <v>1</v>
      </c>
      <c r="K771" s="14">
        <v>0</v>
      </c>
      <c r="L771" s="14">
        <v>0</v>
      </c>
      <c r="M771" s="14">
        <v>0</v>
      </c>
      <c r="N771" s="14" t="s">
        <v>170</v>
      </c>
      <c r="O771" s="14"/>
      <c r="P771" s="15" t="s">
        <v>267</v>
      </c>
      <c r="Q771" s="27" t="str">
        <f t="shared" ref="Q771:Q834" si="12">"INSERT INTO CNCR_CODE_META_BAK values (:v_host_cd,'"&amp; B771 &amp;"','"&amp; C771 &amp;"','"&amp; D771 &amp;"','"&amp; E771 &amp;"','"&amp; SUBSTITUTE(F771,CHAR(39),CHAR(39)&amp;CHAR(39)) &amp;"','"&amp; G771 &amp;"', NULL, NOW());"</f>
        <v>INSERT INTO CNCR_CODE_META_BAK values (:v_host_cd,'1','30640','수술종방향종양위치A코드','03','Body','3', NULL, NOW());</v>
      </c>
    </row>
    <row r="772" spans="1:17">
      <c r="A772" s="66" t="s">
        <v>2238</v>
      </c>
      <c r="B772" s="144">
        <v>1</v>
      </c>
      <c r="C772" s="16">
        <v>30640</v>
      </c>
      <c r="D772" s="16" t="s">
        <v>1077</v>
      </c>
      <c r="E772" s="17" t="s">
        <v>280</v>
      </c>
      <c r="F772" s="5" t="s">
        <v>1081</v>
      </c>
      <c r="G772" s="18">
        <v>4</v>
      </c>
      <c r="H772" s="18">
        <v>7</v>
      </c>
      <c r="I772" s="14">
        <v>0</v>
      </c>
      <c r="J772" s="14">
        <v>1</v>
      </c>
      <c r="K772" s="14">
        <v>0</v>
      </c>
      <c r="L772" s="14">
        <v>0</v>
      </c>
      <c r="M772" s="14">
        <v>0</v>
      </c>
      <c r="N772" s="14" t="s">
        <v>170</v>
      </c>
      <c r="O772" s="14"/>
      <c r="P772" s="15" t="s">
        <v>267</v>
      </c>
      <c r="Q772" s="27" t="str">
        <f t="shared" si="12"/>
        <v>INSERT INTO CNCR_CODE_META_BAK values (:v_host_cd,'1','30640','수술종방향종양위치A코드','04','Angle','4', NULL, NOW());</v>
      </c>
    </row>
    <row r="773" spans="1:17">
      <c r="A773" s="66" t="s">
        <v>2238</v>
      </c>
      <c r="B773" s="144">
        <v>1</v>
      </c>
      <c r="C773" s="16">
        <v>30640</v>
      </c>
      <c r="D773" s="16" t="s">
        <v>1077</v>
      </c>
      <c r="E773" s="17" t="s">
        <v>282</v>
      </c>
      <c r="F773" s="5" t="s">
        <v>1082</v>
      </c>
      <c r="G773" s="18">
        <v>5</v>
      </c>
      <c r="H773" s="18">
        <v>7</v>
      </c>
      <c r="I773" s="14">
        <v>0</v>
      </c>
      <c r="J773" s="14">
        <v>1</v>
      </c>
      <c r="K773" s="14">
        <v>0</v>
      </c>
      <c r="L773" s="14">
        <v>0</v>
      </c>
      <c r="M773" s="14">
        <v>0</v>
      </c>
      <c r="N773" s="14" t="s">
        <v>170</v>
      </c>
      <c r="O773" s="14"/>
      <c r="P773" s="15" t="s">
        <v>267</v>
      </c>
      <c r="Q773" s="27" t="str">
        <f t="shared" si="12"/>
        <v>INSERT INTO CNCR_CODE_META_BAK values (:v_host_cd,'1','30640','수술종방향종양위치A코드','05','Antrum','5', NULL, NOW());</v>
      </c>
    </row>
    <row r="774" spans="1:17">
      <c r="A774" s="66" t="s">
        <v>2238</v>
      </c>
      <c r="B774" s="144">
        <v>1</v>
      </c>
      <c r="C774" s="16">
        <v>30640</v>
      </c>
      <c r="D774" s="16" t="s">
        <v>1077</v>
      </c>
      <c r="E774" s="17" t="s">
        <v>284</v>
      </c>
      <c r="F774" s="5" t="s">
        <v>1083</v>
      </c>
      <c r="G774" s="18">
        <v>6</v>
      </c>
      <c r="H774" s="18">
        <v>7</v>
      </c>
      <c r="I774" s="14">
        <v>0</v>
      </c>
      <c r="J774" s="14">
        <v>1</v>
      </c>
      <c r="K774" s="14">
        <v>0</v>
      </c>
      <c r="L774" s="14">
        <v>0</v>
      </c>
      <c r="M774" s="14">
        <v>0</v>
      </c>
      <c r="N774" s="14" t="s">
        <v>170</v>
      </c>
      <c r="O774" s="14"/>
      <c r="P774" s="15" t="s">
        <v>267</v>
      </c>
      <c r="Q774" s="27" t="str">
        <f t="shared" si="12"/>
        <v>INSERT INTO CNCR_CODE_META_BAK values (:v_host_cd,'1','30640','수술종방향종양위치A코드','06','Pylorus','6', NULL, NOW());</v>
      </c>
    </row>
    <row r="775" spans="1:17">
      <c r="A775" s="66" t="s">
        <v>2238</v>
      </c>
      <c r="B775" s="144">
        <v>1</v>
      </c>
      <c r="C775" s="16">
        <v>30640</v>
      </c>
      <c r="D775" s="16" t="s">
        <v>1077</v>
      </c>
      <c r="E775" s="17" t="s">
        <v>310</v>
      </c>
      <c r="F775" s="5" t="s">
        <v>271</v>
      </c>
      <c r="G775" s="18">
        <v>7</v>
      </c>
      <c r="H775" s="18">
        <v>7</v>
      </c>
      <c r="I775" s="14">
        <v>0</v>
      </c>
      <c r="J775" s="14">
        <v>1</v>
      </c>
      <c r="K775" s="14">
        <v>0</v>
      </c>
      <c r="L775" s="14">
        <v>0</v>
      </c>
      <c r="M775" s="14">
        <v>0</v>
      </c>
      <c r="N775" s="14" t="s">
        <v>170</v>
      </c>
      <c r="O775" s="14"/>
      <c r="P775" s="15" t="s">
        <v>267</v>
      </c>
      <c r="Q775" s="27" t="str">
        <f t="shared" si="12"/>
        <v>INSERT INTO CNCR_CODE_META_BAK values (:v_host_cd,'1','30640','수술종방향종양위치A코드','99','기타','7', NULL, NOW());</v>
      </c>
    </row>
    <row r="776" spans="1:17">
      <c r="A776" s="66" t="s">
        <v>2238</v>
      </c>
      <c r="B776" s="144">
        <v>1</v>
      </c>
      <c r="C776" s="16">
        <v>30650</v>
      </c>
      <c r="D776" s="16" t="s">
        <v>1084</v>
      </c>
      <c r="E776" s="17" t="s">
        <v>273</v>
      </c>
      <c r="F776" s="5" t="s">
        <v>1085</v>
      </c>
      <c r="G776" s="18">
        <v>1</v>
      </c>
      <c r="H776" s="18">
        <v>7</v>
      </c>
      <c r="I776" s="14">
        <v>0</v>
      </c>
      <c r="J776" s="14">
        <v>1</v>
      </c>
      <c r="K776" s="14">
        <v>0</v>
      </c>
      <c r="L776" s="14">
        <v>0</v>
      </c>
      <c r="M776" s="14">
        <v>0</v>
      </c>
      <c r="N776" s="14" t="s">
        <v>170</v>
      </c>
      <c r="O776" s="14"/>
      <c r="P776" s="15" t="s">
        <v>267</v>
      </c>
      <c r="Q776" s="27" t="str">
        <f t="shared" si="12"/>
        <v>INSERT INTO CNCR_CODE_META_BAK values (:v_host_cd,'1','30650','수술종방향종양위치B코드','01','Esophagus','1', NULL, NOW());</v>
      </c>
    </row>
    <row r="777" spans="1:17">
      <c r="A777" s="66" t="s">
        <v>2238</v>
      </c>
      <c r="B777" s="144">
        <v>1</v>
      </c>
      <c r="C777" s="16">
        <v>30650</v>
      </c>
      <c r="D777" s="16" t="s">
        <v>1084</v>
      </c>
      <c r="E777" s="17" t="s">
        <v>276</v>
      </c>
      <c r="F777" s="5" t="s">
        <v>1086</v>
      </c>
      <c r="G777" s="18">
        <v>2</v>
      </c>
      <c r="H777" s="18">
        <v>7</v>
      </c>
      <c r="I777" s="14">
        <v>0</v>
      </c>
      <c r="J777" s="14">
        <v>1</v>
      </c>
      <c r="K777" s="14">
        <v>0</v>
      </c>
      <c r="L777" s="14">
        <v>0</v>
      </c>
      <c r="M777" s="14">
        <v>0</v>
      </c>
      <c r="N777" s="14" t="s">
        <v>170</v>
      </c>
      <c r="O777" s="14"/>
      <c r="P777" s="15" t="s">
        <v>267</v>
      </c>
      <c r="Q777" s="27" t="str">
        <f t="shared" si="12"/>
        <v>INSERT INTO CNCR_CODE_META_BAK values (:v_host_cd,'1','30650','수술종방향종양위치B코드','02','Upper (EGJ 포함)','2', NULL, NOW());</v>
      </c>
    </row>
    <row r="778" spans="1:17">
      <c r="A778" s="66" t="s">
        <v>2238</v>
      </c>
      <c r="B778" s="144">
        <v>1</v>
      </c>
      <c r="C778" s="16">
        <v>30650</v>
      </c>
      <c r="D778" s="16" t="s">
        <v>1084</v>
      </c>
      <c r="E778" s="17" t="s">
        <v>278</v>
      </c>
      <c r="F778" s="5" t="s">
        <v>1087</v>
      </c>
      <c r="G778" s="18">
        <v>3</v>
      </c>
      <c r="H778" s="18">
        <v>7</v>
      </c>
      <c r="I778" s="14">
        <v>0</v>
      </c>
      <c r="J778" s="14">
        <v>1</v>
      </c>
      <c r="K778" s="14">
        <v>0</v>
      </c>
      <c r="L778" s="14">
        <v>0</v>
      </c>
      <c r="M778" s="14">
        <v>0</v>
      </c>
      <c r="N778" s="14" t="s">
        <v>170</v>
      </c>
      <c r="O778" s="14"/>
      <c r="P778" s="15" t="s">
        <v>267</v>
      </c>
      <c r="Q778" s="27" t="str">
        <f t="shared" si="12"/>
        <v>INSERT INTO CNCR_CODE_META_BAK values (:v_host_cd,'1','30650','수술종방향종양위치B코드','03','Middle','3', NULL, NOW());</v>
      </c>
    </row>
    <row r="779" spans="1:17">
      <c r="A779" s="66" t="s">
        <v>2238</v>
      </c>
      <c r="B779" s="144">
        <v>1</v>
      </c>
      <c r="C779" s="16">
        <v>30650</v>
      </c>
      <c r="D779" s="16" t="s">
        <v>1084</v>
      </c>
      <c r="E779" s="17" t="s">
        <v>280</v>
      </c>
      <c r="F779" s="5" t="s">
        <v>1088</v>
      </c>
      <c r="G779" s="18">
        <v>4</v>
      </c>
      <c r="H779" s="18">
        <v>7</v>
      </c>
      <c r="I779" s="14">
        <v>0</v>
      </c>
      <c r="J779" s="14">
        <v>1</v>
      </c>
      <c r="K779" s="14">
        <v>0</v>
      </c>
      <c r="L779" s="14">
        <v>0</v>
      </c>
      <c r="M779" s="14">
        <v>0</v>
      </c>
      <c r="N779" s="14" t="s">
        <v>170</v>
      </c>
      <c r="O779" s="14"/>
      <c r="P779" s="15" t="s">
        <v>267</v>
      </c>
      <c r="Q779" s="27" t="str">
        <f t="shared" si="12"/>
        <v>INSERT INTO CNCR_CODE_META_BAK values (:v_host_cd,'1','30650','수술종방향종양위치B코드','04','Lower','4', NULL, NOW());</v>
      </c>
    </row>
    <row r="780" spans="1:17">
      <c r="A780" s="66" t="s">
        <v>2238</v>
      </c>
      <c r="B780" s="144">
        <v>1</v>
      </c>
      <c r="C780" s="16">
        <v>30650</v>
      </c>
      <c r="D780" s="16" t="s">
        <v>1084</v>
      </c>
      <c r="E780" s="17" t="s">
        <v>282</v>
      </c>
      <c r="F780" s="5" t="s">
        <v>1089</v>
      </c>
      <c r="G780" s="18">
        <v>5</v>
      </c>
      <c r="H780" s="18">
        <v>7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 t="s">
        <v>170</v>
      </c>
      <c r="O780" s="14"/>
      <c r="P780" s="15" t="s">
        <v>267</v>
      </c>
      <c r="Q780" s="27" t="str">
        <f t="shared" si="12"/>
        <v>INSERT INTO CNCR_CODE_META_BAK values (:v_host_cd,'1','30650','수술종방향종양위치B코드','05','Duodenum','5', NULL, NOW());</v>
      </c>
    </row>
    <row r="781" spans="1:17">
      <c r="A781" s="66" t="s">
        <v>2238</v>
      </c>
      <c r="B781" s="144">
        <v>1</v>
      </c>
      <c r="C781" s="16">
        <v>30650</v>
      </c>
      <c r="D781" s="16" t="s">
        <v>1084</v>
      </c>
      <c r="E781" s="17" t="s">
        <v>284</v>
      </c>
      <c r="F781" s="5" t="s">
        <v>1090</v>
      </c>
      <c r="G781" s="18">
        <v>6</v>
      </c>
      <c r="H781" s="18">
        <v>7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 t="s">
        <v>170</v>
      </c>
      <c r="O781" s="14"/>
      <c r="P781" s="15" t="s">
        <v>267</v>
      </c>
      <c r="Q781" s="27" t="str">
        <f t="shared" si="12"/>
        <v>INSERT INTO CNCR_CODE_META_BAK values (:v_host_cd,'1','30650','수술종방향종양위치B코드','06','Entire (Whole)','6', NULL, NOW());</v>
      </c>
    </row>
    <row r="782" spans="1:17">
      <c r="A782" s="66" t="s">
        <v>2238</v>
      </c>
      <c r="B782" s="144">
        <v>1</v>
      </c>
      <c r="C782" s="16">
        <v>30650</v>
      </c>
      <c r="D782" s="16" t="s">
        <v>1084</v>
      </c>
      <c r="E782" s="17" t="s">
        <v>310</v>
      </c>
      <c r="F782" s="5" t="s">
        <v>271</v>
      </c>
      <c r="G782" s="18">
        <v>7</v>
      </c>
      <c r="H782" s="18">
        <v>7</v>
      </c>
      <c r="I782" s="14">
        <v>0</v>
      </c>
      <c r="J782" s="14">
        <v>1</v>
      </c>
      <c r="K782" s="14">
        <v>0</v>
      </c>
      <c r="L782" s="14">
        <v>0</v>
      </c>
      <c r="M782" s="14">
        <v>0</v>
      </c>
      <c r="N782" s="14" t="s">
        <v>170</v>
      </c>
      <c r="O782" s="14"/>
      <c r="P782" s="15" t="s">
        <v>267</v>
      </c>
      <c r="Q782" s="27" t="str">
        <f t="shared" si="12"/>
        <v>INSERT INTO CNCR_CODE_META_BAK values (:v_host_cd,'1','30650','수술종방향종양위치B코드','99','기타','7', NULL, NOW());</v>
      </c>
    </row>
    <row r="783" spans="1:17">
      <c r="A783" s="66" t="s">
        <v>2238</v>
      </c>
      <c r="B783" s="144">
        <v>1</v>
      </c>
      <c r="C783" s="16">
        <v>30660</v>
      </c>
      <c r="D783" s="16" t="s">
        <v>120</v>
      </c>
      <c r="E783" s="19" t="s">
        <v>273</v>
      </c>
      <c r="F783" s="5" t="s">
        <v>1092</v>
      </c>
      <c r="G783" s="15">
        <v>1</v>
      </c>
      <c r="H783" s="20">
        <v>24</v>
      </c>
      <c r="I783" s="13">
        <v>0</v>
      </c>
      <c r="J783" s="14">
        <v>0</v>
      </c>
      <c r="K783" s="14">
        <v>0</v>
      </c>
      <c r="L783" s="14">
        <v>0</v>
      </c>
      <c r="M783" s="14">
        <v>1</v>
      </c>
      <c r="N783" s="14" t="s">
        <v>170</v>
      </c>
      <c r="O783" s="15"/>
      <c r="P783" s="15" t="s">
        <v>354</v>
      </c>
      <c r="Q783" s="27" t="str">
        <f t="shared" si="12"/>
        <v>INSERT INTO CNCR_CODE_META_BAK values (:v_host_cd,'1','30660','T4B침윤장기구분코드','01','Bladder','1', NULL, NOW());</v>
      </c>
    </row>
    <row r="784" spans="1:17">
      <c r="A784" s="66" t="s">
        <v>2238</v>
      </c>
      <c r="B784" s="144">
        <v>1</v>
      </c>
      <c r="C784" s="16">
        <v>30660</v>
      </c>
      <c r="D784" s="16" t="s">
        <v>120</v>
      </c>
      <c r="E784" s="19" t="s">
        <v>276</v>
      </c>
      <c r="F784" s="5" t="s">
        <v>1093</v>
      </c>
      <c r="G784" s="15">
        <v>2</v>
      </c>
      <c r="H784" s="20">
        <v>24</v>
      </c>
      <c r="I784" s="13">
        <v>0</v>
      </c>
      <c r="J784" s="14">
        <v>0</v>
      </c>
      <c r="K784" s="14">
        <v>0</v>
      </c>
      <c r="L784" s="14">
        <v>0</v>
      </c>
      <c r="M784" s="14">
        <v>1</v>
      </c>
      <c r="N784" s="14" t="s">
        <v>170</v>
      </c>
      <c r="O784" s="15"/>
      <c r="P784" s="15" t="s">
        <v>354</v>
      </c>
      <c r="Q784" s="27" t="str">
        <f t="shared" si="12"/>
        <v>INSERT INTO CNCR_CODE_META_BAK values (:v_host_cd,'1','30660','T4B침윤장기구분코드','02','Left external iliac vessels','2', NULL, NOW());</v>
      </c>
    </row>
    <row r="785" spans="1:17">
      <c r="A785" s="66" t="s">
        <v>2238</v>
      </c>
      <c r="B785" s="144">
        <v>1</v>
      </c>
      <c r="C785" s="16">
        <v>30660</v>
      </c>
      <c r="D785" s="16" t="s">
        <v>120</v>
      </c>
      <c r="E785" s="19" t="s">
        <v>278</v>
      </c>
      <c r="F785" s="5" t="s">
        <v>1094</v>
      </c>
      <c r="G785" s="15">
        <v>3</v>
      </c>
      <c r="H785" s="20">
        <v>24</v>
      </c>
      <c r="I785" s="13">
        <v>0</v>
      </c>
      <c r="J785" s="14">
        <v>0</v>
      </c>
      <c r="K785" s="14">
        <v>0</v>
      </c>
      <c r="L785" s="14">
        <v>0</v>
      </c>
      <c r="M785" s="14">
        <v>1</v>
      </c>
      <c r="N785" s="14" t="s">
        <v>170</v>
      </c>
      <c r="O785" s="15"/>
      <c r="P785" s="15" t="s">
        <v>354</v>
      </c>
      <c r="Q785" s="27" t="str">
        <f t="shared" si="12"/>
        <v>INSERT INTO CNCR_CODE_META_BAK values (:v_host_cd,'1','30660','T4B침윤장기구분코드','03','Left internal iliac vessels','3', NULL, NOW());</v>
      </c>
    </row>
    <row r="786" spans="1:17">
      <c r="A786" s="66" t="s">
        <v>2238</v>
      </c>
      <c r="B786" s="144">
        <v>1</v>
      </c>
      <c r="C786" s="16">
        <v>30660</v>
      </c>
      <c r="D786" s="16" t="s">
        <v>120</v>
      </c>
      <c r="E786" s="19" t="s">
        <v>280</v>
      </c>
      <c r="F786" s="5" t="s">
        <v>1095</v>
      </c>
      <c r="G786" s="15">
        <v>4</v>
      </c>
      <c r="H786" s="20">
        <v>24</v>
      </c>
      <c r="I786" s="13">
        <v>0</v>
      </c>
      <c r="J786" s="14">
        <v>0</v>
      </c>
      <c r="K786" s="14">
        <v>0</v>
      </c>
      <c r="L786" s="14">
        <v>0</v>
      </c>
      <c r="M786" s="14">
        <v>1</v>
      </c>
      <c r="N786" s="14" t="s">
        <v>170</v>
      </c>
      <c r="O786" s="15"/>
      <c r="P786" s="15" t="s">
        <v>354</v>
      </c>
      <c r="Q786" s="27" t="str">
        <f t="shared" si="12"/>
        <v>INSERT INTO CNCR_CODE_META_BAK values (:v_host_cd,'1','30660','T4B침윤장기구분코드','04','Left levator ani','4', NULL, NOW());</v>
      </c>
    </row>
    <row r="787" spans="1:17">
      <c r="A787" s="66" t="s">
        <v>2238</v>
      </c>
      <c r="B787" s="144">
        <v>1</v>
      </c>
      <c r="C787" s="16">
        <v>30660</v>
      </c>
      <c r="D787" s="16" t="s">
        <v>120</v>
      </c>
      <c r="E787" s="19" t="s">
        <v>282</v>
      </c>
      <c r="F787" s="5" t="s">
        <v>1096</v>
      </c>
      <c r="G787" s="15">
        <v>5</v>
      </c>
      <c r="H787" s="20">
        <v>24</v>
      </c>
      <c r="I787" s="13">
        <v>0</v>
      </c>
      <c r="J787" s="14">
        <v>0</v>
      </c>
      <c r="K787" s="14">
        <v>0</v>
      </c>
      <c r="L787" s="14">
        <v>0</v>
      </c>
      <c r="M787" s="14">
        <v>1</v>
      </c>
      <c r="N787" s="14" t="s">
        <v>170</v>
      </c>
      <c r="O787" s="15"/>
      <c r="P787" s="15" t="s">
        <v>354</v>
      </c>
      <c r="Q787" s="27" t="str">
        <f t="shared" si="12"/>
        <v>INSERT INTO CNCR_CODE_META_BAK values (:v_host_cd,'1','30660','T4B침윤장기구분코드','05','Left obturator internus','5', NULL, NOW());</v>
      </c>
    </row>
    <row r="788" spans="1:17">
      <c r="A788" s="66" t="s">
        <v>2238</v>
      </c>
      <c r="B788" s="144">
        <v>1</v>
      </c>
      <c r="C788" s="16">
        <v>30660</v>
      </c>
      <c r="D788" s="16" t="s">
        <v>120</v>
      </c>
      <c r="E788" s="19" t="s">
        <v>284</v>
      </c>
      <c r="F788" s="5" t="s">
        <v>1097</v>
      </c>
      <c r="G788" s="15">
        <v>6</v>
      </c>
      <c r="H788" s="20">
        <v>24</v>
      </c>
      <c r="I788" s="13">
        <v>0</v>
      </c>
      <c r="J788" s="14">
        <v>0</v>
      </c>
      <c r="K788" s="14">
        <v>0</v>
      </c>
      <c r="L788" s="14">
        <v>0</v>
      </c>
      <c r="M788" s="14">
        <v>1</v>
      </c>
      <c r="N788" s="14" t="s">
        <v>170</v>
      </c>
      <c r="O788" s="15"/>
      <c r="P788" s="15" t="s">
        <v>354</v>
      </c>
      <c r="Q788" s="27" t="str">
        <f t="shared" si="12"/>
        <v>INSERT INTO CNCR_CODE_META_BAK values (:v_host_cd,'1','30660','T4B침윤장기구분코드','06','Left ovary and adnexa','6', NULL, NOW());</v>
      </c>
    </row>
    <row r="789" spans="1:17">
      <c r="A789" s="66" t="s">
        <v>2238</v>
      </c>
      <c r="B789" s="144">
        <v>1</v>
      </c>
      <c r="C789" s="16">
        <v>30660</v>
      </c>
      <c r="D789" s="16" t="s">
        <v>120</v>
      </c>
      <c r="E789" s="19" t="s">
        <v>286</v>
      </c>
      <c r="F789" s="5" t="s">
        <v>1098</v>
      </c>
      <c r="G789" s="15">
        <v>7</v>
      </c>
      <c r="H789" s="20">
        <v>24</v>
      </c>
      <c r="I789" s="13">
        <v>0</v>
      </c>
      <c r="J789" s="14">
        <v>0</v>
      </c>
      <c r="K789" s="14">
        <v>0</v>
      </c>
      <c r="L789" s="14">
        <v>0</v>
      </c>
      <c r="M789" s="14">
        <v>1</v>
      </c>
      <c r="N789" s="14" t="s">
        <v>170</v>
      </c>
      <c r="O789" s="15"/>
      <c r="P789" s="15" t="s">
        <v>354</v>
      </c>
      <c r="Q789" s="27" t="str">
        <f t="shared" si="12"/>
        <v>INSERT INTO CNCR_CODE_META_BAK values (:v_host_cd,'1','30660','T4B침윤장기구분코드','07','Left piriformis','7', NULL, NOW());</v>
      </c>
    </row>
    <row r="790" spans="1:17">
      <c r="A790" s="66" t="s">
        <v>2238</v>
      </c>
      <c r="B790" s="144">
        <v>1</v>
      </c>
      <c r="C790" s="16">
        <v>30660</v>
      </c>
      <c r="D790" s="16" t="s">
        <v>120</v>
      </c>
      <c r="E790" s="19" t="s">
        <v>288</v>
      </c>
      <c r="F790" s="5" t="s">
        <v>1099</v>
      </c>
      <c r="G790" s="15">
        <v>8</v>
      </c>
      <c r="H790" s="20">
        <v>24</v>
      </c>
      <c r="I790" s="13">
        <v>0</v>
      </c>
      <c r="J790" s="14">
        <v>0</v>
      </c>
      <c r="K790" s="14">
        <v>0</v>
      </c>
      <c r="L790" s="14">
        <v>0</v>
      </c>
      <c r="M790" s="14">
        <v>1</v>
      </c>
      <c r="N790" s="14" t="s">
        <v>170</v>
      </c>
      <c r="O790" s="15"/>
      <c r="P790" s="15" t="s">
        <v>354</v>
      </c>
      <c r="Q790" s="27" t="str">
        <f t="shared" si="12"/>
        <v>INSERT INTO CNCR_CODE_META_BAK values (:v_host_cd,'1','30660','T4B침윤장기구분코드','08','Left seminar vesicle','8', NULL, NOW());</v>
      </c>
    </row>
    <row r="791" spans="1:17">
      <c r="A791" s="66" t="s">
        <v>2238</v>
      </c>
      <c r="B791" s="144">
        <v>1</v>
      </c>
      <c r="C791" s="16">
        <v>30660</v>
      </c>
      <c r="D791" s="16" t="s">
        <v>120</v>
      </c>
      <c r="E791" s="19" t="s">
        <v>290</v>
      </c>
      <c r="F791" s="5" t="s">
        <v>1100</v>
      </c>
      <c r="G791" s="15">
        <v>9</v>
      </c>
      <c r="H791" s="20">
        <v>24</v>
      </c>
      <c r="I791" s="13">
        <v>0</v>
      </c>
      <c r="J791" s="14">
        <v>0</v>
      </c>
      <c r="K791" s="14">
        <v>0</v>
      </c>
      <c r="L791" s="14">
        <v>0</v>
      </c>
      <c r="M791" s="14">
        <v>1</v>
      </c>
      <c r="N791" s="14" t="s">
        <v>170</v>
      </c>
      <c r="O791" s="15"/>
      <c r="P791" s="15" t="s">
        <v>354</v>
      </c>
      <c r="Q791" s="27" t="str">
        <f t="shared" si="12"/>
        <v>INSERT INTO CNCR_CODE_META_BAK values (:v_host_cd,'1','30660','T4B침윤장기구분코드','09','Left ureter','9', NULL, NOW());</v>
      </c>
    </row>
    <row r="792" spans="1:17">
      <c r="A792" s="66" t="s">
        <v>2238</v>
      </c>
      <c r="B792" s="144">
        <v>1</v>
      </c>
      <c r="C792" s="16">
        <v>30660</v>
      </c>
      <c r="D792" s="16" t="s">
        <v>120</v>
      </c>
      <c r="E792" s="19" t="s">
        <v>292</v>
      </c>
      <c r="F792" s="5" t="s">
        <v>1101</v>
      </c>
      <c r="G792" s="15">
        <v>10</v>
      </c>
      <c r="H792" s="20">
        <v>24</v>
      </c>
      <c r="I792" s="13">
        <v>0</v>
      </c>
      <c r="J792" s="14">
        <v>0</v>
      </c>
      <c r="K792" s="14">
        <v>0</v>
      </c>
      <c r="L792" s="14">
        <v>0</v>
      </c>
      <c r="M792" s="14">
        <v>1</v>
      </c>
      <c r="N792" s="14" t="s">
        <v>170</v>
      </c>
      <c r="O792" s="15"/>
      <c r="P792" s="15" t="s">
        <v>354</v>
      </c>
      <c r="Q792" s="27" t="str">
        <f t="shared" si="12"/>
        <v>INSERT INTO CNCR_CODE_META_BAK values (:v_host_cd,'1','30660','T4B침윤장기구분코드','10','Prostate','10', NULL, NOW());</v>
      </c>
    </row>
    <row r="793" spans="1:17">
      <c r="A793" s="66" t="s">
        <v>2238</v>
      </c>
      <c r="B793" s="144">
        <v>1</v>
      </c>
      <c r="C793" s="16">
        <v>30660</v>
      </c>
      <c r="D793" s="16" t="s">
        <v>120</v>
      </c>
      <c r="E793" s="19" t="s">
        <v>294</v>
      </c>
      <c r="F793" s="5" t="s">
        <v>1102</v>
      </c>
      <c r="G793" s="15">
        <v>11</v>
      </c>
      <c r="H793" s="20">
        <v>24</v>
      </c>
      <c r="I793" s="13">
        <v>0</v>
      </c>
      <c r="J793" s="14">
        <v>0</v>
      </c>
      <c r="K793" s="14">
        <v>0</v>
      </c>
      <c r="L793" s="14">
        <v>0</v>
      </c>
      <c r="M793" s="14">
        <v>1</v>
      </c>
      <c r="N793" s="14" t="s">
        <v>170</v>
      </c>
      <c r="O793" s="15"/>
      <c r="P793" s="15" t="s">
        <v>354</v>
      </c>
      <c r="Q793" s="27" t="str">
        <f t="shared" si="12"/>
        <v>INSERT INTO CNCR_CODE_META_BAK values (:v_host_cd,'1','30660','T4B침윤장기구분코드','11','Right external iliac vessels','11', NULL, NOW());</v>
      </c>
    </row>
    <row r="794" spans="1:17">
      <c r="A794" s="66" t="s">
        <v>2238</v>
      </c>
      <c r="B794" s="144">
        <v>1</v>
      </c>
      <c r="C794" s="16">
        <v>30660</v>
      </c>
      <c r="D794" s="16" t="s">
        <v>120</v>
      </c>
      <c r="E794" s="19" t="s">
        <v>297</v>
      </c>
      <c r="F794" s="5" t="s">
        <v>1103</v>
      </c>
      <c r="G794" s="15">
        <v>12</v>
      </c>
      <c r="H794" s="20">
        <v>24</v>
      </c>
      <c r="I794" s="13">
        <v>0</v>
      </c>
      <c r="J794" s="14">
        <v>0</v>
      </c>
      <c r="K794" s="14">
        <v>0</v>
      </c>
      <c r="L794" s="14">
        <v>0</v>
      </c>
      <c r="M794" s="14">
        <v>1</v>
      </c>
      <c r="N794" s="14" t="s">
        <v>170</v>
      </c>
      <c r="O794" s="15"/>
      <c r="P794" s="15" t="s">
        <v>354</v>
      </c>
      <c r="Q794" s="27" t="str">
        <f t="shared" si="12"/>
        <v>INSERT INTO CNCR_CODE_META_BAK values (:v_host_cd,'1','30660','T4B침윤장기구분코드','12','Right internal iliac vessels','12', NULL, NOW());</v>
      </c>
    </row>
    <row r="795" spans="1:17">
      <c r="A795" s="66" t="s">
        <v>2238</v>
      </c>
      <c r="B795" s="144">
        <v>1</v>
      </c>
      <c r="C795" s="16">
        <v>30660</v>
      </c>
      <c r="D795" s="16" t="s">
        <v>120</v>
      </c>
      <c r="E795" s="19" t="s">
        <v>299</v>
      </c>
      <c r="F795" s="5" t="s">
        <v>1104</v>
      </c>
      <c r="G795" s="15">
        <v>13</v>
      </c>
      <c r="H795" s="20">
        <v>24</v>
      </c>
      <c r="I795" s="13">
        <v>0</v>
      </c>
      <c r="J795" s="14">
        <v>0</v>
      </c>
      <c r="K795" s="14">
        <v>0</v>
      </c>
      <c r="L795" s="14">
        <v>0</v>
      </c>
      <c r="M795" s="14">
        <v>1</v>
      </c>
      <c r="N795" s="14" t="s">
        <v>170</v>
      </c>
      <c r="O795" s="15"/>
      <c r="P795" s="15" t="s">
        <v>354</v>
      </c>
      <c r="Q795" s="27" t="str">
        <f t="shared" si="12"/>
        <v>INSERT INTO CNCR_CODE_META_BAK values (:v_host_cd,'1','30660','T4B침윤장기구분코드','13','Right levator ani','13', NULL, NOW());</v>
      </c>
    </row>
    <row r="796" spans="1:17">
      <c r="A796" s="66" t="s">
        <v>2238</v>
      </c>
      <c r="B796" s="144">
        <v>1</v>
      </c>
      <c r="C796" s="16">
        <v>30660</v>
      </c>
      <c r="D796" s="16" t="s">
        <v>120</v>
      </c>
      <c r="E796" s="19" t="s">
        <v>301</v>
      </c>
      <c r="F796" s="5" t="s">
        <v>1105</v>
      </c>
      <c r="G796" s="15">
        <v>14</v>
      </c>
      <c r="H796" s="20">
        <v>24</v>
      </c>
      <c r="I796" s="13">
        <v>0</v>
      </c>
      <c r="J796" s="14">
        <v>0</v>
      </c>
      <c r="K796" s="14">
        <v>0</v>
      </c>
      <c r="L796" s="14">
        <v>0</v>
      </c>
      <c r="M796" s="14">
        <v>1</v>
      </c>
      <c r="N796" s="14" t="s">
        <v>170</v>
      </c>
      <c r="O796" s="15"/>
      <c r="P796" s="15" t="s">
        <v>354</v>
      </c>
      <c r="Q796" s="27" t="str">
        <f t="shared" si="12"/>
        <v>INSERT INTO CNCR_CODE_META_BAK values (:v_host_cd,'1','30660','T4B침윤장기구분코드','14','Right obturator internus','14', NULL, NOW());</v>
      </c>
    </row>
    <row r="797" spans="1:17">
      <c r="A797" s="66" t="s">
        <v>2238</v>
      </c>
      <c r="B797" s="144">
        <v>1</v>
      </c>
      <c r="C797" s="16">
        <v>30660</v>
      </c>
      <c r="D797" s="16" t="s">
        <v>120</v>
      </c>
      <c r="E797" s="19" t="s">
        <v>303</v>
      </c>
      <c r="F797" s="5" t="s">
        <v>1106</v>
      </c>
      <c r="G797" s="15">
        <v>15</v>
      </c>
      <c r="H797" s="20">
        <v>24</v>
      </c>
      <c r="I797" s="13">
        <v>0</v>
      </c>
      <c r="J797" s="14">
        <v>0</v>
      </c>
      <c r="K797" s="14">
        <v>0</v>
      </c>
      <c r="L797" s="14">
        <v>0</v>
      </c>
      <c r="M797" s="14">
        <v>1</v>
      </c>
      <c r="N797" s="14" t="s">
        <v>170</v>
      </c>
      <c r="O797" s="15"/>
      <c r="P797" s="15" t="s">
        <v>354</v>
      </c>
      <c r="Q797" s="27" t="str">
        <f t="shared" si="12"/>
        <v>INSERT INTO CNCR_CODE_META_BAK values (:v_host_cd,'1','30660','T4B침윤장기구분코드','15','Right ovary and adenxa','15', NULL, NOW());</v>
      </c>
    </row>
    <row r="798" spans="1:17">
      <c r="A798" s="66" t="s">
        <v>2238</v>
      </c>
      <c r="B798" s="144">
        <v>1</v>
      </c>
      <c r="C798" s="16">
        <v>30660</v>
      </c>
      <c r="D798" s="16" t="s">
        <v>120</v>
      </c>
      <c r="E798" s="19" t="s">
        <v>305</v>
      </c>
      <c r="F798" s="5" t="s">
        <v>1107</v>
      </c>
      <c r="G798" s="15">
        <v>16</v>
      </c>
      <c r="H798" s="20">
        <v>24</v>
      </c>
      <c r="I798" s="13">
        <v>0</v>
      </c>
      <c r="J798" s="14">
        <v>0</v>
      </c>
      <c r="K798" s="14">
        <v>0</v>
      </c>
      <c r="L798" s="14">
        <v>0</v>
      </c>
      <c r="M798" s="14">
        <v>1</v>
      </c>
      <c r="N798" s="14" t="s">
        <v>170</v>
      </c>
      <c r="O798" s="15"/>
      <c r="P798" s="15" t="s">
        <v>354</v>
      </c>
      <c r="Q798" s="27" t="str">
        <f t="shared" si="12"/>
        <v>INSERT INTO CNCR_CODE_META_BAK values (:v_host_cd,'1','30660','T4B침윤장기구분코드','16','Right piriformis','16', NULL, NOW());</v>
      </c>
    </row>
    <row r="799" spans="1:17">
      <c r="A799" s="66" t="s">
        <v>2238</v>
      </c>
      <c r="B799" s="144">
        <v>1</v>
      </c>
      <c r="C799" s="16">
        <v>30660</v>
      </c>
      <c r="D799" s="16" t="s">
        <v>120</v>
      </c>
      <c r="E799" s="19" t="s">
        <v>404</v>
      </c>
      <c r="F799" s="5" t="s">
        <v>1108</v>
      </c>
      <c r="G799" s="15">
        <v>17</v>
      </c>
      <c r="H799" s="20">
        <v>24</v>
      </c>
      <c r="I799" s="13">
        <v>0</v>
      </c>
      <c r="J799" s="14">
        <v>0</v>
      </c>
      <c r="K799" s="14">
        <v>0</v>
      </c>
      <c r="L799" s="14">
        <v>0</v>
      </c>
      <c r="M799" s="14">
        <v>1</v>
      </c>
      <c r="N799" s="14" t="s">
        <v>170</v>
      </c>
      <c r="O799" s="15"/>
      <c r="P799" s="15" t="s">
        <v>354</v>
      </c>
      <c r="Q799" s="27" t="str">
        <f t="shared" si="12"/>
        <v>INSERT INTO CNCR_CODE_META_BAK values (:v_host_cd,'1','30660','T4B침윤장기구분코드','17','Right seminar vesicle','17', NULL, NOW());</v>
      </c>
    </row>
    <row r="800" spans="1:17">
      <c r="A800" s="66" t="s">
        <v>2238</v>
      </c>
      <c r="B800" s="144">
        <v>1</v>
      </c>
      <c r="C800" s="16">
        <v>30660</v>
      </c>
      <c r="D800" s="16" t="s">
        <v>120</v>
      </c>
      <c r="E800" s="19" t="s">
        <v>406</v>
      </c>
      <c r="F800" s="5" t="s">
        <v>1109</v>
      </c>
      <c r="G800" s="15">
        <v>18</v>
      </c>
      <c r="H800" s="20">
        <v>24</v>
      </c>
      <c r="I800" s="13">
        <v>0</v>
      </c>
      <c r="J800" s="14">
        <v>0</v>
      </c>
      <c r="K800" s="14">
        <v>0</v>
      </c>
      <c r="L800" s="14">
        <v>0</v>
      </c>
      <c r="M800" s="14">
        <v>1</v>
      </c>
      <c r="N800" s="14" t="s">
        <v>170</v>
      </c>
      <c r="O800" s="15"/>
      <c r="P800" s="15" t="s">
        <v>354</v>
      </c>
      <c r="Q800" s="27" t="str">
        <f t="shared" si="12"/>
        <v>INSERT INTO CNCR_CODE_META_BAK values (:v_host_cd,'1','30660','T4B침윤장기구분코드','18','Right ureter','18', NULL, NOW());</v>
      </c>
    </row>
    <row r="801" spans="1:17">
      <c r="A801" s="66" t="s">
        <v>2238</v>
      </c>
      <c r="B801" s="144">
        <v>1</v>
      </c>
      <c r="C801" s="16">
        <v>30660</v>
      </c>
      <c r="D801" s="16" t="s">
        <v>120</v>
      </c>
      <c r="E801" s="19" t="s">
        <v>408</v>
      </c>
      <c r="F801" s="5" t="s">
        <v>1110</v>
      </c>
      <c r="G801" s="15">
        <v>19</v>
      </c>
      <c r="H801" s="20">
        <v>24</v>
      </c>
      <c r="I801" s="13">
        <v>0</v>
      </c>
      <c r="J801" s="14">
        <v>0</v>
      </c>
      <c r="K801" s="14">
        <v>0</v>
      </c>
      <c r="L801" s="14">
        <v>0</v>
      </c>
      <c r="M801" s="14">
        <v>1</v>
      </c>
      <c r="N801" s="14" t="s">
        <v>170</v>
      </c>
      <c r="O801" s="15"/>
      <c r="P801" s="15" t="s">
        <v>354</v>
      </c>
      <c r="Q801" s="27" t="str">
        <f t="shared" si="12"/>
        <v>INSERT INTO CNCR_CODE_META_BAK values (:v_host_cd,'1','30660','T4B침윤장기구분코드','19','Sacrum/coccyx','19', NULL, NOW());</v>
      </c>
    </row>
    <row r="802" spans="1:17">
      <c r="A802" s="66" t="s">
        <v>2238</v>
      </c>
      <c r="B802" s="144">
        <v>1</v>
      </c>
      <c r="C802" s="16">
        <v>30660</v>
      </c>
      <c r="D802" s="16" t="s">
        <v>120</v>
      </c>
      <c r="E802" s="19" t="s">
        <v>410</v>
      </c>
      <c r="F802" s="5" t="s">
        <v>1111</v>
      </c>
      <c r="G802" s="15">
        <v>20</v>
      </c>
      <c r="H802" s="20">
        <v>24</v>
      </c>
      <c r="I802" s="13">
        <v>0</v>
      </c>
      <c r="J802" s="14">
        <v>0</v>
      </c>
      <c r="K802" s="14">
        <v>0</v>
      </c>
      <c r="L802" s="14">
        <v>0</v>
      </c>
      <c r="M802" s="14">
        <v>1</v>
      </c>
      <c r="N802" s="14" t="s">
        <v>170</v>
      </c>
      <c r="O802" s="15"/>
      <c r="P802" s="15" t="s">
        <v>354</v>
      </c>
      <c r="Q802" s="27" t="str">
        <f t="shared" si="12"/>
        <v>INSERT INTO CNCR_CODE_META_BAK values (:v_host_cd,'1','30660','T4B침윤장기구분코드','20','Small bowel','20', NULL, NOW());</v>
      </c>
    </row>
    <row r="803" spans="1:17">
      <c r="A803" s="66" t="s">
        <v>2238</v>
      </c>
      <c r="B803" s="144">
        <v>1</v>
      </c>
      <c r="C803" s="16">
        <v>30660</v>
      </c>
      <c r="D803" s="16" t="s">
        <v>120</v>
      </c>
      <c r="E803" s="19" t="s">
        <v>412</v>
      </c>
      <c r="F803" s="5" t="s">
        <v>1112</v>
      </c>
      <c r="G803" s="15">
        <v>21</v>
      </c>
      <c r="H803" s="20">
        <v>24</v>
      </c>
      <c r="I803" s="13">
        <v>0</v>
      </c>
      <c r="J803" s="14">
        <v>0</v>
      </c>
      <c r="K803" s="14">
        <v>0</v>
      </c>
      <c r="L803" s="14">
        <v>0</v>
      </c>
      <c r="M803" s="14">
        <v>1</v>
      </c>
      <c r="N803" s="14" t="s">
        <v>170</v>
      </c>
      <c r="O803" s="15"/>
      <c r="P803" s="15" t="s">
        <v>354</v>
      </c>
      <c r="Q803" s="27" t="str">
        <f t="shared" si="12"/>
        <v>INSERT INTO CNCR_CODE_META_BAK values (:v_host_cd,'1','30660','T4B침윤장기구분코드','21','Uterus','21', NULL, NOW());</v>
      </c>
    </row>
    <row r="804" spans="1:17">
      <c r="A804" s="66" t="s">
        <v>2238</v>
      </c>
      <c r="B804" s="144">
        <v>1</v>
      </c>
      <c r="C804" s="16">
        <v>30660</v>
      </c>
      <c r="D804" s="16" t="s">
        <v>120</v>
      </c>
      <c r="E804" s="19" t="s">
        <v>414</v>
      </c>
      <c r="F804" s="5" t="s">
        <v>1113</v>
      </c>
      <c r="G804" s="15">
        <v>22</v>
      </c>
      <c r="H804" s="20">
        <v>24</v>
      </c>
      <c r="I804" s="13">
        <v>0</v>
      </c>
      <c r="J804" s="14">
        <v>0</v>
      </c>
      <c r="K804" s="14">
        <v>0</v>
      </c>
      <c r="L804" s="14">
        <v>0</v>
      </c>
      <c r="M804" s="14">
        <v>1</v>
      </c>
      <c r="N804" s="14" t="s">
        <v>170</v>
      </c>
      <c r="O804" s="15"/>
      <c r="P804" s="15" t="s">
        <v>354</v>
      </c>
      <c r="Q804" s="27" t="str">
        <f t="shared" si="12"/>
        <v>INSERT INTO CNCR_CODE_META_BAK values (:v_host_cd,'1','30660','T4B침윤장기구분코드','22','Vagina','22', NULL, NOW());</v>
      </c>
    </row>
    <row r="805" spans="1:17">
      <c r="A805" s="66" t="s">
        <v>2238</v>
      </c>
      <c r="B805" s="144">
        <v>1</v>
      </c>
      <c r="C805" s="16">
        <v>30660</v>
      </c>
      <c r="D805" s="16" t="s">
        <v>120</v>
      </c>
      <c r="E805" s="19" t="s">
        <v>416</v>
      </c>
      <c r="F805" s="5" t="s">
        <v>358</v>
      </c>
      <c r="G805" s="15">
        <v>23</v>
      </c>
      <c r="H805" s="20">
        <v>24</v>
      </c>
      <c r="I805" s="13">
        <v>0</v>
      </c>
      <c r="J805" s="14">
        <v>0</v>
      </c>
      <c r="K805" s="14">
        <v>0</v>
      </c>
      <c r="L805" s="14">
        <v>0</v>
      </c>
      <c r="M805" s="14">
        <v>1</v>
      </c>
      <c r="N805" s="14" t="s">
        <v>170</v>
      </c>
      <c r="O805" s="15"/>
      <c r="P805" s="15" t="s">
        <v>354</v>
      </c>
      <c r="Q805" s="27" t="str">
        <f t="shared" si="12"/>
        <v>INSERT INTO CNCR_CODE_META_BAK values (:v_host_cd,'1','30660','T4B침윤장기구분코드','23','2개 이상','23', NULL, NOW());</v>
      </c>
    </row>
    <row r="806" spans="1:17">
      <c r="A806" s="66" t="s">
        <v>2238</v>
      </c>
      <c r="B806" s="144">
        <v>1</v>
      </c>
      <c r="C806" s="16">
        <v>30660</v>
      </c>
      <c r="D806" s="16" t="s">
        <v>120</v>
      </c>
      <c r="E806" s="19" t="s">
        <v>310</v>
      </c>
      <c r="F806" s="5" t="s">
        <v>271</v>
      </c>
      <c r="G806" s="15">
        <v>24</v>
      </c>
      <c r="H806" s="20">
        <v>24</v>
      </c>
      <c r="I806" s="13">
        <v>0</v>
      </c>
      <c r="J806" s="14">
        <v>0</v>
      </c>
      <c r="K806" s="14">
        <v>0</v>
      </c>
      <c r="L806" s="14">
        <v>0</v>
      </c>
      <c r="M806" s="14">
        <v>1</v>
      </c>
      <c r="N806" s="14" t="s">
        <v>170</v>
      </c>
      <c r="O806" s="15"/>
      <c r="P806" s="15" t="s">
        <v>354</v>
      </c>
      <c r="Q806" s="27" t="str">
        <f t="shared" si="12"/>
        <v>INSERT INTO CNCR_CODE_META_BAK values (:v_host_cd,'1','30660','T4B침윤장기구분코드','99','기타','24', NULL, NOW());</v>
      </c>
    </row>
    <row r="807" spans="1:17">
      <c r="A807" s="66" t="s">
        <v>2238</v>
      </c>
      <c r="B807" s="144">
        <v>1</v>
      </c>
      <c r="C807" s="16">
        <v>30670</v>
      </c>
      <c r="D807" s="16" t="s">
        <v>121</v>
      </c>
      <c r="E807" s="19" t="s">
        <v>497</v>
      </c>
      <c r="F807" s="5" t="s">
        <v>1115</v>
      </c>
      <c r="G807" s="15">
        <v>1</v>
      </c>
      <c r="H807" s="20">
        <v>5</v>
      </c>
      <c r="I807" s="13">
        <v>0</v>
      </c>
      <c r="J807" s="14">
        <v>0</v>
      </c>
      <c r="K807" s="14">
        <v>0</v>
      </c>
      <c r="L807" s="14">
        <v>0</v>
      </c>
      <c r="M807" s="14">
        <v>1</v>
      </c>
      <c r="N807" s="14" t="s">
        <v>170</v>
      </c>
      <c r="O807" s="15"/>
      <c r="P807" s="15" t="s">
        <v>354</v>
      </c>
      <c r="Q807" s="27" t="str">
        <f t="shared" si="12"/>
        <v>INSERT INTO CNCR_CODE_META_BAK values (:v_host_cd,'1','30670','전방복막종양관계코드','1','Entirely above anterior peritoneal reflection','1', NULL, NOW());</v>
      </c>
    </row>
    <row r="808" spans="1:17">
      <c r="A808" s="66" t="s">
        <v>2238</v>
      </c>
      <c r="B808" s="144">
        <v>1</v>
      </c>
      <c r="C808" s="16">
        <v>30670</v>
      </c>
      <c r="D808" s="16" t="s">
        <v>121</v>
      </c>
      <c r="E808" s="19" t="s">
        <v>500</v>
      </c>
      <c r="F808" s="5" t="s">
        <v>1116</v>
      </c>
      <c r="G808" s="15">
        <v>2</v>
      </c>
      <c r="H808" s="20">
        <v>5</v>
      </c>
      <c r="I808" s="13">
        <v>0</v>
      </c>
      <c r="J808" s="14">
        <v>0</v>
      </c>
      <c r="K808" s="14">
        <v>0</v>
      </c>
      <c r="L808" s="14">
        <v>0</v>
      </c>
      <c r="M808" s="14">
        <v>1</v>
      </c>
      <c r="N808" s="14" t="s">
        <v>170</v>
      </c>
      <c r="O808" s="15"/>
      <c r="P808" s="15" t="s">
        <v>354</v>
      </c>
      <c r="Q808" s="27" t="str">
        <f t="shared" si="12"/>
        <v>INSERT INTO CNCR_CODE_META_BAK values (:v_host_cd,'1','30670','전방복막종양관계코드','2','Entirely below anterior peritoneal reflection','2', NULL, NOW());</v>
      </c>
    </row>
    <row r="809" spans="1:17">
      <c r="A809" s="66" t="s">
        <v>2238</v>
      </c>
      <c r="B809" s="144">
        <v>1</v>
      </c>
      <c r="C809" s="16">
        <v>30670</v>
      </c>
      <c r="D809" s="16" t="s">
        <v>121</v>
      </c>
      <c r="E809" s="19" t="s">
        <v>382</v>
      </c>
      <c r="F809" s="5" t="s">
        <v>1117</v>
      </c>
      <c r="G809" s="15">
        <v>3</v>
      </c>
      <c r="H809" s="20">
        <v>5</v>
      </c>
      <c r="I809" s="13">
        <v>0</v>
      </c>
      <c r="J809" s="14">
        <v>0</v>
      </c>
      <c r="K809" s="14">
        <v>0</v>
      </c>
      <c r="L809" s="14">
        <v>0</v>
      </c>
      <c r="M809" s="14">
        <v>1</v>
      </c>
      <c r="N809" s="14" t="s">
        <v>170</v>
      </c>
      <c r="O809" s="15"/>
      <c r="P809" s="15" t="s">
        <v>354</v>
      </c>
      <c r="Q809" s="27" t="str">
        <f t="shared" si="12"/>
        <v>INSERT INTO CNCR_CODE_META_BAK values (:v_host_cd,'1','30670','전방복막종양관계코드','3','Straddling anterior peritoneal reflection','3', NULL, NOW());</v>
      </c>
    </row>
    <row r="810" spans="1:17">
      <c r="A810" s="66" t="s">
        <v>2238</v>
      </c>
      <c r="B810" s="144">
        <v>1</v>
      </c>
      <c r="C810" s="16">
        <v>30670</v>
      </c>
      <c r="D810" s="16" t="s">
        <v>121</v>
      </c>
      <c r="E810" s="19" t="s">
        <v>384</v>
      </c>
      <c r="F810" s="5" t="s">
        <v>358</v>
      </c>
      <c r="G810" s="15">
        <v>4</v>
      </c>
      <c r="H810" s="20">
        <v>5</v>
      </c>
      <c r="I810" s="13">
        <v>0</v>
      </c>
      <c r="J810" s="14">
        <v>0</v>
      </c>
      <c r="K810" s="14">
        <v>0</v>
      </c>
      <c r="L810" s="14">
        <v>0</v>
      </c>
      <c r="M810" s="14">
        <v>1</v>
      </c>
      <c r="N810" s="14" t="s">
        <v>170</v>
      </c>
      <c r="O810" s="15"/>
      <c r="P810" s="15" t="s">
        <v>354</v>
      </c>
      <c r="Q810" s="27" t="str">
        <f t="shared" si="12"/>
        <v>INSERT INTO CNCR_CODE_META_BAK values (:v_host_cd,'1','30670','전방복막종양관계코드','4','2개 이상','4', NULL, NOW());</v>
      </c>
    </row>
    <row r="811" spans="1:17">
      <c r="A811" s="66" t="s">
        <v>2238</v>
      </c>
      <c r="B811" s="144">
        <v>1</v>
      </c>
      <c r="C811" s="16">
        <v>30670</v>
      </c>
      <c r="D811" s="16" t="s">
        <v>121</v>
      </c>
      <c r="E811" s="19" t="s">
        <v>504</v>
      </c>
      <c r="F811" s="5" t="s">
        <v>271</v>
      </c>
      <c r="G811" s="15">
        <v>5</v>
      </c>
      <c r="H811" s="20">
        <v>5</v>
      </c>
      <c r="I811" s="13">
        <v>0</v>
      </c>
      <c r="J811" s="14">
        <v>0</v>
      </c>
      <c r="K811" s="14">
        <v>0</v>
      </c>
      <c r="L811" s="14">
        <v>0</v>
      </c>
      <c r="M811" s="14">
        <v>1</v>
      </c>
      <c r="N811" s="14" t="s">
        <v>170</v>
      </c>
      <c r="O811" s="15"/>
      <c r="P811" s="15" t="s">
        <v>354</v>
      </c>
      <c r="Q811" s="27" t="str">
        <f t="shared" si="12"/>
        <v>INSERT INTO CNCR_CODE_META_BAK values (:v_host_cd,'1','30670','전방복막종양관계코드','9','기타','5', NULL, NOW());</v>
      </c>
    </row>
    <row r="812" spans="1:17">
      <c r="A812" s="66" t="s">
        <v>2238</v>
      </c>
      <c r="B812" s="144">
        <v>1</v>
      </c>
      <c r="C812" s="16">
        <v>30680</v>
      </c>
      <c r="D812" s="16" t="s">
        <v>122</v>
      </c>
      <c r="E812" s="19" t="s">
        <v>497</v>
      </c>
      <c r="F812" s="5" t="s">
        <v>1119</v>
      </c>
      <c r="G812" s="15">
        <v>1</v>
      </c>
      <c r="H812" s="20">
        <v>5</v>
      </c>
      <c r="I812" s="13">
        <v>0</v>
      </c>
      <c r="J812" s="14">
        <v>0</v>
      </c>
      <c r="K812" s="14">
        <v>0</v>
      </c>
      <c r="L812" s="14">
        <v>0</v>
      </c>
      <c r="M812" s="14">
        <v>1</v>
      </c>
      <c r="N812" s="14" t="s">
        <v>170</v>
      </c>
      <c r="O812" s="15"/>
      <c r="P812" s="15" t="s">
        <v>275</v>
      </c>
      <c r="Q812" s="27" t="str">
        <f t="shared" si="12"/>
        <v>INSERT INTO CNCR_CODE_META_BAK values (:v_host_cd,'1','30680','종양반응등급코드','1','mrTRG1','1', NULL, NOW());</v>
      </c>
    </row>
    <row r="813" spans="1:17">
      <c r="A813" s="66" t="s">
        <v>2238</v>
      </c>
      <c r="B813" s="144">
        <v>1</v>
      </c>
      <c r="C813" s="16">
        <v>30680</v>
      </c>
      <c r="D813" s="16" t="s">
        <v>122</v>
      </c>
      <c r="E813" s="19" t="s">
        <v>500</v>
      </c>
      <c r="F813" s="5" t="s">
        <v>1120</v>
      </c>
      <c r="G813" s="15">
        <v>2</v>
      </c>
      <c r="H813" s="20">
        <v>5</v>
      </c>
      <c r="I813" s="13">
        <v>0</v>
      </c>
      <c r="J813" s="14">
        <v>0</v>
      </c>
      <c r="K813" s="14">
        <v>0</v>
      </c>
      <c r="L813" s="14">
        <v>0</v>
      </c>
      <c r="M813" s="14">
        <v>1</v>
      </c>
      <c r="N813" s="14" t="s">
        <v>170</v>
      </c>
      <c r="O813" s="15"/>
      <c r="P813" s="15" t="s">
        <v>275</v>
      </c>
      <c r="Q813" s="27" t="str">
        <f t="shared" si="12"/>
        <v>INSERT INTO CNCR_CODE_META_BAK values (:v_host_cd,'1','30680','종양반응등급코드','2','mrTRG2','2', NULL, NOW());</v>
      </c>
    </row>
    <row r="814" spans="1:17">
      <c r="A814" s="66" t="s">
        <v>2238</v>
      </c>
      <c r="B814" s="144">
        <v>1</v>
      </c>
      <c r="C814" s="16">
        <v>30680</v>
      </c>
      <c r="D814" s="16" t="s">
        <v>122</v>
      </c>
      <c r="E814" s="19" t="s">
        <v>382</v>
      </c>
      <c r="F814" s="5" t="s">
        <v>1121</v>
      </c>
      <c r="G814" s="15">
        <v>3</v>
      </c>
      <c r="H814" s="20">
        <v>5</v>
      </c>
      <c r="I814" s="13">
        <v>0</v>
      </c>
      <c r="J814" s="14">
        <v>0</v>
      </c>
      <c r="K814" s="14">
        <v>0</v>
      </c>
      <c r="L814" s="14">
        <v>0</v>
      </c>
      <c r="M814" s="14">
        <v>1</v>
      </c>
      <c r="N814" s="14" t="s">
        <v>170</v>
      </c>
      <c r="O814" s="15"/>
      <c r="P814" s="15" t="s">
        <v>275</v>
      </c>
      <c r="Q814" s="27" t="str">
        <f t="shared" si="12"/>
        <v>INSERT INTO CNCR_CODE_META_BAK values (:v_host_cd,'1','30680','종양반응등급코드','3','mrTRG3','3', NULL, NOW());</v>
      </c>
    </row>
    <row r="815" spans="1:17">
      <c r="A815" s="66" t="s">
        <v>2238</v>
      </c>
      <c r="B815" s="144">
        <v>1</v>
      </c>
      <c r="C815" s="16">
        <v>30680</v>
      </c>
      <c r="D815" s="16" t="s">
        <v>122</v>
      </c>
      <c r="E815" s="19" t="s">
        <v>384</v>
      </c>
      <c r="F815" s="5" t="s">
        <v>1122</v>
      </c>
      <c r="G815" s="15">
        <v>4</v>
      </c>
      <c r="H815" s="20">
        <v>5</v>
      </c>
      <c r="I815" s="13">
        <v>0</v>
      </c>
      <c r="J815" s="14">
        <v>0</v>
      </c>
      <c r="K815" s="14">
        <v>0</v>
      </c>
      <c r="L815" s="14">
        <v>0</v>
      </c>
      <c r="M815" s="14">
        <v>1</v>
      </c>
      <c r="N815" s="14" t="s">
        <v>170</v>
      </c>
      <c r="O815" s="15"/>
      <c r="P815" s="15" t="s">
        <v>275</v>
      </c>
      <c r="Q815" s="27" t="str">
        <f t="shared" si="12"/>
        <v>INSERT INTO CNCR_CODE_META_BAK values (:v_host_cd,'1','30680','종양반응등급코드','4','mrTRG4','4', NULL, NOW());</v>
      </c>
    </row>
    <row r="816" spans="1:17">
      <c r="A816" s="66" t="s">
        <v>2238</v>
      </c>
      <c r="B816" s="144">
        <v>1</v>
      </c>
      <c r="C816" s="16">
        <v>30680</v>
      </c>
      <c r="D816" s="16" t="s">
        <v>122</v>
      </c>
      <c r="E816" s="19" t="s">
        <v>883</v>
      </c>
      <c r="F816" s="5" t="s">
        <v>1123</v>
      </c>
      <c r="G816" s="15">
        <v>5</v>
      </c>
      <c r="H816" s="20">
        <v>5</v>
      </c>
      <c r="I816" s="13">
        <v>0</v>
      </c>
      <c r="J816" s="14">
        <v>0</v>
      </c>
      <c r="K816" s="14">
        <v>0</v>
      </c>
      <c r="L816" s="14">
        <v>0</v>
      </c>
      <c r="M816" s="14">
        <v>1</v>
      </c>
      <c r="N816" s="14" t="s">
        <v>170</v>
      </c>
      <c r="O816" s="15"/>
      <c r="P816" s="15" t="s">
        <v>275</v>
      </c>
      <c r="Q816" s="27" t="str">
        <f t="shared" si="12"/>
        <v>INSERT INTO CNCR_CODE_META_BAK values (:v_host_cd,'1','30680','종양반응등급코드','5','mrTRG5','5', NULL, NOW());</v>
      </c>
    </row>
    <row r="817" spans="1:17">
      <c r="A817" s="66" t="s">
        <v>2238</v>
      </c>
      <c r="B817" s="144">
        <v>1</v>
      </c>
      <c r="C817" s="16">
        <v>30690</v>
      </c>
      <c r="D817" s="16" t="s">
        <v>123</v>
      </c>
      <c r="E817" s="19" t="s">
        <v>497</v>
      </c>
      <c r="F817" s="5" t="s">
        <v>1125</v>
      </c>
      <c r="G817" s="15">
        <v>1</v>
      </c>
      <c r="H817" s="20">
        <v>3</v>
      </c>
      <c r="I817" s="13">
        <v>0</v>
      </c>
      <c r="J817" s="14">
        <v>0</v>
      </c>
      <c r="K817" s="14">
        <v>0</v>
      </c>
      <c r="L817" s="14">
        <v>0</v>
      </c>
      <c r="M817" s="14">
        <v>1</v>
      </c>
      <c r="N817" s="14" t="s">
        <v>170</v>
      </c>
      <c r="O817" s="15"/>
      <c r="P817" s="15" t="s">
        <v>275</v>
      </c>
      <c r="Q817" s="27" t="str">
        <f t="shared" si="12"/>
        <v>INSERT INTO CNCR_CODE_META_BAK values (:v_host_cd,'1','30690','종양환상위치구분코드','1','Completely encircling the lumen','1', NULL, NOW());</v>
      </c>
    </row>
    <row r="818" spans="1:17">
      <c r="A818" s="66" t="s">
        <v>2238</v>
      </c>
      <c r="B818" s="144">
        <v>1</v>
      </c>
      <c r="C818" s="16">
        <v>30690</v>
      </c>
      <c r="D818" s="16" t="s">
        <v>123</v>
      </c>
      <c r="E818" s="19" t="s">
        <v>500</v>
      </c>
      <c r="F818" s="5" t="s">
        <v>1126</v>
      </c>
      <c r="G818" s="15">
        <v>2</v>
      </c>
      <c r="H818" s="20">
        <v>3</v>
      </c>
      <c r="I818" s="13">
        <v>0</v>
      </c>
      <c r="J818" s="14">
        <v>0</v>
      </c>
      <c r="K818" s="14">
        <v>0</v>
      </c>
      <c r="L818" s="14">
        <v>0</v>
      </c>
      <c r="M818" s="14">
        <v>1</v>
      </c>
      <c r="N818" s="14" t="s">
        <v>170</v>
      </c>
      <c r="O818" s="15"/>
      <c r="P818" s="15" t="s">
        <v>275</v>
      </c>
      <c r="Q818" s="27" t="str">
        <f t="shared" si="12"/>
        <v>INSERT INTO CNCR_CODE_META_BAK values (:v_host_cd,'1','30690','종양환상위치구분코드','2','Partially encircling','2', NULL, NOW());</v>
      </c>
    </row>
    <row r="819" spans="1:17">
      <c r="A819" s="66" t="s">
        <v>2238</v>
      </c>
      <c r="B819" s="144">
        <v>1</v>
      </c>
      <c r="C819" s="16">
        <v>30690</v>
      </c>
      <c r="D819" s="16" t="s">
        <v>123</v>
      </c>
      <c r="E819" s="19" t="s">
        <v>504</v>
      </c>
      <c r="F819" s="5" t="s">
        <v>271</v>
      </c>
      <c r="G819" s="15">
        <v>3</v>
      </c>
      <c r="H819" s="20">
        <v>3</v>
      </c>
      <c r="I819" s="13">
        <v>0</v>
      </c>
      <c r="J819" s="14">
        <v>0</v>
      </c>
      <c r="K819" s="14">
        <v>0</v>
      </c>
      <c r="L819" s="14">
        <v>0</v>
      </c>
      <c r="M819" s="14">
        <v>1</v>
      </c>
      <c r="N819" s="14" t="s">
        <v>170</v>
      </c>
      <c r="O819" s="15"/>
      <c r="P819" s="15" t="s">
        <v>275</v>
      </c>
      <c r="Q819" s="27" t="str">
        <f t="shared" si="12"/>
        <v>INSERT INTO CNCR_CODE_META_BAK values (:v_host_cd,'1','30690','종양환상위치구분코드','9','기타','3', NULL, NOW());</v>
      </c>
    </row>
    <row r="820" spans="1:17">
      <c r="A820" s="66" t="s">
        <v>2238</v>
      </c>
      <c r="B820" s="144">
        <v>1</v>
      </c>
      <c r="C820" s="16">
        <v>30700</v>
      </c>
      <c r="D820" s="16" t="s">
        <v>128</v>
      </c>
      <c r="E820" s="19" t="s">
        <v>273</v>
      </c>
      <c r="F820" s="5" t="s">
        <v>1127</v>
      </c>
      <c r="G820" s="15">
        <v>1</v>
      </c>
      <c r="H820" s="20">
        <v>11</v>
      </c>
      <c r="I820" s="13">
        <v>0</v>
      </c>
      <c r="J820" s="14">
        <v>0</v>
      </c>
      <c r="K820" s="14">
        <v>0</v>
      </c>
      <c r="L820" s="14">
        <v>0</v>
      </c>
      <c r="M820" s="14">
        <v>1</v>
      </c>
      <c r="N820" s="14" t="s">
        <v>170</v>
      </c>
      <c r="O820" s="15"/>
      <c r="P820" s="15" t="s">
        <v>275</v>
      </c>
      <c r="Q820" s="27" t="str">
        <f t="shared" si="12"/>
        <v>INSERT INTO CNCR_CODE_META_BAK values (:v_host_cd,'1','30700','결장종양세부위치구분코드','01','Ascending colon','1', NULL, NOW());</v>
      </c>
    </row>
    <row r="821" spans="1:17">
      <c r="A821" s="66" t="s">
        <v>2238</v>
      </c>
      <c r="B821" s="144">
        <v>1</v>
      </c>
      <c r="C821" s="16">
        <v>30700</v>
      </c>
      <c r="D821" s="16" t="s">
        <v>128</v>
      </c>
      <c r="E821" s="19" t="s">
        <v>276</v>
      </c>
      <c r="F821" s="5" t="s">
        <v>1128</v>
      </c>
      <c r="G821" s="15">
        <v>2</v>
      </c>
      <c r="H821" s="20">
        <v>11</v>
      </c>
      <c r="I821" s="13">
        <v>0</v>
      </c>
      <c r="J821" s="14">
        <v>0</v>
      </c>
      <c r="K821" s="14">
        <v>0</v>
      </c>
      <c r="L821" s="14">
        <v>0</v>
      </c>
      <c r="M821" s="14">
        <v>1</v>
      </c>
      <c r="N821" s="14" t="s">
        <v>170</v>
      </c>
      <c r="O821" s="15"/>
      <c r="P821" s="15" t="s">
        <v>275</v>
      </c>
      <c r="Q821" s="27" t="str">
        <f t="shared" si="12"/>
        <v>INSERT INTO CNCR_CODE_META_BAK values (:v_host_cd,'1','30700','결장종양세부위치구분코드','02','Descending colon','2', NULL, NOW());</v>
      </c>
    </row>
    <row r="822" spans="1:17">
      <c r="A822" s="66" t="s">
        <v>2238</v>
      </c>
      <c r="B822" s="144">
        <v>1</v>
      </c>
      <c r="C822" s="16">
        <v>30700</v>
      </c>
      <c r="D822" s="16" t="s">
        <v>128</v>
      </c>
      <c r="E822" s="19" t="s">
        <v>278</v>
      </c>
      <c r="F822" s="5" t="s">
        <v>1129</v>
      </c>
      <c r="G822" s="15">
        <v>3</v>
      </c>
      <c r="H822" s="20">
        <v>11</v>
      </c>
      <c r="I822" s="13">
        <v>0</v>
      </c>
      <c r="J822" s="14">
        <v>0</v>
      </c>
      <c r="K822" s="14">
        <v>0</v>
      </c>
      <c r="L822" s="14">
        <v>0</v>
      </c>
      <c r="M822" s="14">
        <v>1</v>
      </c>
      <c r="N822" s="14" t="s">
        <v>170</v>
      </c>
      <c r="O822" s="15"/>
      <c r="P822" s="15" t="s">
        <v>275</v>
      </c>
      <c r="Q822" s="27" t="str">
        <f t="shared" si="12"/>
        <v>INSERT INTO CNCR_CODE_META_BAK values (:v_host_cd,'1','30700','결장종양세부위치구분코드','03','Hepatic flexure(Proximal)','3', NULL, NOW());</v>
      </c>
    </row>
    <row r="823" spans="1:17">
      <c r="A823" s="66" t="s">
        <v>2238</v>
      </c>
      <c r="B823" s="144">
        <v>1</v>
      </c>
      <c r="C823" s="16">
        <v>30700</v>
      </c>
      <c r="D823" s="16" t="s">
        <v>128</v>
      </c>
      <c r="E823" s="19" t="s">
        <v>280</v>
      </c>
      <c r="F823" s="5" t="s">
        <v>1130</v>
      </c>
      <c r="G823" s="15">
        <v>4</v>
      </c>
      <c r="H823" s="20">
        <v>11</v>
      </c>
      <c r="I823" s="13">
        <v>0</v>
      </c>
      <c r="J823" s="14">
        <v>0</v>
      </c>
      <c r="K823" s="14">
        <v>0</v>
      </c>
      <c r="L823" s="14">
        <v>0</v>
      </c>
      <c r="M823" s="14">
        <v>1</v>
      </c>
      <c r="N823" s="14" t="s">
        <v>170</v>
      </c>
      <c r="O823" s="15"/>
      <c r="P823" s="15" t="s">
        <v>275</v>
      </c>
      <c r="Q823" s="27" t="str">
        <f t="shared" si="12"/>
        <v>INSERT INTO CNCR_CODE_META_BAK values (:v_host_cd,'1','30700','결장종양세부위치구분코드','04','Rectosigmoid junction','4', NULL, NOW());</v>
      </c>
    </row>
    <row r="824" spans="1:17">
      <c r="A824" s="66" t="s">
        <v>2238</v>
      </c>
      <c r="B824" s="144">
        <v>1</v>
      </c>
      <c r="C824" s="16">
        <v>30700</v>
      </c>
      <c r="D824" s="16" t="s">
        <v>128</v>
      </c>
      <c r="E824" s="19" t="s">
        <v>282</v>
      </c>
      <c r="F824" s="5" t="s">
        <v>1131</v>
      </c>
      <c r="G824" s="15">
        <v>5</v>
      </c>
      <c r="H824" s="20">
        <v>11</v>
      </c>
      <c r="I824" s="13">
        <v>0</v>
      </c>
      <c r="J824" s="14">
        <v>0</v>
      </c>
      <c r="K824" s="14">
        <v>0</v>
      </c>
      <c r="L824" s="14">
        <v>0</v>
      </c>
      <c r="M824" s="14">
        <v>1</v>
      </c>
      <c r="N824" s="14" t="s">
        <v>170</v>
      </c>
      <c r="O824" s="15"/>
      <c r="P824" s="15" t="s">
        <v>275</v>
      </c>
      <c r="Q824" s="27" t="str">
        <f t="shared" si="12"/>
        <v>INSERT INTO CNCR_CODE_META_BAK values (:v_host_cd,'1','30700','결장종양세부위치구분코드','05','Sigmoid colon','5', NULL, NOW());</v>
      </c>
    </row>
    <row r="825" spans="1:17">
      <c r="A825" s="66" t="s">
        <v>2238</v>
      </c>
      <c r="B825" s="144">
        <v>1</v>
      </c>
      <c r="C825" s="16">
        <v>30700</v>
      </c>
      <c r="D825" s="16" t="s">
        <v>128</v>
      </c>
      <c r="E825" s="19" t="s">
        <v>284</v>
      </c>
      <c r="F825" s="5" t="s">
        <v>1132</v>
      </c>
      <c r="G825" s="15">
        <v>6</v>
      </c>
      <c r="H825" s="20">
        <v>11</v>
      </c>
      <c r="I825" s="13">
        <v>0</v>
      </c>
      <c r="J825" s="14">
        <v>0</v>
      </c>
      <c r="K825" s="14">
        <v>0</v>
      </c>
      <c r="L825" s="14">
        <v>0</v>
      </c>
      <c r="M825" s="14">
        <v>1</v>
      </c>
      <c r="N825" s="14" t="s">
        <v>170</v>
      </c>
      <c r="O825" s="15"/>
      <c r="P825" s="15" t="s">
        <v>275</v>
      </c>
      <c r="Q825" s="27" t="str">
        <f t="shared" si="12"/>
        <v>INSERT INTO CNCR_CODE_META_BAK values (:v_host_cd,'1','30700','결장종양세부위치구분코드','06','Splenic flexure(Distal)','6', NULL, NOW());</v>
      </c>
    </row>
    <row r="826" spans="1:17">
      <c r="A826" s="66" t="s">
        <v>2238</v>
      </c>
      <c r="B826" s="144">
        <v>1</v>
      </c>
      <c r="C826" s="16">
        <v>30700</v>
      </c>
      <c r="D826" s="16" t="s">
        <v>128</v>
      </c>
      <c r="E826" s="19" t="s">
        <v>286</v>
      </c>
      <c r="F826" s="5" t="s">
        <v>1133</v>
      </c>
      <c r="G826" s="15">
        <v>7</v>
      </c>
      <c r="H826" s="20">
        <v>11</v>
      </c>
      <c r="I826" s="13">
        <v>0</v>
      </c>
      <c r="J826" s="14">
        <v>0</v>
      </c>
      <c r="K826" s="14">
        <v>0</v>
      </c>
      <c r="L826" s="14">
        <v>0</v>
      </c>
      <c r="M826" s="14">
        <v>1</v>
      </c>
      <c r="N826" s="14" t="s">
        <v>170</v>
      </c>
      <c r="O826" s="15"/>
      <c r="P826" s="15" t="s">
        <v>275</v>
      </c>
      <c r="Q826" s="27" t="str">
        <f t="shared" si="12"/>
        <v>INSERT INTO CNCR_CODE_META_BAK values (:v_host_cd,'1','30700','결장종양세부위치구분코드','07','Transverse colon(distal)','7', NULL, NOW());</v>
      </c>
    </row>
    <row r="827" spans="1:17">
      <c r="A827" s="66" t="s">
        <v>2238</v>
      </c>
      <c r="B827" s="144">
        <v>1</v>
      </c>
      <c r="C827" s="16">
        <v>30700</v>
      </c>
      <c r="D827" s="16" t="s">
        <v>128</v>
      </c>
      <c r="E827" s="19" t="s">
        <v>288</v>
      </c>
      <c r="F827" s="5" t="s">
        <v>1134</v>
      </c>
      <c r="G827" s="15">
        <v>8</v>
      </c>
      <c r="H827" s="20">
        <v>11</v>
      </c>
      <c r="I827" s="13">
        <v>0</v>
      </c>
      <c r="J827" s="14">
        <v>0</v>
      </c>
      <c r="K827" s="14">
        <v>0</v>
      </c>
      <c r="L827" s="14">
        <v>0</v>
      </c>
      <c r="M827" s="14">
        <v>1</v>
      </c>
      <c r="N827" s="14" t="s">
        <v>170</v>
      </c>
      <c r="O827" s="15"/>
      <c r="P827" s="15" t="s">
        <v>275</v>
      </c>
      <c r="Q827" s="27" t="str">
        <f t="shared" si="12"/>
        <v>INSERT INTO CNCR_CODE_META_BAK values (:v_host_cd,'1','30700','결장종양세부위치구분코드','08','Transverse colon(mid)','8', NULL, NOW());</v>
      </c>
    </row>
    <row r="828" spans="1:17">
      <c r="A828" s="66" t="s">
        <v>2238</v>
      </c>
      <c r="B828" s="144">
        <v>1</v>
      </c>
      <c r="C828" s="16">
        <v>30700</v>
      </c>
      <c r="D828" s="16" t="s">
        <v>128</v>
      </c>
      <c r="E828" s="19" t="s">
        <v>290</v>
      </c>
      <c r="F828" s="5" t="s">
        <v>1135</v>
      </c>
      <c r="G828" s="15">
        <v>9</v>
      </c>
      <c r="H828" s="20">
        <v>11</v>
      </c>
      <c r="I828" s="13">
        <v>0</v>
      </c>
      <c r="J828" s="14">
        <v>0</v>
      </c>
      <c r="K828" s="14">
        <v>0</v>
      </c>
      <c r="L828" s="14">
        <v>0</v>
      </c>
      <c r="M828" s="14">
        <v>1</v>
      </c>
      <c r="N828" s="14" t="s">
        <v>170</v>
      </c>
      <c r="O828" s="15"/>
      <c r="P828" s="15" t="s">
        <v>275</v>
      </c>
      <c r="Q828" s="27" t="str">
        <f t="shared" si="12"/>
        <v>INSERT INTO CNCR_CODE_META_BAK values (:v_host_cd,'1','30700','결장종양세부위치구분코드','09','Transverse colon(proximal)','9', NULL, NOW());</v>
      </c>
    </row>
    <row r="829" spans="1:17">
      <c r="A829" s="66" t="s">
        <v>2238</v>
      </c>
      <c r="B829" s="144">
        <v>1</v>
      </c>
      <c r="C829" s="16">
        <v>30700</v>
      </c>
      <c r="D829" s="16" t="s">
        <v>128</v>
      </c>
      <c r="E829" s="19" t="s">
        <v>292</v>
      </c>
      <c r="F829" s="5" t="s">
        <v>359</v>
      </c>
      <c r="G829" s="15">
        <v>10</v>
      </c>
      <c r="H829" s="20">
        <v>11</v>
      </c>
      <c r="I829" s="13">
        <v>0</v>
      </c>
      <c r="J829" s="14">
        <v>0</v>
      </c>
      <c r="K829" s="14">
        <v>0</v>
      </c>
      <c r="L829" s="14">
        <v>0</v>
      </c>
      <c r="M829" s="14">
        <v>1</v>
      </c>
      <c r="N829" s="14" t="s">
        <v>170</v>
      </c>
      <c r="O829" s="15"/>
      <c r="P829" s="15" t="s">
        <v>275</v>
      </c>
      <c r="Q829" s="27" t="str">
        <f t="shared" si="12"/>
        <v>INSERT INTO CNCR_CODE_META_BAK values (:v_host_cd,'1','30700','결장종양세부위치구분코드','10','Unknown','10', NULL, NOW());</v>
      </c>
    </row>
    <row r="830" spans="1:17">
      <c r="A830" s="66" t="s">
        <v>2238</v>
      </c>
      <c r="B830" s="144">
        <v>1</v>
      </c>
      <c r="C830" s="16">
        <v>30700</v>
      </c>
      <c r="D830" s="16" t="s">
        <v>128</v>
      </c>
      <c r="E830" s="19" t="s">
        <v>310</v>
      </c>
      <c r="F830" s="5" t="s">
        <v>271</v>
      </c>
      <c r="G830" s="15">
        <v>11</v>
      </c>
      <c r="H830" s="20">
        <v>11</v>
      </c>
      <c r="I830" s="13">
        <v>0</v>
      </c>
      <c r="J830" s="14">
        <v>0</v>
      </c>
      <c r="K830" s="14">
        <v>0</v>
      </c>
      <c r="L830" s="14">
        <v>0</v>
      </c>
      <c r="M830" s="14">
        <v>1</v>
      </c>
      <c r="N830" s="14" t="s">
        <v>170</v>
      </c>
      <c r="O830" s="15"/>
      <c r="P830" s="15" t="s">
        <v>275</v>
      </c>
      <c r="Q830" s="27" t="str">
        <f t="shared" si="12"/>
        <v>INSERT INTO CNCR_CODE_META_BAK values (:v_host_cd,'1','30700','결장종양세부위치구분코드','99','기타','11', NULL, NOW());</v>
      </c>
    </row>
    <row r="831" spans="1:17">
      <c r="A831" s="66" t="s">
        <v>2238</v>
      </c>
      <c r="B831" s="144">
        <v>1</v>
      </c>
      <c r="C831" s="16">
        <v>30710</v>
      </c>
      <c r="D831" s="16" t="s">
        <v>145</v>
      </c>
      <c r="E831" s="19" t="s">
        <v>497</v>
      </c>
      <c r="F831" s="5" t="s">
        <v>767</v>
      </c>
      <c r="G831" s="15">
        <v>1</v>
      </c>
      <c r="H831" s="20">
        <v>4</v>
      </c>
      <c r="I831" s="13">
        <v>0</v>
      </c>
      <c r="J831" s="14">
        <v>0</v>
      </c>
      <c r="K831" s="14">
        <v>0</v>
      </c>
      <c r="L831" s="14">
        <v>0</v>
      </c>
      <c r="M831" s="14">
        <v>1</v>
      </c>
      <c r="N831" s="14" t="s">
        <v>170</v>
      </c>
      <c r="O831" s="15"/>
      <c r="P831" s="15" t="s">
        <v>275</v>
      </c>
      <c r="Q831" s="27" t="str">
        <f t="shared" si="12"/>
        <v>INSERT INTO CNCR_CODE_META_BAK values (:v_host_cd,'1','30710','외과병리종양위치구분코드','1','Appendix','1', NULL, NOW());</v>
      </c>
    </row>
    <row r="832" spans="1:17">
      <c r="A832" s="66" t="s">
        <v>2238</v>
      </c>
      <c r="B832" s="144">
        <v>1</v>
      </c>
      <c r="C832" s="16">
        <v>30710</v>
      </c>
      <c r="D832" s="16" t="s">
        <v>145</v>
      </c>
      <c r="E832" s="19" t="s">
        <v>500</v>
      </c>
      <c r="F832" s="5" t="s">
        <v>768</v>
      </c>
      <c r="G832" s="15">
        <v>2</v>
      </c>
      <c r="H832" s="20">
        <v>4</v>
      </c>
      <c r="I832" s="13">
        <v>0</v>
      </c>
      <c r="J832" s="14">
        <v>0</v>
      </c>
      <c r="K832" s="14">
        <v>0</v>
      </c>
      <c r="L832" s="14">
        <v>0</v>
      </c>
      <c r="M832" s="14">
        <v>1</v>
      </c>
      <c r="N832" s="14" t="s">
        <v>170</v>
      </c>
      <c r="O832" s="15"/>
      <c r="P832" s="15" t="s">
        <v>275</v>
      </c>
      <c r="Q832" s="27" t="str">
        <f t="shared" si="12"/>
        <v>INSERT INTO CNCR_CODE_META_BAK values (:v_host_cd,'1','30710','외과병리종양위치구분코드','2','Colon','2', NULL, NOW());</v>
      </c>
    </row>
    <row r="833" spans="1:17">
      <c r="A833" s="66" t="s">
        <v>2238</v>
      </c>
      <c r="B833" s="144">
        <v>1</v>
      </c>
      <c r="C833" s="16">
        <v>30710</v>
      </c>
      <c r="D833" s="16" t="s">
        <v>145</v>
      </c>
      <c r="E833" s="19" t="s">
        <v>382</v>
      </c>
      <c r="F833" s="5" t="s">
        <v>769</v>
      </c>
      <c r="G833" s="15">
        <v>3</v>
      </c>
      <c r="H833" s="20">
        <v>4</v>
      </c>
      <c r="I833" s="13">
        <v>0</v>
      </c>
      <c r="J833" s="14">
        <v>0</v>
      </c>
      <c r="K833" s="14">
        <v>0</v>
      </c>
      <c r="L833" s="14">
        <v>0</v>
      </c>
      <c r="M833" s="14">
        <v>1</v>
      </c>
      <c r="N833" s="14" t="s">
        <v>170</v>
      </c>
      <c r="O833" s="15"/>
      <c r="P833" s="15" t="s">
        <v>275</v>
      </c>
      <c r="Q833" s="27" t="str">
        <f t="shared" si="12"/>
        <v>INSERT INTO CNCR_CODE_META_BAK values (:v_host_cd,'1','30710','외과병리종양위치구분코드','3','Rectum','3', NULL, NOW());</v>
      </c>
    </row>
    <row r="834" spans="1:17">
      <c r="A834" s="66" t="s">
        <v>2238</v>
      </c>
      <c r="B834" s="144">
        <v>1</v>
      </c>
      <c r="C834" s="16">
        <v>30710</v>
      </c>
      <c r="D834" s="16" t="s">
        <v>145</v>
      </c>
      <c r="E834" s="19" t="s">
        <v>504</v>
      </c>
      <c r="F834" s="5" t="s">
        <v>271</v>
      </c>
      <c r="G834" s="15">
        <v>4</v>
      </c>
      <c r="H834" s="20">
        <v>4</v>
      </c>
      <c r="I834" s="13">
        <v>0</v>
      </c>
      <c r="J834" s="14">
        <v>0</v>
      </c>
      <c r="K834" s="14">
        <v>0</v>
      </c>
      <c r="L834" s="14">
        <v>0</v>
      </c>
      <c r="M834" s="14">
        <v>1</v>
      </c>
      <c r="N834" s="14" t="s">
        <v>170</v>
      </c>
      <c r="O834" s="15"/>
      <c r="P834" s="15" t="s">
        <v>275</v>
      </c>
      <c r="Q834" s="27" t="str">
        <f t="shared" si="12"/>
        <v>INSERT INTO CNCR_CODE_META_BAK values (:v_host_cd,'1','30710','외과병리종양위치구분코드','9','기타','4', NULL, NOW());</v>
      </c>
    </row>
    <row r="835" spans="1:17">
      <c r="A835" s="66" t="s">
        <v>2238</v>
      </c>
      <c r="B835" s="144">
        <v>1</v>
      </c>
      <c r="C835" s="16">
        <v>30720</v>
      </c>
      <c r="D835" s="16" t="s">
        <v>130</v>
      </c>
      <c r="E835" s="19" t="s">
        <v>497</v>
      </c>
      <c r="F835" s="5" t="s">
        <v>1138</v>
      </c>
      <c r="G835" s="15">
        <v>1</v>
      </c>
      <c r="H835" s="20">
        <v>4</v>
      </c>
      <c r="I835" s="13">
        <v>0</v>
      </c>
      <c r="J835" s="14">
        <v>0</v>
      </c>
      <c r="K835" s="14">
        <v>0</v>
      </c>
      <c r="L835" s="14">
        <v>0</v>
      </c>
      <c r="M835" s="14">
        <v>1</v>
      </c>
      <c r="N835" s="14" t="s">
        <v>170</v>
      </c>
      <c r="O835" s="15"/>
      <c r="P835" s="15" t="s">
        <v>275</v>
      </c>
      <c r="Q835" s="27" t="str">
        <f t="shared" ref="Q835:Q898" si="13">"INSERT INTO CNCR_CODE_META_BAK values (:v_host_cd,'"&amp; B835 &amp;"','"&amp; C835 &amp;"','"&amp; D835 &amp;"','"&amp; E835 &amp;"','"&amp; SUBSTITUTE(F835,CHAR(39),CHAR(39)&amp;CHAR(39)) &amp;"','"&amp; G835 &amp;"', NULL, NOW());"</f>
        <v>INSERT INTO CNCR_CODE_META_BAK values (:v_host_cd,'1','30720','직장종양세부위치1구분코드','1','Rectum(RA, above the peritoneal reflection)','1', NULL, NOW());</v>
      </c>
    </row>
    <row r="836" spans="1:17">
      <c r="A836" s="66" t="s">
        <v>2238</v>
      </c>
      <c r="B836" s="144">
        <v>1</v>
      </c>
      <c r="C836" s="16">
        <v>30720</v>
      </c>
      <c r="D836" s="16" t="s">
        <v>130</v>
      </c>
      <c r="E836" s="19" t="s">
        <v>500</v>
      </c>
      <c r="F836" s="5" t="s">
        <v>1139</v>
      </c>
      <c r="G836" s="15">
        <v>2</v>
      </c>
      <c r="H836" s="20">
        <v>4</v>
      </c>
      <c r="I836" s="13">
        <v>0</v>
      </c>
      <c r="J836" s="14">
        <v>0</v>
      </c>
      <c r="K836" s="14">
        <v>0</v>
      </c>
      <c r="L836" s="14">
        <v>0</v>
      </c>
      <c r="M836" s="14">
        <v>1</v>
      </c>
      <c r="N836" s="14" t="s">
        <v>170</v>
      </c>
      <c r="O836" s="15"/>
      <c r="P836" s="15" t="s">
        <v>275</v>
      </c>
      <c r="Q836" s="27" t="str">
        <f t="shared" si="13"/>
        <v>INSERT INTO CNCR_CODE_META_BAK values (:v_host_cd,'1','30720','직장종양세부위치1구분코드','2','Rectum(RB, below the peritoneal reflection)','2', NULL, NOW());</v>
      </c>
    </row>
    <row r="837" spans="1:17">
      <c r="A837" s="66" t="s">
        <v>2238</v>
      </c>
      <c r="B837" s="144">
        <v>1</v>
      </c>
      <c r="C837" s="16">
        <v>30720</v>
      </c>
      <c r="D837" s="16" t="s">
        <v>130</v>
      </c>
      <c r="E837" s="19" t="s">
        <v>382</v>
      </c>
      <c r="F837" s="5" t="s">
        <v>359</v>
      </c>
      <c r="G837" s="15">
        <v>3</v>
      </c>
      <c r="H837" s="20">
        <v>4</v>
      </c>
      <c r="I837" s="13">
        <v>0</v>
      </c>
      <c r="J837" s="14">
        <v>0</v>
      </c>
      <c r="K837" s="14">
        <v>0</v>
      </c>
      <c r="L837" s="14">
        <v>0</v>
      </c>
      <c r="M837" s="14">
        <v>1</v>
      </c>
      <c r="N837" s="14" t="s">
        <v>170</v>
      </c>
      <c r="O837" s="15"/>
      <c r="P837" s="15" t="s">
        <v>275</v>
      </c>
      <c r="Q837" s="27" t="str">
        <f t="shared" si="13"/>
        <v>INSERT INTO CNCR_CODE_META_BAK values (:v_host_cd,'1','30720','직장종양세부위치1구분코드','3','Unknown','3', NULL, NOW());</v>
      </c>
    </row>
    <row r="838" spans="1:17">
      <c r="A838" s="66" t="s">
        <v>2238</v>
      </c>
      <c r="B838" s="144">
        <v>1</v>
      </c>
      <c r="C838" s="16">
        <v>30720</v>
      </c>
      <c r="D838" s="16" t="s">
        <v>130</v>
      </c>
      <c r="E838" s="19" t="s">
        <v>504</v>
      </c>
      <c r="F838" s="5" t="s">
        <v>271</v>
      </c>
      <c r="G838" s="15">
        <v>4</v>
      </c>
      <c r="H838" s="20">
        <v>4</v>
      </c>
      <c r="I838" s="13">
        <v>0</v>
      </c>
      <c r="J838" s="14">
        <v>0</v>
      </c>
      <c r="K838" s="14">
        <v>0</v>
      </c>
      <c r="L838" s="14">
        <v>0</v>
      </c>
      <c r="M838" s="14">
        <v>1</v>
      </c>
      <c r="N838" s="14" t="s">
        <v>170</v>
      </c>
      <c r="O838" s="15"/>
      <c r="P838" s="15" t="s">
        <v>275</v>
      </c>
      <c r="Q838" s="27" t="str">
        <f t="shared" si="13"/>
        <v>INSERT INTO CNCR_CODE_META_BAK values (:v_host_cd,'1','30720','직장종양세부위치1구분코드','9','기타','4', NULL, NOW());</v>
      </c>
    </row>
    <row r="839" spans="1:17">
      <c r="A839" s="66" t="s">
        <v>2238</v>
      </c>
      <c r="B839" s="144">
        <v>1</v>
      </c>
      <c r="C839" s="16">
        <v>30730</v>
      </c>
      <c r="D839" s="16" t="s">
        <v>131</v>
      </c>
      <c r="E839" s="19" t="s">
        <v>497</v>
      </c>
      <c r="F839" s="5" t="s">
        <v>1141</v>
      </c>
      <c r="G839" s="15">
        <v>1</v>
      </c>
      <c r="H839" s="20">
        <v>5</v>
      </c>
      <c r="I839" s="13">
        <v>0</v>
      </c>
      <c r="J839" s="14">
        <v>0</v>
      </c>
      <c r="K839" s="14">
        <v>0</v>
      </c>
      <c r="L839" s="14">
        <v>0</v>
      </c>
      <c r="M839" s="14">
        <v>1</v>
      </c>
      <c r="N839" s="14" t="s">
        <v>170</v>
      </c>
      <c r="O839" s="15"/>
      <c r="P839" s="15" t="s">
        <v>275</v>
      </c>
      <c r="Q839" s="27" t="str">
        <f t="shared" si="13"/>
        <v>INSERT INTO CNCR_CODE_META_BAK values (:v_host_cd,'1','30730','직장종양세부위치2구분코드','1','Rectum(10:15cm)','1', NULL, NOW());</v>
      </c>
    </row>
    <row r="840" spans="1:17">
      <c r="A840" s="66" t="s">
        <v>2238</v>
      </c>
      <c r="B840" s="144">
        <v>1</v>
      </c>
      <c r="C840" s="16">
        <v>30730</v>
      </c>
      <c r="D840" s="16" t="s">
        <v>131</v>
      </c>
      <c r="E840" s="19" t="s">
        <v>500</v>
      </c>
      <c r="F840" s="5" t="s">
        <v>1142</v>
      </c>
      <c r="G840" s="15">
        <v>2</v>
      </c>
      <c r="H840" s="20">
        <v>5</v>
      </c>
      <c r="I840" s="13">
        <v>0</v>
      </c>
      <c r="J840" s="14">
        <v>0</v>
      </c>
      <c r="K840" s="14">
        <v>0</v>
      </c>
      <c r="L840" s="14">
        <v>0</v>
      </c>
      <c r="M840" s="14">
        <v>1</v>
      </c>
      <c r="N840" s="14" t="s">
        <v>170</v>
      </c>
      <c r="O840" s="15"/>
      <c r="P840" s="15" t="s">
        <v>275</v>
      </c>
      <c r="Q840" s="27" t="str">
        <f t="shared" si="13"/>
        <v>INSERT INTO CNCR_CODE_META_BAK values (:v_host_cd,'1','30730','직장종양세부위치2구분코드','2','Rectum(5:10cm)','2', NULL, NOW());</v>
      </c>
    </row>
    <row r="841" spans="1:17">
      <c r="A841" s="66" t="s">
        <v>2238</v>
      </c>
      <c r="B841" s="144">
        <v>1</v>
      </c>
      <c r="C841" s="16">
        <v>30730</v>
      </c>
      <c r="D841" s="16" t="s">
        <v>131</v>
      </c>
      <c r="E841" s="19" t="s">
        <v>382</v>
      </c>
      <c r="F841" s="5" t="s">
        <v>1143</v>
      </c>
      <c r="G841" s="15">
        <v>3</v>
      </c>
      <c r="H841" s="20">
        <v>5</v>
      </c>
      <c r="I841" s="13">
        <v>0</v>
      </c>
      <c r="J841" s="14">
        <v>0</v>
      </c>
      <c r="K841" s="14">
        <v>0</v>
      </c>
      <c r="L841" s="14">
        <v>0</v>
      </c>
      <c r="M841" s="14">
        <v>1</v>
      </c>
      <c r="N841" s="14" t="s">
        <v>170</v>
      </c>
      <c r="O841" s="15"/>
      <c r="P841" s="15" t="s">
        <v>275</v>
      </c>
      <c r="Q841" s="27" t="str">
        <f t="shared" si="13"/>
        <v>INSERT INTO CNCR_CODE_META_BAK values (:v_host_cd,'1','30730','직장종양세부위치2구분코드','3','Rectum(0:5cm)','3', NULL, NOW());</v>
      </c>
    </row>
    <row r="842" spans="1:17">
      <c r="A842" s="66" t="s">
        <v>2238</v>
      </c>
      <c r="B842" s="144">
        <v>1</v>
      </c>
      <c r="C842" s="16">
        <v>30730</v>
      </c>
      <c r="D842" s="16" t="s">
        <v>131</v>
      </c>
      <c r="E842" s="19" t="s">
        <v>384</v>
      </c>
      <c r="F842" s="5" t="s">
        <v>359</v>
      </c>
      <c r="G842" s="15">
        <v>4</v>
      </c>
      <c r="H842" s="20">
        <v>5</v>
      </c>
      <c r="I842" s="13">
        <v>0</v>
      </c>
      <c r="J842" s="14">
        <v>0</v>
      </c>
      <c r="K842" s="14">
        <v>0</v>
      </c>
      <c r="L842" s="14">
        <v>0</v>
      </c>
      <c r="M842" s="14">
        <v>1</v>
      </c>
      <c r="N842" s="14" t="s">
        <v>170</v>
      </c>
      <c r="O842" s="15"/>
      <c r="P842" s="15" t="s">
        <v>275</v>
      </c>
      <c r="Q842" s="27" t="str">
        <f t="shared" si="13"/>
        <v>INSERT INTO CNCR_CODE_META_BAK values (:v_host_cd,'1','30730','직장종양세부위치2구분코드','4','Unknown','4', NULL, NOW());</v>
      </c>
    </row>
    <row r="843" spans="1:17">
      <c r="A843" s="66" t="s">
        <v>2238</v>
      </c>
      <c r="B843" s="144">
        <v>1</v>
      </c>
      <c r="C843" s="16">
        <v>30730</v>
      </c>
      <c r="D843" s="16" t="s">
        <v>131</v>
      </c>
      <c r="E843" s="19" t="s">
        <v>504</v>
      </c>
      <c r="F843" s="5" t="s">
        <v>271</v>
      </c>
      <c r="G843" s="15">
        <v>5</v>
      </c>
      <c r="H843" s="20">
        <v>5</v>
      </c>
      <c r="I843" s="13">
        <v>0</v>
      </c>
      <c r="J843" s="14">
        <v>0</v>
      </c>
      <c r="K843" s="14">
        <v>0</v>
      </c>
      <c r="L843" s="14">
        <v>0</v>
      </c>
      <c r="M843" s="14">
        <v>1</v>
      </c>
      <c r="N843" s="14" t="s">
        <v>170</v>
      </c>
      <c r="O843" s="15"/>
      <c r="P843" s="15" t="s">
        <v>275</v>
      </c>
      <c r="Q843" s="27" t="str">
        <f t="shared" si="13"/>
        <v>INSERT INTO CNCR_CODE_META_BAK values (:v_host_cd,'1','30730','직장종양세부위치2구분코드','9','기타','5', NULL, NOW());</v>
      </c>
    </row>
    <row r="844" spans="1:17">
      <c r="A844" s="66" t="s">
        <v>2238</v>
      </c>
      <c r="B844" s="144">
        <v>1</v>
      </c>
      <c r="C844" s="16">
        <v>30740</v>
      </c>
      <c r="D844" s="16" t="s">
        <v>1144</v>
      </c>
      <c r="E844" s="19" t="s">
        <v>273</v>
      </c>
      <c r="F844" s="5" t="s">
        <v>1145</v>
      </c>
      <c r="G844" s="15">
        <v>1</v>
      </c>
      <c r="H844" s="20">
        <v>6</v>
      </c>
      <c r="I844" s="13">
        <v>0</v>
      </c>
      <c r="J844" s="14">
        <v>0</v>
      </c>
      <c r="K844" s="14">
        <v>0</v>
      </c>
      <c r="L844" s="14">
        <v>0</v>
      </c>
      <c r="M844" s="14">
        <v>1</v>
      </c>
      <c r="N844" s="14" t="s">
        <v>170</v>
      </c>
      <c r="O844" s="15"/>
      <c r="P844" s="15" t="s">
        <v>275</v>
      </c>
      <c r="Q844" s="27" t="str">
        <f t="shared" si="13"/>
        <v>INSERT INTO CNCR_CODE_META_BAK values (:v_host_cd,'1','30740','종양축소등급코드','01','No regression','1', NULL, NOW());</v>
      </c>
    </row>
    <row r="845" spans="1:17">
      <c r="A845" s="66" t="s">
        <v>2238</v>
      </c>
      <c r="B845" s="144">
        <v>1</v>
      </c>
      <c r="C845" s="16">
        <v>30740</v>
      </c>
      <c r="D845" s="16" t="s">
        <v>1144</v>
      </c>
      <c r="E845" s="19" t="s">
        <v>276</v>
      </c>
      <c r="F845" s="5" t="s">
        <v>1146</v>
      </c>
      <c r="G845" s="15">
        <v>2</v>
      </c>
      <c r="H845" s="20">
        <v>6</v>
      </c>
      <c r="I845" s="13">
        <v>0</v>
      </c>
      <c r="J845" s="14">
        <v>0</v>
      </c>
      <c r="K845" s="14">
        <v>0</v>
      </c>
      <c r="L845" s="14">
        <v>0</v>
      </c>
      <c r="M845" s="14">
        <v>1</v>
      </c>
      <c r="N845" s="14" t="s">
        <v>170</v>
      </c>
      <c r="O845" s="15"/>
      <c r="P845" s="15" t="s">
        <v>275</v>
      </c>
      <c r="Q845" s="27" t="str">
        <f t="shared" si="13"/>
        <v>INSERT INTO CNCR_CODE_META_BAK values (:v_host_cd,'1','30740','종양축소등급코드','02','Minimal regression','2', NULL, NOW());</v>
      </c>
    </row>
    <row r="846" spans="1:17">
      <c r="A846" s="66" t="s">
        <v>2238</v>
      </c>
      <c r="B846" s="144">
        <v>1</v>
      </c>
      <c r="C846" s="16">
        <v>30740</v>
      </c>
      <c r="D846" s="16" t="s">
        <v>1144</v>
      </c>
      <c r="E846" s="19" t="s">
        <v>278</v>
      </c>
      <c r="F846" s="5" t="s">
        <v>1147</v>
      </c>
      <c r="G846" s="15">
        <v>3</v>
      </c>
      <c r="H846" s="20">
        <v>6</v>
      </c>
      <c r="I846" s="13">
        <v>0</v>
      </c>
      <c r="J846" s="14">
        <v>0</v>
      </c>
      <c r="K846" s="14">
        <v>0</v>
      </c>
      <c r="L846" s="14">
        <v>0</v>
      </c>
      <c r="M846" s="14">
        <v>1</v>
      </c>
      <c r="N846" s="14" t="s">
        <v>170</v>
      </c>
      <c r="O846" s="15"/>
      <c r="P846" s="15" t="s">
        <v>275</v>
      </c>
      <c r="Q846" s="27" t="str">
        <f t="shared" si="13"/>
        <v>INSERT INTO CNCR_CODE_META_BAK values (:v_host_cd,'1','30740','종양축소등급코드','03','Moderate regression','3', NULL, NOW());</v>
      </c>
    </row>
    <row r="847" spans="1:17">
      <c r="A847" s="66" t="s">
        <v>2238</v>
      </c>
      <c r="B847" s="144">
        <v>1</v>
      </c>
      <c r="C847" s="16">
        <v>30740</v>
      </c>
      <c r="D847" s="16" t="s">
        <v>1144</v>
      </c>
      <c r="E847" s="19" t="s">
        <v>280</v>
      </c>
      <c r="F847" s="5" t="s">
        <v>1148</v>
      </c>
      <c r="G847" s="15">
        <v>4</v>
      </c>
      <c r="H847" s="20">
        <v>6</v>
      </c>
      <c r="I847" s="13">
        <v>0</v>
      </c>
      <c r="J847" s="14">
        <v>0</v>
      </c>
      <c r="K847" s="14">
        <v>0</v>
      </c>
      <c r="L847" s="14">
        <v>0</v>
      </c>
      <c r="M847" s="14">
        <v>1</v>
      </c>
      <c r="N847" s="14" t="s">
        <v>170</v>
      </c>
      <c r="O847" s="15"/>
      <c r="P847" s="15" t="s">
        <v>275</v>
      </c>
      <c r="Q847" s="27" t="str">
        <f t="shared" si="13"/>
        <v>INSERT INTO CNCR_CODE_META_BAK values (:v_host_cd,'1','30740','종양축소등급코드','04','Near total regression','4', NULL, NOW());</v>
      </c>
    </row>
    <row r="848" spans="1:17">
      <c r="A848" s="66" t="s">
        <v>2238</v>
      </c>
      <c r="B848" s="144">
        <v>1</v>
      </c>
      <c r="C848" s="16">
        <v>30740</v>
      </c>
      <c r="D848" s="16" t="s">
        <v>1144</v>
      </c>
      <c r="E848" s="19" t="s">
        <v>282</v>
      </c>
      <c r="F848" s="5" t="s">
        <v>1149</v>
      </c>
      <c r="G848" s="15">
        <v>5</v>
      </c>
      <c r="H848" s="20">
        <v>6</v>
      </c>
      <c r="I848" s="13">
        <v>0</v>
      </c>
      <c r="J848" s="14">
        <v>0</v>
      </c>
      <c r="K848" s="14">
        <v>0</v>
      </c>
      <c r="L848" s="14">
        <v>0</v>
      </c>
      <c r="M848" s="14">
        <v>1</v>
      </c>
      <c r="N848" s="14" t="s">
        <v>170</v>
      </c>
      <c r="O848" s="15"/>
      <c r="P848" s="15" t="s">
        <v>275</v>
      </c>
      <c r="Q848" s="27" t="str">
        <f t="shared" si="13"/>
        <v>INSERT INTO CNCR_CODE_META_BAK values (:v_host_cd,'1','30740','종양축소등급코드','05','Total regression','5', NULL, NOW());</v>
      </c>
    </row>
    <row r="849" spans="1:17">
      <c r="A849" s="66" t="s">
        <v>2238</v>
      </c>
      <c r="B849" s="144">
        <v>1</v>
      </c>
      <c r="C849" s="16">
        <v>30740</v>
      </c>
      <c r="D849" s="16" t="s">
        <v>1144</v>
      </c>
      <c r="E849" s="19" t="s">
        <v>284</v>
      </c>
      <c r="F849" s="5" t="s">
        <v>1071</v>
      </c>
      <c r="G849" s="15">
        <v>6</v>
      </c>
      <c r="H849" s="20">
        <v>6</v>
      </c>
      <c r="I849" s="13">
        <v>0</v>
      </c>
      <c r="J849" s="14">
        <v>0</v>
      </c>
      <c r="K849" s="14">
        <v>0</v>
      </c>
      <c r="L849" s="14">
        <v>0</v>
      </c>
      <c r="M849" s="14">
        <v>1</v>
      </c>
      <c r="N849" s="14" t="s">
        <v>170</v>
      </c>
      <c r="O849" s="15"/>
      <c r="P849" s="15" t="s">
        <v>275</v>
      </c>
      <c r="Q849" s="27" t="str">
        <f t="shared" si="13"/>
        <v>INSERT INTO CNCR_CODE_META_BAK values (:v_host_cd,'1','30740','종양축소등급코드','06','Undescribed','6', NULL, NOW());</v>
      </c>
    </row>
    <row r="850" spans="1:17">
      <c r="A850" s="66" t="s">
        <v>2238</v>
      </c>
      <c r="B850" s="144">
        <v>1</v>
      </c>
      <c r="C850" s="16">
        <v>30750</v>
      </c>
      <c r="D850" s="16" t="s">
        <v>147</v>
      </c>
      <c r="E850" s="19" t="s">
        <v>497</v>
      </c>
      <c r="F850" s="5" t="s">
        <v>1151</v>
      </c>
      <c r="G850" s="15">
        <v>1</v>
      </c>
      <c r="H850" s="20">
        <v>5</v>
      </c>
      <c r="I850" s="13">
        <v>0</v>
      </c>
      <c r="J850" s="14">
        <v>0</v>
      </c>
      <c r="K850" s="14">
        <v>0</v>
      </c>
      <c r="L850" s="14">
        <v>0</v>
      </c>
      <c r="M850" s="14">
        <v>1</v>
      </c>
      <c r="N850" s="14" t="s">
        <v>170</v>
      </c>
      <c r="O850" s="15"/>
      <c r="P850" s="15" t="s">
        <v>275</v>
      </c>
      <c r="Q850" s="27" t="str">
        <f t="shared" si="13"/>
        <v>INSERT INTO CNCR_CODE_META_BAK values (:v_host_cd,'1','30750','종양경계형태구분코드','1','Expanding','1', NULL, NOW());</v>
      </c>
    </row>
    <row r="851" spans="1:17">
      <c r="A851" s="66" t="s">
        <v>2238</v>
      </c>
      <c r="B851" s="144">
        <v>1</v>
      </c>
      <c r="C851" s="16">
        <v>30750</v>
      </c>
      <c r="D851" s="16" t="s">
        <v>147</v>
      </c>
      <c r="E851" s="19" t="s">
        <v>500</v>
      </c>
      <c r="F851" s="5" t="s">
        <v>638</v>
      </c>
      <c r="G851" s="15">
        <v>2</v>
      </c>
      <c r="H851" s="20">
        <v>5</v>
      </c>
      <c r="I851" s="13">
        <v>0</v>
      </c>
      <c r="J851" s="14">
        <v>0</v>
      </c>
      <c r="K851" s="14">
        <v>0</v>
      </c>
      <c r="L851" s="14">
        <v>0</v>
      </c>
      <c r="M851" s="14">
        <v>1</v>
      </c>
      <c r="N851" s="14" t="s">
        <v>170</v>
      </c>
      <c r="O851" s="15"/>
      <c r="P851" s="15" t="s">
        <v>275</v>
      </c>
      <c r="Q851" s="27" t="str">
        <f t="shared" si="13"/>
        <v>INSERT INTO CNCR_CODE_META_BAK values (:v_host_cd,'1','30750','종양경계형태구분코드','2','Infiltrative','2', NULL, NOW());</v>
      </c>
    </row>
    <row r="852" spans="1:17">
      <c r="A852" s="66" t="s">
        <v>2238</v>
      </c>
      <c r="B852" s="144">
        <v>1</v>
      </c>
      <c r="C852" s="16">
        <v>30750</v>
      </c>
      <c r="D852" s="16" t="s">
        <v>147</v>
      </c>
      <c r="E852" s="19" t="s">
        <v>382</v>
      </c>
      <c r="F852" s="5" t="s">
        <v>1071</v>
      </c>
      <c r="G852" s="15">
        <v>3</v>
      </c>
      <c r="H852" s="20">
        <v>5</v>
      </c>
      <c r="I852" s="13">
        <v>0</v>
      </c>
      <c r="J852" s="14">
        <v>0</v>
      </c>
      <c r="K852" s="14">
        <v>0</v>
      </c>
      <c r="L852" s="14">
        <v>0</v>
      </c>
      <c r="M852" s="14">
        <v>1</v>
      </c>
      <c r="N852" s="14" t="s">
        <v>170</v>
      </c>
      <c r="O852" s="15"/>
      <c r="P852" s="15" t="s">
        <v>275</v>
      </c>
      <c r="Q852" s="27" t="str">
        <f t="shared" si="13"/>
        <v>INSERT INTO CNCR_CODE_META_BAK values (:v_host_cd,'1','30750','종양경계형태구분코드','3','Undescribed','3', NULL, NOW());</v>
      </c>
    </row>
    <row r="853" spans="1:17">
      <c r="A853" s="66" t="s">
        <v>2238</v>
      </c>
      <c r="B853" s="144">
        <v>1</v>
      </c>
      <c r="C853" s="16">
        <v>30750</v>
      </c>
      <c r="D853" s="16" t="s">
        <v>147</v>
      </c>
      <c r="E853" s="19" t="s">
        <v>384</v>
      </c>
      <c r="F853" s="5" t="s">
        <v>359</v>
      </c>
      <c r="G853" s="15">
        <v>4</v>
      </c>
      <c r="H853" s="20">
        <v>5</v>
      </c>
      <c r="I853" s="13">
        <v>0</v>
      </c>
      <c r="J853" s="14">
        <v>0</v>
      </c>
      <c r="K853" s="14">
        <v>0</v>
      </c>
      <c r="L853" s="14">
        <v>0</v>
      </c>
      <c r="M853" s="14">
        <v>1</v>
      </c>
      <c r="N853" s="14" t="s">
        <v>170</v>
      </c>
      <c r="O853" s="15"/>
      <c r="P853" s="15" t="s">
        <v>275</v>
      </c>
      <c r="Q853" s="27" t="str">
        <f t="shared" si="13"/>
        <v>INSERT INTO CNCR_CODE_META_BAK values (:v_host_cd,'1','30750','종양경계형태구분코드','4','Unknown','4', NULL, NOW());</v>
      </c>
    </row>
    <row r="854" spans="1:17">
      <c r="A854" s="66" t="s">
        <v>2238</v>
      </c>
      <c r="B854" s="144">
        <v>1</v>
      </c>
      <c r="C854" s="16">
        <v>30750</v>
      </c>
      <c r="D854" s="16" t="s">
        <v>147</v>
      </c>
      <c r="E854" s="19" t="s">
        <v>504</v>
      </c>
      <c r="F854" s="5" t="s">
        <v>271</v>
      </c>
      <c r="G854" s="15">
        <v>5</v>
      </c>
      <c r="H854" s="20">
        <v>5</v>
      </c>
      <c r="I854" s="13">
        <v>0</v>
      </c>
      <c r="J854" s="14">
        <v>0</v>
      </c>
      <c r="K854" s="14">
        <v>0</v>
      </c>
      <c r="L854" s="14">
        <v>0</v>
      </c>
      <c r="M854" s="14">
        <v>1</v>
      </c>
      <c r="N854" s="14" t="s">
        <v>170</v>
      </c>
      <c r="O854" s="15"/>
      <c r="P854" s="15" t="s">
        <v>275</v>
      </c>
      <c r="Q854" s="27" t="str">
        <f t="shared" si="13"/>
        <v>INSERT INTO CNCR_CODE_META_BAK values (:v_host_cd,'1','30750','종양경계형태구분코드','9','기타','5', NULL, NOW());</v>
      </c>
    </row>
    <row r="855" spans="1:17">
      <c r="A855" s="66" t="s">
        <v>2238</v>
      </c>
      <c r="B855" s="144">
        <v>1</v>
      </c>
      <c r="C855" s="16">
        <v>30760</v>
      </c>
      <c r="D855" s="16" t="s">
        <v>149</v>
      </c>
      <c r="E855" s="19" t="s">
        <v>497</v>
      </c>
      <c r="F855" s="5" t="s">
        <v>945</v>
      </c>
      <c r="G855" s="15">
        <v>1</v>
      </c>
      <c r="H855" s="20">
        <v>3</v>
      </c>
      <c r="I855" s="13">
        <v>0</v>
      </c>
      <c r="J855" s="14">
        <v>0</v>
      </c>
      <c r="K855" s="14">
        <v>0</v>
      </c>
      <c r="L855" s="14">
        <v>0</v>
      </c>
      <c r="M855" s="14">
        <v>1</v>
      </c>
      <c r="N855" s="14" t="s">
        <v>170</v>
      </c>
      <c r="O855" s="15"/>
      <c r="P855" s="15" t="s">
        <v>275</v>
      </c>
      <c r="Q855" s="27" t="str">
        <f t="shared" si="13"/>
        <v>INSERT INTO CNCR_CODE_META_BAK values (:v_host_cd,'1','30760','종양침착여부구분코드','1','Present','1', NULL, NOW());</v>
      </c>
    </row>
    <row r="856" spans="1:17">
      <c r="A856" s="66" t="s">
        <v>2238</v>
      </c>
      <c r="B856" s="144">
        <v>1</v>
      </c>
      <c r="C856" s="16">
        <v>30760</v>
      </c>
      <c r="D856" s="16" t="s">
        <v>149</v>
      </c>
      <c r="E856" s="19" t="s">
        <v>500</v>
      </c>
      <c r="F856" s="5" t="s">
        <v>946</v>
      </c>
      <c r="G856" s="15">
        <v>2</v>
      </c>
      <c r="H856" s="20">
        <v>3</v>
      </c>
      <c r="I856" s="13">
        <v>0</v>
      </c>
      <c r="J856" s="14">
        <v>0</v>
      </c>
      <c r="K856" s="14">
        <v>0</v>
      </c>
      <c r="L856" s="14">
        <v>0</v>
      </c>
      <c r="M856" s="14">
        <v>1</v>
      </c>
      <c r="N856" s="14" t="s">
        <v>170</v>
      </c>
      <c r="O856" s="15"/>
      <c r="P856" s="15" t="s">
        <v>275</v>
      </c>
      <c r="Q856" s="27" t="str">
        <f t="shared" si="13"/>
        <v>INSERT INTO CNCR_CODE_META_BAK values (:v_host_cd,'1','30760','종양침착여부구분코드','2','Absent','2', NULL, NOW());</v>
      </c>
    </row>
    <row r="857" spans="1:17">
      <c r="A857" s="66" t="s">
        <v>2238</v>
      </c>
      <c r="B857" s="144">
        <v>1</v>
      </c>
      <c r="C857" s="16">
        <v>30760</v>
      </c>
      <c r="D857" s="16" t="s">
        <v>149</v>
      </c>
      <c r="E857" s="19" t="s">
        <v>382</v>
      </c>
      <c r="F857" s="5" t="s">
        <v>647</v>
      </c>
      <c r="G857" s="15">
        <v>3</v>
      </c>
      <c r="H857" s="20">
        <v>3</v>
      </c>
      <c r="I857" s="13">
        <v>0</v>
      </c>
      <c r="J857" s="14">
        <v>0</v>
      </c>
      <c r="K857" s="14">
        <v>0</v>
      </c>
      <c r="L857" s="14">
        <v>0</v>
      </c>
      <c r="M857" s="14">
        <v>1</v>
      </c>
      <c r="N857" s="14" t="s">
        <v>170</v>
      </c>
      <c r="O857" s="15"/>
      <c r="P857" s="15" t="s">
        <v>275</v>
      </c>
      <c r="Q857" s="27" t="str">
        <f t="shared" si="13"/>
        <v>INSERT INTO CNCR_CODE_META_BAK values (:v_host_cd,'1','30760','종양침착여부구분코드','3','Not evaluable','3', NULL, NOW());</v>
      </c>
    </row>
    <row r="858" spans="1:17">
      <c r="A858" s="66" t="s">
        <v>2238</v>
      </c>
      <c r="B858" s="144">
        <v>1</v>
      </c>
      <c r="C858" s="16">
        <v>30770</v>
      </c>
      <c r="D858" s="16" t="s">
        <v>150</v>
      </c>
      <c r="E858" s="19" t="s">
        <v>497</v>
      </c>
      <c r="F858" s="5" t="s">
        <v>1154</v>
      </c>
      <c r="G858" s="15">
        <v>1</v>
      </c>
      <c r="H858" s="20">
        <v>3</v>
      </c>
      <c r="I858" s="13">
        <v>0</v>
      </c>
      <c r="J858" s="14">
        <v>0</v>
      </c>
      <c r="K858" s="14">
        <v>0</v>
      </c>
      <c r="L858" s="14">
        <v>0</v>
      </c>
      <c r="M858" s="14">
        <v>1</v>
      </c>
      <c r="N858" s="14" t="s">
        <v>170</v>
      </c>
      <c r="O858" s="15"/>
      <c r="P858" s="15" t="s">
        <v>275</v>
      </c>
      <c r="Q858" s="27" t="str">
        <f t="shared" si="13"/>
        <v>INSERT INTO CNCR_CODE_META_BAK values (:v_host_cd,'1','30770','다발성종양구분코드','1','Multiple','1', NULL, NOW());</v>
      </c>
    </row>
    <row r="859" spans="1:17">
      <c r="A859" s="66" t="s">
        <v>2238</v>
      </c>
      <c r="B859" s="144">
        <v>1</v>
      </c>
      <c r="C859" s="16">
        <v>30770</v>
      </c>
      <c r="D859" s="16" t="s">
        <v>150</v>
      </c>
      <c r="E859" s="19" t="s">
        <v>500</v>
      </c>
      <c r="F859" s="5" t="s">
        <v>1155</v>
      </c>
      <c r="G859" s="15">
        <v>2</v>
      </c>
      <c r="H859" s="20">
        <v>3</v>
      </c>
      <c r="I859" s="13">
        <v>0</v>
      </c>
      <c r="J859" s="14">
        <v>0</v>
      </c>
      <c r="K859" s="14">
        <v>0</v>
      </c>
      <c r="L859" s="14">
        <v>0</v>
      </c>
      <c r="M859" s="14">
        <v>1</v>
      </c>
      <c r="N859" s="14" t="s">
        <v>170</v>
      </c>
      <c r="O859" s="15"/>
      <c r="P859" s="15" t="s">
        <v>275</v>
      </c>
      <c r="Q859" s="27" t="str">
        <f t="shared" si="13"/>
        <v>INSERT INTO CNCR_CODE_META_BAK values (:v_host_cd,'1','30770','다발성종양구분코드','2','Single','2', NULL, NOW());</v>
      </c>
    </row>
    <row r="860" spans="1:17">
      <c r="A860" s="66" t="s">
        <v>2238</v>
      </c>
      <c r="B860" s="144">
        <v>1</v>
      </c>
      <c r="C860" s="16">
        <v>30770</v>
      </c>
      <c r="D860" s="16" t="s">
        <v>150</v>
      </c>
      <c r="E860" s="19" t="s">
        <v>382</v>
      </c>
      <c r="F860" s="5" t="s">
        <v>359</v>
      </c>
      <c r="G860" s="15">
        <v>3</v>
      </c>
      <c r="H860" s="20">
        <v>3</v>
      </c>
      <c r="I860" s="13">
        <v>0</v>
      </c>
      <c r="J860" s="14">
        <v>0</v>
      </c>
      <c r="K860" s="14">
        <v>0</v>
      </c>
      <c r="L860" s="14">
        <v>0</v>
      </c>
      <c r="M860" s="14">
        <v>1</v>
      </c>
      <c r="N860" s="14" t="s">
        <v>170</v>
      </c>
      <c r="O860" s="15"/>
      <c r="P860" s="15" t="s">
        <v>275</v>
      </c>
      <c r="Q860" s="27" t="str">
        <f t="shared" si="13"/>
        <v>INSERT INTO CNCR_CODE_META_BAK values (:v_host_cd,'1','30770','다발성종양구분코드','3','Unknown','3', NULL, NOW());</v>
      </c>
    </row>
    <row r="861" spans="1:17">
      <c r="A861" s="66" t="s">
        <v>2238</v>
      </c>
      <c r="B861" s="144">
        <v>1</v>
      </c>
      <c r="C861" s="16">
        <v>30780</v>
      </c>
      <c r="D861" s="16" t="s">
        <v>151</v>
      </c>
      <c r="E861" s="19" t="s">
        <v>497</v>
      </c>
      <c r="F861" s="5" t="s">
        <v>1157</v>
      </c>
      <c r="G861" s="15">
        <v>1</v>
      </c>
      <c r="H861" s="20">
        <v>4</v>
      </c>
      <c r="I861" s="13">
        <v>0</v>
      </c>
      <c r="J861" s="14">
        <v>0</v>
      </c>
      <c r="K861" s="14">
        <v>0</v>
      </c>
      <c r="L861" s="14">
        <v>0</v>
      </c>
      <c r="M861" s="14">
        <v>1</v>
      </c>
      <c r="N861" s="14" t="s">
        <v>170</v>
      </c>
      <c r="O861" s="15"/>
      <c r="P861" s="15" t="s">
        <v>275</v>
      </c>
      <c r="Q861" s="27" t="str">
        <f t="shared" si="13"/>
        <v>INSERT INTO CNCR_CODE_META_BAK values (:v_host_cd,'1','30780','TME_QUALITY정도구분코드','1','Complete','1', NULL, NOW());</v>
      </c>
    </row>
    <row r="862" spans="1:17">
      <c r="A862" s="66" t="s">
        <v>2238</v>
      </c>
      <c r="B862" s="144">
        <v>1</v>
      </c>
      <c r="C862" s="16">
        <v>30780</v>
      </c>
      <c r="D862" s="16" t="s">
        <v>151</v>
      </c>
      <c r="E862" s="19" t="s">
        <v>500</v>
      </c>
      <c r="F862" s="5" t="s">
        <v>1158</v>
      </c>
      <c r="G862" s="15">
        <v>2</v>
      </c>
      <c r="H862" s="20">
        <v>4</v>
      </c>
      <c r="I862" s="13">
        <v>0</v>
      </c>
      <c r="J862" s="14">
        <v>0</v>
      </c>
      <c r="K862" s="14">
        <v>0</v>
      </c>
      <c r="L862" s="14">
        <v>0</v>
      </c>
      <c r="M862" s="14">
        <v>1</v>
      </c>
      <c r="N862" s="14" t="s">
        <v>170</v>
      </c>
      <c r="O862" s="15"/>
      <c r="P862" s="15" t="s">
        <v>275</v>
      </c>
      <c r="Q862" s="27" t="str">
        <f t="shared" si="13"/>
        <v>INSERT INTO CNCR_CODE_META_BAK values (:v_host_cd,'1','30780','TME_QUALITY정도구분코드','2','Incomplete','2', NULL, NOW());</v>
      </c>
    </row>
    <row r="863" spans="1:17">
      <c r="A863" s="66" t="s">
        <v>2238</v>
      </c>
      <c r="B863" s="144">
        <v>1</v>
      </c>
      <c r="C863" s="16">
        <v>30780</v>
      </c>
      <c r="D863" s="16" t="s">
        <v>151</v>
      </c>
      <c r="E863" s="19" t="s">
        <v>382</v>
      </c>
      <c r="F863" s="5" t="s">
        <v>1159</v>
      </c>
      <c r="G863" s="15">
        <v>3</v>
      </c>
      <c r="H863" s="20">
        <v>4</v>
      </c>
      <c r="I863" s="13">
        <v>0</v>
      </c>
      <c r="J863" s="14">
        <v>0</v>
      </c>
      <c r="K863" s="14">
        <v>0</v>
      </c>
      <c r="L863" s="14">
        <v>0</v>
      </c>
      <c r="M863" s="14">
        <v>1</v>
      </c>
      <c r="N863" s="14" t="s">
        <v>170</v>
      </c>
      <c r="O863" s="15"/>
      <c r="P863" s="15" t="s">
        <v>275</v>
      </c>
      <c r="Q863" s="27" t="str">
        <f t="shared" si="13"/>
        <v>INSERT INTO CNCR_CODE_META_BAK values (:v_host_cd,'1','30780','TME_QUALITY정도구분코드','3','Nearly complete','3', NULL, NOW());</v>
      </c>
    </row>
    <row r="864" spans="1:17">
      <c r="A864" s="66" t="s">
        <v>2238</v>
      </c>
      <c r="B864" s="144">
        <v>1</v>
      </c>
      <c r="C864" s="16">
        <v>30780</v>
      </c>
      <c r="D864" s="16" t="s">
        <v>151</v>
      </c>
      <c r="E864" s="19" t="s">
        <v>384</v>
      </c>
      <c r="F864" s="5" t="s">
        <v>1160</v>
      </c>
      <c r="G864" s="15">
        <v>4</v>
      </c>
      <c r="H864" s="20">
        <v>4</v>
      </c>
      <c r="I864" s="13">
        <v>0</v>
      </c>
      <c r="J864" s="14">
        <v>0</v>
      </c>
      <c r="K864" s="14">
        <v>0</v>
      </c>
      <c r="L864" s="14">
        <v>0</v>
      </c>
      <c r="M864" s="14">
        <v>1</v>
      </c>
      <c r="N864" s="14" t="s">
        <v>170</v>
      </c>
      <c r="O864" s="15"/>
      <c r="P864" s="15" t="s">
        <v>275</v>
      </c>
      <c r="Q864" s="27" t="str">
        <f t="shared" si="13"/>
        <v>INSERT INTO CNCR_CODE_META_BAK values (:v_host_cd,'1','30780','TME_QUALITY정도구분코드','4','Not assessed','4', NULL, NOW());</v>
      </c>
    </row>
    <row r="865" spans="1:17">
      <c r="A865" s="66" t="s">
        <v>2238</v>
      </c>
      <c r="B865" s="144">
        <v>1</v>
      </c>
      <c r="C865" s="16">
        <v>30790</v>
      </c>
      <c r="D865" s="16" t="s">
        <v>1161</v>
      </c>
      <c r="E865" s="19" t="s">
        <v>273</v>
      </c>
      <c r="F865" s="5" t="s">
        <v>1162</v>
      </c>
      <c r="G865" s="15">
        <v>1</v>
      </c>
      <c r="H865" s="20">
        <v>7</v>
      </c>
      <c r="I865" s="13">
        <v>0</v>
      </c>
      <c r="J865" s="14">
        <v>0</v>
      </c>
      <c r="K865" s="14">
        <v>0</v>
      </c>
      <c r="L865" s="14">
        <v>1</v>
      </c>
      <c r="M865" s="14">
        <v>0</v>
      </c>
      <c r="N865" s="14" t="s">
        <v>170</v>
      </c>
      <c r="O865" s="15"/>
      <c r="P865" s="15" t="s">
        <v>275</v>
      </c>
      <c r="Q865" s="27" t="str">
        <f t="shared" si="13"/>
        <v>INSERT INTO CNCR_CODE_META_BAK values (:v_host_cd,'1','30790','종양수구분코드','01','1개','1', NULL, NOW());</v>
      </c>
    </row>
    <row r="866" spans="1:17">
      <c r="A866" s="66" t="s">
        <v>2238</v>
      </c>
      <c r="B866" s="144">
        <v>1</v>
      </c>
      <c r="C866" s="16">
        <v>30790</v>
      </c>
      <c r="D866" s="16" t="s">
        <v>1161</v>
      </c>
      <c r="E866" s="19" t="s">
        <v>276</v>
      </c>
      <c r="F866" s="5" t="s">
        <v>1163</v>
      </c>
      <c r="G866" s="15">
        <v>2</v>
      </c>
      <c r="H866" s="20">
        <v>7</v>
      </c>
      <c r="I866" s="13">
        <v>0</v>
      </c>
      <c r="J866" s="14">
        <v>0</v>
      </c>
      <c r="K866" s="14">
        <v>0</v>
      </c>
      <c r="L866" s="14">
        <v>1</v>
      </c>
      <c r="M866" s="14">
        <v>0</v>
      </c>
      <c r="N866" s="14" t="s">
        <v>170</v>
      </c>
      <c r="O866" s="15"/>
      <c r="P866" s="15" t="s">
        <v>275</v>
      </c>
      <c r="Q866" s="27" t="str">
        <f t="shared" si="13"/>
        <v>INSERT INTO CNCR_CODE_META_BAK values (:v_host_cd,'1','30790','종양수구분코드','02','2개','2', NULL, NOW());</v>
      </c>
    </row>
    <row r="867" spans="1:17">
      <c r="A867" s="66" t="s">
        <v>2238</v>
      </c>
      <c r="B867" s="144">
        <v>1</v>
      </c>
      <c r="C867" s="16">
        <v>30790</v>
      </c>
      <c r="D867" s="16" t="s">
        <v>1161</v>
      </c>
      <c r="E867" s="19" t="s">
        <v>278</v>
      </c>
      <c r="F867" s="5" t="s">
        <v>1164</v>
      </c>
      <c r="G867" s="15">
        <v>3</v>
      </c>
      <c r="H867" s="20">
        <v>7</v>
      </c>
      <c r="I867" s="13">
        <v>0</v>
      </c>
      <c r="J867" s="14">
        <v>0</v>
      </c>
      <c r="K867" s="14">
        <v>0</v>
      </c>
      <c r="L867" s="14">
        <v>1</v>
      </c>
      <c r="M867" s="14">
        <v>0</v>
      </c>
      <c r="N867" s="14" t="s">
        <v>170</v>
      </c>
      <c r="O867" s="15"/>
      <c r="P867" s="15" t="s">
        <v>275</v>
      </c>
      <c r="Q867" s="27" t="str">
        <f t="shared" si="13"/>
        <v>INSERT INTO CNCR_CODE_META_BAK values (:v_host_cd,'1','30790','종양수구분코드','03','3개','3', NULL, NOW());</v>
      </c>
    </row>
    <row r="868" spans="1:17">
      <c r="A868" s="66" t="s">
        <v>2238</v>
      </c>
      <c r="B868" s="144">
        <v>1</v>
      </c>
      <c r="C868" s="16">
        <v>30790</v>
      </c>
      <c r="D868" s="16" t="s">
        <v>1161</v>
      </c>
      <c r="E868" s="19" t="s">
        <v>280</v>
      </c>
      <c r="F868" s="5" t="s">
        <v>1165</v>
      </c>
      <c r="G868" s="15">
        <v>4</v>
      </c>
      <c r="H868" s="20">
        <v>7</v>
      </c>
      <c r="I868" s="13">
        <v>0</v>
      </c>
      <c r="J868" s="14">
        <v>0</v>
      </c>
      <c r="K868" s="14">
        <v>0</v>
      </c>
      <c r="L868" s="14">
        <v>1</v>
      </c>
      <c r="M868" s="14">
        <v>0</v>
      </c>
      <c r="N868" s="14" t="s">
        <v>170</v>
      </c>
      <c r="O868" s="15"/>
      <c r="P868" s="15" t="s">
        <v>275</v>
      </c>
      <c r="Q868" s="27" t="str">
        <f t="shared" si="13"/>
        <v>INSERT INTO CNCR_CODE_META_BAK values (:v_host_cd,'1','30790','종양수구분코드','04','4개','4', NULL, NOW());</v>
      </c>
    </row>
    <row r="869" spans="1:17">
      <c r="A869" s="66" t="s">
        <v>2238</v>
      </c>
      <c r="B869" s="144">
        <v>1</v>
      </c>
      <c r="C869" s="16">
        <v>30790</v>
      </c>
      <c r="D869" s="16" t="s">
        <v>1161</v>
      </c>
      <c r="E869" s="19" t="s">
        <v>282</v>
      </c>
      <c r="F869" s="5" t="s">
        <v>1166</v>
      </c>
      <c r="G869" s="15">
        <v>5</v>
      </c>
      <c r="H869" s="20">
        <v>7</v>
      </c>
      <c r="I869" s="13">
        <v>0</v>
      </c>
      <c r="J869" s="14">
        <v>0</v>
      </c>
      <c r="K869" s="14">
        <v>0</v>
      </c>
      <c r="L869" s="14">
        <v>1</v>
      </c>
      <c r="M869" s="14">
        <v>0</v>
      </c>
      <c r="N869" s="14" t="s">
        <v>170</v>
      </c>
      <c r="O869" s="15"/>
      <c r="P869" s="15" t="s">
        <v>275</v>
      </c>
      <c r="Q869" s="27" t="str">
        <f t="shared" si="13"/>
        <v>INSERT INTO CNCR_CODE_META_BAK values (:v_host_cd,'1','30790','종양수구분코드','05','5개 이상','5', NULL, NOW());</v>
      </c>
    </row>
    <row r="870" spans="1:17">
      <c r="A870" s="66" t="s">
        <v>2238</v>
      </c>
      <c r="B870" s="144">
        <v>1</v>
      </c>
      <c r="C870" s="16">
        <v>30790</v>
      </c>
      <c r="D870" s="16" t="s">
        <v>1161</v>
      </c>
      <c r="E870" s="19" t="s">
        <v>284</v>
      </c>
      <c r="F870" s="5" t="s">
        <v>1167</v>
      </c>
      <c r="G870" s="15">
        <v>6</v>
      </c>
      <c r="H870" s="20">
        <v>7</v>
      </c>
      <c r="I870" s="13">
        <v>0</v>
      </c>
      <c r="J870" s="14">
        <v>0</v>
      </c>
      <c r="K870" s="14">
        <v>0</v>
      </c>
      <c r="L870" s="14">
        <v>1</v>
      </c>
      <c r="M870" s="14">
        <v>0</v>
      </c>
      <c r="N870" s="14" t="s">
        <v>170</v>
      </c>
      <c r="O870" s="15"/>
      <c r="P870" s="15" t="s">
        <v>275</v>
      </c>
      <c r="Q870" s="27" t="str">
        <f t="shared" si="13"/>
        <v>INSERT INTO CNCR_CODE_META_BAK values (:v_host_cd,'1','30790','종양수구분코드','06','확인되는 병변 없음','6', NULL, NOW());</v>
      </c>
    </row>
    <row r="871" spans="1:17">
      <c r="A871" s="66" t="s">
        <v>2238</v>
      </c>
      <c r="B871" s="144">
        <v>1</v>
      </c>
      <c r="C871" s="16">
        <v>30790</v>
      </c>
      <c r="D871" s="16" t="s">
        <v>1161</v>
      </c>
      <c r="E871" s="19" t="s">
        <v>310</v>
      </c>
      <c r="F871" s="5" t="s">
        <v>271</v>
      </c>
      <c r="G871" s="15">
        <v>7</v>
      </c>
      <c r="H871" s="20">
        <v>7</v>
      </c>
      <c r="I871" s="13">
        <v>0</v>
      </c>
      <c r="J871" s="14">
        <v>0</v>
      </c>
      <c r="K871" s="14">
        <v>0</v>
      </c>
      <c r="L871" s="14">
        <v>1</v>
      </c>
      <c r="M871" s="14">
        <v>0</v>
      </c>
      <c r="N871" s="14" t="s">
        <v>170</v>
      </c>
      <c r="O871" s="15"/>
      <c r="P871" s="15" t="s">
        <v>275</v>
      </c>
      <c r="Q871" s="27" t="str">
        <f t="shared" si="13"/>
        <v>INSERT INTO CNCR_CODE_META_BAK values (:v_host_cd,'1','30790','종양수구분코드','99','기타','7', NULL, NOW());</v>
      </c>
    </row>
    <row r="872" spans="1:17">
      <c r="A872" s="66" t="s">
        <v>2238</v>
      </c>
      <c r="B872" s="144">
        <v>1</v>
      </c>
      <c r="C872" s="16">
        <v>30800</v>
      </c>
      <c r="D872" s="15" t="s">
        <v>45</v>
      </c>
      <c r="E872" s="19" t="s">
        <v>273</v>
      </c>
      <c r="F872" s="5" t="s">
        <v>1168</v>
      </c>
      <c r="G872" s="15">
        <v>1</v>
      </c>
      <c r="H872" s="20">
        <v>6</v>
      </c>
      <c r="I872" s="13">
        <v>0</v>
      </c>
      <c r="J872" s="14">
        <v>0</v>
      </c>
      <c r="K872" s="14">
        <v>0</v>
      </c>
      <c r="L872" s="14">
        <v>1</v>
      </c>
      <c r="M872" s="14">
        <v>0</v>
      </c>
      <c r="N872" s="14" t="s">
        <v>170</v>
      </c>
      <c r="O872" s="15"/>
      <c r="P872" s="15" t="s">
        <v>275</v>
      </c>
      <c r="Q872" s="27" t="str">
        <f t="shared" si="13"/>
        <v>INSERT INTO CNCR_CODE_META_BAK values (:v_host_cd,'1','30800','간종양형태구분코드','01','Nodular','1', NULL, NOW());</v>
      </c>
    </row>
    <row r="873" spans="1:17">
      <c r="A873" s="66" t="s">
        <v>2238</v>
      </c>
      <c r="B873" s="144">
        <v>1</v>
      </c>
      <c r="C873" s="16">
        <v>30800</v>
      </c>
      <c r="D873" s="15" t="s">
        <v>45</v>
      </c>
      <c r="E873" s="19" t="s">
        <v>276</v>
      </c>
      <c r="F873" s="5" t="s">
        <v>1169</v>
      </c>
      <c r="G873" s="15">
        <v>2</v>
      </c>
      <c r="H873" s="20">
        <v>6</v>
      </c>
      <c r="I873" s="13">
        <v>0</v>
      </c>
      <c r="J873" s="14">
        <v>0</v>
      </c>
      <c r="K873" s="14">
        <v>0</v>
      </c>
      <c r="L873" s="14">
        <v>1</v>
      </c>
      <c r="M873" s="14">
        <v>0</v>
      </c>
      <c r="N873" s="14" t="s">
        <v>170</v>
      </c>
      <c r="O873" s="15"/>
      <c r="P873" s="15" t="s">
        <v>275</v>
      </c>
      <c r="Q873" s="27" t="str">
        <f t="shared" si="13"/>
        <v>INSERT INTO CNCR_CODE_META_BAK values (:v_host_cd,'1','30800','간종양형태구분코드','02','Massive','2', NULL, NOW());</v>
      </c>
    </row>
    <row r="874" spans="1:17">
      <c r="A874" s="66" t="s">
        <v>2238</v>
      </c>
      <c r="B874" s="144">
        <v>1</v>
      </c>
      <c r="C874" s="16">
        <v>30800</v>
      </c>
      <c r="D874" s="15" t="s">
        <v>45</v>
      </c>
      <c r="E874" s="19" t="s">
        <v>278</v>
      </c>
      <c r="F874" s="5" t="s">
        <v>638</v>
      </c>
      <c r="G874" s="15">
        <v>3</v>
      </c>
      <c r="H874" s="20">
        <v>6</v>
      </c>
      <c r="I874" s="13">
        <v>0</v>
      </c>
      <c r="J874" s="14">
        <v>0</v>
      </c>
      <c r="K874" s="14">
        <v>0</v>
      </c>
      <c r="L874" s="14">
        <v>1</v>
      </c>
      <c r="M874" s="14">
        <v>0</v>
      </c>
      <c r="N874" s="14" t="s">
        <v>170</v>
      </c>
      <c r="O874" s="15"/>
      <c r="P874" s="15" t="s">
        <v>275</v>
      </c>
      <c r="Q874" s="27" t="str">
        <f t="shared" si="13"/>
        <v>INSERT INTO CNCR_CODE_META_BAK values (:v_host_cd,'1','30800','간종양형태구분코드','03','Infiltrative','3', NULL, NOW());</v>
      </c>
    </row>
    <row r="875" spans="1:17">
      <c r="A875" s="66" t="s">
        <v>2238</v>
      </c>
      <c r="B875" s="144">
        <v>1</v>
      </c>
      <c r="C875" s="16">
        <v>30800</v>
      </c>
      <c r="D875" s="15" t="s">
        <v>45</v>
      </c>
      <c r="E875" s="19" t="s">
        <v>280</v>
      </c>
      <c r="F875" s="5" t="s">
        <v>1170</v>
      </c>
      <c r="G875" s="15">
        <v>4</v>
      </c>
      <c r="H875" s="20">
        <v>6</v>
      </c>
      <c r="I875" s="13">
        <v>0</v>
      </c>
      <c r="J875" s="14">
        <v>0</v>
      </c>
      <c r="K875" s="14">
        <v>0</v>
      </c>
      <c r="L875" s="14">
        <v>1</v>
      </c>
      <c r="M875" s="14">
        <v>0</v>
      </c>
      <c r="N875" s="14" t="s">
        <v>170</v>
      </c>
      <c r="O875" s="15"/>
      <c r="P875" s="15" t="s">
        <v>275</v>
      </c>
      <c r="Q875" s="27" t="str">
        <f t="shared" si="13"/>
        <v>INSERT INTO CNCR_CODE_META_BAK values (:v_host_cd,'1','30800','간종양형태구분코드','04','Unclassifiable','4', NULL, NOW());</v>
      </c>
    </row>
    <row r="876" spans="1:17">
      <c r="A876" s="66" t="s">
        <v>2238</v>
      </c>
      <c r="B876" s="144">
        <v>1</v>
      </c>
      <c r="C876" s="16">
        <v>30800</v>
      </c>
      <c r="D876" s="15" t="s">
        <v>45</v>
      </c>
      <c r="E876" s="19" t="s">
        <v>282</v>
      </c>
      <c r="F876" s="5" t="s">
        <v>1167</v>
      </c>
      <c r="G876" s="15">
        <v>5</v>
      </c>
      <c r="H876" s="20">
        <v>6</v>
      </c>
      <c r="I876" s="13">
        <v>0</v>
      </c>
      <c r="J876" s="14">
        <v>0</v>
      </c>
      <c r="K876" s="14">
        <v>0</v>
      </c>
      <c r="L876" s="14">
        <v>1</v>
      </c>
      <c r="M876" s="14">
        <v>0</v>
      </c>
      <c r="N876" s="14" t="s">
        <v>170</v>
      </c>
      <c r="O876" s="15"/>
      <c r="P876" s="15" t="s">
        <v>275</v>
      </c>
      <c r="Q876" s="27" t="str">
        <f t="shared" si="13"/>
        <v>INSERT INTO CNCR_CODE_META_BAK values (:v_host_cd,'1','30800','간종양형태구분코드','05','확인되는 병변 없음','5', NULL, NOW());</v>
      </c>
    </row>
    <row r="877" spans="1:17">
      <c r="A877" s="66" t="s">
        <v>2238</v>
      </c>
      <c r="B877" s="144">
        <v>1</v>
      </c>
      <c r="C877" s="16">
        <v>30800</v>
      </c>
      <c r="D877" s="15" t="s">
        <v>45</v>
      </c>
      <c r="E877" s="19" t="s">
        <v>310</v>
      </c>
      <c r="F877" s="5" t="s">
        <v>271</v>
      </c>
      <c r="G877" s="15">
        <v>6</v>
      </c>
      <c r="H877" s="20">
        <v>6</v>
      </c>
      <c r="I877" s="13">
        <v>0</v>
      </c>
      <c r="J877" s="14">
        <v>0</v>
      </c>
      <c r="K877" s="14">
        <v>0</v>
      </c>
      <c r="L877" s="14">
        <v>1</v>
      </c>
      <c r="M877" s="14">
        <v>0</v>
      </c>
      <c r="N877" s="14" t="s">
        <v>170</v>
      </c>
      <c r="O877" s="15"/>
      <c r="P877" s="15" t="s">
        <v>275</v>
      </c>
      <c r="Q877" s="27" t="str">
        <f t="shared" si="13"/>
        <v>INSERT INTO CNCR_CODE_META_BAK values (:v_host_cd,'1','30800','간종양형태구분코드','99','기타','6', NULL, NOW());</v>
      </c>
    </row>
    <row r="878" spans="1:17">
      <c r="A878" s="66" t="s">
        <v>2238</v>
      </c>
      <c r="B878" s="144">
        <v>1</v>
      </c>
      <c r="C878" s="16">
        <v>30810</v>
      </c>
      <c r="D878" s="16" t="s">
        <v>1171</v>
      </c>
      <c r="E878" s="19" t="s">
        <v>497</v>
      </c>
      <c r="F878" s="5" t="s">
        <v>1172</v>
      </c>
      <c r="G878" s="18">
        <v>1</v>
      </c>
      <c r="H878" s="20">
        <v>5</v>
      </c>
      <c r="I878" s="13">
        <v>0</v>
      </c>
      <c r="J878" s="14">
        <v>0</v>
      </c>
      <c r="K878" s="14">
        <v>0</v>
      </c>
      <c r="L878" s="14">
        <v>1</v>
      </c>
      <c r="M878" s="14">
        <v>0</v>
      </c>
      <c r="N878" s="14" t="s">
        <v>170</v>
      </c>
      <c r="O878" s="15"/>
      <c r="P878" s="15" t="s">
        <v>275</v>
      </c>
      <c r="Q878" s="27" t="str">
        <f t="shared" si="13"/>
        <v>INSERT INTO CNCR_CODE_META_BAK values (:v_host_cd,'1','30810','간문맥침윤수준구분코드','1','Vp1 (Distal to the 2st branch of the portal vein but not in the 2st branch)','1', NULL, NOW());</v>
      </c>
    </row>
    <row r="879" spans="1:17">
      <c r="A879" s="66" t="s">
        <v>2238</v>
      </c>
      <c r="B879" s="144">
        <v>1</v>
      </c>
      <c r="C879" s="16">
        <v>30810</v>
      </c>
      <c r="D879" s="16" t="s">
        <v>1171</v>
      </c>
      <c r="E879" s="19" t="s">
        <v>500</v>
      </c>
      <c r="F879" s="5" t="s">
        <v>1173</v>
      </c>
      <c r="G879" s="18">
        <v>2</v>
      </c>
      <c r="H879" s="20">
        <v>5</v>
      </c>
      <c r="I879" s="13">
        <v>0</v>
      </c>
      <c r="J879" s="14">
        <v>0</v>
      </c>
      <c r="K879" s="14">
        <v>0</v>
      </c>
      <c r="L879" s="14">
        <v>1</v>
      </c>
      <c r="M879" s="14">
        <v>0</v>
      </c>
      <c r="N879" s="14" t="s">
        <v>170</v>
      </c>
      <c r="O879" s="15"/>
      <c r="P879" s="15" t="s">
        <v>275</v>
      </c>
      <c r="Q879" s="27" t="str">
        <f t="shared" si="13"/>
        <v>INSERT INTO CNCR_CODE_META_BAK values (:v_host_cd,'1','30810','간문맥침윤수준구분코드','2','Vp2 (2st branch)','2', NULL, NOW());</v>
      </c>
    </row>
    <row r="880" spans="1:17">
      <c r="A880" s="66" t="s">
        <v>2238</v>
      </c>
      <c r="B880" s="144">
        <v>1</v>
      </c>
      <c r="C880" s="16">
        <v>30810</v>
      </c>
      <c r="D880" s="16" t="s">
        <v>1171</v>
      </c>
      <c r="E880" s="19" t="s">
        <v>382</v>
      </c>
      <c r="F880" s="5" t="s">
        <v>1174</v>
      </c>
      <c r="G880" s="18">
        <v>3</v>
      </c>
      <c r="H880" s="20">
        <v>5</v>
      </c>
      <c r="I880" s="13">
        <v>0</v>
      </c>
      <c r="J880" s="14">
        <v>0</v>
      </c>
      <c r="K880" s="14">
        <v>0</v>
      </c>
      <c r="L880" s="14">
        <v>1</v>
      </c>
      <c r="M880" s="14">
        <v>0</v>
      </c>
      <c r="N880" s="14" t="s">
        <v>170</v>
      </c>
      <c r="O880" s="15"/>
      <c r="P880" s="15" t="s">
        <v>275</v>
      </c>
      <c r="Q880" s="27" t="str">
        <f t="shared" si="13"/>
        <v>INSERT INTO CNCR_CODE_META_BAK values (:v_host_cd,'1','30810','간문맥침윤수준구분코드','3','Vp3 (Right or left portal vein invasion, 1st branch)','3', NULL, NOW());</v>
      </c>
    </row>
    <row r="881" spans="1:17">
      <c r="A881" s="66" t="s">
        <v>2238</v>
      </c>
      <c r="B881" s="144">
        <v>1</v>
      </c>
      <c r="C881" s="16">
        <v>30810</v>
      </c>
      <c r="D881" s="16" t="s">
        <v>1171</v>
      </c>
      <c r="E881" s="19" t="s">
        <v>384</v>
      </c>
      <c r="F881" s="5" t="s">
        <v>1175</v>
      </c>
      <c r="G881" s="18">
        <v>4</v>
      </c>
      <c r="H881" s="20">
        <v>5</v>
      </c>
      <c r="I881" s="13">
        <v>0</v>
      </c>
      <c r="J881" s="14">
        <v>0</v>
      </c>
      <c r="K881" s="14">
        <v>0</v>
      </c>
      <c r="L881" s="14">
        <v>1</v>
      </c>
      <c r="M881" s="14">
        <v>0</v>
      </c>
      <c r="N881" s="14" t="s">
        <v>170</v>
      </c>
      <c r="O881" s="15"/>
      <c r="P881" s="15" t="s">
        <v>275</v>
      </c>
      <c r="Q881" s="27" t="str">
        <f t="shared" si="13"/>
        <v>INSERT INTO CNCR_CODE_META_BAK values (:v_host_cd,'1','30810','간문맥침윤수준구분코드','4','Vp4 (Main portal vein invasion)','4', NULL, NOW());</v>
      </c>
    </row>
    <row r="882" spans="1:17">
      <c r="A882" s="66" t="s">
        <v>2238</v>
      </c>
      <c r="B882" s="144">
        <v>1</v>
      </c>
      <c r="C882" s="16">
        <v>30810</v>
      </c>
      <c r="D882" s="16" t="s">
        <v>1171</v>
      </c>
      <c r="E882" s="19" t="s">
        <v>504</v>
      </c>
      <c r="F882" s="5" t="s">
        <v>271</v>
      </c>
      <c r="G882" s="18">
        <v>5</v>
      </c>
      <c r="H882" s="20">
        <v>5</v>
      </c>
      <c r="I882" s="13">
        <v>0</v>
      </c>
      <c r="J882" s="14">
        <v>0</v>
      </c>
      <c r="K882" s="14">
        <v>0</v>
      </c>
      <c r="L882" s="14">
        <v>1</v>
      </c>
      <c r="M882" s="14">
        <v>0</v>
      </c>
      <c r="N882" s="14" t="s">
        <v>170</v>
      </c>
      <c r="O882" s="15"/>
      <c r="P882" s="15" t="s">
        <v>275</v>
      </c>
      <c r="Q882" s="27" t="str">
        <f t="shared" si="13"/>
        <v>INSERT INTO CNCR_CODE_META_BAK values (:v_host_cd,'1','30810','간문맥침윤수준구분코드','9','기타','5', NULL, NOW());</v>
      </c>
    </row>
    <row r="883" spans="1:17">
      <c r="A883" s="66" t="s">
        <v>2238</v>
      </c>
      <c r="B883" s="144">
        <v>1</v>
      </c>
      <c r="C883" s="16">
        <v>30820</v>
      </c>
      <c r="D883" s="16" t="s">
        <v>46</v>
      </c>
      <c r="E883" s="19" t="s">
        <v>273</v>
      </c>
      <c r="F883" s="5" t="s">
        <v>285</v>
      </c>
      <c r="G883" s="15">
        <v>1</v>
      </c>
      <c r="H883" s="20">
        <v>8</v>
      </c>
      <c r="I883" s="13">
        <v>0</v>
      </c>
      <c r="J883" s="14">
        <v>0</v>
      </c>
      <c r="K883" s="14">
        <v>0</v>
      </c>
      <c r="L883" s="14">
        <v>1</v>
      </c>
      <c r="M883" s="14">
        <v>0</v>
      </c>
      <c r="N883" s="14" t="s">
        <v>170</v>
      </c>
      <c r="O883" s="15"/>
      <c r="P883" s="15" t="s">
        <v>275</v>
      </c>
      <c r="Q883" s="27" t="str">
        <f t="shared" si="13"/>
        <v>INSERT INTO CNCR_CODE_META_BAK values (:v_host_cd,'1','30820','간외전이부위코드','01','뇌','1', NULL, NOW());</v>
      </c>
    </row>
    <row r="884" spans="1:17">
      <c r="A884" s="66" t="s">
        <v>2238</v>
      </c>
      <c r="B884" s="144">
        <v>1</v>
      </c>
      <c r="C884" s="16">
        <v>30820</v>
      </c>
      <c r="D884" s="16" t="s">
        <v>46</v>
      </c>
      <c r="E884" s="19" t="s">
        <v>276</v>
      </c>
      <c r="F884" s="5" t="s">
        <v>1176</v>
      </c>
      <c r="G884" s="15">
        <v>2</v>
      </c>
      <c r="H884" s="20">
        <v>8</v>
      </c>
      <c r="I884" s="13">
        <v>0</v>
      </c>
      <c r="J884" s="14">
        <v>0</v>
      </c>
      <c r="K884" s="14">
        <v>0</v>
      </c>
      <c r="L884" s="14">
        <v>1</v>
      </c>
      <c r="M884" s="14">
        <v>0</v>
      </c>
      <c r="N884" s="14" t="s">
        <v>170</v>
      </c>
      <c r="O884" s="15"/>
      <c r="P884" s="15" t="s">
        <v>275</v>
      </c>
      <c r="Q884" s="27" t="str">
        <f t="shared" si="13"/>
        <v>INSERT INTO CNCR_CODE_META_BAK values (:v_host_cd,'1','30820','간외전이부위코드','02','림프절','2', NULL, NOW());</v>
      </c>
    </row>
    <row r="885" spans="1:17">
      <c r="A885" s="66" t="s">
        <v>2238</v>
      </c>
      <c r="B885" s="144">
        <v>1</v>
      </c>
      <c r="C885" s="16">
        <v>30820</v>
      </c>
      <c r="D885" s="16" t="s">
        <v>46</v>
      </c>
      <c r="E885" s="19" t="s">
        <v>278</v>
      </c>
      <c r="F885" s="5" t="s">
        <v>1177</v>
      </c>
      <c r="G885" s="15">
        <v>3</v>
      </c>
      <c r="H885" s="20">
        <v>8</v>
      </c>
      <c r="I885" s="13">
        <v>0</v>
      </c>
      <c r="J885" s="14">
        <v>0</v>
      </c>
      <c r="K885" s="14">
        <v>0</v>
      </c>
      <c r="L885" s="14">
        <v>1</v>
      </c>
      <c r="M885" s="14">
        <v>0</v>
      </c>
      <c r="N885" s="14" t="s">
        <v>170</v>
      </c>
      <c r="O885" s="15"/>
      <c r="P885" s="15" t="s">
        <v>275</v>
      </c>
      <c r="Q885" s="27" t="str">
        <f t="shared" si="13"/>
        <v>INSERT INTO CNCR_CODE_META_BAK values (:v_host_cd,'1','30820','간외전이부위코드','03','복막','3', NULL, NOW());</v>
      </c>
    </row>
    <row r="886" spans="1:17">
      <c r="A886" s="66" t="s">
        <v>2238</v>
      </c>
      <c r="B886" s="144">
        <v>1</v>
      </c>
      <c r="C886" s="16">
        <v>30820</v>
      </c>
      <c r="D886" s="16" t="s">
        <v>46</v>
      </c>
      <c r="E886" s="19" t="s">
        <v>280</v>
      </c>
      <c r="F886" s="5" t="s">
        <v>1178</v>
      </c>
      <c r="G886" s="15">
        <v>4</v>
      </c>
      <c r="H886" s="20">
        <v>8</v>
      </c>
      <c r="I886" s="13">
        <v>0</v>
      </c>
      <c r="J886" s="14">
        <v>0</v>
      </c>
      <c r="K886" s="14">
        <v>0</v>
      </c>
      <c r="L886" s="14">
        <v>1</v>
      </c>
      <c r="M886" s="14">
        <v>0</v>
      </c>
      <c r="N886" s="14" t="s">
        <v>170</v>
      </c>
      <c r="O886" s="15"/>
      <c r="P886" s="15" t="s">
        <v>275</v>
      </c>
      <c r="Q886" s="27" t="str">
        <f t="shared" si="13"/>
        <v>INSERT INTO CNCR_CODE_META_BAK values (:v_host_cd,'1','30820','간외전이부위코드','04','부신','4', NULL, NOW());</v>
      </c>
    </row>
    <row r="887" spans="1:17">
      <c r="A887" s="66" t="s">
        <v>2238</v>
      </c>
      <c r="B887" s="144">
        <v>1</v>
      </c>
      <c r="C887" s="16">
        <v>30820</v>
      </c>
      <c r="D887" s="16" t="s">
        <v>46</v>
      </c>
      <c r="E887" s="19" t="s">
        <v>282</v>
      </c>
      <c r="F887" s="5" t="s">
        <v>1179</v>
      </c>
      <c r="G887" s="15">
        <v>5</v>
      </c>
      <c r="H887" s="20">
        <v>8</v>
      </c>
      <c r="I887" s="13">
        <v>0</v>
      </c>
      <c r="J887" s="14">
        <v>0</v>
      </c>
      <c r="K887" s="14">
        <v>0</v>
      </c>
      <c r="L887" s="14">
        <v>1</v>
      </c>
      <c r="M887" s="14">
        <v>0</v>
      </c>
      <c r="N887" s="14" t="s">
        <v>170</v>
      </c>
      <c r="O887" s="15"/>
      <c r="P887" s="15" t="s">
        <v>275</v>
      </c>
      <c r="Q887" s="27" t="str">
        <f t="shared" si="13"/>
        <v>INSERT INTO CNCR_CODE_META_BAK values (:v_host_cd,'1','30820','간외전이부위코드','05','뼈','5', NULL, NOW());</v>
      </c>
    </row>
    <row r="888" spans="1:17">
      <c r="A888" s="66" t="s">
        <v>2238</v>
      </c>
      <c r="B888" s="144">
        <v>1</v>
      </c>
      <c r="C888" s="16">
        <v>30820</v>
      </c>
      <c r="D888" s="16" t="s">
        <v>46</v>
      </c>
      <c r="E888" s="19" t="s">
        <v>284</v>
      </c>
      <c r="F888" s="5" t="s">
        <v>304</v>
      </c>
      <c r="G888" s="15">
        <v>6</v>
      </c>
      <c r="H888" s="20">
        <v>8</v>
      </c>
      <c r="I888" s="13">
        <v>0</v>
      </c>
      <c r="J888" s="14">
        <v>0</v>
      </c>
      <c r="K888" s="14">
        <v>0</v>
      </c>
      <c r="L888" s="14">
        <v>1</v>
      </c>
      <c r="M888" s="14">
        <v>0</v>
      </c>
      <c r="N888" s="14" t="s">
        <v>170</v>
      </c>
      <c r="O888" s="15"/>
      <c r="P888" s="15" t="s">
        <v>275</v>
      </c>
      <c r="Q888" s="27" t="str">
        <f t="shared" si="13"/>
        <v>INSERT INTO CNCR_CODE_META_BAK values (:v_host_cd,'1','30820','간외전이부위코드','06','폐','6', NULL, NOW());</v>
      </c>
    </row>
    <row r="889" spans="1:17">
      <c r="A889" s="66" t="s">
        <v>2238</v>
      </c>
      <c r="B889" s="144">
        <v>1</v>
      </c>
      <c r="C889" s="16">
        <v>30820</v>
      </c>
      <c r="D889" s="16" t="s">
        <v>46</v>
      </c>
      <c r="E889" s="19" t="s">
        <v>307</v>
      </c>
      <c r="F889" s="5" t="s">
        <v>308</v>
      </c>
      <c r="G889" s="15">
        <v>7</v>
      </c>
      <c r="H889" s="20">
        <v>8</v>
      </c>
      <c r="I889" s="13">
        <v>0</v>
      </c>
      <c r="J889" s="14">
        <v>0</v>
      </c>
      <c r="K889" s="14">
        <v>0</v>
      </c>
      <c r="L889" s="14">
        <v>1</v>
      </c>
      <c r="M889" s="14">
        <v>0</v>
      </c>
      <c r="N889" s="14" t="s">
        <v>170</v>
      </c>
      <c r="O889" s="15"/>
      <c r="P889" s="15" t="s">
        <v>309</v>
      </c>
      <c r="Q889" s="27" t="str">
        <f t="shared" si="13"/>
        <v>INSERT INTO CNCR_CODE_META_BAK values (:v_host_cd,'1','30820','간외전이부위코드','98','2개 이상','7', NULL, NOW());</v>
      </c>
    </row>
    <row r="890" spans="1:17">
      <c r="A890" s="66" t="s">
        <v>2238</v>
      </c>
      <c r="B890" s="144">
        <v>1</v>
      </c>
      <c r="C890" s="16">
        <v>30820</v>
      </c>
      <c r="D890" s="16" t="s">
        <v>46</v>
      </c>
      <c r="E890" s="19" t="s">
        <v>310</v>
      </c>
      <c r="F890" s="5" t="s">
        <v>271</v>
      </c>
      <c r="G890" s="15">
        <v>8</v>
      </c>
      <c r="H890" s="20">
        <v>8</v>
      </c>
      <c r="I890" s="13">
        <v>0</v>
      </c>
      <c r="J890" s="14">
        <v>0</v>
      </c>
      <c r="K890" s="14">
        <v>0</v>
      </c>
      <c r="L890" s="14">
        <v>1</v>
      </c>
      <c r="M890" s="14">
        <v>0</v>
      </c>
      <c r="N890" s="14" t="s">
        <v>170</v>
      </c>
      <c r="O890" s="15"/>
      <c r="P890" s="15" t="s">
        <v>275</v>
      </c>
      <c r="Q890" s="27" t="str">
        <f t="shared" si="13"/>
        <v>INSERT INTO CNCR_CODE_META_BAK values (:v_host_cd,'1','30820','간외전이부위코드','99','기타','8', NULL, NOW());</v>
      </c>
    </row>
    <row r="891" spans="1:17">
      <c r="A891" s="66" t="s">
        <v>2238</v>
      </c>
      <c r="B891" s="144">
        <v>1</v>
      </c>
      <c r="C891" s="16">
        <v>30830</v>
      </c>
      <c r="D891" s="16" t="s">
        <v>47</v>
      </c>
      <c r="E891" s="19" t="s">
        <v>497</v>
      </c>
      <c r="F891" s="5" t="s">
        <v>351</v>
      </c>
      <c r="G891" s="15">
        <v>1</v>
      </c>
      <c r="H891" s="20">
        <v>4</v>
      </c>
      <c r="I891" s="13">
        <v>0</v>
      </c>
      <c r="J891" s="14">
        <v>0</v>
      </c>
      <c r="K891" s="14">
        <v>0</v>
      </c>
      <c r="L891" s="14">
        <v>1</v>
      </c>
      <c r="M891" s="14">
        <v>0</v>
      </c>
      <c r="N891" s="14" t="s">
        <v>170</v>
      </c>
      <c r="O891" s="15"/>
      <c r="P891" s="15" t="s">
        <v>275</v>
      </c>
      <c r="Q891" s="27" t="str">
        <f t="shared" si="13"/>
        <v>INSERT INTO CNCR_CODE_META_BAK values (:v_host_cd,'1','30830','복수증상구분코드','1','No','1', NULL, NOW());</v>
      </c>
    </row>
    <row r="892" spans="1:17">
      <c r="A892" s="66" t="s">
        <v>2238</v>
      </c>
      <c r="B892" s="144">
        <v>1</v>
      </c>
      <c r="C892" s="16">
        <v>30830</v>
      </c>
      <c r="D892" s="16" t="s">
        <v>47</v>
      </c>
      <c r="E892" s="19" t="s">
        <v>500</v>
      </c>
      <c r="F892" s="5" t="s">
        <v>1180</v>
      </c>
      <c r="G892" s="15">
        <v>2</v>
      </c>
      <c r="H892" s="20">
        <v>4</v>
      </c>
      <c r="I892" s="13">
        <v>0</v>
      </c>
      <c r="J892" s="14">
        <v>0</v>
      </c>
      <c r="K892" s="14">
        <v>0</v>
      </c>
      <c r="L892" s="14">
        <v>1</v>
      </c>
      <c r="M892" s="14">
        <v>0</v>
      </c>
      <c r="N892" s="14" t="s">
        <v>170</v>
      </c>
      <c r="O892" s="15"/>
      <c r="P892" s="15" t="s">
        <v>275</v>
      </c>
      <c r="Q892" s="27" t="str">
        <f t="shared" si="13"/>
        <v>INSERT INTO CNCR_CODE_META_BAK values (:v_host_cd,'1','30830','복수증상구분코드','2','Mild','2', NULL, NOW());</v>
      </c>
    </row>
    <row r="893" spans="1:17">
      <c r="A893" s="66" t="s">
        <v>2238</v>
      </c>
      <c r="B893" s="144">
        <v>1</v>
      </c>
      <c r="C893" s="16">
        <v>30830</v>
      </c>
      <c r="D893" s="16" t="s">
        <v>47</v>
      </c>
      <c r="E893" s="19" t="s">
        <v>382</v>
      </c>
      <c r="F893" s="5" t="s">
        <v>1181</v>
      </c>
      <c r="G893" s="15">
        <v>3</v>
      </c>
      <c r="H893" s="20">
        <v>4</v>
      </c>
      <c r="I893" s="13">
        <v>0</v>
      </c>
      <c r="J893" s="14">
        <v>0</v>
      </c>
      <c r="K893" s="14">
        <v>0</v>
      </c>
      <c r="L893" s="14">
        <v>1</v>
      </c>
      <c r="M893" s="14">
        <v>0</v>
      </c>
      <c r="N893" s="14" t="s">
        <v>170</v>
      </c>
      <c r="O893" s="15"/>
      <c r="P893" s="15" t="s">
        <v>275</v>
      </c>
      <c r="Q893" s="27" t="str">
        <f t="shared" si="13"/>
        <v>INSERT INTO CNCR_CODE_META_BAK values (:v_host_cd,'1','30830','복수증상구분코드','3','Moderate to severe','3', NULL, NOW());</v>
      </c>
    </row>
    <row r="894" spans="1:17">
      <c r="A894" s="66" t="s">
        <v>2238</v>
      </c>
      <c r="B894" s="144">
        <v>1</v>
      </c>
      <c r="C894" s="16">
        <v>30830</v>
      </c>
      <c r="D894" s="16" t="s">
        <v>47</v>
      </c>
      <c r="E894" s="19" t="s">
        <v>504</v>
      </c>
      <c r="F894" s="5" t="s">
        <v>271</v>
      </c>
      <c r="G894" s="15">
        <v>4</v>
      </c>
      <c r="H894" s="20">
        <v>4</v>
      </c>
      <c r="I894" s="13">
        <v>0</v>
      </c>
      <c r="J894" s="14">
        <v>0</v>
      </c>
      <c r="K894" s="14">
        <v>0</v>
      </c>
      <c r="L894" s="14">
        <v>1</v>
      </c>
      <c r="M894" s="14">
        <v>0</v>
      </c>
      <c r="N894" s="14" t="s">
        <v>170</v>
      </c>
      <c r="O894" s="15"/>
      <c r="P894" s="15" t="s">
        <v>275</v>
      </c>
      <c r="Q894" s="27" t="str">
        <f t="shared" si="13"/>
        <v>INSERT INTO CNCR_CODE_META_BAK values (:v_host_cd,'1','30830','복수증상구분코드','9','기타','4', NULL, NOW());</v>
      </c>
    </row>
    <row r="895" spans="1:17">
      <c r="A895" s="66" t="s">
        <v>2238</v>
      </c>
      <c r="B895" s="144">
        <v>1</v>
      </c>
      <c r="C895" s="16">
        <v>30840</v>
      </c>
      <c r="D895" s="16" t="s">
        <v>77</v>
      </c>
      <c r="E895" s="19" t="s">
        <v>273</v>
      </c>
      <c r="F895" s="5" t="s">
        <v>1182</v>
      </c>
      <c r="G895" s="15">
        <v>1</v>
      </c>
      <c r="H895" s="20">
        <v>13</v>
      </c>
      <c r="I895" s="13">
        <v>0</v>
      </c>
      <c r="J895" s="14">
        <v>0</v>
      </c>
      <c r="K895" s="14">
        <v>0</v>
      </c>
      <c r="L895" s="14">
        <v>1</v>
      </c>
      <c r="M895" s="14">
        <v>0</v>
      </c>
      <c r="N895" s="14" t="s">
        <v>170</v>
      </c>
      <c r="O895" s="15"/>
      <c r="P895" s="15" t="s">
        <v>275</v>
      </c>
      <c r="Q895" s="27" t="str">
        <f t="shared" si="13"/>
        <v>INSERT INTO CNCR_CODE_META_BAK values (:v_host_cd,'1','30840','육안확인병변형태구분코드','01','Cirrhotomimetic type','1', NULL, NOW());</v>
      </c>
    </row>
    <row r="896" spans="1:17">
      <c r="A896" s="66" t="s">
        <v>2238</v>
      </c>
      <c r="B896" s="144">
        <v>1</v>
      </c>
      <c r="C896" s="16">
        <v>30840</v>
      </c>
      <c r="D896" s="16" t="s">
        <v>77</v>
      </c>
      <c r="E896" s="19" t="s">
        <v>276</v>
      </c>
      <c r="F896" s="5" t="s">
        <v>1183</v>
      </c>
      <c r="G896" s="15">
        <v>2</v>
      </c>
      <c r="H896" s="20">
        <v>13</v>
      </c>
      <c r="I896" s="13">
        <v>0</v>
      </c>
      <c r="J896" s="14">
        <v>0</v>
      </c>
      <c r="K896" s="14">
        <v>0</v>
      </c>
      <c r="L896" s="14">
        <v>1</v>
      </c>
      <c r="M896" s="14">
        <v>0</v>
      </c>
      <c r="N896" s="14" t="s">
        <v>170</v>
      </c>
      <c r="O896" s="15"/>
      <c r="P896" s="15" t="s">
        <v>275</v>
      </c>
      <c r="Q896" s="27" t="str">
        <f t="shared" si="13"/>
        <v>INSERT INTO CNCR_CODE_META_BAK values (:v_host_cd,'1','30840','육안확인병변형태구분코드','02','Expanding nodular type','2', NULL, NOW());</v>
      </c>
    </row>
    <row r="897" spans="1:17">
      <c r="A897" s="66" t="s">
        <v>2238</v>
      </c>
      <c r="B897" s="144">
        <v>1</v>
      </c>
      <c r="C897" s="16">
        <v>30840</v>
      </c>
      <c r="D897" s="16" t="s">
        <v>77</v>
      </c>
      <c r="E897" s="19" t="s">
        <v>278</v>
      </c>
      <c r="F897" s="5" t="s">
        <v>1184</v>
      </c>
      <c r="G897" s="15">
        <v>3</v>
      </c>
      <c r="H897" s="20">
        <v>13</v>
      </c>
      <c r="I897" s="13">
        <v>0</v>
      </c>
      <c r="J897" s="14">
        <v>0</v>
      </c>
      <c r="K897" s="14">
        <v>0</v>
      </c>
      <c r="L897" s="14">
        <v>1</v>
      </c>
      <c r="M897" s="14">
        <v>0</v>
      </c>
      <c r="N897" s="14" t="s">
        <v>170</v>
      </c>
      <c r="O897" s="15"/>
      <c r="P897" s="15" t="s">
        <v>275</v>
      </c>
      <c r="Q897" s="27" t="str">
        <f t="shared" si="13"/>
        <v>INSERT INTO CNCR_CODE_META_BAK values (:v_host_cd,'1','30840','육안확인병변형태구분코드','03','Infiltrative type','3', NULL, NOW());</v>
      </c>
    </row>
    <row r="898" spans="1:17">
      <c r="A898" s="66" t="s">
        <v>2238</v>
      </c>
      <c r="B898" s="144">
        <v>1</v>
      </c>
      <c r="C898" s="16">
        <v>30840</v>
      </c>
      <c r="D898" s="16" t="s">
        <v>77</v>
      </c>
      <c r="E898" s="19" t="s">
        <v>280</v>
      </c>
      <c r="F898" s="5" t="s">
        <v>1185</v>
      </c>
      <c r="G898" s="15">
        <v>4</v>
      </c>
      <c r="H898" s="20">
        <v>13</v>
      </c>
      <c r="I898" s="13">
        <v>0</v>
      </c>
      <c r="J898" s="14">
        <v>0</v>
      </c>
      <c r="K898" s="14">
        <v>0</v>
      </c>
      <c r="L898" s="14">
        <v>1</v>
      </c>
      <c r="M898" s="14">
        <v>0</v>
      </c>
      <c r="N898" s="14" t="s">
        <v>170</v>
      </c>
      <c r="O898" s="15"/>
      <c r="P898" s="15" t="s">
        <v>275</v>
      </c>
      <c r="Q898" s="27" t="str">
        <f t="shared" si="13"/>
        <v>INSERT INTO CNCR_CODE_META_BAK values (:v_host_cd,'1','30840','육안확인병변형태구분코드','04','Intraductal growth type','4', NULL, NOW());</v>
      </c>
    </row>
    <row r="899" spans="1:17">
      <c r="A899" s="66" t="s">
        <v>2238</v>
      </c>
      <c r="B899" s="144">
        <v>1</v>
      </c>
      <c r="C899" s="16">
        <v>30840</v>
      </c>
      <c r="D899" s="16" t="s">
        <v>77</v>
      </c>
      <c r="E899" s="19" t="s">
        <v>282</v>
      </c>
      <c r="F899" s="5" t="s">
        <v>1186</v>
      </c>
      <c r="G899" s="15">
        <v>5</v>
      </c>
      <c r="H899" s="20">
        <v>13</v>
      </c>
      <c r="I899" s="13">
        <v>0</v>
      </c>
      <c r="J899" s="14">
        <v>0</v>
      </c>
      <c r="K899" s="14">
        <v>0</v>
      </c>
      <c r="L899" s="14">
        <v>1</v>
      </c>
      <c r="M899" s="14">
        <v>0</v>
      </c>
      <c r="N899" s="14" t="s">
        <v>170</v>
      </c>
      <c r="O899" s="15"/>
      <c r="P899" s="15" t="s">
        <v>275</v>
      </c>
      <c r="Q899" s="27" t="str">
        <f t="shared" ref="Q899:Q962" si="14">"INSERT INTO CNCR_CODE_META_BAK values (:v_host_cd,'"&amp; B899 &amp;"','"&amp; C899 &amp;"','"&amp; D899 &amp;"','"&amp; E899 &amp;"','"&amp; SUBSTITUTE(F899,CHAR(39),CHAR(39)&amp;CHAR(39)) &amp;"','"&amp; G899 &amp;"', NULL, NOW());"</f>
        <v>INSERT INTO CNCR_CODE_META_BAK values (:v_host_cd,'1','30840','육안확인병변형태구분코드','05','Mass forming type','5', NULL, NOW());</v>
      </c>
    </row>
    <row r="900" spans="1:17">
      <c r="A900" s="66" t="s">
        <v>2238</v>
      </c>
      <c r="B900" s="144">
        <v>1</v>
      </c>
      <c r="C900" s="16">
        <v>30840</v>
      </c>
      <c r="D900" s="16" t="s">
        <v>77</v>
      </c>
      <c r="E900" s="19" t="s">
        <v>284</v>
      </c>
      <c r="F900" s="5" t="s">
        <v>1187</v>
      </c>
      <c r="G900" s="15">
        <v>6</v>
      </c>
      <c r="H900" s="20">
        <v>13</v>
      </c>
      <c r="I900" s="13">
        <v>0</v>
      </c>
      <c r="J900" s="14">
        <v>0</v>
      </c>
      <c r="K900" s="14">
        <v>0</v>
      </c>
      <c r="L900" s="14">
        <v>1</v>
      </c>
      <c r="M900" s="14">
        <v>0</v>
      </c>
      <c r="N900" s="14" t="s">
        <v>170</v>
      </c>
      <c r="O900" s="15"/>
      <c r="P900" s="15" t="s">
        <v>275</v>
      </c>
      <c r="Q900" s="27" t="str">
        <f t="shared" si="14"/>
        <v>INSERT INTO CNCR_CODE_META_BAK values (:v_host_cd,'1','30840','육안확인병변형태구분코드','06','Mixed type','6', NULL, NOW());</v>
      </c>
    </row>
    <row r="901" spans="1:17">
      <c r="A901" s="66" t="s">
        <v>2238</v>
      </c>
      <c r="B901" s="144">
        <v>1</v>
      </c>
      <c r="C901" s="16">
        <v>30840</v>
      </c>
      <c r="D901" s="16" t="s">
        <v>77</v>
      </c>
      <c r="E901" s="19" t="s">
        <v>286</v>
      </c>
      <c r="F901" s="5" t="s">
        <v>1188</v>
      </c>
      <c r="G901" s="15">
        <v>7</v>
      </c>
      <c r="H901" s="20">
        <v>13</v>
      </c>
      <c r="I901" s="13">
        <v>0</v>
      </c>
      <c r="J901" s="14">
        <v>0</v>
      </c>
      <c r="K901" s="14">
        <v>0</v>
      </c>
      <c r="L901" s="14">
        <v>1</v>
      </c>
      <c r="M901" s="14">
        <v>0</v>
      </c>
      <c r="N901" s="14" t="s">
        <v>170</v>
      </c>
      <c r="O901" s="15"/>
      <c r="P901" s="15" t="s">
        <v>275</v>
      </c>
      <c r="Q901" s="27" t="str">
        <f t="shared" si="14"/>
        <v>INSERT INTO CNCR_CODE_META_BAK values (:v_host_cd,'1','30840','육안확인병변형태구분코드','07','Multinodular confluent type','7', NULL, NOW());</v>
      </c>
    </row>
    <row r="902" spans="1:17">
      <c r="A902" s="66" t="s">
        <v>2238</v>
      </c>
      <c r="B902" s="144">
        <v>1</v>
      </c>
      <c r="C902" s="16">
        <v>30840</v>
      </c>
      <c r="D902" s="16" t="s">
        <v>77</v>
      </c>
      <c r="E902" s="19" t="s">
        <v>288</v>
      </c>
      <c r="F902" s="5" t="s">
        <v>1189</v>
      </c>
      <c r="G902" s="15">
        <v>8</v>
      </c>
      <c r="H902" s="20">
        <v>13</v>
      </c>
      <c r="I902" s="13">
        <v>0</v>
      </c>
      <c r="J902" s="14">
        <v>0</v>
      </c>
      <c r="K902" s="14">
        <v>0</v>
      </c>
      <c r="L902" s="14">
        <v>1</v>
      </c>
      <c r="M902" s="14">
        <v>0</v>
      </c>
      <c r="N902" s="14" t="s">
        <v>170</v>
      </c>
      <c r="O902" s="15"/>
      <c r="P902" s="15" t="s">
        <v>275</v>
      </c>
      <c r="Q902" s="27" t="str">
        <f t="shared" si="14"/>
        <v>INSERT INTO CNCR_CODE_META_BAK values (:v_host_cd,'1','30840','육안확인병변형태구분코드','08','Nodular with perinodular extension type','8', NULL, NOW());</v>
      </c>
    </row>
    <row r="903" spans="1:17">
      <c r="A903" s="66" t="s">
        <v>2238</v>
      </c>
      <c r="B903" s="144">
        <v>1</v>
      </c>
      <c r="C903" s="16">
        <v>30840</v>
      </c>
      <c r="D903" s="16" t="s">
        <v>77</v>
      </c>
      <c r="E903" s="19" t="s">
        <v>290</v>
      </c>
      <c r="F903" s="5" t="s">
        <v>1190</v>
      </c>
      <c r="G903" s="15">
        <v>9</v>
      </c>
      <c r="H903" s="20">
        <v>13</v>
      </c>
      <c r="I903" s="13">
        <v>0</v>
      </c>
      <c r="J903" s="14">
        <v>0</v>
      </c>
      <c r="K903" s="14">
        <v>0</v>
      </c>
      <c r="L903" s="14">
        <v>1</v>
      </c>
      <c r="M903" s="14">
        <v>0</v>
      </c>
      <c r="N903" s="14" t="s">
        <v>170</v>
      </c>
      <c r="O903" s="15"/>
      <c r="P903" s="15" t="s">
        <v>275</v>
      </c>
      <c r="Q903" s="27" t="str">
        <f t="shared" si="14"/>
        <v>INSERT INTO CNCR_CODE_META_BAK values (:v_host_cd,'1','30840','육안확인병변형태구분코드','09','Pedunculated type','9', NULL, NOW());</v>
      </c>
    </row>
    <row r="904" spans="1:17">
      <c r="A904" s="66" t="s">
        <v>2238</v>
      </c>
      <c r="B904" s="144">
        <v>1</v>
      </c>
      <c r="C904" s="16">
        <v>30840</v>
      </c>
      <c r="D904" s="16" t="s">
        <v>77</v>
      </c>
      <c r="E904" s="19" t="s">
        <v>292</v>
      </c>
      <c r="F904" s="5" t="s">
        <v>1191</v>
      </c>
      <c r="G904" s="15">
        <v>10</v>
      </c>
      <c r="H904" s="20">
        <v>13</v>
      </c>
      <c r="I904" s="13">
        <v>0</v>
      </c>
      <c r="J904" s="14">
        <v>0</v>
      </c>
      <c r="K904" s="14">
        <v>0</v>
      </c>
      <c r="L904" s="14">
        <v>1</v>
      </c>
      <c r="M904" s="14">
        <v>0</v>
      </c>
      <c r="N904" s="14" t="s">
        <v>170</v>
      </c>
      <c r="O904" s="15"/>
      <c r="P904" s="15" t="s">
        <v>275</v>
      </c>
      <c r="Q904" s="27" t="str">
        <f t="shared" si="14"/>
        <v>INSERT INTO CNCR_CODE_META_BAK values (:v_host_cd,'1','30840','육안확인병변형태구분코드','10','Periductal infiltrating type','10', NULL, NOW());</v>
      </c>
    </row>
    <row r="905" spans="1:17">
      <c r="A905" s="66" t="s">
        <v>2238</v>
      </c>
      <c r="B905" s="144">
        <v>1</v>
      </c>
      <c r="C905" s="16">
        <v>30840</v>
      </c>
      <c r="D905" s="16" t="s">
        <v>77</v>
      </c>
      <c r="E905" s="19" t="s">
        <v>294</v>
      </c>
      <c r="F905" s="5" t="s">
        <v>1192</v>
      </c>
      <c r="G905" s="15">
        <v>11</v>
      </c>
      <c r="H905" s="20">
        <v>13</v>
      </c>
      <c r="I905" s="13">
        <v>0</v>
      </c>
      <c r="J905" s="14">
        <v>0</v>
      </c>
      <c r="K905" s="14">
        <v>0</v>
      </c>
      <c r="L905" s="14">
        <v>1</v>
      </c>
      <c r="M905" s="14">
        <v>0</v>
      </c>
      <c r="N905" s="14" t="s">
        <v>170</v>
      </c>
      <c r="O905" s="15"/>
      <c r="P905" s="15" t="s">
        <v>275</v>
      </c>
      <c r="Q905" s="27" t="str">
        <f t="shared" si="14"/>
        <v>INSERT INTO CNCR_CODE_META_BAK values (:v_host_cd,'1','30840','육안확인병변형태구분코드','11','Vaguely nodular type','11', NULL, NOW());</v>
      </c>
    </row>
    <row r="906" spans="1:17">
      <c r="A906" s="66" t="s">
        <v>2238</v>
      </c>
      <c r="B906" s="144">
        <v>1</v>
      </c>
      <c r="C906" s="16">
        <v>30840</v>
      </c>
      <c r="D906" s="16" t="s">
        <v>77</v>
      </c>
      <c r="E906" s="19" t="s">
        <v>297</v>
      </c>
      <c r="F906" s="5" t="s">
        <v>1193</v>
      </c>
      <c r="G906" s="15">
        <v>12</v>
      </c>
      <c r="H906" s="20">
        <v>13</v>
      </c>
      <c r="I906" s="13">
        <v>0</v>
      </c>
      <c r="J906" s="14">
        <v>0</v>
      </c>
      <c r="K906" s="14">
        <v>0</v>
      </c>
      <c r="L906" s="14">
        <v>1</v>
      </c>
      <c r="M906" s="14">
        <v>0</v>
      </c>
      <c r="N906" s="14" t="s">
        <v>170</v>
      </c>
      <c r="O906" s="15"/>
      <c r="P906" s="15" t="s">
        <v>275</v>
      </c>
      <c r="Q906" s="27" t="str">
        <f t="shared" si="14"/>
        <v>INSERT INTO CNCR_CODE_META_BAK values (:v_host_cd,'1','30840','육안확인병변형태구분코드','12','Not applicable','12', NULL, NOW());</v>
      </c>
    </row>
    <row r="907" spans="1:17">
      <c r="A907" s="66" t="s">
        <v>2238</v>
      </c>
      <c r="B907" s="144">
        <v>1</v>
      </c>
      <c r="C907" s="16">
        <v>30840</v>
      </c>
      <c r="D907" s="16" t="s">
        <v>77</v>
      </c>
      <c r="E907" s="19" t="s">
        <v>310</v>
      </c>
      <c r="F907" s="5" t="s">
        <v>271</v>
      </c>
      <c r="G907" s="15">
        <v>13</v>
      </c>
      <c r="H907" s="20">
        <v>13</v>
      </c>
      <c r="I907" s="13">
        <v>0</v>
      </c>
      <c r="J907" s="14">
        <v>0</v>
      </c>
      <c r="K907" s="14">
        <v>0</v>
      </c>
      <c r="L907" s="14">
        <v>1</v>
      </c>
      <c r="M907" s="14">
        <v>0</v>
      </c>
      <c r="N907" s="14" t="s">
        <v>170</v>
      </c>
      <c r="O907" s="15"/>
      <c r="P907" s="15" t="s">
        <v>275</v>
      </c>
      <c r="Q907" s="27" t="str">
        <f t="shared" si="14"/>
        <v>INSERT INTO CNCR_CODE_META_BAK values (:v_host_cd,'1','30840','육안확인병변형태구분코드','99','기타','13', NULL, NOW());</v>
      </c>
    </row>
    <row r="908" spans="1:17">
      <c r="A908" s="66" t="s">
        <v>2238</v>
      </c>
      <c r="B908" s="144">
        <v>1</v>
      </c>
      <c r="C908" s="16">
        <v>30850</v>
      </c>
      <c r="D908" s="16" t="s">
        <v>78</v>
      </c>
      <c r="E908" s="19" t="s">
        <v>273</v>
      </c>
      <c r="F908" s="5" t="s">
        <v>1194</v>
      </c>
      <c r="G908" s="15">
        <v>1</v>
      </c>
      <c r="H908" s="20">
        <v>10</v>
      </c>
      <c r="I908" s="13">
        <v>0</v>
      </c>
      <c r="J908" s="14">
        <v>0</v>
      </c>
      <c r="K908" s="14">
        <v>0</v>
      </c>
      <c r="L908" s="14">
        <v>1</v>
      </c>
      <c r="M908" s="14">
        <v>0</v>
      </c>
      <c r="N908" s="14" t="s">
        <v>170</v>
      </c>
      <c r="O908" s="15"/>
      <c r="P908" s="15" t="s">
        <v>275</v>
      </c>
      <c r="Q908" s="27" t="str">
        <f t="shared" si="14"/>
        <v>INSERT INTO CNCR_CODE_META_BAK values (:v_host_cd,'1','30850','외과병리조직학적등급WORST코드','01','Edmondson-Steiner grade Ⅰ','1', NULL, NOW());</v>
      </c>
    </row>
    <row r="909" spans="1:17">
      <c r="A909" s="66" t="s">
        <v>2238</v>
      </c>
      <c r="B909" s="144">
        <v>1</v>
      </c>
      <c r="C909" s="16">
        <v>30850</v>
      </c>
      <c r="D909" s="16" t="s">
        <v>78</v>
      </c>
      <c r="E909" s="19" t="s">
        <v>276</v>
      </c>
      <c r="F909" s="5" t="s">
        <v>1195</v>
      </c>
      <c r="G909" s="15">
        <v>2</v>
      </c>
      <c r="H909" s="20">
        <v>10</v>
      </c>
      <c r="I909" s="13">
        <v>0</v>
      </c>
      <c r="J909" s="14">
        <v>0</v>
      </c>
      <c r="K909" s="14">
        <v>0</v>
      </c>
      <c r="L909" s="14">
        <v>1</v>
      </c>
      <c r="M909" s="14">
        <v>0</v>
      </c>
      <c r="N909" s="14" t="s">
        <v>170</v>
      </c>
      <c r="O909" s="15"/>
      <c r="P909" s="15" t="s">
        <v>275</v>
      </c>
      <c r="Q909" s="27" t="str">
        <f t="shared" si="14"/>
        <v>INSERT INTO CNCR_CODE_META_BAK values (:v_host_cd,'1','30850','외과병리조직학적등급WORST코드','02','Edmondson-Steiner grade Ⅱ','2', NULL, NOW());</v>
      </c>
    </row>
    <row r="910" spans="1:17">
      <c r="A910" s="66" t="s">
        <v>2238</v>
      </c>
      <c r="B910" s="144">
        <v>1</v>
      </c>
      <c r="C910" s="16">
        <v>30850</v>
      </c>
      <c r="D910" s="16" t="s">
        <v>78</v>
      </c>
      <c r="E910" s="19" t="s">
        <v>278</v>
      </c>
      <c r="F910" s="5" t="s">
        <v>1196</v>
      </c>
      <c r="G910" s="15">
        <v>3</v>
      </c>
      <c r="H910" s="20">
        <v>10</v>
      </c>
      <c r="I910" s="13">
        <v>0</v>
      </c>
      <c r="J910" s="14">
        <v>0</v>
      </c>
      <c r="K910" s="14">
        <v>0</v>
      </c>
      <c r="L910" s="14">
        <v>1</v>
      </c>
      <c r="M910" s="14">
        <v>0</v>
      </c>
      <c r="N910" s="14" t="s">
        <v>170</v>
      </c>
      <c r="O910" s="15"/>
      <c r="P910" s="15" t="s">
        <v>275</v>
      </c>
      <c r="Q910" s="27" t="str">
        <f t="shared" si="14"/>
        <v>INSERT INTO CNCR_CODE_META_BAK values (:v_host_cd,'1','30850','외과병리조직학적등급WORST코드','03','Edmondson-Steiner grade Ⅲ','3', NULL, NOW());</v>
      </c>
    </row>
    <row r="911" spans="1:17">
      <c r="A911" s="66" t="s">
        <v>2238</v>
      </c>
      <c r="B911" s="144">
        <v>1</v>
      </c>
      <c r="C911" s="16">
        <v>30850</v>
      </c>
      <c r="D911" s="16" t="s">
        <v>78</v>
      </c>
      <c r="E911" s="19" t="s">
        <v>280</v>
      </c>
      <c r="F911" s="5" t="s">
        <v>1197</v>
      </c>
      <c r="G911" s="15">
        <v>4</v>
      </c>
      <c r="H911" s="20">
        <v>10</v>
      </c>
      <c r="I911" s="13">
        <v>0</v>
      </c>
      <c r="J911" s="14">
        <v>0</v>
      </c>
      <c r="K911" s="14">
        <v>0</v>
      </c>
      <c r="L911" s="14">
        <v>1</v>
      </c>
      <c r="M911" s="14">
        <v>0</v>
      </c>
      <c r="N911" s="14" t="s">
        <v>170</v>
      </c>
      <c r="O911" s="15"/>
      <c r="P911" s="15" t="s">
        <v>275</v>
      </c>
      <c r="Q911" s="27" t="str">
        <f t="shared" si="14"/>
        <v>INSERT INTO CNCR_CODE_META_BAK values (:v_host_cd,'1','30850','외과병리조직학적등급WORST코드','04','Edmondson-Steiner grade Ⅳ','4', NULL, NOW());</v>
      </c>
    </row>
    <row r="912" spans="1:17">
      <c r="A912" s="66" t="s">
        <v>2238</v>
      </c>
      <c r="B912" s="144">
        <v>1</v>
      </c>
      <c r="C912" s="16">
        <v>30850</v>
      </c>
      <c r="D912" s="16" t="s">
        <v>78</v>
      </c>
      <c r="E912" s="19" t="s">
        <v>282</v>
      </c>
      <c r="F912" s="5" t="s">
        <v>1198</v>
      </c>
      <c r="G912" s="15">
        <v>5</v>
      </c>
      <c r="H912" s="20">
        <v>10</v>
      </c>
      <c r="I912" s="13">
        <v>0</v>
      </c>
      <c r="J912" s="14">
        <v>0</v>
      </c>
      <c r="K912" s="14">
        <v>0</v>
      </c>
      <c r="L912" s="14">
        <v>1</v>
      </c>
      <c r="M912" s="14">
        <v>0</v>
      </c>
      <c r="N912" s="14" t="s">
        <v>170</v>
      </c>
      <c r="O912" s="15"/>
      <c r="P912" s="15" t="s">
        <v>275</v>
      </c>
      <c r="Q912" s="27" t="str">
        <f t="shared" si="14"/>
        <v>INSERT INTO CNCR_CODE_META_BAK values (:v_host_cd,'1','30850','외과병리조직학적등급WORST코드','05','Histologic grade Ⅰ','5', NULL, NOW());</v>
      </c>
    </row>
    <row r="913" spans="1:17">
      <c r="A913" s="66" t="s">
        <v>2238</v>
      </c>
      <c r="B913" s="144">
        <v>1</v>
      </c>
      <c r="C913" s="16">
        <v>30850</v>
      </c>
      <c r="D913" s="16" t="s">
        <v>78</v>
      </c>
      <c r="E913" s="19" t="s">
        <v>284</v>
      </c>
      <c r="F913" s="5" t="s">
        <v>1199</v>
      </c>
      <c r="G913" s="15">
        <v>6</v>
      </c>
      <c r="H913" s="20">
        <v>10</v>
      </c>
      <c r="I913" s="13">
        <v>0</v>
      </c>
      <c r="J913" s="14">
        <v>0</v>
      </c>
      <c r="K913" s="14">
        <v>0</v>
      </c>
      <c r="L913" s="14">
        <v>1</v>
      </c>
      <c r="M913" s="14">
        <v>0</v>
      </c>
      <c r="N913" s="14" t="s">
        <v>170</v>
      </c>
      <c r="O913" s="15"/>
      <c r="P913" s="15" t="s">
        <v>275</v>
      </c>
      <c r="Q913" s="27" t="str">
        <f t="shared" si="14"/>
        <v>INSERT INTO CNCR_CODE_META_BAK values (:v_host_cd,'1','30850','외과병리조직학적등급WORST코드','06','Histologic grade Ⅱ','6', NULL, NOW());</v>
      </c>
    </row>
    <row r="914" spans="1:17">
      <c r="A914" s="66" t="s">
        <v>2238</v>
      </c>
      <c r="B914" s="144">
        <v>1</v>
      </c>
      <c r="C914" s="16">
        <v>30850</v>
      </c>
      <c r="D914" s="16" t="s">
        <v>78</v>
      </c>
      <c r="E914" s="19" t="s">
        <v>286</v>
      </c>
      <c r="F914" s="5" t="s">
        <v>1200</v>
      </c>
      <c r="G914" s="15">
        <v>7</v>
      </c>
      <c r="H914" s="20">
        <v>10</v>
      </c>
      <c r="I914" s="13">
        <v>0</v>
      </c>
      <c r="J914" s="14">
        <v>0</v>
      </c>
      <c r="K914" s="14">
        <v>0</v>
      </c>
      <c r="L914" s="14">
        <v>1</v>
      </c>
      <c r="M914" s="14">
        <v>0</v>
      </c>
      <c r="N914" s="14" t="s">
        <v>170</v>
      </c>
      <c r="O914" s="15"/>
      <c r="P914" s="15" t="s">
        <v>275</v>
      </c>
      <c r="Q914" s="27" t="str">
        <f t="shared" si="14"/>
        <v>INSERT INTO CNCR_CODE_META_BAK values (:v_host_cd,'1','30850','외과병리조직학적등급WORST코드','07','Histologic grade Ⅲ','7', NULL, NOW());</v>
      </c>
    </row>
    <row r="915" spans="1:17">
      <c r="A915" s="66" t="s">
        <v>2238</v>
      </c>
      <c r="B915" s="144">
        <v>1</v>
      </c>
      <c r="C915" s="16">
        <v>30850</v>
      </c>
      <c r="D915" s="16" t="s">
        <v>78</v>
      </c>
      <c r="E915" s="19" t="s">
        <v>288</v>
      </c>
      <c r="F915" s="5" t="s">
        <v>1201</v>
      </c>
      <c r="G915" s="15">
        <v>8</v>
      </c>
      <c r="H915" s="20">
        <v>10</v>
      </c>
      <c r="I915" s="13">
        <v>0</v>
      </c>
      <c r="J915" s="14">
        <v>0</v>
      </c>
      <c r="K915" s="14">
        <v>0</v>
      </c>
      <c r="L915" s="14">
        <v>1</v>
      </c>
      <c r="M915" s="14">
        <v>0</v>
      </c>
      <c r="N915" s="14" t="s">
        <v>170</v>
      </c>
      <c r="O915" s="15"/>
      <c r="P915" s="15" t="s">
        <v>275</v>
      </c>
      <c r="Q915" s="27" t="str">
        <f t="shared" si="14"/>
        <v>INSERT INTO CNCR_CODE_META_BAK values (:v_host_cd,'1','30850','외과병리조직학적등급WORST코드','08','Histologic grade Ⅳ','8', NULL, NOW());</v>
      </c>
    </row>
    <row r="916" spans="1:17">
      <c r="A916" s="66" t="s">
        <v>2238</v>
      </c>
      <c r="B916" s="144">
        <v>1</v>
      </c>
      <c r="C916" s="16">
        <v>30850</v>
      </c>
      <c r="D916" s="16" t="s">
        <v>78</v>
      </c>
      <c r="E916" s="19" t="s">
        <v>290</v>
      </c>
      <c r="F916" s="5" t="s">
        <v>1193</v>
      </c>
      <c r="G916" s="15">
        <v>9</v>
      </c>
      <c r="H916" s="20">
        <v>10</v>
      </c>
      <c r="I916" s="13">
        <v>0</v>
      </c>
      <c r="J916" s="14">
        <v>0</v>
      </c>
      <c r="K916" s="14">
        <v>0</v>
      </c>
      <c r="L916" s="14">
        <v>1</v>
      </c>
      <c r="M916" s="14">
        <v>0</v>
      </c>
      <c r="N916" s="14" t="s">
        <v>170</v>
      </c>
      <c r="O916" s="15"/>
      <c r="P916" s="15" t="s">
        <v>275</v>
      </c>
      <c r="Q916" s="27" t="str">
        <f t="shared" si="14"/>
        <v>INSERT INTO CNCR_CODE_META_BAK values (:v_host_cd,'1','30850','외과병리조직학적등급WORST코드','09','Not applicable','9', NULL, NOW());</v>
      </c>
    </row>
    <row r="917" spans="1:17">
      <c r="A917" s="66" t="s">
        <v>2238</v>
      </c>
      <c r="B917" s="144">
        <v>1</v>
      </c>
      <c r="C917" s="16">
        <v>30850</v>
      </c>
      <c r="D917" s="16" t="s">
        <v>78</v>
      </c>
      <c r="E917" s="19" t="s">
        <v>310</v>
      </c>
      <c r="F917" s="5" t="s">
        <v>271</v>
      </c>
      <c r="G917" s="15">
        <v>10</v>
      </c>
      <c r="H917" s="20">
        <v>10</v>
      </c>
      <c r="I917" s="13">
        <v>0</v>
      </c>
      <c r="J917" s="14">
        <v>0</v>
      </c>
      <c r="K917" s="14">
        <v>0</v>
      </c>
      <c r="L917" s="14">
        <v>1</v>
      </c>
      <c r="M917" s="14">
        <v>0</v>
      </c>
      <c r="N917" s="14" t="s">
        <v>170</v>
      </c>
      <c r="O917" s="15"/>
      <c r="P917" s="15" t="s">
        <v>275</v>
      </c>
      <c r="Q917" s="27" t="str">
        <f t="shared" si="14"/>
        <v>INSERT INTO CNCR_CODE_META_BAK values (:v_host_cd,'1','30850','외과병리조직학적등급WORST코드','99','기타','10', NULL, NOW());</v>
      </c>
    </row>
    <row r="918" spans="1:17">
      <c r="A918" s="66" t="s">
        <v>2238</v>
      </c>
      <c r="B918" s="144">
        <v>1</v>
      </c>
      <c r="C918" s="16">
        <v>30860</v>
      </c>
      <c r="D918" s="16" t="s">
        <v>79</v>
      </c>
      <c r="E918" s="19" t="s">
        <v>273</v>
      </c>
      <c r="F918" s="5" t="s">
        <v>1194</v>
      </c>
      <c r="G918" s="15">
        <v>1</v>
      </c>
      <c r="H918" s="20">
        <v>10</v>
      </c>
      <c r="I918" s="13">
        <v>0</v>
      </c>
      <c r="J918" s="14">
        <v>0</v>
      </c>
      <c r="K918" s="14">
        <v>0</v>
      </c>
      <c r="L918" s="14">
        <v>1</v>
      </c>
      <c r="M918" s="14">
        <v>0</v>
      </c>
      <c r="N918" s="14" t="s">
        <v>170</v>
      </c>
      <c r="O918" s="15"/>
      <c r="P918" s="15" t="s">
        <v>275</v>
      </c>
      <c r="Q918" s="27" t="str">
        <f t="shared" si="14"/>
        <v>INSERT INTO CNCR_CODE_META_BAK values (:v_host_cd,'1','30860','외과병리조직학적등급MAJOR코드','01','Edmondson-Steiner grade Ⅰ','1', NULL, NOW());</v>
      </c>
    </row>
    <row r="919" spans="1:17">
      <c r="A919" s="66" t="s">
        <v>2238</v>
      </c>
      <c r="B919" s="144">
        <v>1</v>
      </c>
      <c r="C919" s="16">
        <v>30860</v>
      </c>
      <c r="D919" s="16" t="s">
        <v>79</v>
      </c>
      <c r="E919" s="19" t="s">
        <v>276</v>
      </c>
      <c r="F919" s="5" t="s">
        <v>1195</v>
      </c>
      <c r="G919" s="15">
        <v>2</v>
      </c>
      <c r="H919" s="20">
        <v>10</v>
      </c>
      <c r="I919" s="13">
        <v>0</v>
      </c>
      <c r="J919" s="14">
        <v>0</v>
      </c>
      <c r="K919" s="14">
        <v>0</v>
      </c>
      <c r="L919" s="14">
        <v>1</v>
      </c>
      <c r="M919" s="14">
        <v>0</v>
      </c>
      <c r="N919" s="14" t="s">
        <v>170</v>
      </c>
      <c r="O919" s="15"/>
      <c r="P919" s="15" t="s">
        <v>275</v>
      </c>
      <c r="Q919" s="27" t="str">
        <f t="shared" si="14"/>
        <v>INSERT INTO CNCR_CODE_META_BAK values (:v_host_cd,'1','30860','외과병리조직학적등급MAJOR코드','02','Edmondson-Steiner grade Ⅱ','2', NULL, NOW());</v>
      </c>
    </row>
    <row r="920" spans="1:17">
      <c r="A920" s="66" t="s">
        <v>2238</v>
      </c>
      <c r="B920" s="144">
        <v>1</v>
      </c>
      <c r="C920" s="16">
        <v>30860</v>
      </c>
      <c r="D920" s="16" t="s">
        <v>79</v>
      </c>
      <c r="E920" s="19" t="s">
        <v>278</v>
      </c>
      <c r="F920" s="5" t="s">
        <v>1196</v>
      </c>
      <c r="G920" s="15">
        <v>3</v>
      </c>
      <c r="H920" s="20">
        <v>10</v>
      </c>
      <c r="I920" s="13">
        <v>0</v>
      </c>
      <c r="J920" s="14">
        <v>0</v>
      </c>
      <c r="K920" s="14">
        <v>0</v>
      </c>
      <c r="L920" s="14">
        <v>1</v>
      </c>
      <c r="M920" s="14">
        <v>0</v>
      </c>
      <c r="N920" s="14" t="s">
        <v>170</v>
      </c>
      <c r="O920" s="15"/>
      <c r="P920" s="15" t="s">
        <v>275</v>
      </c>
      <c r="Q920" s="27" t="str">
        <f t="shared" si="14"/>
        <v>INSERT INTO CNCR_CODE_META_BAK values (:v_host_cd,'1','30860','외과병리조직학적등급MAJOR코드','03','Edmondson-Steiner grade Ⅲ','3', NULL, NOW());</v>
      </c>
    </row>
    <row r="921" spans="1:17">
      <c r="A921" s="66" t="s">
        <v>2238</v>
      </c>
      <c r="B921" s="144">
        <v>1</v>
      </c>
      <c r="C921" s="16">
        <v>30860</v>
      </c>
      <c r="D921" s="16" t="s">
        <v>79</v>
      </c>
      <c r="E921" s="19" t="s">
        <v>280</v>
      </c>
      <c r="F921" s="5" t="s">
        <v>1197</v>
      </c>
      <c r="G921" s="15">
        <v>4</v>
      </c>
      <c r="H921" s="20">
        <v>10</v>
      </c>
      <c r="I921" s="13">
        <v>0</v>
      </c>
      <c r="J921" s="14">
        <v>0</v>
      </c>
      <c r="K921" s="14">
        <v>0</v>
      </c>
      <c r="L921" s="14">
        <v>1</v>
      </c>
      <c r="M921" s="14">
        <v>0</v>
      </c>
      <c r="N921" s="14" t="s">
        <v>170</v>
      </c>
      <c r="O921" s="15"/>
      <c r="P921" s="15" t="s">
        <v>275</v>
      </c>
      <c r="Q921" s="27" t="str">
        <f t="shared" si="14"/>
        <v>INSERT INTO CNCR_CODE_META_BAK values (:v_host_cd,'1','30860','외과병리조직학적등급MAJOR코드','04','Edmondson-Steiner grade Ⅳ','4', NULL, NOW());</v>
      </c>
    </row>
    <row r="922" spans="1:17">
      <c r="A922" s="66" t="s">
        <v>2238</v>
      </c>
      <c r="B922" s="144">
        <v>1</v>
      </c>
      <c r="C922" s="16">
        <v>30860</v>
      </c>
      <c r="D922" s="16" t="s">
        <v>79</v>
      </c>
      <c r="E922" s="19" t="s">
        <v>282</v>
      </c>
      <c r="F922" s="5" t="s">
        <v>1198</v>
      </c>
      <c r="G922" s="15">
        <v>5</v>
      </c>
      <c r="H922" s="20">
        <v>10</v>
      </c>
      <c r="I922" s="13">
        <v>0</v>
      </c>
      <c r="J922" s="14">
        <v>0</v>
      </c>
      <c r="K922" s="14">
        <v>0</v>
      </c>
      <c r="L922" s="14">
        <v>1</v>
      </c>
      <c r="M922" s="14">
        <v>0</v>
      </c>
      <c r="N922" s="14" t="s">
        <v>170</v>
      </c>
      <c r="O922" s="15"/>
      <c r="P922" s="15" t="s">
        <v>275</v>
      </c>
      <c r="Q922" s="27" t="str">
        <f t="shared" si="14"/>
        <v>INSERT INTO CNCR_CODE_META_BAK values (:v_host_cd,'1','30860','외과병리조직학적등급MAJOR코드','05','Histologic grade Ⅰ','5', NULL, NOW());</v>
      </c>
    </row>
    <row r="923" spans="1:17">
      <c r="A923" s="66" t="s">
        <v>2238</v>
      </c>
      <c r="B923" s="144">
        <v>1</v>
      </c>
      <c r="C923" s="16">
        <v>30860</v>
      </c>
      <c r="D923" s="16" t="s">
        <v>79</v>
      </c>
      <c r="E923" s="19" t="s">
        <v>284</v>
      </c>
      <c r="F923" s="5" t="s">
        <v>1199</v>
      </c>
      <c r="G923" s="15">
        <v>6</v>
      </c>
      <c r="H923" s="20">
        <v>10</v>
      </c>
      <c r="I923" s="13">
        <v>0</v>
      </c>
      <c r="J923" s="14">
        <v>0</v>
      </c>
      <c r="K923" s="14">
        <v>0</v>
      </c>
      <c r="L923" s="14">
        <v>1</v>
      </c>
      <c r="M923" s="14">
        <v>0</v>
      </c>
      <c r="N923" s="14" t="s">
        <v>170</v>
      </c>
      <c r="O923" s="15"/>
      <c r="P923" s="15" t="s">
        <v>275</v>
      </c>
      <c r="Q923" s="27" t="str">
        <f t="shared" si="14"/>
        <v>INSERT INTO CNCR_CODE_META_BAK values (:v_host_cd,'1','30860','외과병리조직학적등급MAJOR코드','06','Histologic grade Ⅱ','6', NULL, NOW());</v>
      </c>
    </row>
    <row r="924" spans="1:17">
      <c r="A924" s="66" t="s">
        <v>2238</v>
      </c>
      <c r="B924" s="144">
        <v>1</v>
      </c>
      <c r="C924" s="16">
        <v>30860</v>
      </c>
      <c r="D924" s="16" t="s">
        <v>79</v>
      </c>
      <c r="E924" s="19" t="s">
        <v>286</v>
      </c>
      <c r="F924" s="5" t="s">
        <v>1200</v>
      </c>
      <c r="G924" s="15">
        <v>7</v>
      </c>
      <c r="H924" s="20">
        <v>10</v>
      </c>
      <c r="I924" s="13">
        <v>0</v>
      </c>
      <c r="J924" s="14">
        <v>0</v>
      </c>
      <c r="K924" s="14">
        <v>0</v>
      </c>
      <c r="L924" s="14">
        <v>1</v>
      </c>
      <c r="M924" s="14">
        <v>0</v>
      </c>
      <c r="N924" s="14" t="s">
        <v>170</v>
      </c>
      <c r="O924" s="15"/>
      <c r="P924" s="15" t="s">
        <v>275</v>
      </c>
      <c r="Q924" s="27" t="str">
        <f t="shared" si="14"/>
        <v>INSERT INTO CNCR_CODE_META_BAK values (:v_host_cd,'1','30860','외과병리조직학적등급MAJOR코드','07','Histologic grade Ⅲ','7', NULL, NOW());</v>
      </c>
    </row>
    <row r="925" spans="1:17">
      <c r="A925" s="66" t="s">
        <v>2238</v>
      </c>
      <c r="B925" s="144">
        <v>1</v>
      </c>
      <c r="C925" s="16">
        <v>30860</v>
      </c>
      <c r="D925" s="16" t="s">
        <v>79</v>
      </c>
      <c r="E925" s="19" t="s">
        <v>288</v>
      </c>
      <c r="F925" s="5" t="s">
        <v>1201</v>
      </c>
      <c r="G925" s="15">
        <v>8</v>
      </c>
      <c r="H925" s="20">
        <v>10</v>
      </c>
      <c r="I925" s="13">
        <v>0</v>
      </c>
      <c r="J925" s="14">
        <v>0</v>
      </c>
      <c r="K925" s="14">
        <v>0</v>
      </c>
      <c r="L925" s="14">
        <v>1</v>
      </c>
      <c r="M925" s="14">
        <v>0</v>
      </c>
      <c r="N925" s="14" t="s">
        <v>170</v>
      </c>
      <c r="O925" s="15"/>
      <c r="P925" s="15" t="s">
        <v>275</v>
      </c>
      <c r="Q925" s="27" t="str">
        <f t="shared" si="14"/>
        <v>INSERT INTO CNCR_CODE_META_BAK values (:v_host_cd,'1','30860','외과병리조직학적등급MAJOR코드','08','Histologic grade Ⅳ','8', NULL, NOW());</v>
      </c>
    </row>
    <row r="926" spans="1:17">
      <c r="A926" s="66" t="s">
        <v>2238</v>
      </c>
      <c r="B926" s="144">
        <v>1</v>
      </c>
      <c r="C926" s="16">
        <v>30860</v>
      </c>
      <c r="D926" s="16" t="s">
        <v>79</v>
      </c>
      <c r="E926" s="19" t="s">
        <v>290</v>
      </c>
      <c r="F926" s="5" t="s">
        <v>1193</v>
      </c>
      <c r="G926" s="15">
        <v>9</v>
      </c>
      <c r="H926" s="20">
        <v>10</v>
      </c>
      <c r="I926" s="13">
        <v>0</v>
      </c>
      <c r="J926" s="14">
        <v>0</v>
      </c>
      <c r="K926" s="14">
        <v>0</v>
      </c>
      <c r="L926" s="14">
        <v>1</v>
      </c>
      <c r="M926" s="14">
        <v>0</v>
      </c>
      <c r="N926" s="14" t="s">
        <v>170</v>
      </c>
      <c r="O926" s="15"/>
      <c r="P926" s="15" t="s">
        <v>275</v>
      </c>
      <c r="Q926" s="27" t="str">
        <f t="shared" si="14"/>
        <v>INSERT INTO CNCR_CODE_META_BAK values (:v_host_cd,'1','30860','외과병리조직학적등급MAJOR코드','09','Not applicable','9', NULL, NOW());</v>
      </c>
    </row>
    <row r="927" spans="1:17">
      <c r="A927" s="66" t="s">
        <v>2238</v>
      </c>
      <c r="B927" s="144">
        <v>1</v>
      </c>
      <c r="C927" s="16">
        <v>30860</v>
      </c>
      <c r="D927" s="16" t="s">
        <v>79</v>
      </c>
      <c r="E927" s="19" t="s">
        <v>310</v>
      </c>
      <c r="F927" s="5" t="s">
        <v>271</v>
      </c>
      <c r="G927" s="15">
        <v>10</v>
      </c>
      <c r="H927" s="20">
        <v>10</v>
      </c>
      <c r="I927" s="13">
        <v>0</v>
      </c>
      <c r="J927" s="14">
        <v>0</v>
      </c>
      <c r="K927" s="14">
        <v>0</v>
      </c>
      <c r="L927" s="14">
        <v>1</v>
      </c>
      <c r="M927" s="14">
        <v>0</v>
      </c>
      <c r="N927" s="14" t="s">
        <v>170</v>
      </c>
      <c r="O927" s="15"/>
      <c r="P927" s="15" t="s">
        <v>275</v>
      </c>
      <c r="Q927" s="27" t="str">
        <f t="shared" si="14"/>
        <v>INSERT INTO CNCR_CODE_META_BAK values (:v_host_cd,'1','30860','외과병리조직학적등급MAJOR코드','99','기타','10', NULL, NOW());</v>
      </c>
    </row>
    <row r="928" spans="1:17">
      <c r="A928" s="66" t="s">
        <v>2238</v>
      </c>
      <c r="B928" s="144">
        <v>1</v>
      </c>
      <c r="C928" s="16">
        <v>30870</v>
      </c>
      <c r="D928" s="16" t="s">
        <v>1202</v>
      </c>
      <c r="E928" s="19" t="s">
        <v>273</v>
      </c>
      <c r="F928" s="5" t="s">
        <v>1203</v>
      </c>
      <c r="G928" s="15">
        <v>1</v>
      </c>
      <c r="H928" s="20">
        <v>10</v>
      </c>
      <c r="I928" s="13">
        <v>0</v>
      </c>
      <c r="J928" s="14">
        <v>0</v>
      </c>
      <c r="K928" s="14">
        <v>0</v>
      </c>
      <c r="L928" s="14">
        <v>1</v>
      </c>
      <c r="M928" s="14">
        <v>0</v>
      </c>
      <c r="N928" s="14" t="s">
        <v>170</v>
      </c>
      <c r="O928" s="15"/>
      <c r="P928" s="15" t="s">
        <v>275</v>
      </c>
      <c r="Q928" s="27" t="str">
        <f t="shared" si="14"/>
        <v>INSERT INTO CNCR_CODE_META_BAK values (:v_host_cd,'1','30870','분절위치구분코드','01','1','1', NULL, NOW());</v>
      </c>
    </row>
    <row r="929" spans="1:17">
      <c r="A929" s="66" t="s">
        <v>2238</v>
      </c>
      <c r="B929" s="144">
        <v>1</v>
      </c>
      <c r="C929" s="16">
        <v>30870</v>
      </c>
      <c r="D929" s="16" t="s">
        <v>1202</v>
      </c>
      <c r="E929" s="19" t="s">
        <v>276</v>
      </c>
      <c r="F929" s="5">
        <v>2</v>
      </c>
      <c r="G929" s="15">
        <v>2</v>
      </c>
      <c r="H929" s="20">
        <v>10</v>
      </c>
      <c r="I929" s="13">
        <v>0</v>
      </c>
      <c r="J929" s="14">
        <v>0</v>
      </c>
      <c r="K929" s="14">
        <v>0</v>
      </c>
      <c r="L929" s="14">
        <v>1</v>
      </c>
      <c r="M929" s="14">
        <v>0</v>
      </c>
      <c r="N929" s="14" t="s">
        <v>170</v>
      </c>
      <c r="O929" s="15"/>
      <c r="P929" s="15" t="s">
        <v>275</v>
      </c>
      <c r="Q929" s="27" t="str">
        <f t="shared" si="14"/>
        <v>INSERT INTO CNCR_CODE_META_BAK values (:v_host_cd,'1','30870','분절위치구분코드','02','2','2', NULL, NOW());</v>
      </c>
    </row>
    <row r="930" spans="1:17">
      <c r="A930" s="66" t="s">
        <v>2238</v>
      </c>
      <c r="B930" s="144">
        <v>1</v>
      </c>
      <c r="C930" s="16">
        <v>30870</v>
      </c>
      <c r="D930" s="16" t="s">
        <v>1202</v>
      </c>
      <c r="E930" s="19" t="s">
        <v>278</v>
      </c>
      <c r="F930" s="5">
        <v>3</v>
      </c>
      <c r="G930" s="15">
        <v>3</v>
      </c>
      <c r="H930" s="20">
        <v>10</v>
      </c>
      <c r="I930" s="13">
        <v>0</v>
      </c>
      <c r="J930" s="14">
        <v>0</v>
      </c>
      <c r="K930" s="14">
        <v>0</v>
      </c>
      <c r="L930" s="14">
        <v>1</v>
      </c>
      <c r="M930" s="14">
        <v>0</v>
      </c>
      <c r="N930" s="14" t="s">
        <v>170</v>
      </c>
      <c r="O930" s="15"/>
      <c r="P930" s="15" t="s">
        <v>275</v>
      </c>
      <c r="Q930" s="27" t="str">
        <f t="shared" si="14"/>
        <v>INSERT INTO CNCR_CODE_META_BAK values (:v_host_cd,'1','30870','분절위치구분코드','03','3','3', NULL, NOW());</v>
      </c>
    </row>
    <row r="931" spans="1:17">
      <c r="A931" s="66" t="s">
        <v>2238</v>
      </c>
      <c r="B931" s="144">
        <v>1</v>
      </c>
      <c r="C931" s="16">
        <v>30870</v>
      </c>
      <c r="D931" s="16" t="s">
        <v>1202</v>
      </c>
      <c r="E931" s="19" t="s">
        <v>280</v>
      </c>
      <c r="F931" s="5">
        <v>4</v>
      </c>
      <c r="G931" s="15">
        <v>4</v>
      </c>
      <c r="H931" s="20">
        <v>10</v>
      </c>
      <c r="I931" s="13">
        <v>0</v>
      </c>
      <c r="J931" s="14">
        <v>0</v>
      </c>
      <c r="K931" s="14">
        <v>0</v>
      </c>
      <c r="L931" s="14">
        <v>1</v>
      </c>
      <c r="M931" s="14">
        <v>0</v>
      </c>
      <c r="N931" s="14" t="s">
        <v>170</v>
      </c>
      <c r="O931" s="15"/>
      <c r="P931" s="15" t="s">
        <v>275</v>
      </c>
      <c r="Q931" s="27" t="str">
        <f t="shared" si="14"/>
        <v>INSERT INTO CNCR_CODE_META_BAK values (:v_host_cd,'1','30870','분절위치구분코드','04','4','4', NULL, NOW());</v>
      </c>
    </row>
    <row r="932" spans="1:17">
      <c r="A932" s="66" t="s">
        <v>2238</v>
      </c>
      <c r="B932" s="144">
        <v>1</v>
      </c>
      <c r="C932" s="16">
        <v>30870</v>
      </c>
      <c r="D932" s="16" t="s">
        <v>1202</v>
      </c>
      <c r="E932" s="19" t="s">
        <v>282</v>
      </c>
      <c r="F932" s="5">
        <v>5</v>
      </c>
      <c r="G932" s="15">
        <v>5</v>
      </c>
      <c r="H932" s="20">
        <v>10</v>
      </c>
      <c r="I932" s="13">
        <v>0</v>
      </c>
      <c r="J932" s="14">
        <v>0</v>
      </c>
      <c r="K932" s="14">
        <v>0</v>
      </c>
      <c r="L932" s="14">
        <v>1</v>
      </c>
      <c r="M932" s="14">
        <v>0</v>
      </c>
      <c r="N932" s="14" t="s">
        <v>170</v>
      </c>
      <c r="O932" s="15"/>
      <c r="P932" s="15" t="s">
        <v>275</v>
      </c>
      <c r="Q932" s="27" t="str">
        <f t="shared" si="14"/>
        <v>INSERT INTO CNCR_CODE_META_BAK values (:v_host_cd,'1','30870','분절위치구분코드','05','5','5', NULL, NOW());</v>
      </c>
    </row>
    <row r="933" spans="1:17">
      <c r="A933" s="66" t="s">
        <v>2238</v>
      </c>
      <c r="B933" s="144">
        <v>1</v>
      </c>
      <c r="C933" s="16">
        <v>30870</v>
      </c>
      <c r="D933" s="16" t="s">
        <v>1202</v>
      </c>
      <c r="E933" s="19" t="s">
        <v>284</v>
      </c>
      <c r="F933" s="5">
        <v>6</v>
      </c>
      <c r="G933" s="15">
        <v>6</v>
      </c>
      <c r="H933" s="20">
        <v>10</v>
      </c>
      <c r="I933" s="13">
        <v>0</v>
      </c>
      <c r="J933" s="14">
        <v>0</v>
      </c>
      <c r="K933" s="14">
        <v>0</v>
      </c>
      <c r="L933" s="14">
        <v>1</v>
      </c>
      <c r="M933" s="14">
        <v>0</v>
      </c>
      <c r="N933" s="14" t="s">
        <v>170</v>
      </c>
      <c r="O933" s="15"/>
      <c r="P933" s="15" t="s">
        <v>275</v>
      </c>
      <c r="Q933" s="27" t="str">
        <f t="shared" si="14"/>
        <v>INSERT INTO CNCR_CODE_META_BAK values (:v_host_cd,'1','30870','분절위치구분코드','06','6','6', NULL, NOW());</v>
      </c>
    </row>
    <row r="934" spans="1:17">
      <c r="A934" s="66" t="s">
        <v>2238</v>
      </c>
      <c r="B934" s="144">
        <v>1</v>
      </c>
      <c r="C934" s="16">
        <v>30870</v>
      </c>
      <c r="D934" s="16" t="s">
        <v>1202</v>
      </c>
      <c r="E934" s="19" t="s">
        <v>286</v>
      </c>
      <c r="F934" s="5">
        <v>7</v>
      </c>
      <c r="G934" s="15">
        <v>7</v>
      </c>
      <c r="H934" s="20">
        <v>10</v>
      </c>
      <c r="I934" s="13">
        <v>0</v>
      </c>
      <c r="J934" s="14">
        <v>0</v>
      </c>
      <c r="K934" s="14">
        <v>0</v>
      </c>
      <c r="L934" s="14">
        <v>1</v>
      </c>
      <c r="M934" s="14">
        <v>0</v>
      </c>
      <c r="N934" s="14" t="s">
        <v>170</v>
      </c>
      <c r="O934" s="15"/>
      <c r="P934" s="15" t="s">
        <v>275</v>
      </c>
      <c r="Q934" s="27" t="str">
        <f t="shared" si="14"/>
        <v>INSERT INTO CNCR_CODE_META_BAK values (:v_host_cd,'1','30870','분절위치구분코드','07','7','7', NULL, NOW());</v>
      </c>
    </row>
    <row r="935" spans="1:17">
      <c r="A935" s="66" t="s">
        <v>2238</v>
      </c>
      <c r="B935" s="144">
        <v>1</v>
      </c>
      <c r="C935" s="16">
        <v>30870</v>
      </c>
      <c r="D935" s="16" t="s">
        <v>1202</v>
      </c>
      <c r="E935" s="19" t="s">
        <v>288</v>
      </c>
      <c r="F935" s="5">
        <v>8</v>
      </c>
      <c r="G935" s="15">
        <v>8</v>
      </c>
      <c r="H935" s="20">
        <v>10</v>
      </c>
      <c r="I935" s="13">
        <v>0</v>
      </c>
      <c r="J935" s="14">
        <v>0</v>
      </c>
      <c r="K935" s="14">
        <v>0</v>
      </c>
      <c r="L935" s="14">
        <v>1</v>
      </c>
      <c r="M935" s="14">
        <v>0</v>
      </c>
      <c r="N935" s="14" t="s">
        <v>170</v>
      </c>
      <c r="O935" s="15"/>
      <c r="P935" s="15" t="s">
        <v>275</v>
      </c>
      <c r="Q935" s="27" t="str">
        <f t="shared" si="14"/>
        <v>INSERT INTO CNCR_CODE_META_BAK values (:v_host_cd,'1','30870','분절위치구분코드','08','8','8', NULL, NOW());</v>
      </c>
    </row>
    <row r="936" spans="1:17">
      <c r="A936" s="66" t="s">
        <v>2238</v>
      </c>
      <c r="B936" s="144">
        <v>1</v>
      </c>
      <c r="C936" s="16">
        <v>30870</v>
      </c>
      <c r="D936" s="16" t="s">
        <v>1202</v>
      </c>
      <c r="E936" s="19" t="s">
        <v>307</v>
      </c>
      <c r="F936" s="5" t="s">
        <v>308</v>
      </c>
      <c r="G936" s="15">
        <v>9</v>
      </c>
      <c r="H936" s="20">
        <v>10</v>
      </c>
      <c r="I936" s="13">
        <v>0</v>
      </c>
      <c r="J936" s="14">
        <v>0</v>
      </c>
      <c r="K936" s="14">
        <v>0</v>
      </c>
      <c r="L936" s="14">
        <v>1</v>
      </c>
      <c r="M936" s="14">
        <v>0</v>
      </c>
      <c r="N936" s="14" t="s">
        <v>170</v>
      </c>
      <c r="O936" s="15"/>
      <c r="P936" s="15" t="s">
        <v>309</v>
      </c>
      <c r="Q936" s="27" t="str">
        <f t="shared" si="14"/>
        <v>INSERT INTO CNCR_CODE_META_BAK values (:v_host_cd,'1','30870','분절위치구분코드','98','2개 이상','9', NULL, NOW());</v>
      </c>
    </row>
    <row r="937" spans="1:17">
      <c r="A937" s="66" t="s">
        <v>2238</v>
      </c>
      <c r="B937" s="144">
        <v>1</v>
      </c>
      <c r="C937" s="16">
        <v>30870</v>
      </c>
      <c r="D937" s="16" t="s">
        <v>1202</v>
      </c>
      <c r="E937" s="19" t="s">
        <v>310</v>
      </c>
      <c r="F937" s="5" t="s">
        <v>271</v>
      </c>
      <c r="G937" s="15">
        <v>10</v>
      </c>
      <c r="H937" s="20">
        <v>10</v>
      </c>
      <c r="I937" s="13">
        <v>0</v>
      </c>
      <c r="J937" s="14">
        <v>0</v>
      </c>
      <c r="K937" s="14">
        <v>0</v>
      </c>
      <c r="L937" s="14">
        <v>1</v>
      </c>
      <c r="M937" s="14">
        <v>0</v>
      </c>
      <c r="N937" s="14" t="s">
        <v>170</v>
      </c>
      <c r="O937" s="15"/>
      <c r="P937" s="15" t="s">
        <v>275</v>
      </c>
      <c r="Q937" s="27" t="str">
        <f t="shared" si="14"/>
        <v>INSERT INTO CNCR_CODE_META_BAK values (:v_host_cd,'1','30870','분절위치구분코드','99','기타','10', NULL, NOW());</v>
      </c>
    </row>
    <row r="938" spans="1:17">
      <c r="A938" s="66" t="s">
        <v>2238</v>
      </c>
      <c r="B938" s="144">
        <v>1</v>
      </c>
      <c r="C938" s="16">
        <v>30880</v>
      </c>
      <c r="D938" s="16" t="s">
        <v>81</v>
      </c>
      <c r="E938" s="19" t="s">
        <v>273</v>
      </c>
      <c r="F938" s="5" t="s">
        <v>1204</v>
      </c>
      <c r="G938" s="18">
        <v>1</v>
      </c>
      <c r="H938" s="18">
        <v>12</v>
      </c>
      <c r="I938" s="13">
        <v>0</v>
      </c>
      <c r="J938" s="14">
        <v>0</v>
      </c>
      <c r="K938" s="14">
        <v>0</v>
      </c>
      <c r="L938" s="14">
        <v>1</v>
      </c>
      <c r="M938" s="14">
        <v>0</v>
      </c>
      <c r="N938" s="14" t="s">
        <v>170</v>
      </c>
      <c r="O938" s="15"/>
      <c r="P938" s="15" t="s">
        <v>275</v>
      </c>
      <c r="Q938" s="27" t="str">
        <f t="shared" si="14"/>
        <v>INSERT INTO CNCR_CODE_META_BAK values (:v_host_cd,'1','30880','간섬유화등급코드','01','METAVIR fibrosis stage 0','1', NULL, NOW());</v>
      </c>
    </row>
    <row r="939" spans="1:17">
      <c r="A939" s="66" t="s">
        <v>2238</v>
      </c>
      <c r="B939" s="144">
        <v>1</v>
      </c>
      <c r="C939" s="16">
        <v>30880</v>
      </c>
      <c r="D939" s="16" t="s">
        <v>81</v>
      </c>
      <c r="E939" s="19" t="s">
        <v>276</v>
      </c>
      <c r="F939" s="5" t="s">
        <v>1205</v>
      </c>
      <c r="G939" s="18">
        <v>2</v>
      </c>
      <c r="H939" s="18">
        <v>12</v>
      </c>
      <c r="I939" s="13">
        <v>0</v>
      </c>
      <c r="J939" s="14">
        <v>0</v>
      </c>
      <c r="K939" s="14">
        <v>0</v>
      </c>
      <c r="L939" s="14">
        <v>1</v>
      </c>
      <c r="M939" s="14">
        <v>0</v>
      </c>
      <c r="N939" s="14" t="s">
        <v>170</v>
      </c>
      <c r="O939" s="15"/>
      <c r="P939" s="15" t="s">
        <v>275</v>
      </c>
      <c r="Q939" s="27" t="str">
        <f t="shared" si="14"/>
        <v>INSERT INTO CNCR_CODE_META_BAK values (:v_host_cd,'1','30880','간섬유화등급코드','02','METAVIR fibrosis stage 1','2', NULL, NOW());</v>
      </c>
    </row>
    <row r="940" spans="1:17">
      <c r="A940" s="66" t="s">
        <v>2238</v>
      </c>
      <c r="B940" s="144">
        <v>1</v>
      </c>
      <c r="C940" s="16">
        <v>30880</v>
      </c>
      <c r="D940" s="16" t="s">
        <v>81</v>
      </c>
      <c r="E940" s="19" t="s">
        <v>278</v>
      </c>
      <c r="F940" s="5" t="s">
        <v>1206</v>
      </c>
      <c r="G940" s="18">
        <v>3</v>
      </c>
      <c r="H940" s="18">
        <v>12</v>
      </c>
      <c r="I940" s="13">
        <v>0</v>
      </c>
      <c r="J940" s="14">
        <v>0</v>
      </c>
      <c r="K940" s="14">
        <v>0</v>
      </c>
      <c r="L940" s="14">
        <v>1</v>
      </c>
      <c r="M940" s="14">
        <v>0</v>
      </c>
      <c r="N940" s="14" t="s">
        <v>170</v>
      </c>
      <c r="O940" s="15"/>
      <c r="P940" s="15" t="s">
        <v>275</v>
      </c>
      <c r="Q940" s="27" t="str">
        <f t="shared" si="14"/>
        <v>INSERT INTO CNCR_CODE_META_BAK values (:v_host_cd,'1','30880','간섬유화등급코드','03','METAVIR fibrosis stage 2','3', NULL, NOW());</v>
      </c>
    </row>
    <row r="941" spans="1:17">
      <c r="A941" s="66" t="s">
        <v>2238</v>
      </c>
      <c r="B941" s="144">
        <v>1</v>
      </c>
      <c r="C941" s="16">
        <v>30880</v>
      </c>
      <c r="D941" s="16" t="s">
        <v>81</v>
      </c>
      <c r="E941" s="19" t="s">
        <v>280</v>
      </c>
      <c r="F941" s="5" t="s">
        <v>1207</v>
      </c>
      <c r="G941" s="18">
        <v>4</v>
      </c>
      <c r="H941" s="18">
        <v>12</v>
      </c>
      <c r="I941" s="13">
        <v>0</v>
      </c>
      <c r="J941" s="14">
        <v>0</v>
      </c>
      <c r="K941" s="14">
        <v>0</v>
      </c>
      <c r="L941" s="14">
        <v>1</v>
      </c>
      <c r="M941" s="14">
        <v>0</v>
      </c>
      <c r="N941" s="14" t="s">
        <v>170</v>
      </c>
      <c r="O941" s="15"/>
      <c r="P941" s="15" t="s">
        <v>275</v>
      </c>
      <c r="Q941" s="27" t="str">
        <f t="shared" si="14"/>
        <v>INSERT INTO CNCR_CODE_META_BAK values (:v_host_cd,'1','30880','간섬유화등급코드','04','METAVIR fibrosis stage 3','4', NULL, NOW());</v>
      </c>
    </row>
    <row r="942" spans="1:17">
      <c r="A942" s="66" t="s">
        <v>2238</v>
      </c>
      <c r="B942" s="144">
        <v>1</v>
      </c>
      <c r="C942" s="16">
        <v>30880</v>
      </c>
      <c r="D942" s="16" t="s">
        <v>81</v>
      </c>
      <c r="E942" s="19" t="s">
        <v>282</v>
      </c>
      <c r="F942" s="5" t="s">
        <v>1208</v>
      </c>
      <c r="G942" s="18">
        <v>5</v>
      </c>
      <c r="H942" s="18">
        <v>12</v>
      </c>
      <c r="I942" s="13">
        <v>0</v>
      </c>
      <c r="J942" s="14">
        <v>0</v>
      </c>
      <c r="K942" s="14">
        <v>0</v>
      </c>
      <c r="L942" s="14">
        <v>1</v>
      </c>
      <c r="M942" s="14">
        <v>0</v>
      </c>
      <c r="N942" s="14" t="s">
        <v>170</v>
      </c>
      <c r="O942" s="15"/>
      <c r="P942" s="15" t="s">
        <v>275</v>
      </c>
      <c r="Q942" s="27" t="str">
        <f t="shared" si="14"/>
        <v>INSERT INTO CNCR_CODE_META_BAK values (:v_host_cd,'1','30880','간섬유화등급코드','05','METAVIR fibrosis stage 4','5', NULL, NOW());</v>
      </c>
    </row>
    <row r="943" spans="1:17">
      <c r="A943" s="66" t="s">
        <v>2238</v>
      </c>
      <c r="B943" s="144">
        <v>1</v>
      </c>
      <c r="C943" s="16">
        <v>30880</v>
      </c>
      <c r="D943" s="16" t="s">
        <v>81</v>
      </c>
      <c r="E943" s="19" t="s">
        <v>284</v>
      </c>
      <c r="F943" s="5" t="s">
        <v>1209</v>
      </c>
      <c r="G943" s="18">
        <v>6</v>
      </c>
      <c r="H943" s="18">
        <v>12</v>
      </c>
      <c r="I943" s="13">
        <v>0</v>
      </c>
      <c r="J943" s="14">
        <v>0</v>
      </c>
      <c r="K943" s="14">
        <v>0</v>
      </c>
      <c r="L943" s="14">
        <v>1</v>
      </c>
      <c r="M943" s="14">
        <v>0</v>
      </c>
      <c r="N943" s="14" t="s">
        <v>170</v>
      </c>
      <c r="O943" s="15"/>
      <c r="P943" s="15" t="s">
        <v>275</v>
      </c>
      <c r="Q943" s="27" t="str">
        <f t="shared" si="14"/>
        <v>INSERT INTO CNCR_CODE_META_BAK values (:v_host_cd,'1','30880','간섬유화등급코드','06','NASH CRN fibrosis stage 0','6', NULL, NOW());</v>
      </c>
    </row>
    <row r="944" spans="1:17">
      <c r="A944" s="66" t="s">
        <v>2238</v>
      </c>
      <c r="B944" s="144">
        <v>1</v>
      </c>
      <c r="C944" s="16">
        <v>30880</v>
      </c>
      <c r="D944" s="16" t="s">
        <v>81</v>
      </c>
      <c r="E944" s="19" t="s">
        <v>286</v>
      </c>
      <c r="F944" s="5" t="s">
        <v>1210</v>
      </c>
      <c r="G944" s="18">
        <v>7</v>
      </c>
      <c r="H944" s="18">
        <v>12</v>
      </c>
      <c r="I944" s="13">
        <v>0</v>
      </c>
      <c r="J944" s="14">
        <v>0</v>
      </c>
      <c r="K944" s="14">
        <v>0</v>
      </c>
      <c r="L944" s="14">
        <v>1</v>
      </c>
      <c r="M944" s="14">
        <v>0</v>
      </c>
      <c r="N944" s="14" t="s">
        <v>170</v>
      </c>
      <c r="O944" s="15"/>
      <c r="P944" s="15" t="s">
        <v>275</v>
      </c>
      <c r="Q944" s="27" t="str">
        <f t="shared" si="14"/>
        <v>INSERT INTO CNCR_CODE_META_BAK values (:v_host_cd,'1','30880','간섬유화등급코드','07','NASH CRN fibrosis stage 1','7', NULL, NOW());</v>
      </c>
    </row>
    <row r="945" spans="1:17">
      <c r="A945" s="66" t="s">
        <v>2238</v>
      </c>
      <c r="B945" s="144">
        <v>1</v>
      </c>
      <c r="C945" s="16">
        <v>30880</v>
      </c>
      <c r="D945" s="16" t="s">
        <v>81</v>
      </c>
      <c r="E945" s="19" t="s">
        <v>288</v>
      </c>
      <c r="F945" s="5" t="s">
        <v>1211</v>
      </c>
      <c r="G945" s="18">
        <v>8</v>
      </c>
      <c r="H945" s="18">
        <v>12</v>
      </c>
      <c r="I945" s="13">
        <v>0</v>
      </c>
      <c r="J945" s="14">
        <v>0</v>
      </c>
      <c r="K945" s="14">
        <v>0</v>
      </c>
      <c r="L945" s="14">
        <v>1</v>
      </c>
      <c r="M945" s="14">
        <v>0</v>
      </c>
      <c r="N945" s="14" t="s">
        <v>170</v>
      </c>
      <c r="O945" s="15"/>
      <c r="P945" s="15" t="s">
        <v>275</v>
      </c>
      <c r="Q945" s="27" t="str">
        <f t="shared" si="14"/>
        <v>INSERT INTO CNCR_CODE_META_BAK values (:v_host_cd,'1','30880','간섬유화등급코드','08','NASH CRN fibrosis stage 2','8', NULL, NOW());</v>
      </c>
    </row>
    <row r="946" spans="1:17">
      <c r="A946" s="66" t="s">
        <v>2238</v>
      </c>
      <c r="B946" s="144">
        <v>1</v>
      </c>
      <c r="C946" s="16">
        <v>30880</v>
      </c>
      <c r="D946" s="16" t="s">
        <v>81</v>
      </c>
      <c r="E946" s="19" t="s">
        <v>290</v>
      </c>
      <c r="F946" s="5" t="s">
        <v>1212</v>
      </c>
      <c r="G946" s="18">
        <v>9</v>
      </c>
      <c r="H946" s="18">
        <v>12</v>
      </c>
      <c r="I946" s="13">
        <v>0</v>
      </c>
      <c r="J946" s="14">
        <v>0</v>
      </c>
      <c r="K946" s="14">
        <v>0</v>
      </c>
      <c r="L946" s="14">
        <v>1</v>
      </c>
      <c r="M946" s="14">
        <v>0</v>
      </c>
      <c r="N946" s="14" t="s">
        <v>170</v>
      </c>
      <c r="O946" s="15"/>
      <c r="P946" s="15" t="s">
        <v>275</v>
      </c>
      <c r="Q946" s="27" t="str">
        <f t="shared" si="14"/>
        <v>INSERT INTO CNCR_CODE_META_BAK values (:v_host_cd,'1','30880','간섬유화등급코드','09','NASH CRN fibrosis stage 3','9', NULL, NOW());</v>
      </c>
    </row>
    <row r="947" spans="1:17">
      <c r="A947" s="66" t="s">
        <v>2238</v>
      </c>
      <c r="B947" s="144">
        <v>1</v>
      </c>
      <c r="C947" s="16">
        <v>30880</v>
      </c>
      <c r="D947" s="16" t="s">
        <v>81</v>
      </c>
      <c r="E947" s="19" t="s">
        <v>292</v>
      </c>
      <c r="F947" s="5" t="s">
        <v>1213</v>
      </c>
      <c r="G947" s="18">
        <v>10</v>
      </c>
      <c r="H947" s="18">
        <v>12</v>
      </c>
      <c r="I947" s="13">
        <v>0</v>
      </c>
      <c r="J947" s="14">
        <v>0</v>
      </c>
      <c r="K947" s="14">
        <v>0</v>
      </c>
      <c r="L947" s="14">
        <v>1</v>
      </c>
      <c r="M947" s="14">
        <v>0</v>
      </c>
      <c r="N947" s="14" t="s">
        <v>170</v>
      </c>
      <c r="O947" s="15"/>
      <c r="P947" s="15" t="s">
        <v>275</v>
      </c>
      <c r="Q947" s="27" t="str">
        <f t="shared" si="14"/>
        <v>INSERT INTO CNCR_CODE_META_BAK values (:v_host_cd,'1','30880','간섬유화등급코드','10','NASH CRN fibrosis stage 4','10', NULL, NOW());</v>
      </c>
    </row>
    <row r="948" spans="1:17">
      <c r="A948" s="66" t="s">
        <v>2238</v>
      </c>
      <c r="B948" s="144">
        <v>1</v>
      </c>
      <c r="C948" s="16">
        <v>30880</v>
      </c>
      <c r="D948" s="16" t="s">
        <v>81</v>
      </c>
      <c r="E948" s="19" t="s">
        <v>294</v>
      </c>
      <c r="F948" s="5" t="s">
        <v>1214</v>
      </c>
      <c r="G948" s="18">
        <v>11</v>
      </c>
      <c r="H948" s="18">
        <v>12</v>
      </c>
      <c r="I948" s="13">
        <v>0</v>
      </c>
      <c r="J948" s="14">
        <v>0</v>
      </c>
      <c r="K948" s="14">
        <v>0</v>
      </c>
      <c r="L948" s="14">
        <v>1</v>
      </c>
      <c r="M948" s="14">
        <v>0</v>
      </c>
      <c r="N948" s="14" t="s">
        <v>170</v>
      </c>
      <c r="O948" s="15"/>
      <c r="P948" s="15" t="s">
        <v>275</v>
      </c>
      <c r="Q948" s="27" t="str">
        <f t="shared" si="14"/>
        <v>INSERT INTO CNCR_CODE_META_BAK values (:v_host_cd,'1','30880','간섬유화등급코드','11','Not aplicable','11', NULL, NOW());</v>
      </c>
    </row>
    <row r="949" spans="1:17">
      <c r="A949" s="66" t="s">
        <v>2238</v>
      </c>
      <c r="B949" s="144">
        <v>1</v>
      </c>
      <c r="C949" s="16">
        <v>30880</v>
      </c>
      <c r="D949" s="16" t="s">
        <v>81</v>
      </c>
      <c r="E949" s="19" t="s">
        <v>310</v>
      </c>
      <c r="F949" s="5" t="s">
        <v>271</v>
      </c>
      <c r="G949" s="18">
        <v>12</v>
      </c>
      <c r="H949" s="18">
        <v>12</v>
      </c>
      <c r="I949" s="13">
        <v>0</v>
      </c>
      <c r="J949" s="14">
        <v>0</v>
      </c>
      <c r="K949" s="14">
        <v>0</v>
      </c>
      <c r="L949" s="14">
        <v>1</v>
      </c>
      <c r="M949" s="14">
        <v>0</v>
      </c>
      <c r="N949" s="14" t="s">
        <v>170</v>
      </c>
      <c r="O949" s="15"/>
      <c r="P949" s="15" t="s">
        <v>275</v>
      </c>
      <c r="Q949" s="27" t="str">
        <f t="shared" si="14"/>
        <v>INSERT INTO CNCR_CODE_META_BAK values (:v_host_cd,'1','30880','간섬유화등급코드','99','기타','12', NULL, NOW());</v>
      </c>
    </row>
    <row r="950" spans="1:17">
      <c r="A950" s="66" t="s">
        <v>2238</v>
      </c>
      <c r="B950" s="144">
        <v>1</v>
      </c>
      <c r="C950" s="16">
        <v>30890</v>
      </c>
      <c r="D950" s="16" t="s">
        <v>36</v>
      </c>
      <c r="E950" s="19">
        <v>1</v>
      </c>
      <c r="F950" s="5" t="s">
        <v>1215</v>
      </c>
      <c r="G950" s="18">
        <v>1</v>
      </c>
      <c r="H950" s="18">
        <v>4</v>
      </c>
      <c r="I950" s="13">
        <v>0</v>
      </c>
      <c r="J950" s="14">
        <v>0</v>
      </c>
      <c r="K950" s="14">
        <v>0</v>
      </c>
      <c r="L950" s="14">
        <v>1</v>
      </c>
      <c r="M950" s="14">
        <v>0</v>
      </c>
      <c r="N950" s="14" t="s">
        <v>170</v>
      </c>
      <c r="O950" s="15"/>
      <c r="P950" s="15" t="s">
        <v>275</v>
      </c>
      <c r="Q950" s="27" t="str">
        <f t="shared" si="14"/>
        <v>INSERT INTO CNCR_CODE_META_BAK values (:v_host_cd,'1','30890','STAGE종류코드','1','AJCC','1', NULL, NOW());</v>
      </c>
    </row>
    <row r="951" spans="1:17">
      <c r="A951" s="66" t="s">
        <v>2238</v>
      </c>
      <c r="B951" s="144">
        <v>1</v>
      </c>
      <c r="C951" s="16">
        <v>30890</v>
      </c>
      <c r="D951" s="16" t="s">
        <v>36</v>
      </c>
      <c r="E951" s="19">
        <v>2</v>
      </c>
      <c r="F951" s="5" t="s">
        <v>1216</v>
      </c>
      <c r="G951" s="18">
        <v>2</v>
      </c>
      <c r="H951" s="18">
        <v>4</v>
      </c>
      <c r="I951" s="13">
        <v>0</v>
      </c>
      <c r="J951" s="14">
        <v>0</v>
      </c>
      <c r="K951" s="14">
        <v>0</v>
      </c>
      <c r="L951" s="14">
        <v>1</v>
      </c>
      <c r="M951" s="14">
        <v>0</v>
      </c>
      <c r="N951" s="14" t="s">
        <v>170</v>
      </c>
      <c r="O951" s="15"/>
      <c r="P951" s="15" t="s">
        <v>275</v>
      </c>
      <c r="Q951" s="27" t="str">
        <f t="shared" si="14"/>
        <v>INSERT INTO CNCR_CODE_META_BAK values (:v_host_cd,'1','30890','STAGE종류코드','2','BCLC','2', NULL, NOW());</v>
      </c>
    </row>
    <row r="952" spans="1:17">
      <c r="A952" s="66" t="s">
        <v>2238</v>
      </c>
      <c r="B952" s="144">
        <v>1</v>
      </c>
      <c r="C952" s="16">
        <v>30890</v>
      </c>
      <c r="D952" s="16" t="s">
        <v>36</v>
      </c>
      <c r="E952" s="19">
        <v>3</v>
      </c>
      <c r="F952" s="5" t="s">
        <v>1217</v>
      </c>
      <c r="G952" s="18">
        <v>3</v>
      </c>
      <c r="H952" s="18">
        <v>4</v>
      </c>
      <c r="I952" s="13">
        <v>0</v>
      </c>
      <c r="J952" s="14">
        <v>0</v>
      </c>
      <c r="K952" s="14">
        <v>0</v>
      </c>
      <c r="L952" s="14">
        <v>1</v>
      </c>
      <c r="M952" s="14">
        <v>0</v>
      </c>
      <c r="N952" s="14" t="s">
        <v>170</v>
      </c>
      <c r="O952" s="15"/>
      <c r="P952" s="15" t="s">
        <v>275</v>
      </c>
      <c r="Q952" s="27" t="str">
        <f t="shared" si="14"/>
        <v>INSERT INTO CNCR_CODE_META_BAK values (:v_host_cd,'1','30890','STAGE종류코드','3','Modified UICC','3', NULL, NOW());</v>
      </c>
    </row>
    <row r="953" spans="1:17">
      <c r="A953" s="66" t="s">
        <v>2238</v>
      </c>
      <c r="B953" s="144">
        <v>1</v>
      </c>
      <c r="C953" s="16">
        <v>30890</v>
      </c>
      <c r="D953" s="16" t="s">
        <v>36</v>
      </c>
      <c r="E953" s="19">
        <v>9</v>
      </c>
      <c r="F953" s="5" t="s">
        <v>271</v>
      </c>
      <c r="G953" s="18">
        <v>4</v>
      </c>
      <c r="H953" s="20">
        <v>4</v>
      </c>
      <c r="I953" s="13">
        <v>0</v>
      </c>
      <c r="J953" s="14">
        <v>0</v>
      </c>
      <c r="K953" s="14">
        <v>0</v>
      </c>
      <c r="L953" s="14">
        <v>1</v>
      </c>
      <c r="M953" s="14">
        <v>0</v>
      </c>
      <c r="N953" s="14" t="s">
        <v>170</v>
      </c>
      <c r="O953" s="15"/>
      <c r="P953" s="15" t="s">
        <v>275</v>
      </c>
      <c r="Q953" s="27" t="str">
        <f t="shared" si="14"/>
        <v>INSERT INTO CNCR_CODE_META_BAK values (:v_host_cd,'1','30890','STAGE종류코드','9','기타','4', NULL, NOW());</v>
      </c>
    </row>
    <row r="954" spans="1:17">
      <c r="A954" s="66" t="s">
        <v>2238</v>
      </c>
      <c r="B954" s="144">
        <v>1</v>
      </c>
      <c r="C954" s="16">
        <v>40010</v>
      </c>
      <c r="D954" s="16" t="s">
        <v>1218</v>
      </c>
      <c r="E954" s="17" t="s">
        <v>369</v>
      </c>
      <c r="F954" s="5" t="s">
        <v>1219</v>
      </c>
      <c r="G954" s="18">
        <v>1</v>
      </c>
      <c r="H954" s="18">
        <v>6</v>
      </c>
      <c r="I954" s="14">
        <v>0</v>
      </c>
      <c r="J954" s="14">
        <v>1</v>
      </c>
      <c r="K954" s="14">
        <v>1</v>
      </c>
      <c r="L954" s="14">
        <v>1</v>
      </c>
      <c r="M954" s="14">
        <v>1</v>
      </c>
      <c r="N954" s="14" t="s">
        <v>170</v>
      </c>
      <c r="O954" s="14"/>
      <c r="P954" s="15" t="s">
        <v>275</v>
      </c>
      <c r="Q954" s="27" t="str">
        <f t="shared" si="14"/>
        <v>INSERT INTO CNCR_CODE_META_BAK values (:v_host_cd,'1','40010','ASA점수코드','01','정상의 건강한 환자','1', NULL, NOW());</v>
      </c>
    </row>
    <row r="955" spans="1:17">
      <c r="A955" s="66" t="s">
        <v>2238</v>
      </c>
      <c r="B955" s="144">
        <v>1</v>
      </c>
      <c r="C955" s="16">
        <v>40010</v>
      </c>
      <c r="D955" s="16" t="s">
        <v>70</v>
      </c>
      <c r="E955" s="17" t="s">
        <v>371</v>
      </c>
      <c r="F955" s="5" t="s">
        <v>1220</v>
      </c>
      <c r="G955" s="18">
        <v>2</v>
      </c>
      <c r="H955" s="18">
        <v>6</v>
      </c>
      <c r="I955" s="14">
        <v>0</v>
      </c>
      <c r="J955" s="14">
        <v>1</v>
      </c>
      <c r="K955" s="14">
        <v>1</v>
      </c>
      <c r="L955" s="14">
        <v>1</v>
      </c>
      <c r="M955" s="14">
        <v>1</v>
      </c>
      <c r="N955" s="14" t="s">
        <v>170</v>
      </c>
      <c r="O955" s="14"/>
      <c r="P955" s="15" t="s">
        <v>275</v>
      </c>
      <c r="Q955" s="27" t="str">
        <f t="shared" si="14"/>
        <v>INSERT INTO CNCR_CODE_META_BAK values (:v_host_cd,'1','40010','ASA점수코드','02','경도의 전신 질환을 가진 환자','2', NULL, NOW());</v>
      </c>
    </row>
    <row r="956" spans="1:17">
      <c r="A956" s="66" t="s">
        <v>2238</v>
      </c>
      <c r="B956" s="144">
        <v>1</v>
      </c>
      <c r="C956" s="16">
        <v>40010</v>
      </c>
      <c r="D956" s="16" t="s">
        <v>70</v>
      </c>
      <c r="E956" s="17" t="s">
        <v>373</v>
      </c>
      <c r="F956" s="5" t="s">
        <v>1221</v>
      </c>
      <c r="G956" s="18">
        <v>3</v>
      </c>
      <c r="H956" s="18">
        <v>6</v>
      </c>
      <c r="I956" s="14">
        <v>0</v>
      </c>
      <c r="J956" s="14">
        <v>1</v>
      </c>
      <c r="K956" s="14">
        <v>1</v>
      </c>
      <c r="L956" s="14">
        <v>1</v>
      </c>
      <c r="M956" s="14">
        <v>1</v>
      </c>
      <c r="N956" s="14" t="s">
        <v>170</v>
      </c>
      <c r="O956" s="14"/>
      <c r="P956" s="15" t="s">
        <v>275</v>
      </c>
      <c r="Q956" s="27" t="str">
        <f t="shared" si="14"/>
        <v>INSERT INTO CNCR_CODE_META_BAK values (:v_host_cd,'1','40010','ASA점수코드','03','중등도의 중증 전신질환을 가진 환자','3', NULL, NOW());</v>
      </c>
    </row>
    <row r="957" spans="1:17">
      <c r="A957" s="66" t="s">
        <v>2238</v>
      </c>
      <c r="B957" s="144">
        <v>1</v>
      </c>
      <c r="C957" s="16">
        <v>40010</v>
      </c>
      <c r="D957" s="16" t="s">
        <v>70</v>
      </c>
      <c r="E957" s="17" t="s">
        <v>375</v>
      </c>
      <c r="F957" s="5" t="s">
        <v>1222</v>
      </c>
      <c r="G957" s="18">
        <v>4</v>
      </c>
      <c r="H957" s="18">
        <v>6</v>
      </c>
      <c r="I957" s="14">
        <v>0</v>
      </c>
      <c r="J957" s="14">
        <v>1</v>
      </c>
      <c r="K957" s="14">
        <v>1</v>
      </c>
      <c r="L957" s="14">
        <v>1</v>
      </c>
      <c r="M957" s="14">
        <v>1</v>
      </c>
      <c r="N957" s="14" t="s">
        <v>170</v>
      </c>
      <c r="O957" s="14"/>
      <c r="P957" s="15" t="s">
        <v>275</v>
      </c>
      <c r="Q957" s="27" t="str">
        <f t="shared" si="14"/>
        <v>INSERT INTO CNCR_CODE_META_BAK values (:v_host_cd,'1','40010','ASA점수코드','04','지속적으로 생명을 위협하는 중증의 전신질환을 가진 환자','4', NULL, NOW());</v>
      </c>
    </row>
    <row r="958" spans="1:17">
      <c r="A958" s="66" t="s">
        <v>2238</v>
      </c>
      <c r="B958" s="144">
        <v>1</v>
      </c>
      <c r="C958" s="16">
        <v>40010</v>
      </c>
      <c r="D958" s="16" t="s">
        <v>70</v>
      </c>
      <c r="E958" s="17" t="s">
        <v>377</v>
      </c>
      <c r="F958" s="5" t="s">
        <v>1223</v>
      </c>
      <c r="G958" s="18">
        <v>5</v>
      </c>
      <c r="H958" s="18">
        <v>6</v>
      </c>
      <c r="I958" s="14">
        <v>0</v>
      </c>
      <c r="J958" s="14">
        <v>1</v>
      </c>
      <c r="K958" s="14">
        <v>1</v>
      </c>
      <c r="L958" s="14">
        <v>1</v>
      </c>
      <c r="M958" s="14">
        <v>1</v>
      </c>
      <c r="N958" s="14" t="s">
        <v>170</v>
      </c>
      <c r="O958" s="14"/>
      <c r="P958" s="15" t="s">
        <v>275</v>
      </c>
      <c r="Q958" s="27" t="str">
        <f t="shared" si="14"/>
        <v>INSERT INTO CNCR_CODE_META_BAK values (:v_host_cd,'1','40010','ASA점수코드','05','수술하지 않으면 생명을 유지할 수 없는 정도의 중증질환을 가진 환자','5', NULL, NOW());</v>
      </c>
    </row>
    <row r="959" spans="1:17">
      <c r="A959" s="66" t="s">
        <v>2238</v>
      </c>
      <c r="B959" s="144">
        <v>1</v>
      </c>
      <c r="C959" s="16">
        <v>40010</v>
      </c>
      <c r="D959" s="16" t="s">
        <v>70</v>
      </c>
      <c r="E959" s="17" t="s">
        <v>82</v>
      </c>
      <c r="F959" s="5" t="s">
        <v>1224</v>
      </c>
      <c r="G959" s="18">
        <v>6</v>
      </c>
      <c r="H959" s="18">
        <v>6</v>
      </c>
      <c r="I959" s="14">
        <v>0</v>
      </c>
      <c r="J959" s="14">
        <v>1</v>
      </c>
      <c r="K959" s="14">
        <v>1</v>
      </c>
      <c r="L959" s="14">
        <v>1</v>
      </c>
      <c r="M959" s="14">
        <v>1</v>
      </c>
      <c r="N959" s="14" t="s">
        <v>170</v>
      </c>
      <c r="O959" s="14"/>
      <c r="P959" s="15" t="s">
        <v>275</v>
      </c>
      <c r="Q959" s="27" t="str">
        <f t="shared" si="14"/>
        <v>INSERT INTO CNCR_CODE_META_BAK values (:v_host_cd,'1','40010','ASA점수코드','99','장기 공여를 위한 수술 예정인 뇌사자','6', NULL, NOW());</v>
      </c>
    </row>
    <row r="960" spans="1:17">
      <c r="A960" s="66" t="s">
        <v>2238</v>
      </c>
      <c r="B960" s="144">
        <v>1</v>
      </c>
      <c r="C960" s="16">
        <v>40020</v>
      </c>
      <c r="D960" s="16" t="s">
        <v>1225</v>
      </c>
      <c r="E960" s="17">
        <v>1</v>
      </c>
      <c r="F960" s="5" t="s">
        <v>1226</v>
      </c>
      <c r="G960" s="18">
        <v>1</v>
      </c>
      <c r="H960" s="18">
        <v>3</v>
      </c>
      <c r="I960" s="14">
        <v>0</v>
      </c>
      <c r="J960" s="14">
        <v>1</v>
      </c>
      <c r="K960" s="14">
        <v>0</v>
      </c>
      <c r="L960" s="14">
        <v>0</v>
      </c>
      <c r="M960" s="14">
        <v>0</v>
      </c>
      <c r="N960" s="14" t="s">
        <v>170</v>
      </c>
      <c r="O960" s="14"/>
      <c r="P960" s="15" t="s">
        <v>267</v>
      </c>
      <c r="Q960" s="27" t="str">
        <f t="shared" si="14"/>
        <v>INSERT INTO CNCR_CODE_META_BAK values (:v_host_cd,'1','40020','ESD결과코드','1','En bloc resection','1', NULL, NOW());</v>
      </c>
    </row>
    <row r="961" spans="1:17">
      <c r="A961" s="66" t="s">
        <v>2238</v>
      </c>
      <c r="B961" s="144">
        <v>1</v>
      </c>
      <c r="C961" s="16">
        <v>40020</v>
      </c>
      <c r="D961" s="16" t="s">
        <v>1227</v>
      </c>
      <c r="E961" s="17">
        <v>2</v>
      </c>
      <c r="F961" s="5" t="s">
        <v>1228</v>
      </c>
      <c r="G961" s="18">
        <v>2</v>
      </c>
      <c r="H961" s="18">
        <v>3</v>
      </c>
      <c r="I961" s="14">
        <v>0</v>
      </c>
      <c r="J961" s="14">
        <v>1</v>
      </c>
      <c r="K961" s="14">
        <v>0</v>
      </c>
      <c r="L961" s="14">
        <v>0</v>
      </c>
      <c r="M961" s="14">
        <v>0</v>
      </c>
      <c r="N961" s="14" t="s">
        <v>170</v>
      </c>
      <c r="O961" s="14"/>
      <c r="P961" s="15" t="s">
        <v>267</v>
      </c>
      <c r="Q961" s="27" t="str">
        <f t="shared" si="14"/>
        <v>INSERT INTO CNCR_CODE_META_BAK values (:v_host_cd,'1','40020','ESD결과코드','2','Piecemeal resection','2', NULL, NOW());</v>
      </c>
    </row>
    <row r="962" spans="1:17">
      <c r="A962" s="66" t="s">
        <v>2238</v>
      </c>
      <c r="B962" s="144">
        <v>1</v>
      </c>
      <c r="C962" s="16">
        <v>40020</v>
      </c>
      <c r="D962" s="16" t="s">
        <v>1227</v>
      </c>
      <c r="E962" s="17">
        <v>3</v>
      </c>
      <c r="F962" s="5" t="s">
        <v>1229</v>
      </c>
      <c r="G962" s="18">
        <v>3</v>
      </c>
      <c r="H962" s="18">
        <v>3</v>
      </c>
      <c r="I962" s="14">
        <v>0</v>
      </c>
      <c r="J962" s="14">
        <v>1</v>
      </c>
      <c r="K962" s="14">
        <v>0</v>
      </c>
      <c r="L962" s="14">
        <v>0</v>
      </c>
      <c r="M962" s="14">
        <v>0</v>
      </c>
      <c r="N962" s="14" t="s">
        <v>170</v>
      </c>
      <c r="O962" s="14"/>
      <c r="P962" s="15" t="s">
        <v>267</v>
      </c>
      <c r="Q962" s="27" t="str">
        <f t="shared" si="14"/>
        <v>INSERT INTO CNCR_CODE_META_BAK values (:v_host_cd,'1','40020','ESD결과코드','3','Failure','3', NULL, NOW());</v>
      </c>
    </row>
    <row r="963" spans="1:17">
      <c r="A963" s="66" t="s">
        <v>2238</v>
      </c>
      <c r="B963" s="144">
        <v>1</v>
      </c>
      <c r="C963" s="16">
        <v>40030</v>
      </c>
      <c r="D963" s="16" t="s">
        <v>1230</v>
      </c>
      <c r="E963" s="17">
        <v>1</v>
      </c>
      <c r="F963" s="5" t="s">
        <v>1231</v>
      </c>
      <c r="G963" s="18">
        <v>1</v>
      </c>
      <c r="H963" s="18">
        <v>3</v>
      </c>
      <c r="I963" s="14">
        <v>0</v>
      </c>
      <c r="J963" s="14">
        <v>1</v>
      </c>
      <c r="K963" s="14">
        <v>0</v>
      </c>
      <c r="L963" s="14">
        <v>0</v>
      </c>
      <c r="M963" s="14">
        <v>0</v>
      </c>
      <c r="N963" s="14" t="s">
        <v>170</v>
      </c>
      <c r="O963" s="14"/>
      <c r="P963" s="15" t="s">
        <v>267</v>
      </c>
      <c r="Q963" s="27" t="str">
        <f t="shared" ref="Q963:Q1026" si="15">"INSERT INTO CNCR_CODE_META_BAK values (:v_host_cd,'"&amp; B963 &amp;"','"&amp; C963 &amp;"','"&amp; D963 &amp;"','"&amp; E963 &amp;"','"&amp; SUBSTITUTE(F963,CHAR(39),CHAR(39)&amp;CHAR(39)) &amp;"','"&amp; G963 &amp;"', NULL, NOW());"</f>
        <v>INSERT INTO CNCR_CODE_META_BAK values (:v_host_cd,'1','40030','ESD병변모양코드','1','Elevated (I, IIa, IIa+IIc)','1', NULL, NOW());</v>
      </c>
    </row>
    <row r="964" spans="1:17">
      <c r="A964" s="66" t="s">
        <v>2238</v>
      </c>
      <c r="B964" s="144">
        <v>1</v>
      </c>
      <c r="C964" s="16">
        <v>40030</v>
      </c>
      <c r="D964" s="16" t="s">
        <v>1232</v>
      </c>
      <c r="E964" s="17">
        <v>2</v>
      </c>
      <c r="F964" s="5" t="s">
        <v>1233</v>
      </c>
      <c r="G964" s="18">
        <v>2</v>
      </c>
      <c r="H964" s="18">
        <v>3</v>
      </c>
      <c r="I964" s="14">
        <v>0</v>
      </c>
      <c r="J964" s="14">
        <v>1</v>
      </c>
      <c r="K964" s="14">
        <v>0</v>
      </c>
      <c r="L964" s="14">
        <v>0</v>
      </c>
      <c r="M964" s="14">
        <v>0</v>
      </c>
      <c r="N964" s="14" t="s">
        <v>170</v>
      </c>
      <c r="O964" s="14"/>
      <c r="P964" s="15" t="s">
        <v>267</v>
      </c>
      <c r="Q964" s="27" t="str">
        <f t="shared" si="15"/>
        <v>INSERT INTO CNCR_CODE_META_BAK values (:v_host_cd,'1','40030','ESD병변모양코드','2','Flat (IIb)','2', NULL, NOW());</v>
      </c>
    </row>
    <row r="965" spans="1:17">
      <c r="A965" s="66" t="s">
        <v>2238</v>
      </c>
      <c r="B965" s="144">
        <v>1</v>
      </c>
      <c r="C965" s="16">
        <v>40030</v>
      </c>
      <c r="D965" s="16" t="s">
        <v>1232</v>
      </c>
      <c r="E965" s="17">
        <v>3</v>
      </c>
      <c r="F965" s="5" t="s">
        <v>1234</v>
      </c>
      <c r="G965" s="18">
        <v>3</v>
      </c>
      <c r="H965" s="18">
        <v>3</v>
      </c>
      <c r="I965" s="14">
        <v>0</v>
      </c>
      <c r="J965" s="14">
        <v>1</v>
      </c>
      <c r="K965" s="14">
        <v>0</v>
      </c>
      <c r="L965" s="14">
        <v>0</v>
      </c>
      <c r="M965" s="14">
        <v>0</v>
      </c>
      <c r="N965" s="14" t="s">
        <v>170</v>
      </c>
      <c r="O965" s="14"/>
      <c r="P965" s="15" t="s">
        <v>499</v>
      </c>
      <c r="Q965" s="27" t="str">
        <f t="shared" si="15"/>
        <v>INSERT INTO CNCR_CODE_META_BAK values (:v_host_cd,'1','40030','ESD병변모양코드','3','Depressed (IIc)','3', NULL, NOW());</v>
      </c>
    </row>
    <row r="966" spans="1:17">
      <c r="A966" s="66" t="s">
        <v>2238</v>
      </c>
      <c r="B966" s="144">
        <v>1</v>
      </c>
      <c r="C966" s="16">
        <v>40040</v>
      </c>
      <c r="D966" s="16" t="s">
        <v>1235</v>
      </c>
      <c r="E966" s="17">
        <v>1</v>
      </c>
      <c r="F966" s="5" t="s">
        <v>1236</v>
      </c>
      <c r="G966" s="18">
        <v>1</v>
      </c>
      <c r="H966" s="18">
        <v>4</v>
      </c>
      <c r="I966" s="14">
        <v>0</v>
      </c>
      <c r="J966" s="14">
        <v>1</v>
      </c>
      <c r="K966" s="14">
        <v>0</v>
      </c>
      <c r="L966" s="14">
        <v>0</v>
      </c>
      <c r="M966" s="14">
        <v>0</v>
      </c>
      <c r="N966" s="14" t="s">
        <v>170</v>
      </c>
      <c r="O966" s="14"/>
      <c r="P966" s="15" t="s">
        <v>267</v>
      </c>
      <c r="Q966" s="27" t="str">
        <f t="shared" si="15"/>
        <v>INSERT INTO CNCR_CODE_META_BAK values (:v_host_cd,'1','40040','ESD병변위치가로코드','1','Lessor curvature','1', NULL, NOW());</v>
      </c>
    </row>
    <row r="967" spans="1:17">
      <c r="A967" s="66" t="s">
        <v>2238</v>
      </c>
      <c r="B967" s="144">
        <v>1</v>
      </c>
      <c r="C967" s="16">
        <v>40040</v>
      </c>
      <c r="D967" s="16" t="s">
        <v>1237</v>
      </c>
      <c r="E967" s="17">
        <v>2</v>
      </c>
      <c r="F967" s="5" t="s">
        <v>780</v>
      </c>
      <c r="G967" s="18">
        <v>2</v>
      </c>
      <c r="H967" s="18">
        <v>4</v>
      </c>
      <c r="I967" s="14">
        <v>0</v>
      </c>
      <c r="J967" s="14">
        <v>1</v>
      </c>
      <c r="K967" s="14">
        <v>0</v>
      </c>
      <c r="L967" s="14">
        <v>0</v>
      </c>
      <c r="M967" s="14">
        <v>0</v>
      </c>
      <c r="N967" s="14" t="s">
        <v>170</v>
      </c>
      <c r="O967" s="14"/>
      <c r="P967" s="15" t="s">
        <v>267</v>
      </c>
      <c r="Q967" s="27" t="str">
        <f t="shared" si="15"/>
        <v>INSERT INTO CNCR_CODE_META_BAK values (:v_host_cd,'1','40040','ESD병변위치가로코드','2','Greater curvature','2', NULL, NOW());</v>
      </c>
    </row>
    <row r="968" spans="1:17">
      <c r="A968" s="66" t="s">
        <v>2238</v>
      </c>
      <c r="B968" s="144">
        <v>1</v>
      </c>
      <c r="C968" s="16">
        <v>40040</v>
      </c>
      <c r="D968" s="16" t="s">
        <v>1237</v>
      </c>
      <c r="E968" s="17">
        <v>3</v>
      </c>
      <c r="F968" s="5" t="s">
        <v>782</v>
      </c>
      <c r="G968" s="18">
        <v>3</v>
      </c>
      <c r="H968" s="18">
        <v>4</v>
      </c>
      <c r="I968" s="14">
        <v>0</v>
      </c>
      <c r="J968" s="14">
        <v>1</v>
      </c>
      <c r="K968" s="14">
        <v>0</v>
      </c>
      <c r="L968" s="14">
        <v>0</v>
      </c>
      <c r="M968" s="14">
        <v>0</v>
      </c>
      <c r="N968" s="14" t="s">
        <v>170</v>
      </c>
      <c r="O968" s="14"/>
      <c r="P968" s="15" t="s">
        <v>267</v>
      </c>
      <c r="Q968" s="27" t="str">
        <f t="shared" si="15"/>
        <v>INSERT INTO CNCR_CODE_META_BAK values (:v_host_cd,'1','40040','ESD병변위치가로코드','3','Posterior wall','3', NULL, NOW());</v>
      </c>
    </row>
    <row r="969" spans="1:17">
      <c r="A969" s="66" t="s">
        <v>2238</v>
      </c>
      <c r="B969" s="144">
        <v>1</v>
      </c>
      <c r="C969" s="16">
        <v>40040</v>
      </c>
      <c r="D969" s="16" t="s">
        <v>1237</v>
      </c>
      <c r="E969" s="17">
        <v>4</v>
      </c>
      <c r="F969" s="5" t="s">
        <v>781</v>
      </c>
      <c r="G969" s="18">
        <v>4</v>
      </c>
      <c r="H969" s="18">
        <v>4</v>
      </c>
      <c r="I969" s="14">
        <v>0</v>
      </c>
      <c r="J969" s="14">
        <v>1</v>
      </c>
      <c r="K969" s="14">
        <v>0</v>
      </c>
      <c r="L969" s="14">
        <v>0</v>
      </c>
      <c r="M969" s="14">
        <v>0</v>
      </c>
      <c r="N969" s="14" t="s">
        <v>170</v>
      </c>
      <c r="O969" s="14"/>
      <c r="P969" s="15" t="s">
        <v>267</v>
      </c>
      <c r="Q969" s="27" t="str">
        <f t="shared" si="15"/>
        <v>INSERT INTO CNCR_CODE_META_BAK values (:v_host_cd,'1','40040','ESD병변위치가로코드','4','Anterior wall','4', NULL, NOW());</v>
      </c>
    </row>
    <row r="970" spans="1:17">
      <c r="A970" s="66" t="s">
        <v>2238</v>
      </c>
      <c r="B970" s="144">
        <v>1</v>
      </c>
      <c r="C970" s="16">
        <v>40050</v>
      </c>
      <c r="D970" s="16" t="s">
        <v>1238</v>
      </c>
      <c r="E970" s="17" t="s">
        <v>339</v>
      </c>
      <c r="F970" s="5" t="s">
        <v>1082</v>
      </c>
      <c r="G970" s="18">
        <v>1</v>
      </c>
      <c r="H970" s="18">
        <v>5</v>
      </c>
      <c r="I970" s="14">
        <v>0</v>
      </c>
      <c r="J970" s="14">
        <v>1</v>
      </c>
      <c r="K970" s="14">
        <v>0</v>
      </c>
      <c r="L970" s="14">
        <v>0</v>
      </c>
      <c r="M970" s="14">
        <v>0</v>
      </c>
      <c r="N970" s="14" t="s">
        <v>170</v>
      </c>
      <c r="O970" s="14"/>
      <c r="P970" s="15" t="s">
        <v>267</v>
      </c>
      <c r="Q970" s="27" t="str">
        <f t="shared" si="15"/>
        <v>INSERT INTO CNCR_CODE_META_BAK values (:v_host_cd,'1','40050','ESD병변위치세로코드','01','Antrum','1', NULL, NOW());</v>
      </c>
    </row>
    <row r="971" spans="1:17">
      <c r="A971" s="66" t="s">
        <v>2238</v>
      </c>
      <c r="B971" s="144">
        <v>1</v>
      </c>
      <c r="C971" s="16">
        <v>40050</v>
      </c>
      <c r="D971" s="16" t="s">
        <v>1239</v>
      </c>
      <c r="E971" s="17" t="s">
        <v>341</v>
      </c>
      <c r="F971" s="5" t="s">
        <v>1081</v>
      </c>
      <c r="G971" s="18">
        <v>2</v>
      </c>
      <c r="H971" s="18">
        <v>5</v>
      </c>
      <c r="I971" s="14">
        <v>0</v>
      </c>
      <c r="J971" s="14">
        <v>1</v>
      </c>
      <c r="K971" s="14">
        <v>0</v>
      </c>
      <c r="L971" s="14">
        <v>0</v>
      </c>
      <c r="M971" s="14">
        <v>0</v>
      </c>
      <c r="N971" s="14" t="s">
        <v>170</v>
      </c>
      <c r="O971" s="14"/>
      <c r="P971" s="15" t="s">
        <v>267</v>
      </c>
      <c r="Q971" s="27" t="str">
        <f t="shared" si="15"/>
        <v>INSERT INTO CNCR_CODE_META_BAK values (:v_host_cd,'1','40050','ESD병변위치세로코드','02','Angle','2', NULL, NOW());</v>
      </c>
    </row>
    <row r="972" spans="1:17">
      <c r="A972" s="66" t="s">
        <v>2238</v>
      </c>
      <c r="B972" s="144">
        <v>1</v>
      </c>
      <c r="C972" s="16">
        <v>40050</v>
      </c>
      <c r="D972" s="16" t="s">
        <v>1239</v>
      </c>
      <c r="E972" s="17" t="s">
        <v>343</v>
      </c>
      <c r="F972" s="5" t="s">
        <v>1240</v>
      </c>
      <c r="G972" s="18">
        <v>3</v>
      </c>
      <c r="H972" s="18">
        <v>5</v>
      </c>
      <c r="I972" s="14">
        <v>0</v>
      </c>
      <c r="J972" s="14">
        <v>1</v>
      </c>
      <c r="K972" s="14">
        <v>0</v>
      </c>
      <c r="L972" s="14">
        <v>0</v>
      </c>
      <c r="M972" s="14">
        <v>0</v>
      </c>
      <c r="N972" s="14" t="s">
        <v>170</v>
      </c>
      <c r="O972" s="14"/>
      <c r="P972" s="15" t="s">
        <v>267</v>
      </c>
      <c r="Q972" s="27" t="str">
        <f t="shared" si="15"/>
        <v>INSERT INTO CNCR_CODE_META_BAK values (:v_host_cd,'1','40050','ESD병변위치세로코드','03','Lowerbody','3', NULL, NOW());</v>
      </c>
    </row>
    <row r="973" spans="1:17">
      <c r="A973" s="66" t="s">
        <v>2238</v>
      </c>
      <c r="B973" s="144">
        <v>1</v>
      </c>
      <c r="C973" s="16">
        <v>40050</v>
      </c>
      <c r="D973" s="16" t="s">
        <v>1239</v>
      </c>
      <c r="E973" s="17" t="s">
        <v>345</v>
      </c>
      <c r="F973" s="5" t="s">
        <v>1241</v>
      </c>
      <c r="G973" s="18">
        <v>4</v>
      </c>
      <c r="H973" s="18">
        <v>5</v>
      </c>
      <c r="I973" s="14">
        <v>0</v>
      </c>
      <c r="J973" s="14">
        <v>1</v>
      </c>
      <c r="K973" s="14">
        <v>0</v>
      </c>
      <c r="L973" s="14">
        <v>0</v>
      </c>
      <c r="M973" s="14">
        <v>0</v>
      </c>
      <c r="N973" s="14" t="s">
        <v>170</v>
      </c>
      <c r="O973" s="14"/>
      <c r="P973" s="15" t="s">
        <v>267</v>
      </c>
      <c r="Q973" s="27" t="str">
        <f t="shared" si="15"/>
        <v>INSERT INTO CNCR_CODE_META_BAK values (:v_host_cd,'1','40050','ESD병변위치세로코드','04','Midbody','4', NULL, NOW());</v>
      </c>
    </row>
    <row r="974" spans="1:17">
      <c r="A974" s="66" t="s">
        <v>2238</v>
      </c>
      <c r="B974" s="144">
        <v>1</v>
      </c>
      <c r="C974" s="16">
        <v>40050</v>
      </c>
      <c r="D974" s="16" t="s">
        <v>1239</v>
      </c>
      <c r="E974" s="17" t="s">
        <v>347</v>
      </c>
      <c r="F974" s="5" t="s">
        <v>1242</v>
      </c>
      <c r="G974" s="18">
        <v>5</v>
      </c>
      <c r="H974" s="18">
        <v>5</v>
      </c>
      <c r="I974" s="14">
        <v>0</v>
      </c>
      <c r="J974" s="14">
        <v>1</v>
      </c>
      <c r="K974" s="14">
        <v>0</v>
      </c>
      <c r="L974" s="14">
        <v>0</v>
      </c>
      <c r="M974" s="14">
        <v>0</v>
      </c>
      <c r="N974" s="14" t="s">
        <v>170</v>
      </c>
      <c r="O974" s="14"/>
      <c r="P974" s="15" t="s">
        <v>267</v>
      </c>
      <c r="Q974" s="27" t="str">
        <f t="shared" si="15"/>
        <v>INSERT INTO CNCR_CODE_META_BAK values (:v_host_cd,'1','40050','ESD병변위치세로코드','05','Upperbody or cardia','5', NULL, NOW());</v>
      </c>
    </row>
    <row r="975" spans="1:17">
      <c r="A975" s="66" t="s">
        <v>2238</v>
      </c>
      <c r="B975" s="144">
        <v>1</v>
      </c>
      <c r="C975" s="16">
        <v>40060</v>
      </c>
      <c r="D975" s="16" t="s">
        <v>1243</v>
      </c>
      <c r="E975" s="17">
        <v>1</v>
      </c>
      <c r="F975" s="5" t="s">
        <v>61</v>
      </c>
      <c r="G975" s="18">
        <v>1</v>
      </c>
      <c r="H975" s="18">
        <v>3</v>
      </c>
      <c r="I975" s="14">
        <v>0</v>
      </c>
      <c r="J975" s="14">
        <v>1</v>
      </c>
      <c r="K975" s="14">
        <v>0</v>
      </c>
      <c r="L975" s="14">
        <v>0</v>
      </c>
      <c r="M975" s="14">
        <v>0</v>
      </c>
      <c r="N975" s="14" t="s">
        <v>170</v>
      </c>
      <c r="O975" s="14"/>
      <c r="P975" s="15" t="s">
        <v>267</v>
      </c>
      <c r="Q975" s="27" t="str">
        <f t="shared" si="15"/>
        <v>INSERT INTO CNCR_CODE_META_BAK values (:v_host_cd,'1','40060','ESD천공조치코드','1','수술','1', NULL, NOW());</v>
      </c>
    </row>
    <row r="976" spans="1:17">
      <c r="A976" s="66" t="s">
        <v>2238</v>
      </c>
      <c r="B976" s="144">
        <v>1</v>
      </c>
      <c r="C976" s="16">
        <v>40060</v>
      </c>
      <c r="D976" s="16" t="s">
        <v>1244</v>
      </c>
      <c r="E976" s="17">
        <v>2</v>
      </c>
      <c r="F976" s="5" t="s">
        <v>1245</v>
      </c>
      <c r="G976" s="18">
        <v>2</v>
      </c>
      <c r="H976" s="18">
        <v>3</v>
      </c>
      <c r="I976" s="14">
        <v>0</v>
      </c>
      <c r="J976" s="14">
        <v>1</v>
      </c>
      <c r="K976" s="14">
        <v>0</v>
      </c>
      <c r="L976" s="14">
        <v>0</v>
      </c>
      <c r="M976" s="14">
        <v>0</v>
      </c>
      <c r="N976" s="14" t="s">
        <v>170</v>
      </c>
      <c r="O976" s="14"/>
      <c r="P976" s="15" t="s">
        <v>267</v>
      </c>
      <c r="Q976" s="27" t="str">
        <f t="shared" si="15"/>
        <v>INSERT INTO CNCR_CODE_META_BAK values (:v_host_cd,'1','40060','ESD천공조치코드','2','내시경적치료 (clipping)','2', NULL, NOW());</v>
      </c>
    </row>
    <row r="977" spans="1:17">
      <c r="A977" s="66" t="s">
        <v>2238</v>
      </c>
      <c r="B977" s="144">
        <v>1</v>
      </c>
      <c r="C977" s="16">
        <v>40060</v>
      </c>
      <c r="D977" s="16" t="s">
        <v>1244</v>
      </c>
      <c r="E977" s="17">
        <v>3</v>
      </c>
      <c r="F977" s="5" t="s">
        <v>1246</v>
      </c>
      <c r="G977" s="18">
        <v>3</v>
      </c>
      <c r="H977" s="18">
        <v>3</v>
      </c>
      <c r="I977" s="14">
        <v>0</v>
      </c>
      <c r="J977" s="14">
        <v>1</v>
      </c>
      <c r="K977" s="14">
        <v>0</v>
      </c>
      <c r="L977" s="14">
        <v>0</v>
      </c>
      <c r="M977" s="14">
        <v>0</v>
      </c>
      <c r="N977" s="14" t="s">
        <v>170</v>
      </c>
      <c r="O977" s="14"/>
      <c r="P977" s="15" t="s">
        <v>267</v>
      </c>
      <c r="Q977" s="27" t="str">
        <f t="shared" si="15"/>
        <v>INSERT INTO CNCR_CODE_META_BAK values (:v_host_cd,'1','40060','ESD천공조치코드','3','내시경치료 없이 보존치료 (산소투여 등)','3', NULL, NOW());</v>
      </c>
    </row>
    <row r="978" spans="1:17">
      <c r="A978" s="66" t="s">
        <v>2238</v>
      </c>
      <c r="B978" s="144">
        <v>1</v>
      </c>
      <c r="C978" s="16">
        <v>40080</v>
      </c>
      <c r="D978" s="16" t="s">
        <v>1247</v>
      </c>
      <c r="E978" s="17">
        <v>1</v>
      </c>
      <c r="F978" s="5" t="s">
        <v>1248</v>
      </c>
      <c r="G978" s="18">
        <v>1</v>
      </c>
      <c r="H978" s="18">
        <v>5</v>
      </c>
      <c r="I978" s="14">
        <v>0</v>
      </c>
      <c r="J978" s="14">
        <v>0</v>
      </c>
      <c r="K978" s="14">
        <v>1</v>
      </c>
      <c r="L978" s="14">
        <v>0</v>
      </c>
      <c r="M978" s="14">
        <v>0</v>
      </c>
      <c r="N978" s="14" t="s">
        <v>170</v>
      </c>
      <c r="O978" s="14"/>
      <c r="P978" s="15" t="s">
        <v>267</v>
      </c>
      <c r="Q978" s="27" t="str">
        <f t="shared" si="15"/>
        <v>INSERT INTO CNCR_CODE_META_BAK values (:v_host_cd,'1','40080','감시림프절검출방법코드','1','Dye','1', NULL, NOW());</v>
      </c>
    </row>
    <row r="979" spans="1:17">
      <c r="A979" s="66" t="s">
        <v>2238</v>
      </c>
      <c r="B979" s="144">
        <v>1</v>
      </c>
      <c r="C979" s="16">
        <v>40080</v>
      </c>
      <c r="D979" s="16" t="s">
        <v>1247</v>
      </c>
      <c r="E979" s="17">
        <v>2</v>
      </c>
      <c r="F979" s="5" t="s">
        <v>1249</v>
      </c>
      <c r="G979" s="18">
        <v>2</v>
      </c>
      <c r="H979" s="18">
        <v>5</v>
      </c>
      <c r="I979" s="14">
        <v>0</v>
      </c>
      <c r="J979" s="14">
        <v>0</v>
      </c>
      <c r="K979" s="14">
        <v>1</v>
      </c>
      <c r="L979" s="14">
        <v>0</v>
      </c>
      <c r="M979" s="14">
        <v>0</v>
      </c>
      <c r="N979" s="14" t="s">
        <v>170</v>
      </c>
      <c r="O979" s="14"/>
      <c r="P979" s="15" t="s">
        <v>267</v>
      </c>
      <c r="Q979" s="27" t="str">
        <f t="shared" si="15"/>
        <v>INSERT INTO CNCR_CODE_META_BAK values (:v_host_cd,'1','40080','감시림프절검출방법코드','2','ICG','2', NULL, NOW());</v>
      </c>
    </row>
    <row r="980" spans="1:17">
      <c r="A980" s="66" t="s">
        <v>2238</v>
      </c>
      <c r="B980" s="144">
        <v>1</v>
      </c>
      <c r="C980" s="16">
        <v>40080</v>
      </c>
      <c r="D980" s="16" t="s">
        <v>1247</v>
      </c>
      <c r="E980" s="17">
        <v>3</v>
      </c>
      <c r="F980" s="5" t="s">
        <v>1250</v>
      </c>
      <c r="G980" s="18">
        <v>3</v>
      </c>
      <c r="H980" s="18">
        <v>5</v>
      </c>
      <c r="I980" s="14">
        <v>0</v>
      </c>
      <c r="J980" s="14">
        <v>0</v>
      </c>
      <c r="K980" s="14">
        <v>1</v>
      </c>
      <c r="L980" s="14">
        <v>0</v>
      </c>
      <c r="M980" s="14">
        <v>0</v>
      </c>
      <c r="N980" s="14" t="s">
        <v>170</v>
      </c>
      <c r="O980" s="14"/>
      <c r="P980" s="15" t="s">
        <v>267</v>
      </c>
      <c r="Q980" s="27" t="str">
        <f t="shared" si="15"/>
        <v>INSERT INTO CNCR_CODE_META_BAK values (:v_host_cd,'1','40080','감시림프절검출방법코드','3','Indigocarmine','3', NULL, NOW());</v>
      </c>
    </row>
    <row r="981" spans="1:17">
      <c r="A981" s="66" t="s">
        <v>2238</v>
      </c>
      <c r="B981" s="144">
        <v>1</v>
      </c>
      <c r="C981" s="16">
        <v>40080</v>
      </c>
      <c r="D981" s="16" t="s">
        <v>1247</v>
      </c>
      <c r="E981" s="17">
        <v>4</v>
      </c>
      <c r="F981" s="5" t="s">
        <v>1251</v>
      </c>
      <c r="G981" s="18">
        <v>4</v>
      </c>
      <c r="H981" s="18">
        <v>5</v>
      </c>
      <c r="I981" s="14">
        <v>0</v>
      </c>
      <c r="J981" s="14">
        <v>0</v>
      </c>
      <c r="K981" s="14">
        <v>1</v>
      </c>
      <c r="L981" s="14">
        <v>0</v>
      </c>
      <c r="M981" s="14">
        <v>0</v>
      </c>
      <c r="N981" s="14" t="s">
        <v>170</v>
      </c>
      <c r="O981" s="14"/>
      <c r="P981" s="15" t="s">
        <v>267</v>
      </c>
      <c r="Q981" s="27" t="str">
        <f t="shared" si="15"/>
        <v>INSERT INTO CNCR_CODE_META_BAK values (:v_host_cd,'1','40080','감시림프절검출방법코드','4','Radioisotope','4', NULL, NOW());</v>
      </c>
    </row>
    <row r="982" spans="1:17">
      <c r="A982" s="66" t="s">
        <v>2238</v>
      </c>
      <c r="B982" s="144">
        <v>1</v>
      </c>
      <c r="C982" s="16">
        <v>40080</v>
      </c>
      <c r="D982" s="16" t="s">
        <v>1247</v>
      </c>
      <c r="E982" s="17">
        <v>9</v>
      </c>
      <c r="F982" s="5" t="s">
        <v>271</v>
      </c>
      <c r="G982" s="18">
        <v>5</v>
      </c>
      <c r="H982" s="18">
        <v>5</v>
      </c>
      <c r="I982" s="14">
        <v>0</v>
      </c>
      <c r="J982" s="14">
        <v>0</v>
      </c>
      <c r="K982" s="14">
        <v>1</v>
      </c>
      <c r="L982" s="14">
        <v>0</v>
      </c>
      <c r="M982" s="14">
        <v>0</v>
      </c>
      <c r="N982" s="14" t="s">
        <v>170</v>
      </c>
      <c r="O982" s="14"/>
      <c r="P982" s="15" t="s">
        <v>267</v>
      </c>
      <c r="Q982" s="27" t="str">
        <f t="shared" si="15"/>
        <v>INSERT INTO CNCR_CODE_META_BAK values (:v_host_cd,'1','40080','감시림프절검출방법코드','9','기타','5', NULL, NOW());</v>
      </c>
    </row>
    <row r="983" spans="1:17">
      <c r="A983" s="66" t="s">
        <v>2238</v>
      </c>
      <c r="B983" s="144">
        <v>1</v>
      </c>
      <c r="C983" s="16">
        <v>40090</v>
      </c>
      <c r="D983" s="16" t="s">
        <v>1252</v>
      </c>
      <c r="E983" s="17">
        <v>1</v>
      </c>
      <c r="F983" s="5" t="s">
        <v>1253</v>
      </c>
      <c r="G983" s="18">
        <v>1</v>
      </c>
      <c r="H983" s="18">
        <v>4</v>
      </c>
      <c r="I983" s="14">
        <v>0</v>
      </c>
      <c r="J983" s="14">
        <v>1</v>
      </c>
      <c r="K983" s="14">
        <v>0</v>
      </c>
      <c r="L983" s="14">
        <v>0</v>
      </c>
      <c r="M983" s="14">
        <v>0</v>
      </c>
      <c r="N983" s="14" t="s">
        <v>170</v>
      </c>
      <c r="O983" s="14"/>
      <c r="P983" s="15" t="s">
        <v>267</v>
      </c>
      <c r="Q983" s="27" t="str">
        <f t="shared" si="15"/>
        <v>INSERT INTO CNCR_CODE_META_BAK values (:v_host_cd,'1','40090','그물막절제범위코드','1','Total','1', NULL, NOW());</v>
      </c>
    </row>
    <row r="984" spans="1:17">
      <c r="A984" s="66" t="s">
        <v>2238</v>
      </c>
      <c r="B984" s="144">
        <v>1</v>
      </c>
      <c r="C984" s="16">
        <v>40090</v>
      </c>
      <c r="D984" s="16" t="s">
        <v>1254</v>
      </c>
      <c r="E984" s="17">
        <v>2</v>
      </c>
      <c r="F984" s="5" t="s">
        <v>1255</v>
      </c>
      <c r="G984" s="18">
        <v>2</v>
      </c>
      <c r="H984" s="18">
        <v>4</v>
      </c>
      <c r="I984" s="14">
        <v>0</v>
      </c>
      <c r="J984" s="14">
        <v>1</v>
      </c>
      <c r="K984" s="14">
        <v>0</v>
      </c>
      <c r="L984" s="14">
        <v>0</v>
      </c>
      <c r="M984" s="14">
        <v>0</v>
      </c>
      <c r="N984" s="14" t="s">
        <v>170</v>
      </c>
      <c r="O984" s="14"/>
      <c r="P984" s="15" t="s">
        <v>267</v>
      </c>
      <c r="Q984" s="27" t="str">
        <f t="shared" si="15"/>
        <v>INSERT INTO CNCR_CODE_META_BAK values (:v_host_cd,'1','40090','그물막절제범위코드','2','Partial','2', NULL, NOW());</v>
      </c>
    </row>
    <row r="985" spans="1:17">
      <c r="A985" s="66" t="s">
        <v>2238</v>
      </c>
      <c r="B985" s="144">
        <v>1</v>
      </c>
      <c r="C985" s="16">
        <v>40090</v>
      </c>
      <c r="D985" s="16" t="s">
        <v>1254</v>
      </c>
      <c r="E985" s="17">
        <v>3</v>
      </c>
      <c r="F985" s="5" t="s">
        <v>1256</v>
      </c>
      <c r="G985" s="18">
        <v>3</v>
      </c>
      <c r="H985" s="18">
        <v>4</v>
      </c>
      <c r="I985" s="14">
        <v>0</v>
      </c>
      <c r="J985" s="14">
        <v>1</v>
      </c>
      <c r="K985" s="14">
        <v>0</v>
      </c>
      <c r="L985" s="14">
        <v>0</v>
      </c>
      <c r="M985" s="14">
        <v>0</v>
      </c>
      <c r="N985" s="14" t="s">
        <v>170</v>
      </c>
      <c r="O985" s="14"/>
      <c r="P985" s="15" t="s">
        <v>267</v>
      </c>
      <c r="Q985" s="27" t="str">
        <f t="shared" si="15"/>
        <v>INSERT INTO CNCR_CODE_META_BAK values (:v_host_cd,'1','40090','그물막절제범위코드','3','Not done','3', NULL, NOW());</v>
      </c>
    </row>
    <row r="986" spans="1:17">
      <c r="A986" s="66" t="s">
        <v>2238</v>
      </c>
      <c r="B986" s="144">
        <v>1</v>
      </c>
      <c r="C986" s="16">
        <v>40090</v>
      </c>
      <c r="D986" s="16" t="s">
        <v>1254</v>
      </c>
      <c r="E986" s="17">
        <v>4</v>
      </c>
      <c r="F986" s="5" t="s">
        <v>1193</v>
      </c>
      <c r="G986" s="18">
        <v>4</v>
      </c>
      <c r="H986" s="18">
        <v>4</v>
      </c>
      <c r="I986" s="14">
        <v>0</v>
      </c>
      <c r="J986" s="14">
        <v>1</v>
      </c>
      <c r="K986" s="14">
        <v>0</v>
      </c>
      <c r="L986" s="14">
        <v>0</v>
      </c>
      <c r="M986" s="14">
        <v>0</v>
      </c>
      <c r="N986" s="14" t="s">
        <v>170</v>
      </c>
      <c r="O986" s="14"/>
      <c r="P986" s="15" t="s">
        <v>267</v>
      </c>
      <c r="Q986" s="27" t="str">
        <f t="shared" si="15"/>
        <v>INSERT INTO CNCR_CODE_META_BAK values (:v_host_cd,'1','40090','그물막절제범위코드','4','Not applicable','4', NULL, NOW());</v>
      </c>
    </row>
    <row r="987" spans="1:17">
      <c r="A987" s="66" t="s">
        <v>2238</v>
      </c>
      <c r="B987" s="144">
        <v>1</v>
      </c>
      <c r="C987" s="16">
        <v>40100</v>
      </c>
      <c r="D987" s="16" t="s">
        <v>1257</v>
      </c>
      <c r="E987" s="17">
        <v>1</v>
      </c>
      <c r="F987" s="5" t="s">
        <v>1258</v>
      </c>
      <c r="G987" s="18">
        <v>1</v>
      </c>
      <c r="H987" s="18">
        <v>4</v>
      </c>
      <c r="I987" s="14">
        <v>0</v>
      </c>
      <c r="J987" s="14">
        <v>1</v>
      </c>
      <c r="K987" s="14">
        <v>0</v>
      </c>
      <c r="L987" s="14">
        <v>0</v>
      </c>
      <c r="M987" s="14">
        <v>1</v>
      </c>
      <c r="N987" s="14" t="s">
        <v>170</v>
      </c>
      <c r="O987" s="14"/>
      <c r="P987" s="15" t="s">
        <v>275</v>
      </c>
      <c r="Q987" s="27" t="str">
        <f t="shared" si="15"/>
        <v>INSERT INTO CNCR_CODE_META_BAK values (:v_host_cd,'1','40100','근치도코드','1','R0 resection','1', NULL, NOW());</v>
      </c>
    </row>
    <row r="988" spans="1:17">
      <c r="A988" s="66" t="s">
        <v>2238</v>
      </c>
      <c r="B988" s="144">
        <v>1</v>
      </c>
      <c r="C988" s="16">
        <v>40100</v>
      </c>
      <c r="D988" s="16" t="s">
        <v>137</v>
      </c>
      <c r="E988" s="17">
        <v>2</v>
      </c>
      <c r="F988" s="5" t="s">
        <v>1259</v>
      </c>
      <c r="G988" s="18">
        <v>2</v>
      </c>
      <c r="H988" s="18">
        <v>4</v>
      </c>
      <c r="I988" s="14">
        <v>0</v>
      </c>
      <c r="J988" s="14">
        <v>1</v>
      </c>
      <c r="K988" s="14">
        <v>0</v>
      </c>
      <c r="L988" s="14">
        <v>0</v>
      </c>
      <c r="M988" s="14">
        <v>1</v>
      </c>
      <c r="N988" s="14" t="s">
        <v>170</v>
      </c>
      <c r="O988" s="14"/>
      <c r="P988" s="15" t="s">
        <v>275</v>
      </c>
      <c r="Q988" s="27" t="str">
        <f t="shared" si="15"/>
        <v>INSERT INTO CNCR_CODE_META_BAK values (:v_host_cd,'1','40100','근치도코드','2','R1 resection','2', NULL, NOW());</v>
      </c>
    </row>
    <row r="989" spans="1:17">
      <c r="A989" s="66" t="s">
        <v>2238</v>
      </c>
      <c r="B989" s="144">
        <v>1</v>
      </c>
      <c r="C989" s="16">
        <v>40100</v>
      </c>
      <c r="D989" s="16" t="s">
        <v>137</v>
      </c>
      <c r="E989" s="17">
        <v>3</v>
      </c>
      <c r="F989" s="5" t="s">
        <v>1260</v>
      </c>
      <c r="G989" s="18">
        <v>3</v>
      </c>
      <c r="H989" s="18">
        <v>4</v>
      </c>
      <c r="I989" s="14">
        <v>0</v>
      </c>
      <c r="J989" s="14">
        <v>1</v>
      </c>
      <c r="K989" s="14">
        <v>0</v>
      </c>
      <c r="L989" s="14">
        <v>0</v>
      </c>
      <c r="M989" s="14">
        <v>1</v>
      </c>
      <c r="N989" s="14" t="s">
        <v>170</v>
      </c>
      <c r="O989" s="14"/>
      <c r="P989" s="15" t="s">
        <v>275</v>
      </c>
      <c r="Q989" s="27" t="str">
        <f t="shared" si="15"/>
        <v>INSERT INTO CNCR_CODE_META_BAK values (:v_host_cd,'1','40100','근치도코드','3','R2 resection','3', NULL, NOW());</v>
      </c>
    </row>
    <row r="990" spans="1:17">
      <c r="A990" s="66" t="s">
        <v>2238</v>
      </c>
      <c r="B990" s="144">
        <v>1</v>
      </c>
      <c r="C990" s="16">
        <v>40100</v>
      </c>
      <c r="D990" s="16" t="s">
        <v>137</v>
      </c>
      <c r="E990" s="17">
        <v>4</v>
      </c>
      <c r="F990" s="5" t="s">
        <v>1193</v>
      </c>
      <c r="G990" s="18">
        <v>4</v>
      </c>
      <c r="H990" s="18">
        <v>4</v>
      </c>
      <c r="I990" s="14">
        <v>0</v>
      </c>
      <c r="J990" s="14">
        <v>1</v>
      </c>
      <c r="K990" s="14">
        <v>0</v>
      </c>
      <c r="L990" s="14">
        <v>0</v>
      </c>
      <c r="M990" s="14">
        <v>1</v>
      </c>
      <c r="N990" s="14" t="s">
        <v>170</v>
      </c>
      <c r="O990" s="14"/>
      <c r="P990" s="15" t="s">
        <v>275</v>
      </c>
      <c r="Q990" s="27" t="str">
        <f t="shared" si="15"/>
        <v>INSERT INTO CNCR_CODE_META_BAK values (:v_host_cd,'1','40100','근치도코드','4','Not applicable','4', NULL, NOW());</v>
      </c>
    </row>
    <row r="991" spans="1:17">
      <c r="A991" s="66" t="s">
        <v>2238</v>
      </c>
      <c r="B991" s="144">
        <v>1</v>
      </c>
      <c r="C991" s="16">
        <v>40110</v>
      </c>
      <c r="D991" s="16" t="s">
        <v>1261</v>
      </c>
      <c r="E991" s="17" t="s">
        <v>339</v>
      </c>
      <c r="F991" s="5" t="s">
        <v>1262</v>
      </c>
      <c r="G991" s="18">
        <v>1</v>
      </c>
      <c r="H991" s="18">
        <v>8</v>
      </c>
      <c r="I991" s="14">
        <v>0</v>
      </c>
      <c r="J991" s="14">
        <v>1</v>
      </c>
      <c r="K991" s="14">
        <v>0</v>
      </c>
      <c r="L991" s="14">
        <v>0</v>
      </c>
      <c r="M991" s="14">
        <v>0</v>
      </c>
      <c r="N991" s="14" t="s">
        <v>170</v>
      </c>
      <c r="O991" s="14"/>
      <c r="P991" s="15" t="s">
        <v>267</v>
      </c>
      <c r="Q991" s="27" t="str">
        <f t="shared" si="15"/>
        <v>INSERT INTO CNCR_CODE_META_BAK values (:v_host_cd,'1','40110','림프절절제정도코드','01','&lt;D1','1', NULL, NOW());</v>
      </c>
    </row>
    <row r="992" spans="1:17">
      <c r="A992" s="66" t="s">
        <v>2238</v>
      </c>
      <c r="B992" s="144">
        <v>1</v>
      </c>
      <c r="C992" s="16">
        <v>40110</v>
      </c>
      <c r="D992" s="16" t="s">
        <v>1263</v>
      </c>
      <c r="E992" s="17" t="s">
        <v>341</v>
      </c>
      <c r="F992" s="5" t="s">
        <v>1264</v>
      </c>
      <c r="G992" s="18">
        <v>2</v>
      </c>
      <c r="H992" s="18">
        <v>8</v>
      </c>
      <c r="I992" s="14">
        <v>0</v>
      </c>
      <c r="J992" s="14">
        <v>1</v>
      </c>
      <c r="K992" s="14">
        <v>0</v>
      </c>
      <c r="L992" s="14">
        <v>0</v>
      </c>
      <c r="M992" s="14">
        <v>0</v>
      </c>
      <c r="N992" s="14" t="s">
        <v>170</v>
      </c>
      <c r="O992" s="14"/>
      <c r="P992" s="15" t="s">
        <v>267</v>
      </c>
      <c r="Q992" s="27" t="str">
        <f t="shared" si="15"/>
        <v>INSERT INTO CNCR_CODE_META_BAK values (:v_host_cd,'1','40110','림프절절제정도코드','02','D1','2', NULL, NOW());</v>
      </c>
    </row>
    <row r="993" spans="1:17">
      <c r="A993" s="66" t="s">
        <v>2238</v>
      </c>
      <c r="B993" s="144">
        <v>1</v>
      </c>
      <c r="C993" s="16">
        <v>40110</v>
      </c>
      <c r="D993" s="16" t="s">
        <v>1263</v>
      </c>
      <c r="E993" s="17" t="s">
        <v>343</v>
      </c>
      <c r="F993" s="5" t="s">
        <v>1265</v>
      </c>
      <c r="G993" s="18">
        <v>3</v>
      </c>
      <c r="H993" s="18">
        <v>8</v>
      </c>
      <c r="I993" s="14">
        <v>0</v>
      </c>
      <c r="J993" s="14">
        <v>1</v>
      </c>
      <c r="K993" s="14">
        <v>0</v>
      </c>
      <c r="L993" s="14">
        <v>0</v>
      </c>
      <c r="M993" s="14">
        <v>0</v>
      </c>
      <c r="N993" s="14" t="s">
        <v>170</v>
      </c>
      <c r="O993" s="14"/>
      <c r="P993" s="15" t="s">
        <v>267</v>
      </c>
      <c r="Q993" s="27" t="str">
        <f t="shared" si="15"/>
        <v>INSERT INTO CNCR_CODE_META_BAK values (:v_host_cd,'1','40110','림프절절제정도코드','03','D1+','3', NULL, NOW());</v>
      </c>
    </row>
    <row r="994" spans="1:17">
      <c r="A994" s="66" t="s">
        <v>2238</v>
      </c>
      <c r="B994" s="144">
        <v>1</v>
      </c>
      <c r="C994" s="16">
        <v>40110</v>
      </c>
      <c r="D994" s="16" t="s">
        <v>1263</v>
      </c>
      <c r="E994" s="17" t="s">
        <v>345</v>
      </c>
      <c r="F994" s="5" t="s">
        <v>1266</v>
      </c>
      <c r="G994" s="18">
        <v>4</v>
      </c>
      <c r="H994" s="18">
        <v>8</v>
      </c>
      <c r="I994" s="14">
        <v>0</v>
      </c>
      <c r="J994" s="14">
        <v>1</v>
      </c>
      <c r="K994" s="14">
        <v>0</v>
      </c>
      <c r="L994" s="14">
        <v>0</v>
      </c>
      <c r="M994" s="14">
        <v>0</v>
      </c>
      <c r="N994" s="14" t="s">
        <v>170</v>
      </c>
      <c r="O994" s="14"/>
      <c r="P994" s="15" t="s">
        <v>267</v>
      </c>
      <c r="Q994" s="27" t="str">
        <f t="shared" si="15"/>
        <v>INSERT INTO CNCR_CODE_META_BAK values (:v_host_cd,'1','40110','림프절절제정도코드','04','D2','4', NULL, NOW());</v>
      </c>
    </row>
    <row r="995" spans="1:17">
      <c r="A995" s="66" t="s">
        <v>2238</v>
      </c>
      <c r="B995" s="144">
        <v>1</v>
      </c>
      <c r="C995" s="16">
        <v>40110</v>
      </c>
      <c r="D995" s="16" t="s">
        <v>1263</v>
      </c>
      <c r="E995" s="17" t="s">
        <v>347</v>
      </c>
      <c r="F995" s="5" t="s">
        <v>1267</v>
      </c>
      <c r="G995" s="18">
        <v>5</v>
      </c>
      <c r="H995" s="18">
        <v>8</v>
      </c>
      <c r="I995" s="14">
        <v>0</v>
      </c>
      <c r="J995" s="14">
        <v>1</v>
      </c>
      <c r="K995" s="14">
        <v>0</v>
      </c>
      <c r="L995" s="14">
        <v>0</v>
      </c>
      <c r="M995" s="14">
        <v>0</v>
      </c>
      <c r="N995" s="14" t="s">
        <v>170</v>
      </c>
      <c r="O995" s="14"/>
      <c r="P995" s="15" t="s">
        <v>267</v>
      </c>
      <c r="Q995" s="27" t="str">
        <f t="shared" si="15"/>
        <v>INSERT INTO CNCR_CODE_META_BAK values (:v_host_cd,'1','40110','림프절절제정도코드','05','D2+','5', NULL, NOW());</v>
      </c>
    </row>
    <row r="996" spans="1:17">
      <c r="A996" s="66" t="s">
        <v>2238</v>
      </c>
      <c r="B996" s="144">
        <v>1</v>
      </c>
      <c r="C996" s="16">
        <v>40110</v>
      </c>
      <c r="D996" s="16" t="s">
        <v>1263</v>
      </c>
      <c r="E996" s="17" t="s">
        <v>595</v>
      </c>
      <c r="F996" s="5" t="s">
        <v>1268</v>
      </c>
      <c r="G996" s="18">
        <v>6</v>
      </c>
      <c r="H996" s="18">
        <v>8</v>
      </c>
      <c r="I996" s="14">
        <v>0</v>
      </c>
      <c r="J996" s="14">
        <v>1</v>
      </c>
      <c r="K996" s="14">
        <v>0</v>
      </c>
      <c r="L996" s="14">
        <v>0</v>
      </c>
      <c r="M996" s="14">
        <v>0</v>
      </c>
      <c r="N996" s="14" t="s">
        <v>170</v>
      </c>
      <c r="O996" s="14"/>
      <c r="P996" s="15" t="s">
        <v>267</v>
      </c>
      <c r="Q996" s="27" t="str">
        <f t="shared" si="15"/>
        <v>INSERT INTO CNCR_CODE_META_BAK values (:v_host_cd,'1','40110','림프절절제정도코드','06','Sentinel basin dissection','6', NULL, NOW());</v>
      </c>
    </row>
    <row r="997" spans="1:17">
      <c r="A997" s="66" t="s">
        <v>2238</v>
      </c>
      <c r="B997" s="144">
        <v>1</v>
      </c>
      <c r="C997" s="16">
        <v>40110</v>
      </c>
      <c r="D997" s="16" t="s">
        <v>1263</v>
      </c>
      <c r="E997" s="17" t="s">
        <v>597</v>
      </c>
      <c r="F997" s="5" t="s">
        <v>620</v>
      </c>
      <c r="G997" s="18">
        <v>7</v>
      </c>
      <c r="H997" s="18">
        <v>8</v>
      </c>
      <c r="I997" s="14">
        <v>0</v>
      </c>
      <c r="J997" s="14">
        <v>1</v>
      </c>
      <c r="K997" s="14">
        <v>0</v>
      </c>
      <c r="L997" s="14">
        <v>0</v>
      </c>
      <c r="M997" s="14">
        <v>0</v>
      </c>
      <c r="N997" s="14" t="s">
        <v>170</v>
      </c>
      <c r="O997" s="14"/>
      <c r="P997" s="15" t="s">
        <v>267</v>
      </c>
      <c r="Q997" s="27" t="str">
        <f t="shared" si="15"/>
        <v>INSERT INTO CNCR_CODE_META_BAK values (:v_host_cd,'1','40110','림프절절제정도코드','07','None','7', NULL, NOW());</v>
      </c>
    </row>
    <row r="998" spans="1:17">
      <c r="A998" s="66" t="s">
        <v>2238</v>
      </c>
      <c r="B998" s="144">
        <v>1</v>
      </c>
      <c r="C998" s="16">
        <v>40110</v>
      </c>
      <c r="D998" s="16" t="s">
        <v>1263</v>
      </c>
      <c r="E998" s="17">
        <v>99</v>
      </c>
      <c r="F998" s="5" t="s">
        <v>271</v>
      </c>
      <c r="G998" s="18">
        <v>8</v>
      </c>
      <c r="H998" s="18">
        <v>8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 t="s">
        <v>170</v>
      </c>
      <c r="O998" s="14"/>
      <c r="P998" s="15" t="s">
        <v>267</v>
      </c>
      <c r="Q998" s="27" t="str">
        <f t="shared" si="15"/>
        <v>INSERT INTO CNCR_CODE_META_BAK values (:v_host_cd,'1','40110','림프절절제정도코드','99','기타','8', NULL, NOW());</v>
      </c>
    </row>
    <row r="999" spans="1:17">
      <c r="A999" s="66" t="s">
        <v>2238</v>
      </c>
      <c r="B999" s="144">
        <v>1</v>
      </c>
      <c r="C999" s="16">
        <v>40130</v>
      </c>
      <c r="D999" s="17" t="s">
        <v>1269</v>
      </c>
      <c r="E999" s="17" t="s">
        <v>273</v>
      </c>
      <c r="F999" s="5" t="s">
        <v>1270</v>
      </c>
      <c r="G999" s="18">
        <v>1</v>
      </c>
      <c r="H999" s="18">
        <v>6</v>
      </c>
      <c r="I999" s="14">
        <v>0</v>
      </c>
      <c r="J999" s="14">
        <v>1</v>
      </c>
      <c r="K999" s="14">
        <v>1</v>
      </c>
      <c r="L999" s="14">
        <v>1</v>
      </c>
      <c r="M999" s="14">
        <v>1</v>
      </c>
      <c r="N999" s="14" t="s">
        <v>170</v>
      </c>
      <c r="O999" s="14"/>
      <c r="P999" s="15" t="s">
        <v>275</v>
      </c>
      <c r="Q999" s="27" t="str">
        <f t="shared" si="15"/>
        <v>INSERT INTO CNCR_CODE_META_BAK values (:v_host_cd,'1','40130','방사선치료목적코드','01','Curative','1', NULL, NOW());</v>
      </c>
    </row>
    <row r="1000" spans="1:17">
      <c r="A1000" s="66" t="s">
        <v>2238</v>
      </c>
      <c r="B1000" s="144">
        <v>1</v>
      </c>
      <c r="C1000" s="16">
        <v>40130</v>
      </c>
      <c r="D1000" s="17" t="s">
        <v>104</v>
      </c>
      <c r="E1000" s="17" t="s">
        <v>276</v>
      </c>
      <c r="F1000" s="5" t="s">
        <v>1271</v>
      </c>
      <c r="G1000" s="18">
        <v>2</v>
      </c>
      <c r="H1000" s="18">
        <v>6</v>
      </c>
      <c r="I1000" s="14">
        <v>0</v>
      </c>
      <c r="J1000" s="14">
        <v>1</v>
      </c>
      <c r="K1000" s="14">
        <v>1</v>
      </c>
      <c r="L1000" s="14">
        <v>1</v>
      </c>
      <c r="M1000" s="14">
        <v>1</v>
      </c>
      <c r="N1000" s="14" t="s">
        <v>170</v>
      </c>
      <c r="O1000" s="14"/>
      <c r="P1000" s="15" t="s">
        <v>275</v>
      </c>
      <c r="Q1000" s="27" t="str">
        <f t="shared" si="15"/>
        <v>INSERT INTO CNCR_CODE_META_BAK values (:v_host_cd,'1','40130','방사선치료목적코드','02','Palliative','2', NULL, NOW());</v>
      </c>
    </row>
    <row r="1001" spans="1:17">
      <c r="A1001" s="66" t="s">
        <v>2238</v>
      </c>
      <c r="B1001" s="144">
        <v>1</v>
      </c>
      <c r="C1001" s="16">
        <v>40130</v>
      </c>
      <c r="D1001" s="17" t="s">
        <v>104</v>
      </c>
      <c r="E1001" s="17" t="s">
        <v>373</v>
      </c>
      <c r="F1001" s="5" t="s">
        <v>1272</v>
      </c>
      <c r="G1001" s="18">
        <v>3</v>
      </c>
      <c r="H1001" s="18">
        <v>6</v>
      </c>
      <c r="I1001" s="14">
        <v>0</v>
      </c>
      <c r="J1001" s="14">
        <v>1</v>
      </c>
      <c r="K1001" s="14">
        <v>1</v>
      </c>
      <c r="L1001" s="14">
        <v>1</v>
      </c>
      <c r="M1001" s="14">
        <v>1</v>
      </c>
      <c r="N1001" s="14" t="s">
        <v>170</v>
      </c>
      <c r="O1001" s="14"/>
      <c r="P1001" s="15" t="s">
        <v>275</v>
      </c>
      <c r="Q1001" s="27" t="str">
        <f t="shared" si="15"/>
        <v>INSERT INTO CNCR_CODE_META_BAK values (:v_host_cd,'1','40130','방사선치료목적코드','03','Adjuvant','3', NULL, NOW());</v>
      </c>
    </row>
    <row r="1002" spans="1:17">
      <c r="A1002" s="66" t="s">
        <v>2238</v>
      </c>
      <c r="B1002" s="144">
        <v>1</v>
      </c>
      <c r="C1002" s="16">
        <v>40130</v>
      </c>
      <c r="D1002" s="17" t="s">
        <v>104</v>
      </c>
      <c r="E1002" s="17" t="s">
        <v>375</v>
      </c>
      <c r="F1002" s="5" t="s">
        <v>1273</v>
      </c>
      <c r="G1002" s="18">
        <v>4</v>
      </c>
      <c r="H1002" s="18">
        <v>6</v>
      </c>
      <c r="I1002" s="14">
        <v>0</v>
      </c>
      <c r="J1002" s="14">
        <v>1</v>
      </c>
      <c r="K1002" s="14">
        <v>1</v>
      </c>
      <c r="L1002" s="14">
        <v>1</v>
      </c>
      <c r="M1002" s="14">
        <v>1</v>
      </c>
      <c r="N1002" s="14" t="s">
        <v>170</v>
      </c>
      <c r="O1002" s="14"/>
      <c r="P1002" s="15" t="s">
        <v>275</v>
      </c>
      <c r="Q1002" s="27" t="str">
        <f t="shared" si="15"/>
        <v>INSERT INTO CNCR_CODE_META_BAK values (:v_host_cd,'1','40130','방사선치료목적코드','04','Neoadjuvant','4', NULL, NOW());</v>
      </c>
    </row>
    <row r="1003" spans="1:17">
      <c r="A1003" s="66" t="s">
        <v>2238</v>
      </c>
      <c r="B1003" s="144">
        <v>1</v>
      </c>
      <c r="C1003" s="16">
        <v>40130</v>
      </c>
      <c r="D1003" s="17" t="s">
        <v>104</v>
      </c>
      <c r="E1003" s="17" t="s">
        <v>282</v>
      </c>
      <c r="F1003" s="5" t="s">
        <v>1274</v>
      </c>
      <c r="G1003" s="18">
        <v>5</v>
      </c>
      <c r="H1003" s="18">
        <v>6</v>
      </c>
      <c r="I1003" s="14">
        <v>0</v>
      </c>
      <c r="J1003" s="14">
        <v>0</v>
      </c>
      <c r="K1003" s="14">
        <v>0</v>
      </c>
      <c r="L1003" s="14">
        <v>0</v>
      </c>
      <c r="M1003" s="14">
        <v>1</v>
      </c>
      <c r="N1003" s="14" t="s">
        <v>170</v>
      </c>
      <c r="O1003" s="14"/>
      <c r="P1003" s="15" t="s">
        <v>275</v>
      </c>
      <c r="Q1003" s="27" t="str">
        <f t="shared" si="15"/>
        <v>INSERT INTO CNCR_CODE_META_BAK values (:v_host_cd,'1','40130','방사선치료목적코드','05','Salvage','5', NULL, NOW());</v>
      </c>
    </row>
    <row r="1004" spans="1:17">
      <c r="A1004" s="66" t="s">
        <v>2238</v>
      </c>
      <c r="B1004" s="144">
        <v>1</v>
      </c>
      <c r="C1004" s="16">
        <v>40130</v>
      </c>
      <c r="D1004" s="17" t="s">
        <v>104</v>
      </c>
      <c r="E1004" s="17" t="s">
        <v>310</v>
      </c>
      <c r="F1004" s="5" t="s">
        <v>271</v>
      </c>
      <c r="G1004" s="18">
        <v>6</v>
      </c>
      <c r="H1004" s="18">
        <v>6</v>
      </c>
      <c r="I1004" s="14">
        <v>0</v>
      </c>
      <c r="J1004" s="14">
        <v>1</v>
      </c>
      <c r="K1004" s="14">
        <v>1</v>
      </c>
      <c r="L1004" s="14">
        <v>1</v>
      </c>
      <c r="M1004" s="14">
        <v>1</v>
      </c>
      <c r="N1004" s="14" t="s">
        <v>170</v>
      </c>
      <c r="O1004" s="14"/>
      <c r="P1004" s="15" t="s">
        <v>275</v>
      </c>
      <c r="Q1004" s="27" t="str">
        <f t="shared" si="15"/>
        <v>INSERT INTO CNCR_CODE_META_BAK values (:v_host_cd,'1','40130','방사선치료목적코드','99','기타','6', NULL, NOW());</v>
      </c>
    </row>
    <row r="1005" spans="1:17">
      <c r="A1005" s="66" t="s">
        <v>2238</v>
      </c>
      <c r="B1005" s="144">
        <v>1</v>
      </c>
      <c r="C1005" s="16">
        <v>40140</v>
      </c>
      <c r="D1005" s="16" t="s">
        <v>1275</v>
      </c>
      <c r="E1005" s="17" t="s">
        <v>339</v>
      </c>
      <c r="F1005" s="5" t="s">
        <v>1276</v>
      </c>
      <c r="G1005" s="18">
        <v>1</v>
      </c>
      <c r="H1005" s="18">
        <v>14</v>
      </c>
      <c r="I1005" s="14">
        <v>0</v>
      </c>
      <c r="J1005" s="14">
        <v>1</v>
      </c>
      <c r="K1005" s="14">
        <v>0</v>
      </c>
      <c r="L1005" s="14">
        <v>0</v>
      </c>
      <c r="M1005" s="14">
        <v>0</v>
      </c>
      <c r="N1005" s="14" t="s">
        <v>170</v>
      </c>
      <c r="O1005" s="14"/>
      <c r="P1005" s="15" t="s">
        <v>275</v>
      </c>
      <c r="Q1005" s="27" t="str">
        <f t="shared" si="15"/>
        <v>INSERT INTO CNCR_CODE_META_BAK values (:v_host_cd,'1','40140','방사선치료부위코드','01','Abdomen wall','1', NULL, NOW());</v>
      </c>
    </row>
    <row r="1006" spans="1:17">
      <c r="A1006" s="66" t="s">
        <v>2238</v>
      </c>
      <c r="B1006" s="144">
        <v>1</v>
      </c>
      <c r="C1006" s="16">
        <v>40140</v>
      </c>
      <c r="D1006" s="16" t="s">
        <v>105</v>
      </c>
      <c r="E1006" s="17" t="s">
        <v>341</v>
      </c>
      <c r="F1006" s="5" t="s">
        <v>506</v>
      </c>
      <c r="G1006" s="18">
        <v>2</v>
      </c>
      <c r="H1006" s="18">
        <v>14</v>
      </c>
      <c r="I1006" s="14">
        <v>0</v>
      </c>
      <c r="J1006" s="14">
        <v>1</v>
      </c>
      <c r="K1006" s="14">
        <v>0</v>
      </c>
      <c r="L1006" s="14">
        <v>1</v>
      </c>
      <c r="M1006" s="14">
        <v>1</v>
      </c>
      <c r="N1006" s="14" t="s">
        <v>170</v>
      </c>
      <c r="O1006" s="14"/>
      <c r="P1006" s="15" t="s">
        <v>275</v>
      </c>
      <c r="Q1006" s="27" t="str">
        <f t="shared" si="15"/>
        <v>INSERT INTO CNCR_CODE_META_BAK values (:v_host_cd,'1','40140','방사선치료부위코드','02','Bone','2', NULL, NOW());</v>
      </c>
    </row>
    <row r="1007" spans="1:17">
      <c r="A1007" s="66" t="s">
        <v>2238</v>
      </c>
      <c r="B1007" s="144">
        <v>1</v>
      </c>
      <c r="C1007" s="16">
        <v>40140</v>
      </c>
      <c r="D1007" s="16" t="s">
        <v>105</v>
      </c>
      <c r="E1007" s="17" t="s">
        <v>343</v>
      </c>
      <c r="F1007" s="5" t="s">
        <v>1277</v>
      </c>
      <c r="G1007" s="18">
        <v>3</v>
      </c>
      <c r="H1007" s="18">
        <v>14</v>
      </c>
      <c r="I1007" s="14">
        <v>0</v>
      </c>
      <c r="J1007" s="14">
        <v>1</v>
      </c>
      <c r="K1007" s="14">
        <v>0</v>
      </c>
      <c r="L1007" s="14">
        <v>0</v>
      </c>
      <c r="M1007" s="14">
        <v>0</v>
      </c>
      <c r="N1007" s="14" t="s">
        <v>170</v>
      </c>
      <c r="O1007" s="14"/>
      <c r="P1007" s="15" t="s">
        <v>275</v>
      </c>
      <c r="Q1007" s="27" t="str">
        <f t="shared" si="15"/>
        <v>INSERT INTO CNCR_CODE_META_BAK values (:v_host_cd,'1','40140','방사선치료부위코드','03','Boost','3', NULL, NOW());</v>
      </c>
    </row>
    <row r="1008" spans="1:17">
      <c r="A1008" s="66" t="s">
        <v>2238</v>
      </c>
      <c r="B1008" s="144">
        <v>1</v>
      </c>
      <c r="C1008" s="16">
        <v>40140</v>
      </c>
      <c r="D1008" s="16" t="s">
        <v>105</v>
      </c>
      <c r="E1008" s="17" t="s">
        <v>345</v>
      </c>
      <c r="F1008" s="5" t="s">
        <v>507</v>
      </c>
      <c r="G1008" s="18">
        <v>4</v>
      </c>
      <c r="H1008" s="18">
        <v>14</v>
      </c>
      <c r="I1008" s="14">
        <v>0</v>
      </c>
      <c r="J1008" s="14">
        <v>1</v>
      </c>
      <c r="K1008" s="14">
        <v>1</v>
      </c>
      <c r="L1008" s="14">
        <v>1</v>
      </c>
      <c r="M1008" s="14">
        <v>1</v>
      </c>
      <c r="N1008" s="14" t="s">
        <v>170</v>
      </c>
      <c r="O1008" s="14"/>
      <c r="P1008" s="15" t="s">
        <v>275</v>
      </c>
      <c r="Q1008" s="27" t="str">
        <f t="shared" si="15"/>
        <v>INSERT INTO CNCR_CODE_META_BAK values (:v_host_cd,'1','40140','방사선치료부위코드','04','Brain','4', NULL, NOW());</v>
      </c>
    </row>
    <row r="1009" spans="1:17">
      <c r="A1009" s="66" t="s">
        <v>2238</v>
      </c>
      <c r="B1009" s="144">
        <v>1</v>
      </c>
      <c r="C1009" s="16">
        <v>40140</v>
      </c>
      <c r="D1009" s="16" t="s">
        <v>105</v>
      </c>
      <c r="E1009" s="17" t="s">
        <v>347</v>
      </c>
      <c r="F1009" s="5" t="s">
        <v>765</v>
      </c>
      <c r="G1009" s="18">
        <v>5</v>
      </c>
      <c r="H1009" s="18">
        <v>14</v>
      </c>
      <c r="I1009" s="14">
        <v>0</v>
      </c>
      <c r="J1009" s="14">
        <v>0</v>
      </c>
      <c r="K1009" s="14">
        <v>1</v>
      </c>
      <c r="L1009" s="14">
        <v>0</v>
      </c>
      <c r="M1009" s="14">
        <v>0</v>
      </c>
      <c r="N1009" s="14" t="s">
        <v>170</v>
      </c>
      <c r="O1009" s="14"/>
      <c r="P1009" s="15" t="s">
        <v>275</v>
      </c>
      <c r="Q1009" s="27" t="str">
        <f t="shared" si="15"/>
        <v>INSERT INTO CNCR_CODE_META_BAK values (:v_host_cd,'1','40140','방사선치료부위코드','05','Breast','5', NULL, NOW());</v>
      </c>
    </row>
    <row r="1010" spans="1:17">
      <c r="A1010" s="66" t="s">
        <v>2238</v>
      </c>
      <c r="B1010" s="144">
        <v>1</v>
      </c>
      <c r="C1010" s="16">
        <v>40140</v>
      </c>
      <c r="D1010" s="16" t="s">
        <v>105</v>
      </c>
      <c r="E1010" s="17" t="s">
        <v>595</v>
      </c>
      <c r="F1010" s="5" t="s">
        <v>1278</v>
      </c>
      <c r="G1010" s="18">
        <v>6</v>
      </c>
      <c r="H1010" s="18">
        <v>14</v>
      </c>
      <c r="I1010" s="14">
        <v>0</v>
      </c>
      <c r="J1010" s="14">
        <v>1</v>
      </c>
      <c r="K1010" s="14">
        <v>0</v>
      </c>
      <c r="L1010" s="14">
        <v>0</v>
      </c>
      <c r="M1010" s="14">
        <v>0</v>
      </c>
      <c r="N1010" s="14" t="s">
        <v>170</v>
      </c>
      <c r="O1010" s="14"/>
      <c r="P1010" s="15" t="s">
        <v>275</v>
      </c>
      <c r="Q1010" s="27" t="str">
        <f t="shared" si="15"/>
        <v>INSERT INTO CNCR_CODE_META_BAK values (:v_host_cd,'1','40140','방사선치료부위코드','06','Distant lymph node','6', NULL, NOW());</v>
      </c>
    </row>
    <row r="1011" spans="1:17">
      <c r="A1011" s="66" t="s">
        <v>2238</v>
      </c>
      <c r="B1011" s="144">
        <v>1</v>
      </c>
      <c r="C1011" s="16">
        <v>40140</v>
      </c>
      <c r="D1011" s="16" t="s">
        <v>105</v>
      </c>
      <c r="E1011" s="17" t="s">
        <v>597</v>
      </c>
      <c r="F1011" s="5" t="s">
        <v>510</v>
      </c>
      <c r="G1011" s="18">
        <v>7</v>
      </c>
      <c r="H1011" s="18">
        <v>14</v>
      </c>
      <c r="I1011" s="14">
        <v>0</v>
      </c>
      <c r="J1011" s="14">
        <v>1</v>
      </c>
      <c r="K1011" s="14">
        <v>1</v>
      </c>
      <c r="L1011" s="14">
        <v>1</v>
      </c>
      <c r="M1011" s="14">
        <v>1</v>
      </c>
      <c r="N1011" s="14" t="s">
        <v>170</v>
      </c>
      <c r="O1011" s="14"/>
      <c r="P1011" s="15" t="s">
        <v>275</v>
      </c>
      <c r="Q1011" s="27" t="str">
        <f t="shared" si="15"/>
        <v>INSERT INTO CNCR_CODE_META_BAK values (:v_host_cd,'1','40140','방사선치료부위코드','07','Liver','7', NULL, NOW());</v>
      </c>
    </row>
    <row r="1012" spans="1:17">
      <c r="A1012" s="66" t="s">
        <v>2238</v>
      </c>
      <c r="B1012" s="144">
        <v>1</v>
      </c>
      <c r="C1012" s="16">
        <v>40140</v>
      </c>
      <c r="D1012" s="16" t="s">
        <v>105</v>
      </c>
      <c r="E1012" s="17" t="s">
        <v>599</v>
      </c>
      <c r="F1012" s="5" t="s">
        <v>511</v>
      </c>
      <c r="G1012" s="18">
        <v>8</v>
      </c>
      <c r="H1012" s="18">
        <v>14</v>
      </c>
      <c r="I1012" s="14">
        <v>0</v>
      </c>
      <c r="J1012" s="14">
        <v>0</v>
      </c>
      <c r="K1012" s="14">
        <v>1</v>
      </c>
      <c r="L1012" s="14">
        <v>1</v>
      </c>
      <c r="M1012" s="14">
        <v>1</v>
      </c>
      <c r="N1012" s="14" t="s">
        <v>170</v>
      </c>
      <c r="O1012" s="14"/>
      <c r="P1012" s="15" t="s">
        <v>275</v>
      </c>
      <c r="Q1012" s="27" t="str">
        <f t="shared" si="15"/>
        <v>INSERT INTO CNCR_CODE_META_BAK values (:v_host_cd,'1','40140','방사선치료부위코드','08','LN','8', NULL, NOW());</v>
      </c>
    </row>
    <row r="1013" spans="1:17">
      <c r="A1013" s="66" t="s">
        <v>2238</v>
      </c>
      <c r="B1013" s="144">
        <v>1</v>
      </c>
      <c r="C1013" s="16">
        <v>40140</v>
      </c>
      <c r="D1013" s="16" t="s">
        <v>105</v>
      </c>
      <c r="E1013" s="17" t="s">
        <v>666</v>
      </c>
      <c r="F1013" s="5" t="s">
        <v>512</v>
      </c>
      <c r="G1013" s="18">
        <v>9</v>
      </c>
      <c r="H1013" s="18">
        <v>14</v>
      </c>
      <c r="I1013" s="14">
        <v>0</v>
      </c>
      <c r="J1013" s="14">
        <v>1</v>
      </c>
      <c r="K1013" s="14">
        <v>1</v>
      </c>
      <c r="L1013" s="14">
        <v>1</v>
      </c>
      <c r="M1013" s="14">
        <v>1</v>
      </c>
      <c r="N1013" s="14" t="s">
        <v>170</v>
      </c>
      <c r="O1013" s="14"/>
      <c r="P1013" s="15" t="s">
        <v>275</v>
      </c>
      <c r="Q1013" s="27" t="str">
        <f t="shared" si="15"/>
        <v>INSERT INTO CNCR_CODE_META_BAK values (:v_host_cd,'1','40140','방사선치료부위코드','09','Lung','9', NULL, NOW());</v>
      </c>
    </row>
    <row r="1014" spans="1:17">
      <c r="A1014" s="66" t="s">
        <v>2238</v>
      </c>
      <c r="B1014" s="144">
        <v>1</v>
      </c>
      <c r="C1014" s="16">
        <v>40140</v>
      </c>
      <c r="D1014" s="16" t="s">
        <v>105</v>
      </c>
      <c r="E1014" s="17">
        <v>10</v>
      </c>
      <c r="F1014" s="5" t="s">
        <v>516</v>
      </c>
      <c r="G1014" s="18">
        <v>10</v>
      </c>
      <c r="H1014" s="18">
        <v>14</v>
      </c>
      <c r="I1014" s="14">
        <v>0</v>
      </c>
      <c r="J1014" s="14">
        <v>1</v>
      </c>
      <c r="K1014" s="14">
        <v>0</v>
      </c>
      <c r="L1014" s="14">
        <v>0</v>
      </c>
      <c r="M1014" s="14">
        <v>0</v>
      </c>
      <c r="N1014" s="14" t="s">
        <v>170</v>
      </c>
      <c r="O1014" s="14"/>
      <c r="P1014" s="15" t="s">
        <v>275</v>
      </c>
      <c r="Q1014" s="27" t="str">
        <f t="shared" si="15"/>
        <v>INSERT INTO CNCR_CODE_META_BAK values (:v_host_cd,'1','40140','방사선치료부위코드','10','Stomach','10', NULL, NOW());</v>
      </c>
    </row>
    <row r="1015" spans="1:17">
      <c r="A1015" s="66" t="s">
        <v>2238</v>
      </c>
      <c r="B1015" s="144">
        <v>1</v>
      </c>
      <c r="C1015" s="16">
        <v>40140</v>
      </c>
      <c r="D1015" s="16" t="s">
        <v>105</v>
      </c>
      <c r="E1015" s="17" t="s">
        <v>294</v>
      </c>
      <c r="F1015" s="5" t="s">
        <v>1279</v>
      </c>
      <c r="G1015" s="18">
        <v>11</v>
      </c>
      <c r="H1015" s="18">
        <v>14</v>
      </c>
      <c r="I1015" s="14">
        <v>0</v>
      </c>
      <c r="J1015" s="14">
        <v>0</v>
      </c>
      <c r="K1015" s="14">
        <v>0</v>
      </c>
      <c r="L1015" s="14">
        <v>0</v>
      </c>
      <c r="M1015" s="14">
        <v>1</v>
      </c>
      <c r="N1015" s="14" t="s">
        <v>170</v>
      </c>
      <c r="O1015" s="14"/>
      <c r="P1015" s="15" t="s">
        <v>275</v>
      </c>
      <c r="Q1015" s="27" t="str">
        <f t="shared" si="15"/>
        <v>INSERT INTO CNCR_CODE_META_BAK values (:v_host_cd,'1','40140','방사선치료부위코드','11','Abdomen','11', NULL, NOW());</v>
      </c>
    </row>
    <row r="1016" spans="1:17">
      <c r="A1016" s="66" t="s">
        <v>2238</v>
      </c>
      <c r="B1016" s="144">
        <v>1</v>
      </c>
      <c r="C1016" s="16">
        <v>40140</v>
      </c>
      <c r="D1016" s="16" t="s">
        <v>105</v>
      </c>
      <c r="E1016" s="17" t="s">
        <v>297</v>
      </c>
      <c r="F1016" s="5" t="s">
        <v>515</v>
      </c>
      <c r="G1016" s="18">
        <v>12</v>
      </c>
      <c r="H1016" s="18">
        <v>14</v>
      </c>
      <c r="I1016" s="14">
        <v>0</v>
      </c>
      <c r="J1016" s="14">
        <v>0</v>
      </c>
      <c r="K1016" s="14">
        <v>0</v>
      </c>
      <c r="L1016" s="14">
        <v>1</v>
      </c>
      <c r="M1016" s="14">
        <v>0</v>
      </c>
      <c r="N1016" s="14" t="s">
        <v>170</v>
      </c>
      <c r="O1016" s="14"/>
      <c r="P1016" s="15" t="s">
        <v>275</v>
      </c>
      <c r="Q1016" s="27" t="str">
        <f t="shared" si="15"/>
        <v>INSERT INTO CNCR_CODE_META_BAK values (:v_host_cd,'1','40140','방사선치료부위코드','12','Adrenal gland','12', NULL, NOW());</v>
      </c>
    </row>
    <row r="1017" spans="1:17">
      <c r="A1017" s="66" t="s">
        <v>2238</v>
      </c>
      <c r="B1017" s="144">
        <v>1</v>
      </c>
      <c r="C1017" s="16">
        <v>40140</v>
      </c>
      <c r="D1017" s="16" t="s">
        <v>105</v>
      </c>
      <c r="E1017" s="17" t="s">
        <v>299</v>
      </c>
      <c r="F1017" s="5" t="s">
        <v>1280</v>
      </c>
      <c r="G1017" s="18">
        <v>13</v>
      </c>
      <c r="H1017" s="18">
        <v>14</v>
      </c>
      <c r="I1017" s="14">
        <v>0</v>
      </c>
      <c r="J1017" s="14">
        <v>0</v>
      </c>
      <c r="K1017" s="14">
        <v>0</v>
      </c>
      <c r="L1017" s="14">
        <v>0</v>
      </c>
      <c r="M1017" s="14">
        <v>1</v>
      </c>
      <c r="N1017" s="14" t="s">
        <v>170</v>
      </c>
      <c r="O1017" s="14"/>
      <c r="P1017" s="15" t="s">
        <v>275</v>
      </c>
      <c r="Q1017" s="27" t="str">
        <f t="shared" si="15"/>
        <v>INSERT INTO CNCR_CODE_META_BAK values (:v_host_cd,'1','40140','방사선치료부위코드','13','Pelvis','13', NULL, NOW());</v>
      </c>
    </row>
    <row r="1018" spans="1:17">
      <c r="A1018" s="66" t="s">
        <v>2238</v>
      </c>
      <c r="B1018" s="144">
        <v>1</v>
      </c>
      <c r="C1018" s="16">
        <v>40140</v>
      </c>
      <c r="D1018" s="16" t="s">
        <v>105</v>
      </c>
      <c r="E1018" s="17">
        <v>99</v>
      </c>
      <c r="F1018" s="5" t="s">
        <v>271</v>
      </c>
      <c r="G1018" s="18">
        <v>14</v>
      </c>
      <c r="H1018" s="18">
        <v>14</v>
      </c>
      <c r="I1018" s="14">
        <v>0</v>
      </c>
      <c r="J1018" s="14">
        <v>1</v>
      </c>
      <c r="K1018" s="14">
        <v>1</v>
      </c>
      <c r="L1018" s="14">
        <v>1</v>
      </c>
      <c r="M1018" s="14">
        <v>1</v>
      </c>
      <c r="N1018" s="14" t="s">
        <v>170</v>
      </c>
      <c r="O1018" s="14"/>
      <c r="P1018" s="15" t="s">
        <v>275</v>
      </c>
      <c r="Q1018" s="27" t="str">
        <f t="shared" si="15"/>
        <v>INSERT INTO CNCR_CODE_META_BAK values (:v_host_cd,'1','40140','방사선치료부위코드','99','기타','14', NULL, NOW());</v>
      </c>
    </row>
    <row r="1019" spans="1:17">
      <c r="A1019" s="66" t="s">
        <v>2238</v>
      </c>
      <c r="B1019" s="144">
        <v>1</v>
      </c>
      <c r="C1019" s="16">
        <v>40150</v>
      </c>
      <c r="D1019" s="16" t="s">
        <v>1281</v>
      </c>
      <c r="E1019" s="17" t="s">
        <v>339</v>
      </c>
      <c r="F1019" s="5" t="s">
        <v>532</v>
      </c>
      <c r="G1019" s="18">
        <v>1</v>
      </c>
      <c r="H1019" s="18">
        <v>6</v>
      </c>
      <c r="I1019" s="14">
        <v>0</v>
      </c>
      <c r="J1019" s="14">
        <v>1</v>
      </c>
      <c r="K1019" s="14">
        <v>1</v>
      </c>
      <c r="L1019" s="14">
        <v>1</v>
      </c>
      <c r="M1019" s="14">
        <v>1</v>
      </c>
      <c r="N1019" s="14" t="s">
        <v>170</v>
      </c>
      <c r="O1019" s="14"/>
      <c r="P1019" s="15" t="s">
        <v>275</v>
      </c>
      <c r="Q1019" s="27" t="str">
        <f t="shared" si="15"/>
        <v>INSERT INTO CNCR_CODE_META_BAK values (:v_host_cd,'1','40150','방사선치료부작용등급코드','01','Grade 1','1', NULL, NOW());</v>
      </c>
    </row>
    <row r="1020" spans="1:17">
      <c r="A1020" s="66" t="s">
        <v>2238</v>
      </c>
      <c r="B1020" s="144">
        <v>1</v>
      </c>
      <c r="C1020" s="16">
        <v>40150</v>
      </c>
      <c r="D1020" s="16" t="s">
        <v>108</v>
      </c>
      <c r="E1020" s="17" t="s">
        <v>341</v>
      </c>
      <c r="F1020" s="5" t="s">
        <v>533</v>
      </c>
      <c r="G1020" s="18">
        <v>2</v>
      </c>
      <c r="H1020" s="18">
        <v>6</v>
      </c>
      <c r="I1020" s="14">
        <v>0</v>
      </c>
      <c r="J1020" s="14">
        <v>1</v>
      </c>
      <c r="K1020" s="14">
        <v>1</v>
      </c>
      <c r="L1020" s="14">
        <v>1</v>
      </c>
      <c r="M1020" s="14">
        <v>1</v>
      </c>
      <c r="N1020" s="14" t="s">
        <v>170</v>
      </c>
      <c r="O1020" s="14"/>
      <c r="P1020" s="15" t="s">
        <v>275</v>
      </c>
      <c r="Q1020" s="27" t="str">
        <f t="shared" si="15"/>
        <v>INSERT INTO CNCR_CODE_META_BAK values (:v_host_cd,'1','40150','방사선치료부작용등급코드','02','Grade 2','2', NULL, NOW());</v>
      </c>
    </row>
    <row r="1021" spans="1:17">
      <c r="A1021" s="66" t="s">
        <v>2238</v>
      </c>
      <c r="B1021" s="144">
        <v>1</v>
      </c>
      <c r="C1021" s="16">
        <v>40150</v>
      </c>
      <c r="D1021" s="16" t="s">
        <v>108</v>
      </c>
      <c r="E1021" s="17" t="s">
        <v>343</v>
      </c>
      <c r="F1021" s="5" t="s">
        <v>534</v>
      </c>
      <c r="G1021" s="18">
        <v>3</v>
      </c>
      <c r="H1021" s="18">
        <v>6</v>
      </c>
      <c r="I1021" s="14">
        <v>0</v>
      </c>
      <c r="J1021" s="14">
        <v>1</v>
      </c>
      <c r="K1021" s="14">
        <v>1</v>
      </c>
      <c r="L1021" s="14">
        <v>1</v>
      </c>
      <c r="M1021" s="14">
        <v>1</v>
      </c>
      <c r="N1021" s="14" t="s">
        <v>170</v>
      </c>
      <c r="O1021" s="14"/>
      <c r="P1021" s="15" t="s">
        <v>275</v>
      </c>
      <c r="Q1021" s="27" t="str">
        <f t="shared" si="15"/>
        <v>INSERT INTO CNCR_CODE_META_BAK values (:v_host_cd,'1','40150','방사선치료부작용등급코드','03','Grade 3','3', NULL, NOW());</v>
      </c>
    </row>
    <row r="1022" spans="1:17">
      <c r="A1022" s="66" t="s">
        <v>2238</v>
      </c>
      <c r="B1022" s="144">
        <v>1</v>
      </c>
      <c r="C1022" s="16">
        <v>40150</v>
      </c>
      <c r="D1022" s="16" t="s">
        <v>108</v>
      </c>
      <c r="E1022" s="17" t="s">
        <v>345</v>
      </c>
      <c r="F1022" s="5" t="s">
        <v>537</v>
      </c>
      <c r="G1022" s="18">
        <v>4</v>
      </c>
      <c r="H1022" s="18">
        <v>6</v>
      </c>
      <c r="I1022" s="14">
        <v>0</v>
      </c>
      <c r="J1022" s="14">
        <v>1</v>
      </c>
      <c r="K1022" s="14">
        <v>1</v>
      </c>
      <c r="L1022" s="14">
        <v>1</v>
      </c>
      <c r="M1022" s="14">
        <v>1</v>
      </c>
      <c r="N1022" s="14" t="s">
        <v>170</v>
      </c>
      <c r="O1022" s="14"/>
      <c r="P1022" s="15" t="s">
        <v>275</v>
      </c>
      <c r="Q1022" s="27" t="str">
        <f t="shared" si="15"/>
        <v>INSERT INTO CNCR_CODE_META_BAK values (:v_host_cd,'1','40150','방사선치료부작용등급코드','04','Grade 4','4', NULL, NOW());</v>
      </c>
    </row>
    <row r="1023" spans="1:17">
      <c r="A1023" s="66" t="s">
        <v>2238</v>
      </c>
      <c r="B1023" s="144">
        <v>1</v>
      </c>
      <c r="C1023" s="16">
        <v>40150</v>
      </c>
      <c r="D1023" s="16" t="s">
        <v>108</v>
      </c>
      <c r="E1023" s="17" t="s">
        <v>347</v>
      </c>
      <c r="F1023" s="5" t="s">
        <v>540</v>
      </c>
      <c r="G1023" s="18">
        <v>5</v>
      </c>
      <c r="H1023" s="18">
        <v>6</v>
      </c>
      <c r="I1023" s="14">
        <v>0</v>
      </c>
      <c r="J1023" s="14">
        <v>1</v>
      </c>
      <c r="K1023" s="14">
        <v>1</v>
      </c>
      <c r="L1023" s="14">
        <v>1</v>
      </c>
      <c r="M1023" s="14">
        <v>1</v>
      </c>
      <c r="N1023" s="14" t="s">
        <v>170</v>
      </c>
      <c r="O1023" s="14"/>
      <c r="P1023" s="15" t="s">
        <v>275</v>
      </c>
      <c r="Q1023" s="27" t="str">
        <f t="shared" si="15"/>
        <v>INSERT INTO CNCR_CODE_META_BAK values (:v_host_cd,'1','40150','방사선치료부작용등급코드','05','Grade 5','5', NULL, NOW());</v>
      </c>
    </row>
    <row r="1024" spans="1:17">
      <c r="A1024" s="66" t="s">
        <v>2238</v>
      </c>
      <c r="B1024" s="144">
        <v>1</v>
      </c>
      <c r="C1024" s="16">
        <v>40150</v>
      </c>
      <c r="D1024" s="16" t="s">
        <v>108</v>
      </c>
      <c r="E1024" s="17" t="s">
        <v>307</v>
      </c>
      <c r="F1024" s="5" t="s">
        <v>308</v>
      </c>
      <c r="G1024" s="18">
        <v>6</v>
      </c>
      <c r="H1024" s="18">
        <v>6</v>
      </c>
      <c r="I1024" s="14">
        <v>0</v>
      </c>
      <c r="J1024" s="14">
        <v>0</v>
      </c>
      <c r="K1024" s="14">
        <v>0</v>
      </c>
      <c r="L1024" s="14">
        <v>1</v>
      </c>
      <c r="M1024" s="14">
        <v>1</v>
      </c>
      <c r="N1024" s="14" t="s">
        <v>170</v>
      </c>
      <c r="O1024" s="14"/>
      <c r="P1024" s="15" t="s">
        <v>309</v>
      </c>
      <c r="Q1024" s="27" t="str">
        <f t="shared" si="15"/>
        <v>INSERT INTO CNCR_CODE_META_BAK values (:v_host_cd,'1','40150','방사선치료부작용등급코드','98','2개 이상','6', NULL, NOW());</v>
      </c>
    </row>
    <row r="1025" spans="1:17">
      <c r="A1025" s="66" t="s">
        <v>2238</v>
      </c>
      <c r="B1025" s="144">
        <v>1</v>
      </c>
      <c r="C1025" s="16">
        <v>40160</v>
      </c>
      <c r="D1025" s="16" t="s">
        <v>1282</v>
      </c>
      <c r="E1025" s="17">
        <v>1</v>
      </c>
      <c r="F1025" s="5" t="s">
        <v>1283</v>
      </c>
      <c r="G1025" s="18">
        <v>1</v>
      </c>
      <c r="H1025" s="18">
        <v>2</v>
      </c>
      <c r="I1025" s="14">
        <v>0</v>
      </c>
      <c r="J1025" s="14">
        <v>1</v>
      </c>
      <c r="K1025" s="14">
        <v>1</v>
      </c>
      <c r="L1025" s="14">
        <v>1</v>
      </c>
      <c r="M1025" s="14">
        <v>1</v>
      </c>
      <c r="N1025" s="14" t="s">
        <v>170</v>
      </c>
      <c r="O1025" s="14"/>
      <c r="P1025" s="15" t="s">
        <v>275</v>
      </c>
      <c r="Q1025" s="27" t="str">
        <f t="shared" si="15"/>
        <v>INSERT INTO CNCR_CODE_META_BAK values (:v_host_cd,'1','40160','방사선치료부작용시기구분코드','1','급성(3개월 이내)','1', NULL, NOW());</v>
      </c>
    </row>
    <row r="1026" spans="1:17">
      <c r="A1026" s="66" t="s">
        <v>2238</v>
      </c>
      <c r="B1026" s="144">
        <v>1</v>
      </c>
      <c r="C1026" s="16">
        <v>40160</v>
      </c>
      <c r="D1026" s="16" t="s">
        <v>106</v>
      </c>
      <c r="E1026" s="17">
        <v>2</v>
      </c>
      <c r="F1026" s="5" t="s">
        <v>1284</v>
      </c>
      <c r="G1026" s="18">
        <v>2</v>
      </c>
      <c r="H1026" s="18">
        <v>2</v>
      </c>
      <c r="I1026" s="14">
        <v>0</v>
      </c>
      <c r="J1026" s="14">
        <v>1</v>
      </c>
      <c r="K1026" s="14">
        <v>1</v>
      </c>
      <c r="L1026" s="14">
        <v>1</v>
      </c>
      <c r="M1026" s="14">
        <v>1</v>
      </c>
      <c r="N1026" s="14" t="s">
        <v>170</v>
      </c>
      <c r="O1026" s="14"/>
      <c r="P1026" s="15" t="s">
        <v>275</v>
      </c>
      <c r="Q1026" s="27" t="str">
        <f t="shared" si="15"/>
        <v>INSERT INTO CNCR_CODE_META_BAK values (:v_host_cd,'1','40160','방사선치료부작용시기구분코드','2','만성(3개월 초과)','2', NULL, NOW());</v>
      </c>
    </row>
    <row r="1027" spans="1:17">
      <c r="A1027" s="66" t="s">
        <v>2238</v>
      </c>
      <c r="B1027" s="144">
        <v>1</v>
      </c>
      <c r="C1027" s="16">
        <v>40170</v>
      </c>
      <c r="D1027" s="16" t="s">
        <v>1285</v>
      </c>
      <c r="E1027" s="17" t="s">
        <v>339</v>
      </c>
      <c r="F1027" s="5" t="s">
        <v>1286</v>
      </c>
      <c r="G1027" s="18">
        <v>1</v>
      </c>
      <c r="H1027" s="18">
        <v>19</v>
      </c>
      <c r="I1027" s="14">
        <v>0</v>
      </c>
      <c r="J1027" s="14">
        <v>1</v>
      </c>
      <c r="K1027" s="14">
        <v>1</v>
      </c>
      <c r="L1027" s="14">
        <v>0</v>
      </c>
      <c r="M1027" s="14">
        <v>0</v>
      </c>
      <c r="N1027" s="14" t="s">
        <v>170</v>
      </c>
      <c r="O1027" s="14"/>
      <c r="P1027" s="15" t="s">
        <v>275</v>
      </c>
      <c r="Q1027" s="27" t="str">
        <f t="shared" ref="Q1027:Q1090" si="16">"INSERT INTO CNCR_CODE_META_BAK values (:v_host_cd,'"&amp; B1027 &amp;"','"&amp; C1027 &amp;"','"&amp; D1027 &amp;"','"&amp; E1027 &amp;"','"&amp; SUBSTITUTE(F1027,CHAR(39),CHAR(39)&amp;CHAR(39)) &amp;"','"&amp; G1027 &amp;"', NULL, NOW());"</f>
        <v>INSERT INTO CNCR_CODE_META_BAK values (:v_host_cd,'1','40170','방사선치료부작용종류코드','01','Aches','1', NULL, NOW());</v>
      </c>
    </row>
    <row r="1028" spans="1:17">
      <c r="A1028" s="66" t="s">
        <v>2238</v>
      </c>
      <c r="B1028" s="144">
        <v>1</v>
      </c>
      <c r="C1028" s="16">
        <v>40170</v>
      </c>
      <c r="D1028" s="16" t="s">
        <v>107</v>
      </c>
      <c r="E1028" s="17" t="s">
        <v>341</v>
      </c>
      <c r="F1028" s="5" t="s">
        <v>1287</v>
      </c>
      <c r="G1028" s="18">
        <v>2</v>
      </c>
      <c r="H1028" s="18">
        <v>19</v>
      </c>
      <c r="I1028" s="14">
        <v>0</v>
      </c>
      <c r="J1028" s="14">
        <v>1</v>
      </c>
      <c r="K1028" s="14">
        <v>1</v>
      </c>
      <c r="L1028" s="14">
        <v>0</v>
      </c>
      <c r="M1028" s="14">
        <v>1</v>
      </c>
      <c r="N1028" s="14" t="s">
        <v>170</v>
      </c>
      <c r="O1028" s="14"/>
      <c r="P1028" s="15" t="s">
        <v>275</v>
      </c>
      <c r="Q1028" s="27" t="str">
        <f t="shared" si="16"/>
        <v>INSERT INTO CNCR_CODE_META_BAK values (:v_host_cd,'1','40170','방사선치료부작용종류코드','02','Fatigue','2', NULL, NOW());</v>
      </c>
    </row>
    <row r="1029" spans="1:17">
      <c r="A1029" s="66" t="s">
        <v>2238</v>
      </c>
      <c r="B1029" s="144">
        <v>1</v>
      </c>
      <c r="C1029" s="16">
        <v>40170</v>
      </c>
      <c r="D1029" s="16" t="s">
        <v>107</v>
      </c>
      <c r="E1029" s="17" t="s">
        <v>343</v>
      </c>
      <c r="F1029" s="5" t="s">
        <v>1288</v>
      </c>
      <c r="G1029" s="18">
        <v>3</v>
      </c>
      <c r="H1029" s="18">
        <v>19</v>
      </c>
      <c r="I1029" s="14">
        <v>0</v>
      </c>
      <c r="J1029" s="14">
        <v>1</v>
      </c>
      <c r="K1029" s="14">
        <v>1</v>
      </c>
      <c r="L1029" s="14">
        <v>0</v>
      </c>
      <c r="M1029" s="14">
        <v>0</v>
      </c>
      <c r="N1029" s="14" t="s">
        <v>170</v>
      </c>
      <c r="O1029" s="14"/>
      <c r="P1029" s="15" t="s">
        <v>275</v>
      </c>
      <c r="Q1029" s="27" t="str">
        <f t="shared" si="16"/>
        <v>INSERT INTO CNCR_CODE_META_BAK values (:v_host_cd,'1','40170','방사선치료부작용종류코드','03','Heart damage','3', NULL, NOW());</v>
      </c>
    </row>
    <row r="1030" spans="1:17">
      <c r="A1030" s="66" t="s">
        <v>2238</v>
      </c>
      <c r="B1030" s="144">
        <v>1</v>
      </c>
      <c r="C1030" s="16">
        <v>40170</v>
      </c>
      <c r="D1030" s="16" t="s">
        <v>107</v>
      </c>
      <c r="E1030" s="17" t="s">
        <v>345</v>
      </c>
      <c r="F1030" s="5" t="s">
        <v>1289</v>
      </c>
      <c r="G1030" s="18">
        <v>4</v>
      </c>
      <c r="H1030" s="18">
        <v>19</v>
      </c>
      <c r="I1030" s="14">
        <v>0</v>
      </c>
      <c r="J1030" s="14">
        <v>0</v>
      </c>
      <c r="K1030" s="14">
        <v>1</v>
      </c>
      <c r="L1030" s="14">
        <v>0</v>
      </c>
      <c r="M1030" s="14">
        <v>1</v>
      </c>
      <c r="N1030" s="14" t="s">
        <v>170</v>
      </c>
      <c r="O1030" s="14"/>
      <c r="P1030" s="15" t="s">
        <v>275</v>
      </c>
      <c r="Q1030" s="27" t="str">
        <f t="shared" si="16"/>
        <v>INSERT INTO CNCR_CODE_META_BAK values (:v_host_cd,'1','40170','방사선치료부작용종류코드','04','Radiation pneumonitis','4', NULL, NOW());</v>
      </c>
    </row>
    <row r="1031" spans="1:17">
      <c r="A1031" s="66" t="s">
        <v>2238</v>
      </c>
      <c r="B1031" s="144">
        <v>1</v>
      </c>
      <c r="C1031" s="16">
        <v>40170</v>
      </c>
      <c r="D1031" s="16" t="s">
        <v>107</v>
      </c>
      <c r="E1031" s="17" t="s">
        <v>347</v>
      </c>
      <c r="F1031" s="5" t="s">
        <v>1290</v>
      </c>
      <c r="G1031" s="18">
        <v>5</v>
      </c>
      <c r="H1031" s="18">
        <v>19</v>
      </c>
      <c r="I1031" s="14">
        <v>0</v>
      </c>
      <c r="J1031" s="14">
        <v>1</v>
      </c>
      <c r="K1031" s="14">
        <v>1</v>
      </c>
      <c r="L1031" s="14">
        <v>0</v>
      </c>
      <c r="M1031" s="14">
        <v>1</v>
      </c>
      <c r="N1031" s="14" t="s">
        <v>170</v>
      </c>
      <c r="O1031" s="14"/>
      <c r="P1031" s="15" t="s">
        <v>275</v>
      </c>
      <c r="Q1031" s="27" t="str">
        <f t="shared" si="16"/>
        <v>INSERT INTO CNCR_CODE_META_BAK values (:v_host_cd,'1','40170','방사선치료부작용종류코드','05','Skin irritation','5', NULL, NOW());</v>
      </c>
    </row>
    <row r="1032" spans="1:17">
      <c r="A1032" s="66" t="s">
        <v>2238</v>
      </c>
      <c r="B1032" s="144">
        <v>1</v>
      </c>
      <c r="C1032" s="16">
        <v>40170</v>
      </c>
      <c r="D1032" s="16" t="s">
        <v>107</v>
      </c>
      <c r="E1032" s="17" t="s">
        <v>595</v>
      </c>
      <c r="F1032" s="5" t="s">
        <v>1291</v>
      </c>
      <c r="G1032" s="18">
        <v>6</v>
      </c>
      <c r="H1032" s="18">
        <v>19</v>
      </c>
      <c r="I1032" s="14">
        <v>0</v>
      </c>
      <c r="J1032" s="14">
        <v>1</v>
      </c>
      <c r="K1032" s="14">
        <v>1</v>
      </c>
      <c r="L1032" s="14">
        <v>0</v>
      </c>
      <c r="M1032" s="14">
        <v>0</v>
      </c>
      <c r="N1032" s="14" t="s">
        <v>170</v>
      </c>
      <c r="O1032" s="14"/>
      <c r="P1032" s="15" t="s">
        <v>499</v>
      </c>
      <c r="Q1032" s="27" t="str">
        <f t="shared" si="16"/>
        <v>INSERT INTO CNCR_CODE_META_BAK values (:v_host_cd,'1','40170','방사선치료부작용종류코드','06','Swelling of breast','6', NULL, NOW());</v>
      </c>
    </row>
    <row r="1033" spans="1:17">
      <c r="A1033" s="66" t="s">
        <v>2238</v>
      </c>
      <c r="B1033" s="144">
        <v>1</v>
      </c>
      <c r="C1033" s="16">
        <v>40170</v>
      </c>
      <c r="D1033" s="16" t="s">
        <v>107</v>
      </c>
      <c r="E1033" s="17" t="s">
        <v>286</v>
      </c>
      <c r="F1033" s="5" t="s">
        <v>622</v>
      </c>
      <c r="G1033" s="18">
        <v>7</v>
      </c>
      <c r="H1033" s="18">
        <v>19</v>
      </c>
      <c r="I1033" s="14">
        <v>0</v>
      </c>
      <c r="J1033" s="14">
        <v>0</v>
      </c>
      <c r="K1033" s="14">
        <v>0</v>
      </c>
      <c r="L1033" s="14">
        <v>0</v>
      </c>
      <c r="M1033" s="14">
        <v>1</v>
      </c>
      <c r="N1033" s="14" t="s">
        <v>170</v>
      </c>
      <c r="O1033" s="14"/>
      <c r="P1033" s="15" t="s">
        <v>275</v>
      </c>
      <c r="Q1033" s="27" t="str">
        <f t="shared" si="16"/>
        <v>INSERT INTO CNCR_CODE_META_BAK values (:v_host_cd,'1','40170','방사선치료부작용종류코드','07','Bleeding','7', NULL, NOW());</v>
      </c>
    </row>
    <row r="1034" spans="1:17">
      <c r="A1034" s="66" t="s">
        <v>2238</v>
      </c>
      <c r="B1034" s="144">
        <v>1</v>
      </c>
      <c r="C1034" s="16">
        <v>40170</v>
      </c>
      <c r="D1034" s="16" t="s">
        <v>107</v>
      </c>
      <c r="E1034" s="17" t="s">
        <v>288</v>
      </c>
      <c r="F1034" s="5" t="s">
        <v>1292</v>
      </c>
      <c r="G1034" s="18">
        <v>8</v>
      </c>
      <c r="H1034" s="18">
        <v>19</v>
      </c>
      <c r="I1034" s="14">
        <v>0</v>
      </c>
      <c r="J1034" s="14">
        <v>0</v>
      </c>
      <c r="K1034" s="14">
        <v>0</v>
      </c>
      <c r="L1034" s="14">
        <v>0</v>
      </c>
      <c r="M1034" s="14">
        <v>1</v>
      </c>
      <c r="N1034" s="14" t="s">
        <v>170</v>
      </c>
      <c r="O1034" s="14"/>
      <c r="P1034" s="15" t="s">
        <v>275</v>
      </c>
      <c r="Q1034" s="27" t="str">
        <f t="shared" si="16"/>
        <v>INSERT INTO CNCR_CODE_META_BAK values (:v_host_cd,'1','40170','방사선치료부작용종류코드','08','Bowel Habit Change','8', NULL, NOW());</v>
      </c>
    </row>
    <row r="1035" spans="1:17">
      <c r="A1035" s="66" t="s">
        <v>2238</v>
      </c>
      <c r="B1035" s="144">
        <v>1</v>
      </c>
      <c r="C1035" s="16">
        <v>40170</v>
      </c>
      <c r="D1035" s="16" t="s">
        <v>107</v>
      </c>
      <c r="E1035" s="17" t="s">
        <v>290</v>
      </c>
      <c r="F1035" s="5" t="s">
        <v>1293</v>
      </c>
      <c r="G1035" s="18">
        <v>9</v>
      </c>
      <c r="H1035" s="18">
        <v>19</v>
      </c>
      <c r="I1035" s="14">
        <v>0</v>
      </c>
      <c r="J1035" s="14">
        <v>0</v>
      </c>
      <c r="K1035" s="14">
        <v>0</v>
      </c>
      <c r="L1035" s="14">
        <v>1</v>
      </c>
      <c r="M1035" s="14">
        <v>0</v>
      </c>
      <c r="N1035" s="14" t="s">
        <v>170</v>
      </c>
      <c r="O1035" s="14"/>
      <c r="P1035" s="15" t="s">
        <v>275</v>
      </c>
      <c r="Q1035" s="27" t="str">
        <f t="shared" si="16"/>
        <v>INSERT INTO CNCR_CODE_META_BAK values (:v_host_cd,'1','40170','방사선치료부작용종류코드','09','Death','9', NULL, NOW());</v>
      </c>
    </row>
    <row r="1036" spans="1:17">
      <c r="A1036" s="66" t="s">
        <v>2238</v>
      </c>
      <c r="B1036" s="144">
        <v>1</v>
      </c>
      <c r="C1036" s="16">
        <v>40170</v>
      </c>
      <c r="D1036" s="16" t="s">
        <v>107</v>
      </c>
      <c r="E1036" s="17" t="s">
        <v>292</v>
      </c>
      <c r="F1036" s="5" t="s">
        <v>1294</v>
      </c>
      <c r="G1036" s="18">
        <v>10</v>
      </c>
      <c r="H1036" s="18">
        <v>19</v>
      </c>
      <c r="I1036" s="14">
        <v>0</v>
      </c>
      <c r="J1036" s="14">
        <v>0</v>
      </c>
      <c r="K1036" s="14">
        <v>0</v>
      </c>
      <c r="L1036" s="14">
        <v>1</v>
      </c>
      <c r="M1036" s="14">
        <v>0</v>
      </c>
      <c r="N1036" s="14" t="s">
        <v>170</v>
      </c>
      <c r="O1036" s="14"/>
      <c r="P1036" s="15" t="s">
        <v>275</v>
      </c>
      <c r="Q1036" s="27" t="str">
        <f t="shared" si="16"/>
        <v>INSERT INTO CNCR_CODE_META_BAK values (:v_host_cd,'1','40170','방사선치료부작용종류코드','10','Esophagitis','10', NULL, NOW());</v>
      </c>
    </row>
    <row r="1037" spans="1:17">
      <c r="A1037" s="66" t="s">
        <v>2238</v>
      </c>
      <c r="B1037" s="144">
        <v>1</v>
      </c>
      <c r="C1037" s="16">
        <v>40170</v>
      </c>
      <c r="D1037" s="16" t="s">
        <v>107</v>
      </c>
      <c r="E1037" s="17" t="s">
        <v>294</v>
      </c>
      <c r="F1037" s="5" t="s">
        <v>1295</v>
      </c>
      <c r="G1037" s="18">
        <v>11</v>
      </c>
      <c r="H1037" s="18">
        <v>19</v>
      </c>
      <c r="I1037" s="14">
        <v>0</v>
      </c>
      <c r="J1037" s="14">
        <v>0</v>
      </c>
      <c r="K1037" s="14">
        <v>0</v>
      </c>
      <c r="L1037" s="14">
        <v>1</v>
      </c>
      <c r="M1037" s="14">
        <v>0</v>
      </c>
      <c r="N1037" s="14" t="s">
        <v>170</v>
      </c>
      <c r="O1037" s="14"/>
      <c r="P1037" s="15" t="s">
        <v>275</v>
      </c>
      <c r="Q1037" s="27" t="str">
        <f t="shared" si="16"/>
        <v>INSERT INTO CNCR_CODE_META_BAK values (:v_host_cd,'1','40170','방사선치료부작용종류코드','11','Haemorrhage of gastrointestinal tract','11', NULL, NOW());</v>
      </c>
    </row>
    <row r="1038" spans="1:17">
      <c r="A1038" s="66" t="s">
        <v>2238</v>
      </c>
      <c r="B1038" s="144">
        <v>1</v>
      </c>
      <c r="C1038" s="16">
        <v>40170</v>
      </c>
      <c r="D1038" s="16" t="s">
        <v>107</v>
      </c>
      <c r="E1038" s="17" t="s">
        <v>297</v>
      </c>
      <c r="F1038" s="5" t="s">
        <v>1296</v>
      </c>
      <c r="G1038" s="18">
        <v>12</v>
      </c>
      <c r="H1038" s="18">
        <v>19</v>
      </c>
      <c r="I1038" s="14">
        <v>0</v>
      </c>
      <c r="J1038" s="14">
        <v>0</v>
      </c>
      <c r="K1038" s="14">
        <v>0</v>
      </c>
      <c r="L1038" s="14">
        <v>1</v>
      </c>
      <c r="M1038" s="14">
        <v>0</v>
      </c>
      <c r="N1038" s="14" t="s">
        <v>170</v>
      </c>
      <c r="O1038" s="14"/>
      <c r="P1038" s="15" t="s">
        <v>275</v>
      </c>
      <c r="Q1038" s="27" t="str">
        <f t="shared" si="16"/>
        <v>INSERT INTO CNCR_CODE_META_BAK values (:v_host_cd,'1','40170','방사선치료부작용종류코드','12','Hepatitis','12', NULL, NOW());</v>
      </c>
    </row>
    <row r="1039" spans="1:17">
      <c r="A1039" s="66" t="s">
        <v>2238</v>
      </c>
      <c r="B1039" s="144">
        <v>1</v>
      </c>
      <c r="C1039" s="16">
        <v>40170</v>
      </c>
      <c r="D1039" s="16" t="s">
        <v>107</v>
      </c>
      <c r="E1039" s="17" t="s">
        <v>299</v>
      </c>
      <c r="F1039" s="5" t="s">
        <v>1297</v>
      </c>
      <c r="G1039" s="18">
        <v>13</v>
      </c>
      <c r="H1039" s="18">
        <v>19</v>
      </c>
      <c r="I1039" s="14">
        <v>0</v>
      </c>
      <c r="J1039" s="14">
        <v>0</v>
      </c>
      <c r="K1039" s="14">
        <v>0</v>
      </c>
      <c r="L1039" s="14">
        <v>1</v>
      </c>
      <c r="M1039" s="14">
        <v>0</v>
      </c>
      <c r="N1039" s="14" t="s">
        <v>170</v>
      </c>
      <c r="O1039" s="14"/>
      <c r="P1039" s="15" t="s">
        <v>275</v>
      </c>
      <c r="Q1039" s="27" t="str">
        <f t="shared" si="16"/>
        <v>INSERT INTO CNCR_CODE_META_BAK values (:v_host_cd,'1','40170','방사선치료부작용종류코드','13','Injury of gallbladder and bile ducts','13', NULL, NOW());</v>
      </c>
    </row>
    <row r="1040" spans="1:17">
      <c r="A1040" s="66" t="s">
        <v>2238</v>
      </c>
      <c r="B1040" s="144">
        <v>1</v>
      </c>
      <c r="C1040" s="16">
        <v>40170</v>
      </c>
      <c r="D1040" s="16" t="s">
        <v>107</v>
      </c>
      <c r="E1040" s="17" t="s">
        <v>301</v>
      </c>
      <c r="F1040" s="5" t="s">
        <v>1298</v>
      </c>
      <c r="G1040" s="18">
        <v>14</v>
      </c>
      <c r="H1040" s="18">
        <v>19</v>
      </c>
      <c r="I1040" s="14">
        <v>0</v>
      </c>
      <c r="J1040" s="14">
        <v>0</v>
      </c>
      <c r="K1040" s="14">
        <v>0</v>
      </c>
      <c r="L1040" s="14">
        <v>1</v>
      </c>
      <c r="M1040" s="14">
        <v>0</v>
      </c>
      <c r="N1040" s="14" t="s">
        <v>170</v>
      </c>
      <c r="O1040" s="14"/>
      <c r="P1040" s="15" t="s">
        <v>275</v>
      </c>
      <c r="Q1040" s="27" t="str">
        <f t="shared" si="16"/>
        <v>INSERT INTO CNCR_CODE_META_BAK values (:v_host_cd,'1','40170','방사선치료부작용종류코드','14','Nausea and vomiting','14', NULL, NOW());</v>
      </c>
    </row>
    <row r="1041" spans="1:17">
      <c r="A1041" s="66" t="s">
        <v>2238</v>
      </c>
      <c r="B1041" s="144">
        <v>1</v>
      </c>
      <c r="C1041" s="16">
        <v>40170</v>
      </c>
      <c r="D1041" s="16" t="s">
        <v>107</v>
      </c>
      <c r="E1041" s="17" t="s">
        <v>303</v>
      </c>
      <c r="F1041" s="5" t="s">
        <v>1299</v>
      </c>
      <c r="G1041" s="18">
        <v>15</v>
      </c>
      <c r="H1041" s="18">
        <v>19</v>
      </c>
      <c r="I1041" s="14">
        <v>0</v>
      </c>
      <c r="J1041" s="14">
        <v>0</v>
      </c>
      <c r="K1041" s="14">
        <v>0</v>
      </c>
      <c r="L1041" s="14">
        <v>1</v>
      </c>
      <c r="M1041" s="14">
        <v>0</v>
      </c>
      <c r="N1041" s="14" t="s">
        <v>170</v>
      </c>
      <c r="O1041" s="14"/>
      <c r="P1041" s="15" t="s">
        <v>275</v>
      </c>
      <c r="Q1041" s="27" t="str">
        <f t="shared" si="16"/>
        <v>INSERT INTO CNCR_CODE_META_BAK values (:v_host_cd,'1','40170','방사선치료부작용종류코드','15','Pain','15', NULL, NOW());</v>
      </c>
    </row>
    <row r="1042" spans="1:17">
      <c r="A1042" s="66" t="s">
        <v>2238</v>
      </c>
      <c r="B1042" s="144">
        <v>1</v>
      </c>
      <c r="C1042" s="16">
        <v>40170</v>
      </c>
      <c r="D1042" s="16" t="s">
        <v>107</v>
      </c>
      <c r="E1042" s="17" t="s">
        <v>305</v>
      </c>
      <c r="F1042" s="5" t="s">
        <v>1300</v>
      </c>
      <c r="G1042" s="18">
        <v>16</v>
      </c>
      <c r="H1042" s="18">
        <v>19</v>
      </c>
      <c r="I1042" s="14">
        <v>0</v>
      </c>
      <c r="J1042" s="14">
        <v>0</v>
      </c>
      <c r="K1042" s="14">
        <v>0</v>
      </c>
      <c r="L1042" s="14">
        <v>0</v>
      </c>
      <c r="M1042" s="14">
        <v>1</v>
      </c>
      <c r="N1042" s="14" t="s">
        <v>170</v>
      </c>
      <c r="O1042" s="14"/>
      <c r="P1042" s="15" t="s">
        <v>275</v>
      </c>
      <c r="Q1042" s="27" t="str">
        <f t="shared" si="16"/>
        <v>INSERT INTO CNCR_CODE_META_BAK values (:v_host_cd,'1','40170','방사선치료부작용종류코드','16','Pelvic Insufficiency Fracture','16', NULL, NOW());</v>
      </c>
    </row>
    <row r="1043" spans="1:17">
      <c r="A1043" s="66" t="s">
        <v>2238</v>
      </c>
      <c r="B1043" s="144">
        <v>1</v>
      </c>
      <c r="C1043" s="16">
        <v>40170</v>
      </c>
      <c r="D1043" s="16" t="s">
        <v>107</v>
      </c>
      <c r="E1043" s="17" t="s">
        <v>404</v>
      </c>
      <c r="F1043" s="5" t="s">
        <v>461</v>
      </c>
      <c r="G1043" s="18">
        <v>17</v>
      </c>
      <c r="H1043" s="18">
        <v>19</v>
      </c>
      <c r="I1043" s="14">
        <v>0</v>
      </c>
      <c r="J1043" s="14">
        <v>0</v>
      </c>
      <c r="K1043" s="14">
        <v>0</v>
      </c>
      <c r="L1043" s="14">
        <v>1</v>
      </c>
      <c r="M1043" s="14">
        <v>0</v>
      </c>
      <c r="N1043" s="14" t="s">
        <v>170</v>
      </c>
      <c r="O1043" s="14"/>
      <c r="P1043" s="15" t="s">
        <v>275</v>
      </c>
      <c r="Q1043" s="27" t="str">
        <f t="shared" si="16"/>
        <v>INSERT INTO CNCR_CODE_META_BAK values (:v_host_cd,'1','40170','방사선치료부작용종류코드','17','Pneumonia','17', NULL, NOW());</v>
      </c>
    </row>
    <row r="1044" spans="1:17">
      <c r="A1044" s="66" t="s">
        <v>2238</v>
      </c>
      <c r="B1044" s="144">
        <v>1</v>
      </c>
      <c r="C1044" s="16">
        <v>40170</v>
      </c>
      <c r="D1044" s="16" t="s">
        <v>107</v>
      </c>
      <c r="E1044" s="17" t="s">
        <v>307</v>
      </c>
      <c r="F1044" s="5" t="s">
        <v>308</v>
      </c>
      <c r="G1044" s="18">
        <v>18</v>
      </c>
      <c r="H1044" s="18">
        <v>19</v>
      </c>
      <c r="I1044" s="14">
        <v>0</v>
      </c>
      <c r="J1044" s="14">
        <v>0</v>
      </c>
      <c r="K1044" s="14">
        <v>0</v>
      </c>
      <c r="L1044" s="14">
        <v>1</v>
      </c>
      <c r="M1044" s="14">
        <v>1</v>
      </c>
      <c r="N1044" s="14" t="s">
        <v>170</v>
      </c>
      <c r="O1044" s="14"/>
      <c r="P1044" s="15" t="s">
        <v>309</v>
      </c>
      <c r="Q1044" s="27" t="str">
        <f t="shared" si="16"/>
        <v>INSERT INTO CNCR_CODE_META_BAK values (:v_host_cd,'1','40170','방사선치료부작용종류코드','98','2개 이상','18', NULL, NOW());</v>
      </c>
    </row>
    <row r="1045" spans="1:17">
      <c r="A1045" s="66" t="s">
        <v>2238</v>
      </c>
      <c r="B1045" s="144">
        <v>1</v>
      </c>
      <c r="C1045" s="16">
        <v>40170</v>
      </c>
      <c r="D1045" s="16" t="s">
        <v>107</v>
      </c>
      <c r="E1045" s="17" t="s">
        <v>310</v>
      </c>
      <c r="F1045" s="5" t="s">
        <v>271</v>
      </c>
      <c r="G1045" s="18">
        <v>19</v>
      </c>
      <c r="H1045" s="18">
        <v>19</v>
      </c>
      <c r="I1045" s="14">
        <v>0</v>
      </c>
      <c r="J1045" s="14">
        <v>0</v>
      </c>
      <c r="K1045" s="14">
        <v>0</v>
      </c>
      <c r="L1045" s="14">
        <v>1</v>
      </c>
      <c r="M1045" s="14">
        <v>1</v>
      </c>
      <c r="N1045" s="14" t="s">
        <v>170</v>
      </c>
      <c r="O1045" s="14"/>
      <c r="P1045" s="15" t="s">
        <v>275</v>
      </c>
      <c r="Q1045" s="27" t="str">
        <f t="shared" si="16"/>
        <v>INSERT INTO CNCR_CODE_META_BAK values (:v_host_cd,'1','40170','방사선치료부작용종류코드','99','기타','19', NULL, NOW());</v>
      </c>
    </row>
    <row r="1046" spans="1:17">
      <c r="A1046" s="66" t="s">
        <v>2238</v>
      </c>
      <c r="B1046" s="144">
        <v>1</v>
      </c>
      <c r="C1046" s="16">
        <v>40180</v>
      </c>
      <c r="D1046" s="16" t="s">
        <v>1301</v>
      </c>
      <c r="E1046" s="17" t="s">
        <v>339</v>
      </c>
      <c r="F1046" s="5" t="s">
        <v>1302</v>
      </c>
      <c r="G1046" s="18">
        <v>1</v>
      </c>
      <c r="H1046" s="18">
        <v>10</v>
      </c>
      <c r="I1046" s="14">
        <v>0</v>
      </c>
      <c r="J1046" s="14">
        <v>1</v>
      </c>
      <c r="K1046" s="14">
        <v>1</v>
      </c>
      <c r="L1046" s="14">
        <v>1</v>
      </c>
      <c r="M1046" s="14">
        <v>1</v>
      </c>
      <c r="N1046" s="14" t="s">
        <v>170</v>
      </c>
      <c r="O1046" s="14"/>
      <c r="P1046" s="15" t="s">
        <v>275</v>
      </c>
      <c r="Q1046" s="27" t="str">
        <f t="shared" si="16"/>
        <v>INSERT INTO CNCR_CODE_META_BAK values (:v_host_cd,'1','40180','방사선치료종류코드','01','뇌 정위적 방사선수술','1', NULL, NOW());</v>
      </c>
    </row>
    <row r="1047" spans="1:17">
      <c r="A1047" s="66" t="s">
        <v>2238</v>
      </c>
      <c r="B1047" s="144">
        <v>1</v>
      </c>
      <c r="C1047" s="16">
        <v>40180</v>
      </c>
      <c r="D1047" s="16" t="s">
        <v>101</v>
      </c>
      <c r="E1047" s="17" t="s">
        <v>341</v>
      </c>
      <c r="F1047" s="5" t="s">
        <v>1303</v>
      </c>
      <c r="G1047" s="18">
        <v>2</v>
      </c>
      <c r="H1047" s="18">
        <v>10</v>
      </c>
      <c r="I1047" s="14">
        <v>0</v>
      </c>
      <c r="J1047" s="14">
        <v>1</v>
      </c>
      <c r="K1047" s="14">
        <v>1</v>
      </c>
      <c r="L1047" s="14">
        <v>1</v>
      </c>
      <c r="M1047" s="14">
        <v>1</v>
      </c>
      <c r="N1047" s="14" t="s">
        <v>170</v>
      </c>
      <c r="O1047" s="14"/>
      <c r="P1047" s="15" t="s">
        <v>275</v>
      </c>
      <c r="Q1047" s="27" t="str">
        <f t="shared" si="16"/>
        <v>INSERT INTO CNCR_CODE_META_BAK values (:v_host_cd,'1','40180','방사선치료종류코드','02','밀봉소선원치료','2', NULL, NOW());</v>
      </c>
    </row>
    <row r="1048" spans="1:17">
      <c r="A1048" s="66" t="s">
        <v>2238</v>
      </c>
      <c r="B1048" s="144">
        <v>1</v>
      </c>
      <c r="C1048" s="16">
        <v>40180</v>
      </c>
      <c r="D1048" s="16" t="s">
        <v>101</v>
      </c>
      <c r="E1048" s="17" t="s">
        <v>343</v>
      </c>
      <c r="F1048" s="5" t="s">
        <v>1304</v>
      </c>
      <c r="G1048" s="18">
        <v>3</v>
      </c>
      <c r="H1048" s="18">
        <v>10</v>
      </c>
      <c r="I1048" s="14">
        <v>0</v>
      </c>
      <c r="J1048" s="14">
        <v>1</v>
      </c>
      <c r="K1048" s="14">
        <v>1</v>
      </c>
      <c r="L1048" s="14">
        <v>1</v>
      </c>
      <c r="M1048" s="14">
        <v>1</v>
      </c>
      <c r="N1048" s="14" t="s">
        <v>170</v>
      </c>
      <c r="O1048" s="14"/>
      <c r="P1048" s="15" t="s">
        <v>275</v>
      </c>
      <c r="Q1048" s="27" t="str">
        <f t="shared" si="16"/>
        <v>INSERT INTO CNCR_CODE_META_BAK values (:v_host_cd,'1','40180','방사선치료종류코드','03','세기변조 방사선치료','3', NULL, NOW());</v>
      </c>
    </row>
    <row r="1049" spans="1:17">
      <c r="A1049" s="66" t="s">
        <v>2238</v>
      </c>
      <c r="B1049" s="144">
        <v>1</v>
      </c>
      <c r="C1049" s="16">
        <v>40180</v>
      </c>
      <c r="D1049" s="16" t="s">
        <v>101</v>
      </c>
      <c r="E1049" s="17" t="s">
        <v>345</v>
      </c>
      <c r="F1049" s="5" t="s">
        <v>1305</v>
      </c>
      <c r="G1049" s="18">
        <v>4</v>
      </c>
      <c r="H1049" s="18">
        <v>10</v>
      </c>
      <c r="I1049" s="14">
        <v>0</v>
      </c>
      <c r="J1049" s="14">
        <v>1</v>
      </c>
      <c r="K1049" s="14">
        <v>1</v>
      </c>
      <c r="L1049" s="14">
        <v>1</v>
      </c>
      <c r="M1049" s="14">
        <v>1</v>
      </c>
      <c r="N1049" s="14" t="s">
        <v>170</v>
      </c>
      <c r="O1049" s="14"/>
      <c r="P1049" s="15" t="s">
        <v>275</v>
      </c>
      <c r="Q1049" s="27" t="str">
        <f t="shared" si="16"/>
        <v>INSERT INTO CNCR_CODE_META_BAK values (:v_host_cd,'1','40180','방사선치료종류코드','04','양성자 치료','4', NULL, NOW());</v>
      </c>
    </row>
    <row r="1050" spans="1:17">
      <c r="A1050" s="66" t="s">
        <v>2238</v>
      </c>
      <c r="B1050" s="144">
        <v>1</v>
      </c>
      <c r="C1050" s="16">
        <v>40180</v>
      </c>
      <c r="D1050" s="16" t="s">
        <v>101</v>
      </c>
      <c r="E1050" s="17" t="s">
        <v>347</v>
      </c>
      <c r="F1050" s="5" t="s">
        <v>1306</v>
      </c>
      <c r="G1050" s="18">
        <v>5</v>
      </c>
      <c r="H1050" s="18">
        <v>10</v>
      </c>
      <c r="I1050" s="14">
        <v>0</v>
      </c>
      <c r="J1050" s="14">
        <v>1</v>
      </c>
      <c r="K1050" s="14">
        <v>1</v>
      </c>
      <c r="L1050" s="14">
        <v>1</v>
      </c>
      <c r="M1050" s="14">
        <v>1</v>
      </c>
      <c r="N1050" s="14" t="s">
        <v>170</v>
      </c>
      <c r="O1050" s="14"/>
      <c r="P1050" s="15" t="s">
        <v>275</v>
      </c>
      <c r="Q1050" s="27" t="str">
        <f t="shared" si="16"/>
        <v>INSERT INTO CNCR_CODE_META_BAK values (:v_host_cd,'1','40180','방사선치료종류코드','05','입체조형치료','5', NULL, NOW());</v>
      </c>
    </row>
    <row r="1051" spans="1:17">
      <c r="A1051" s="66" t="s">
        <v>2238</v>
      </c>
      <c r="B1051" s="144">
        <v>1</v>
      </c>
      <c r="C1051" s="16">
        <v>40180</v>
      </c>
      <c r="D1051" s="16" t="s">
        <v>101</v>
      </c>
      <c r="E1051" s="17" t="s">
        <v>595</v>
      </c>
      <c r="F1051" s="5" t="s">
        <v>1307</v>
      </c>
      <c r="G1051" s="18">
        <v>6</v>
      </c>
      <c r="H1051" s="18">
        <v>10</v>
      </c>
      <c r="I1051" s="14">
        <v>0</v>
      </c>
      <c r="J1051" s="14">
        <v>1</v>
      </c>
      <c r="K1051" s="14">
        <v>1</v>
      </c>
      <c r="L1051" s="14">
        <v>1</v>
      </c>
      <c r="M1051" s="14">
        <v>1</v>
      </c>
      <c r="N1051" s="14" t="s">
        <v>170</v>
      </c>
      <c r="O1051" s="14"/>
      <c r="P1051" s="15" t="s">
        <v>275</v>
      </c>
      <c r="Q1051" s="27" t="str">
        <f t="shared" si="16"/>
        <v>INSERT INTO CNCR_CODE_META_BAK values (:v_host_cd,'1','40180','방사선치료종류코드','06','전신조사','6', NULL, NOW());</v>
      </c>
    </row>
    <row r="1052" spans="1:17">
      <c r="A1052" s="66" t="s">
        <v>2238</v>
      </c>
      <c r="B1052" s="144">
        <v>1</v>
      </c>
      <c r="C1052" s="16">
        <v>40180</v>
      </c>
      <c r="D1052" s="16" t="s">
        <v>101</v>
      </c>
      <c r="E1052" s="17" t="s">
        <v>597</v>
      </c>
      <c r="F1052" s="5" t="s">
        <v>1308</v>
      </c>
      <c r="G1052" s="18">
        <v>7</v>
      </c>
      <c r="H1052" s="18">
        <v>10</v>
      </c>
      <c r="I1052" s="14">
        <v>0</v>
      </c>
      <c r="J1052" s="14">
        <v>1</v>
      </c>
      <c r="K1052" s="14">
        <v>1</v>
      </c>
      <c r="L1052" s="14">
        <v>1</v>
      </c>
      <c r="M1052" s="14">
        <v>1</v>
      </c>
      <c r="N1052" s="14" t="s">
        <v>170</v>
      </c>
      <c r="O1052" s="14"/>
      <c r="P1052" s="15" t="s">
        <v>275</v>
      </c>
      <c r="Q1052" s="27" t="str">
        <f t="shared" si="16"/>
        <v>INSERT INTO CNCR_CODE_META_BAK values (:v_host_cd,'1','40180','방사선치료종류코드','07','정위적 방사선 분할치료','7', NULL, NOW());</v>
      </c>
    </row>
    <row r="1053" spans="1:17">
      <c r="A1053" s="66" t="s">
        <v>2238</v>
      </c>
      <c r="B1053" s="144">
        <v>1</v>
      </c>
      <c r="C1053" s="16">
        <v>40180</v>
      </c>
      <c r="D1053" s="16" t="s">
        <v>101</v>
      </c>
      <c r="E1053" s="17" t="s">
        <v>599</v>
      </c>
      <c r="F1053" s="5" t="s">
        <v>1309</v>
      </c>
      <c r="G1053" s="18">
        <v>8</v>
      </c>
      <c r="H1053" s="18">
        <v>10</v>
      </c>
      <c r="I1053" s="14">
        <v>0</v>
      </c>
      <c r="J1053" s="14">
        <v>1</v>
      </c>
      <c r="K1053" s="14">
        <v>1</v>
      </c>
      <c r="L1053" s="14">
        <v>1</v>
      </c>
      <c r="M1053" s="14">
        <v>1</v>
      </c>
      <c r="N1053" s="14" t="s">
        <v>170</v>
      </c>
      <c r="O1053" s="14"/>
      <c r="P1053" s="15" t="s">
        <v>275</v>
      </c>
      <c r="Q1053" s="27" t="str">
        <f t="shared" si="16"/>
        <v>INSERT INTO CNCR_CODE_META_BAK values (:v_host_cd,'1','40180','방사선치료종류코드','08','체부 정위적 방사선수술','8', NULL, NOW());</v>
      </c>
    </row>
    <row r="1054" spans="1:17">
      <c r="A1054" s="66" t="s">
        <v>2238</v>
      </c>
      <c r="B1054" s="144">
        <v>1</v>
      </c>
      <c r="C1054" s="16">
        <v>40180</v>
      </c>
      <c r="D1054" s="16" t="s">
        <v>101</v>
      </c>
      <c r="E1054" s="17" t="s">
        <v>666</v>
      </c>
      <c r="F1054" s="5" t="s">
        <v>1310</v>
      </c>
      <c r="G1054" s="18">
        <v>9</v>
      </c>
      <c r="H1054" s="18">
        <v>10</v>
      </c>
      <c r="I1054" s="14">
        <v>0</v>
      </c>
      <c r="J1054" s="14">
        <v>1</v>
      </c>
      <c r="K1054" s="14">
        <v>1</v>
      </c>
      <c r="L1054" s="14">
        <v>1</v>
      </c>
      <c r="M1054" s="14">
        <v>1</v>
      </c>
      <c r="N1054" s="14" t="s">
        <v>170</v>
      </c>
      <c r="O1054" s="14"/>
      <c r="P1054" s="15" t="s">
        <v>275</v>
      </c>
      <c r="Q1054" s="27" t="str">
        <f t="shared" si="16"/>
        <v>INSERT INTO CNCR_CODE_META_BAK values (:v_host_cd,'1','40180','방사선치료종류코드','09','체외조사','9', NULL, NOW());</v>
      </c>
    </row>
    <row r="1055" spans="1:17">
      <c r="A1055" s="66" t="s">
        <v>2238</v>
      </c>
      <c r="B1055" s="144">
        <v>1</v>
      </c>
      <c r="C1055" s="16">
        <v>40180</v>
      </c>
      <c r="D1055" s="16" t="s">
        <v>101</v>
      </c>
      <c r="E1055" s="17">
        <v>99</v>
      </c>
      <c r="F1055" s="5" t="s">
        <v>271</v>
      </c>
      <c r="G1055" s="18">
        <v>10</v>
      </c>
      <c r="H1055" s="18">
        <v>10</v>
      </c>
      <c r="I1055" s="14">
        <v>0</v>
      </c>
      <c r="J1055" s="14">
        <v>0</v>
      </c>
      <c r="K1055" s="14">
        <v>1</v>
      </c>
      <c r="L1055" s="14">
        <v>1</v>
      </c>
      <c r="M1055" s="14">
        <v>1</v>
      </c>
      <c r="N1055" s="14" t="s">
        <v>170</v>
      </c>
      <c r="O1055" s="14"/>
      <c r="P1055" s="15" t="s">
        <v>275</v>
      </c>
      <c r="Q1055" s="27" t="str">
        <f t="shared" si="16"/>
        <v>INSERT INTO CNCR_CODE_META_BAK values (:v_host_cd,'1','40180','방사선치료종류코드','99','기타','10', NULL, NOW());</v>
      </c>
    </row>
    <row r="1056" spans="1:17">
      <c r="A1056" s="66" t="s">
        <v>2238</v>
      </c>
      <c r="B1056" s="144">
        <v>1</v>
      </c>
      <c r="C1056" s="16">
        <v>40200</v>
      </c>
      <c r="D1056" s="16" t="s">
        <v>1311</v>
      </c>
      <c r="E1056" s="17" t="s">
        <v>339</v>
      </c>
      <c r="F1056" s="5" t="s">
        <v>1312</v>
      </c>
      <c r="G1056" s="18">
        <v>1</v>
      </c>
      <c r="H1056" s="18">
        <v>7</v>
      </c>
      <c r="I1056" s="14">
        <v>0</v>
      </c>
      <c r="J1056" s="14">
        <v>1</v>
      </c>
      <c r="K1056" s="14">
        <v>1</v>
      </c>
      <c r="L1056" s="14">
        <v>1</v>
      </c>
      <c r="M1056" s="14">
        <v>1</v>
      </c>
      <c r="N1056" s="14" t="s">
        <v>170</v>
      </c>
      <c r="O1056" s="14"/>
      <c r="P1056" s="15" t="s">
        <v>275</v>
      </c>
      <c r="Q1056" s="27" t="str">
        <f t="shared" si="16"/>
        <v>INSERT INTO CNCR_CODE_META_BAK values (:v_host_cd,'1','40200','방사선치료평가항목코드','01','CR','1', NULL, NOW());</v>
      </c>
    </row>
    <row r="1057" spans="1:17">
      <c r="A1057" s="66" t="s">
        <v>2238</v>
      </c>
      <c r="B1057" s="144">
        <v>1</v>
      </c>
      <c r="C1057" s="16">
        <v>40200</v>
      </c>
      <c r="D1057" s="16" t="s">
        <v>109</v>
      </c>
      <c r="E1057" s="17" t="s">
        <v>341</v>
      </c>
      <c r="F1057" s="5" t="s">
        <v>1313</v>
      </c>
      <c r="G1057" s="18">
        <v>2</v>
      </c>
      <c r="H1057" s="18">
        <v>7</v>
      </c>
      <c r="I1057" s="14">
        <v>0</v>
      </c>
      <c r="J1057" s="14">
        <v>1</v>
      </c>
      <c r="K1057" s="14">
        <v>1</v>
      </c>
      <c r="L1057" s="14">
        <v>1</v>
      </c>
      <c r="M1057" s="14">
        <v>1</v>
      </c>
      <c r="N1057" s="14" t="s">
        <v>170</v>
      </c>
      <c r="O1057" s="14"/>
      <c r="P1057" s="15" t="s">
        <v>275</v>
      </c>
      <c r="Q1057" s="27" t="str">
        <f t="shared" si="16"/>
        <v>INSERT INTO CNCR_CODE_META_BAK values (:v_host_cd,'1','40200','방사선치료평가항목코드','02','PD','2', NULL, NOW());</v>
      </c>
    </row>
    <row r="1058" spans="1:17">
      <c r="A1058" s="66" t="s">
        <v>2238</v>
      </c>
      <c r="B1058" s="144">
        <v>1</v>
      </c>
      <c r="C1058" s="16">
        <v>40200</v>
      </c>
      <c r="D1058" s="16" t="s">
        <v>109</v>
      </c>
      <c r="E1058" s="17" t="s">
        <v>343</v>
      </c>
      <c r="F1058" s="5" t="s">
        <v>694</v>
      </c>
      <c r="G1058" s="18">
        <v>3</v>
      </c>
      <c r="H1058" s="18">
        <v>7</v>
      </c>
      <c r="I1058" s="14">
        <v>0</v>
      </c>
      <c r="J1058" s="14">
        <v>1</v>
      </c>
      <c r="K1058" s="14">
        <v>1</v>
      </c>
      <c r="L1058" s="14">
        <v>1</v>
      </c>
      <c r="M1058" s="14">
        <v>1</v>
      </c>
      <c r="N1058" s="14" t="s">
        <v>170</v>
      </c>
      <c r="O1058" s="14"/>
      <c r="P1058" s="15" t="s">
        <v>275</v>
      </c>
      <c r="Q1058" s="27" t="str">
        <f t="shared" si="16"/>
        <v>INSERT INTO CNCR_CODE_META_BAK values (:v_host_cd,'1','40200','방사선치료평가항목코드','03','PR','3', NULL, NOW());</v>
      </c>
    </row>
    <row r="1059" spans="1:17">
      <c r="A1059" s="66" t="s">
        <v>2238</v>
      </c>
      <c r="B1059" s="144">
        <v>1</v>
      </c>
      <c r="C1059" s="16">
        <v>40200</v>
      </c>
      <c r="D1059" s="16" t="s">
        <v>109</v>
      </c>
      <c r="E1059" s="17" t="s">
        <v>345</v>
      </c>
      <c r="F1059" s="5" t="s">
        <v>1314</v>
      </c>
      <c r="G1059" s="18">
        <v>4</v>
      </c>
      <c r="H1059" s="18">
        <v>7</v>
      </c>
      <c r="I1059" s="14">
        <v>0</v>
      </c>
      <c r="J1059" s="14">
        <v>1</v>
      </c>
      <c r="K1059" s="14">
        <v>1</v>
      </c>
      <c r="L1059" s="14">
        <v>1</v>
      </c>
      <c r="M1059" s="14">
        <v>1</v>
      </c>
      <c r="N1059" s="14" t="s">
        <v>170</v>
      </c>
      <c r="O1059" s="14"/>
      <c r="P1059" s="15" t="s">
        <v>275</v>
      </c>
      <c r="Q1059" s="27" t="str">
        <f t="shared" si="16"/>
        <v>INSERT INTO CNCR_CODE_META_BAK values (:v_host_cd,'1','40200','방사선치료평가항목코드','04','SD','4', NULL, NOW());</v>
      </c>
    </row>
    <row r="1060" spans="1:17">
      <c r="A1060" s="66" t="s">
        <v>2238</v>
      </c>
      <c r="B1060" s="144">
        <v>1</v>
      </c>
      <c r="C1060" s="16">
        <v>40200</v>
      </c>
      <c r="D1060" s="16" t="s">
        <v>109</v>
      </c>
      <c r="E1060" s="17" t="s">
        <v>347</v>
      </c>
      <c r="F1060" s="5" t="s">
        <v>1315</v>
      </c>
      <c r="G1060" s="18">
        <v>5</v>
      </c>
      <c r="H1060" s="18">
        <v>7</v>
      </c>
      <c r="I1060" s="14">
        <v>0</v>
      </c>
      <c r="J1060" s="14">
        <v>1</v>
      </c>
      <c r="K1060" s="14">
        <v>1</v>
      </c>
      <c r="L1060" s="14">
        <v>1</v>
      </c>
      <c r="M1060" s="14">
        <v>1</v>
      </c>
      <c r="N1060" s="14" t="s">
        <v>170</v>
      </c>
      <c r="O1060" s="14"/>
      <c r="P1060" s="15" t="s">
        <v>275</v>
      </c>
      <c r="Q1060" s="27" t="str">
        <f t="shared" si="16"/>
        <v>INSERT INTO CNCR_CODE_META_BAK values (:v_host_cd,'1','40200','방사선치료평가항목코드','05','NE','5', NULL, NOW());</v>
      </c>
    </row>
    <row r="1061" spans="1:17">
      <c r="A1061" s="66" t="s">
        <v>2238</v>
      </c>
      <c r="B1061" s="144">
        <v>1</v>
      </c>
      <c r="C1061" s="16">
        <v>40200</v>
      </c>
      <c r="D1061" s="16" t="s">
        <v>109</v>
      </c>
      <c r="E1061" s="17" t="s">
        <v>307</v>
      </c>
      <c r="F1061" s="5" t="s">
        <v>308</v>
      </c>
      <c r="G1061" s="18">
        <v>6</v>
      </c>
      <c r="H1061" s="18">
        <v>7</v>
      </c>
      <c r="I1061" s="14">
        <v>0</v>
      </c>
      <c r="J1061" s="14">
        <v>0</v>
      </c>
      <c r="K1061" s="14">
        <v>0</v>
      </c>
      <c r="L1061" s="14">
        <v>1</v>
      </c>
      <c r="M1061" s="14">
        <v>1</v>
      </c>
      <c r="N1061" s="14" t="s">
        <v>170</v>
      </c>
      <c r="O1061" s="14"/>
      <c r="P1061" s="15" t="s">
        <v>309</v>
      </c>
      <c r="Q1061" s="27" t="str">
        <f t="shared" si="16"/>
        <v>INSERT INTO CNCR_CODE_META_BAK values (:v_host_cd,'1','40200','방사선치료평가항목코드','98','2개 이상','6', NULL, NOW());</v>
      </c>
    </row>
    <row r="1062" spans="1:17">
      <c r="A1062" s="66" t="s">
        <v>2238</v>
      </c>
      <c r="B1062" s="144">
        <v>1</v>
      </c>
      <c r="C1062" s="16">
        <v>40200</v>
      </c>
      <c r="D1062" s="16" t="s">
        <v>109</v>
      </c>
      <c r="E1062" s="17">
        <v>99</v>
      </c>
      <c r="F1062" s="5" t="s">
        <v>271</v>
      </c>
      <c r="G1062" s="18">
        <v>7</v>
      </c>
      <c r="H1062" s="18">
        <v>7</v>
      </c>
      <c r="I1062" s="14">
        <v>0</v>
      </c>
      <c r="J1062" s="14">
        <v>1</v>
      </c>
      <c r="K1062" s="14">
        <v>1</v>
      </c>
      <c r="L1062" s="14">
        <v>1</v>
      </c>
      <c r="M1062" s="14">
        <v>1</v>
      </c>
      <c r="N1062" s="14" t="s">
        <v>170</v>
      </c>
      <c r="O1062" s="14"/>
      <c r="P1062" s="15" t="s">
        <v>275</v>
      </c>
      <c r="Q1062" s="27" t="str">
        <f t="shared" si="16"/>
        <v>INSERT INTO CNCR_CODE_META_BAK values (:v_host_cd,'1','40200','방사선치료평가항목코드','99','기타','7', NULL, NOW());</v>
      </c>
    </row>
    <row r="1063" spans="1:17">
      <c r="A1063" s="66" t="s">
        <v>2238</v>
      </c>
      <c r="B1063" s="144">
        <v>1</v>
      </c>
      <c r="C1063" s="16">
        <v>40240</v>
      </c>
      <c r="D1063" s="17" t="s">
        <v>1316</v>
      </c>
      <c r="E1063" s="17" t="s">
        <v>369</v>
      </c>
      <c r="F1063" s="5" t="s">
        <v>1317</v>
      </c>
      <c r="G1063" s="18">
        <v>1</v>
      </c>
      <c r="H1063" s="18">
        <v>9</v>
      </c>
      <c r="I1063" s="14">
        <v>0</v>
      </c>
      <c r="J1063" s="14">
        <v>1</v>
      </c>
      <c r="K1063" s="14">
        <v>1</v>
      </c>
      <c r="L1063" s="14">
        <v>1</v>
      </c>
      <c r="M1063" s="14">
        <v>1</v>
      </c>
      <c r="N1063" s="14" t="s">
        <v>170</v>
      </c>
      <c r="O1063" s="14"/>
      <c r="P1063" s="15" t="s">
        <v>275</v>
      </c>
      <c r="Q1063" s="27" t="str">
        <f t="shared" si="16"/>
        <v>INSERT INTO CNCR_CODE_META_BAK values (:v_host_cd,'1','40240','수술마취부위코드','01','MAC','1', NULL, NOW());</v>
      </c>
    </row>
    <row r="1064" spans="1:17">
      <c r="A1064" s="66" t="s">
        <v>2238</v>
      </c>
      <c r="B1064" s="144">
        <v>1</v>
      </c>
      <c r="C1064" s="16">
        <v>40240</v>
      </c>
      <c r="D1064" s="17" t="s">
        <v>1316</v>
      </c>
      <c r="E1064" s="17" t="s">
        <v>371</v>
      </c>
      <c r="F1064" s="5" t="s">
        <v>1318</v>
      </c>
      <c r="G1064" s="18">
        <v>2</v>
      </c>
      <c r="H1064" s="18">
        <v>9</v>
      </c>
      <c r="I1064" s="14">
        <v>0</v>
      </c>
      <c r="J1064" s="14">
        <v>1</v>
      </c>
      <c r="K1064" s="14">
        <v>1</v>
      </c>
      <c r="L1064" s="14">
        <v>1</v>
      </c>
      <c r="M1064" s="14">
        <v>1</v>
      </c>
      <c r="N1064" s="14" t="s">
        <v>170</v>
      </c>
      <c r="O1064" s="14"/>
      <c r="P1064" s="15" t="s">
        <v>275</v>
      </c>
      <c r="Q1064" s="27" t="str">
        <f t="shared" si="16"/>
        <v>INSERT INTO CNCR_CODE_META_BAK values (:v_host_cd,'1','40240','수술마취부위코드','02','경막외','2', NULL, NOW());</v>
      </c>
    </row>
    <row r="1065" spans="1:17">
      <c r="A1065" s="66" t="s">
        <v>2238</v>
      </c>
      <c r="B1065" s="144">
        <v>1</v>
      </c>
      <c r="C1065" s="16">
        <v>40240</v>
      </c>
      <c r="D1065" s="17" t="s">
        <v>1316</v>
      </c>
      <c r="E1065" s="17" t="s">
        <v>373</v>
      </c>
      <c r="F1065" s="5" t="s">
        <v>1319</v>
      </c>
      <c r="G1065" s="18">
        <v>3</v>
      </c>
      <c r="H1065" s="18">
        <v>9</v>
      </c>
      <c r="I1065" s="14">
        <v>0</v>
      </c>
      <c r="J1065" s="14">
        <v>1</v>
      </c>
      <c r="K1065" s="14">
        <v>1</v>
      </c>
      <c r="L1065" s="14">
        <v>1</v>
      </c>
      <c r="M1065" s="14">
        <v>1</v>
      </c>
      <c r="N1065" s="14" t="s">
        <v>170</v>
      </c>
      <c r="O1065" s="14"/>
      <c r="P1065" s="15" t="s">
        <v>275</v>
      </c>
      <c r="Q1065" s="27" t="str">
        <f t="shared" si="16"/>
        <v>INSERT INTO CNCR_CODE_META_BAK values (:v_host_cd,'1','40240','수술마취부위코드','03','국소','3', NULL, NOW());</v>
      </c>
    </row>
    <row r="1066" spans="1:17">
      <c r="A1066" s="66" t="s">
        <v>2238</v>
      </c>
      <c r="B1066" s="144">
        <v>1</v>
      </c>
      <c r="C1066" s="16">
        <v>40240</v>
      </c>
      <c r="D1066" s="17" t="s">
        <v>1316</v>
      </c>
      <c r="E1066" s="17" t="s">
        <v>375</v>
      </c>
      <c r="F1066" s="5" t="s">
        <v>1320</v>
      </c>
      <c r="G1066" s="18">
        <v>4</v>
      </c>
      <c r="H1066" s="18">
        <v>9</v>
      </c>
      <c r="I1066" s="14">
        <v>0</v>
      </c>
      <c r="J1066" s="14">
        <v>1</v>
      </c>
      <c r="K1066" s="14">
        <v>1</v>
      </c>
      <c r="L1066" s="14">
        <v>1</v>
      </c>
      <c r="M1066" s="14">
        <v>1</v>
      </c>
      <c r="N1066" s="14" t="s">
        <v>170</v>
      </c>
      <c r="O1066" s="14"/>
      <c r="P1066" s="15" t="s">
        <v>275</v>
      </c>
      <c r="Q1066" s="27" t="str">
        <f t="shared" si="16"/>
        <v>INSERT INTO CNCR_CODE_META_BAK values (:v_host_cd,'1','40240','수술마취부위코드','04','신경차단','4', NULL, NOW());</v>
      </c>
    </row>
    <row r="1067" spans="1:17">
      <c r="A1067" s="66" t="s">
        <v>2238</v>
      </c>
      <c r="B1067" s="144">
        <v>1</v>
      </c>
      <c r="C1067" s="16">
        <v>40240</v>
      </c>
      <c r="D1067" s="17" t="s">
        <v>1316</v>
      </c>
      <c r="E1067" s="17" t="s">
        <v>377</v>
      </c>
      <c r="F1067" s="5" t="s">
        <v>1321</v>
      </c>
      <c r="G1067" s="18">
        <v>5</v>
      </c>
      <c r="H1067" s="18">
        <v>9</v>
      </c>
      <c r="I1067" s="14">
        <v>0</v>
      </c>
      <c r="J1067" s="14">
        <v>1</v>
      </c>
      <c r="K1067" s="14">
        <v>1</v>
      </c>
      <c r="L1067" s="14">
        <v>1</v>
      </c>
      <c r="M1067" s="14">
        <v>1</v>
      </c>
      <c r="N1067" s="14" t="s">
        <v>170</v>
      </c>
      <c r="O1067" s="14"/>
      <c r="P1067" s="15" t="s">
        <v>275</v>
      </c>
      <c r="Q1067" s="27" t="str">
        <f t="shared" si="16"/>
        <v>INSERT INTO CNCR_CODE_META_BAK values (:v_host_cd,'1','40240','수술마취부위코드','05','전신','5', NULL, NOW());</v>
      </c>
    </row>
    <row r="1068" spans="1:17">
      <c r="A1068" s="66" t="s">
        <v>2238</v>
      </c>
      <c r="B1068" s="144">
        <v>1</v>
      </c>
      <c r="C1068" s="16">
        <v>40240</v>
      </c>
      <c r="D1068" s="17" t="s">
        <v>1316</v>
      </c>
      <c r="E1068" s="17" t="s">
        <v>1322</v>
      </c>
      <c r="F1068" s="5" t="s">
        <v>1323</v>
      </c>
      <c r="G1068" s="18">
        <v>6</v>
      </c>
      <c r="H1068" s="18">
        <v>9</v>
      </c>
      <c r="I1068" s="14">
        <v>0</v>
      </c>
      <c r="J1068" s="14">
        <v>1</v>
      </c>
      <c r="K1068" s="14">
        <v>1</v>
      </c>
      <c r="L1068" s="14">
        <v>1</v>
      </c>
      <c r="M1068" s="14">
        <v>1</v>
      </c>
      <c r="N1068" s="14" t="s">
        <v>170</v>
      </c>
      <c r="O1068" s="14"/>
      <c r="P1068" s="15" t="s">
        <v>275</v>
      </c>
      <c r="Q1068" s="27" t="str">
        <f t="shared" si="16"/>
        <v>INSERT INTO CNCR_CODE_META_BAK values (:v_host_cd,'1','40240','수술마취부위코드','06','정맥','6', NULL, NOW());</v>
      </c>
    </row>
    <row r="1069" spans="1:17">
      <c r="A1069" s="66" t="s">
        <v>2238</v>
      </c>
      <c r="B1069" s="144">
        <v>1</v>
      </c>
      <c r="C1069" s="16">
        <v>40240</v>
      </c>
      <c r="D1069" s="17" t="s">
        <v>1316</v>
      </c>
      <c r="E1069" s="17" t="s">
        <v>1324</v>
      </c>
      <c r="F1069" s="5" t="s">
        <v>1325</v>
      </c>
      <c r="G1069" s="18">
        <v>7</v>
      </c>
      <c r="H1069" s="18">
        <v>9</v>
      </c>
      <c r="I1069" s="14">
        <v>0</v>
      </c>
      <c r="J1069" s="14">
        <v>1</v>
      </c>
      <c r="K1069" s="14">
        <v>1</v>
      </c>
      <c r="L1069" s="14">
        <v>1</v>
      </c>
      <c r="M1069" s="14">
        <v>1</v>
      </c>
      <c r="N1069" s="14" t="s">
        <v>170</v>
      </c>
      <c r="O1069" s="14"/>
      <c r="P1069" s="15" t="s">
        <v>275</v>
      </c>
      <c r="Q1069" s="27" t="str">
        <f t="shared" si="16"/>
        <v>INSERT INTO CNCR_CODE_META_BAK values (:v_host_cd,'1','40240','수술마취부위코드','07','척추','7', NULL, NOW());</v>
      </c>
    </row>
    <row r="1070" spans="1:17">
      <c r="A1070" s="66" t="s">
        <v>2238</v>
      </c>
      <c r="B1070" s="144">
        <v>1</v>
      </c>
      <c r="C1070" s="16">
        <v>40240</v>
      </c>
      <c r="D1070" s="17" t="s">
        <v>1316</v>
      </c>
      <c r="E1070" s="17" t="s">
        <v>1326</v>
      </c>
      <c r="F1070" s="5" t="s">
        <v>1327</v>
      </c>
      <c r="G1070" s="18">
        <v>8</v>
      </c>
      <c r="H1070" s="18">
        <v>9</v>
      </c>
      <c r="I1070" s="14">
        <v>0</v>
      </c>
      <c r="J1070" s="14">
        <v>1</v>
      </c>
      <c r="K1070" s="14">
        <v>1</v>
      </c>
      <c r="L1070" s="14">
        <v>1</v>
      </c>
      <c r="M1070" s="14">
        <v>1</v>
      </c>
      <c r="N1070" s="14" t="s">
        <v>170</v>
      </c>
      <c r="O1070" s="14"/>
      <c r="P1070" s="15" t="s">
        <v>275</v>
      </c>
      <c r="Q1070" s="27" t="str">
        <f t="shared" si="16"/>
        <v>INSERT INTO CNCR_CODE_META_BAK values (:v_host_cd,'1','40240','수술마취부위코드','08','척추+경막외','8', NULL, NOW());</v>
      </c>
    </row>
    <row r="1071" spans="1:17">
      <c r="A1071" s="66" t="s">
        <v>2238</v>
      </c>
      <c r="B1071" s="144">
        <v>1</v>
      </c>
      <c r="C1071" s="16">
        <v>40240</v>
      </c>
      <c r="D1071" s="17" t="s">
        <v>1316</v>
      </c>
      <c r="E1071" s="17" t="s">
        <v>943</v>
      </c>
      <c r="F1071" s="5" t="s">
        <v>271</v>
      </c>
      <c r="G1071" s="18">
        <v>9</v>
      </c>
      <c r="H1071" s="18">
        <v>9</v>
      </c>
      <c r="I1071" s="14">
        <v>0</v>
      </c>
      <c r="J1071" s="14">
        <v>1</v>
      </c>
      <c r="K1071" s="14">
        <v>1</v>
      </c>
      <c r="L1071" s="14">
        <v>1</v>
      </c>
      <c r="M1071" s="14">
        <v>1</v>
      </c>
      <c r="N1071" s="14" t="s">
        <v>170</v>
      </c>
      <c r="O1071" s="14"/>
      <c r="P1071" s="15" t="s">
        <v>275</v>
      </c>
      <c r="Q1071" s="27" t="str">
        <f t="shared" si="16"/>
        <v>INSERT INTO CNCR_CODE_META_BAK values (:v_host_cd,'1','40240','수술마취부위코드','99','기타','9', NULL, NOW());</v>
      </c>
    </row>
    <row r="1072" spans="1:17">
      <c r="A1072" s="66" t="s">
        <v>2238</v>
      </c>
      <c r="B1072" s="144">
        <v>1</v>
      </c>
      <c r="C1072" s="16">
        <v>40250</v>
      </c>
      <c r="D1072" s="16" t="s">
        <v>1328</v>
      </c>
      <c r="E1072" s="17">
        <v>1</v>
      </c>
      <c r="F1072" s="5" t="s">
        <v>1270</v>
      </c>
      <c r="G1072" s="18">
        <v>1</v>
      </c>
      <c r="H1072" s="18">
        <v>3</v>
      </c>
      <c r="I1072" s="14">
        <v>0</v>
      </c>
      <c r="J1072" s="14">
        <v>1</v>
      </c>
      <c r="K1072" s="14">
        <v>1</v>
      </c>
      <c r="L1072" s="14">
        <v>1</v>
      </c>
      <c r="M1072" s="14">
        <v>1</v>
      </c>
      <c r="N1072" s="14" t="s">
        <v>170</v>
      </c>
      <c r="O1072" s="14"/>
      <c r="P1072" s="15" t="s">
        <v>275</v>
      </c>
      <c r="Q1072" s="27" t="str">
        <f t="shared" si="16"/>
        <v>INSERT INTO CNCR_CODE_META_BAK values (:v_host_cd,'1','40250','수술목적코드','1','Curative','1', NULL, NOW());</v>
      </c>
    </row>
    <row r="1073" spans="1:17">
      <c r="A1073" s="66" t="s">
        <v>2238</v>
      </c>
      <c r="B1073" s="144">
        <v>1</v>
      </c>
      <c r="C1073" s="16">
        <v>40250</v>
      </c>
      <c r="D1073" s="16" t="s">
        <v>68</v>
      </c>
      <c r="E1073" s="17">
        <v>2</v>
      </c>
      <c r="F1073" s="5" t="s">
        <v>1271</v>
      </c>
      <c r="G1073" s="18">
        <v>2</v>
      </c>
      <c r="H1073" s="18">
        <v>3</v>
      </c>
      <c r="I1073" s="14">
        <v>0</v>
      </c>
      <c r="J1073" s="14">
        <v>1</v>
      </c>
      <c r="K1073" s="14">
        <v>1</v>
      </c>
      <c r="L1073" s="14">
        <v>1</v>
      </c>
      <c r="M1073" s="14">
        <v>1</v>
      </c>
      <c r="N1073" s="14" t="s">
        <v>170</v>
      </c>
      <c r="O1073" s="14"/>
      <c r="P1073" s="15" t="s">
        <v>275</v>
      </c>
      <c r="Q1073" s="27" t="str">
        <f t="shared" si="16"/>
        <v>INSERT INTO CNCR_CODE_META_BAK values (:v_host_cd,'1','40250','수술목적코드','2','Palliative','2', NULL, NOW());</v>
      </c>
    </row>
    <row r="1074" spans="1:17">
      <c r="A1074" s="66" t="s">
        <v>2238</v>
      </c>
      <c r="B1074" s="144">
        <v>1</v>
      </c>
      <c r="C1074" s="16">
        <v>40250</v>
      </c>
      <c r="D1074" s="16" t="s">
        <v>68</v>
      </c>
      <c r="E1074" s="17">
        <v>9</v>
      </c>
      <c r="F1074" s="5" t="s">
        <v>271</v>
      </c>
      <c r="G1074" s="18">
        <v>3</v>
      </c>
      <c r="H1074" s="18">
        <v>3</v>
      </c>
      <c r="I1074" s="14">
        <v>0</v>
      </c>
      <c r="J1074" s="14">
        <v>1</v>
      </c>
      <c r="K1074" s="14">
        <v>1</v>
      </c>
      <c r="L1074" s="14">
        <v>1</v>
      </c>
      <c r="M1074" s="14">
        <v>1</v>
      </c>
      <c r="N1074" s="14" t="s">
        <v>170</v>
      </c>
      <c r="O1074" s="14"/>
      <c r="P1074" s="15" t="s">
        <v>275</v>
      </c>
      <c r="Q1074" s="27" t="str">
        <f t="shared" si="16"/>
        <v>INSERT INTO CNCR_CODE_META_BAK values (:v_host_cd,'1','40250','수술목적코드','9','기타','3', NULL, NOW());</v>
      </c>
    </row>
    <row r="1075" spans="1:17">
      <c r="A1075" s="66" t="s">
        <v>2238</v>
      </c>
      <c r="B1075" s="144">
        <v>1</v>
      </c>
      <c r="C1075" s="16">
        <v>40260</v>
      </c>
      <c r="D1075" s="17" t="s">
        <v>1329</v>
      </c>
      <c r="E1075" s="17" t="s">
        <v>369</v>
      </c>
      <c r="F1075" s="5" t="s">
        <v>1330</v>
      </c>
      <c r="G1075" s="18">
        <v>1</v>
      </c>
      <c r="H1075" s="18">
        <v>9</v>
      </c>
      <c r="I1075" s="14">
        <v>0</v>
      </c>
      <c r="J1075" s="14">
        <v>1</v>
      </c>
      <c r="K1075" s="14">
        <v>0</v>
      </c>
      <c r="L1075" s="14">
        <v>0</v>
      </c>
      <c r="M1075" s="14">
        <v>0</v>
      </c>
      <c r="N1075" s="14" t="s">
        <v>170</v>
      </c>
      <c r="O1075" s="14"/>
      <c r="P1075" s="15" t="s">
        <v>267</v>
      </c>
      <c r="Q1075" s="27" t="str">
        <f t="shared" si="16"/>
        <v>INSERT INTO CNCR_CODE_META_BAK values (:v_host_cd,'1','40260','위암수술방법코드','01','개복','1', NULL, NOW());</v>
      </c>
    </row>
    <row r="1076" spans="1:17">
      <c r="A1076" s="66" t="s">
        <v>2238</v>
      </c>
      <c r="B1076" s="144">
        <v>1</v>
      </c>
      <c r="C1076" s="16">
        <v>40260</v>
      </c>
      <c r="D1076" s="17" t="s">
        <v>1329</v>
      </c>
      <c r="E1076" s="17" t="s">
        <v>371</v>
      </c>
      <c r="F1076" s="5" t="s">
        <v>1331</v>
      </c>
      <c r="G1076" s="18">
        <v>2</v>
      </c>
      <c r="H1076" s="18">
        <v>9</v>
      </c>
      <c r="I1076" s="14">
        <v>0</v>
      </c>
      <c r="J1076" s="14">
        <v>1</v>
      </c>
      <c r="K1076" s="14">
        <v>0</v>
      </c>
      <c r="L1076" s="14">
        <v>0</v>
      </c>
      <c r="M1076" s="14">
        <v>0</v>
      </c>
      <c r="N1076" s="14" t="s">
        <v>170</v>
      </c>
      <c r="O1076" s="14"/>
      <c r="P1076" s="15" t="s">
        <v>267</v>
      </c>
      <c r="Q1076" s="27" t="str">
        <f t="shared" si="16"/>
        <v>INSERT INTO CNCR_CODE_META_BAK values (:v_host_cd,'1','40260','위암수술방법코드','02','내시경 복강경 협력 수술','2', NULL, NOW());</v>
      </c>
    </row>
    <row r="1077" spans="1:17">
      <c r="A1077" s="66" t="s">
        <v>2238</v>
      </c>
      <c r="B1077" s="144">
        <v>1</v>
      </c>
      <c r="C1077" s="16">
        <v>40260</v>
      </c>
      <c r="D1077" s="17" t="s">
        <v>1329</v>
      </c>
      <c r="E1077" s="17" t="s">
        <v>373</v>
      </c>
      <c r="F1077" s="5" t="s">
        <v>1332</v>
      </c>
      <c r="G1077" s="18">
        <v>3</v>
      </c>
      <c r="H1077" s="18">
        <v>9</v>
      </c>
      <c r="I1077" s="14">
        <v>0</v>
      </c>
      <c r="J1077" s="14">
        <v>1</v>
      </c>
      <c r="K1077" s="14">
        <v>0</v>
      </c>
      <c r="L1077" s="14">
        <v>0</v>
      </c>
      <c r="M1077" s="14">
        <v>0</v>
      </c>
      <c r="N1077" s="14" t="s">
        <v>170</v>
      </c>
      <c r="O1077" s="14"/>
      <c r="P1077" s="15" t="s">
        <v>267</v>
      </c>
      <c r="Q1077" s="27" t="str">
        <f t="shared" si="16"/>
        <v>INSERT INTO CNCR_CODE_META_BAK values (:v_host_cd,'1','40260','위암수술방법코드','03','로봇 보조','3', NULL, NOW());</v>
      </c>
    </row>
    <row r="1078" spans="1:17">
      <c r="A1078" s="66" t="s">
        <v>2238</v>
      </c>
      <c r="B1078" s="144">
        <v>1</v>
      </c>
      <c r="C1078" s="16">
        <v>40260</v>
      </c>
      <c r="D1078" s="17" t="s">
        <v>1329</v>
      </c>
      <c r="E1078" s="17" t="s">
        <v>375</v>
      </c>
      <c r="F1078" s="5" t="s">
        <v>1333</v>
      </c>
      <c r="G1078" s="18">
        <v>4</v>
      </c>
      <c r="H1078" s="18">
        <v>9</v>
      </c>
      <c r="I1078" s="14">
        <v>0</v>
      </c>
      <c r="J1078" s="14">
        <v>1</v>
      </c>
      <c r="K1078" s="14">
        <v>0</v>
      </c>
      <c r="L1078" s="14">
        <v>0</v>
      </c>
      <c r="M1078" s="14">
        <v>0</v>
      </c>
      <c r="N1078" s="14" t="s">
        <v>170</v>
      </c>
      <c r="O1078" s="14"/>
      <c r="P1078" s="15" t="s">
        <v>267</v>
      </c>
      <c r="Q1078" s="27" t="str">
        <f t="shared" si="16"/>
        <v>INSERT INTO CNCR_CODE_META_BAK values (:v_host_cd,'1','40260','위암수술방법코드','04','로봇-다공','4', NULL, NOW());</v>
      </c>
    </row>
    <row r="1079" spans="1:17">
      <c r="A1079" s="66" t="s">
        <v>2238</v>
      </c>
      <c r="B1079" s="144">
        <v>1</v>
      </c>
      <c r="C1079" s="16">
        <v>40260</v>
      </c>
      <c r="D1079" s="17" t="s">
        <v>1329</v>
      </c>
      <c r="E1079" s="17" t="s">
        <v>377</v>
      </c>
      <c r="F1079" s="5" t="s">
        <v>1334</v>
      </c>
      <c r="G1079" s="18">
        <v>5</v>
      </c>
      <c r="H1079" s="18">
        <v>9</v>
      </c>
      <c r="I1079" s="14">
        <v>0</v>
      </c>
      <c r="J1079" s="14">
        <v>1</v>
      </c>
      <c r="K1079" s="14">
        <v>0</v>
      </c>
      <c r="L1079" s="14">
        <v>0</v>
      </c>
      <c r="M1079" s="14">
        <v>0</v>
      </c>
      <c r="N1079" s="14" t="s">
        <v>170</v>
      </c>
      <c r="O1079" s="14"/>
      <c r="P1079" s="15" t="s">
        <v>267</v>
      </c>
      <c r="Q1079" s="27" t="str">
        <f t="shared" si="16"/>
        <v>INSERT INTO CNCR_CODE_META_BAK values (:v_host_cd,'1','40260','위암수술방법코드','05','로봇-단일공','5', NULL, NOW());</v>
      </c>
    </row>
    <row r="1080" spans="1:17">
      <c r="A1080" s="66" t="s">
        <v>2238</v>
      </c>
      <c r="B1080" s="144">
        <v>1</v>
      </c>
      <c r="C1080" s="16">
        <v>40260</v>
      </c>
      <c r="D1080" s="17" t="s">
        <v>1329</v>
      </c>
      <c r="E1080" s="17" t="s">
        <v>1322</v>
      </c>
      <c r="F1080" s="5" t="s">
        <v>1335</v>
      </c>
      <c r="G1080" s="18">
        <v>6</v>
      </c>
      <c r="H1080" s="18">
        <v>9</v>
      </c>
      <c r="I1080" s="14">
        <v>0</v>
      </c>
      <c r="J1080" s="14">
        <v>1</v>
      </c>
      <c r="K1080" s="14">
        <v>0</v>
      </c>
      <c r="L1080" s="14">
        <v>0</v>
      </c>
      <c r="M1080" s="14">
        <v>0</v>
      </c>
      <c r="N1080" s="14" t="s">
        <v>170</v>
      </c>
      <c r="O1080" s="14"/>
      <c r="P1080" s="15" t="s">
        <v>267</v>
      </c>
      <c r="Q1080" s="27" t="str">
        <f t="shared" si="16"/>
        <v>INSERT INTO CNCR_CODE_META_BAK values (:v_host_cd,'1','40260','위암수술방법코드','06','복강경보조','6', NULL, NOW());</v>
      </c>
    </row>
    <row r="1081" spans="1:17">
      <c r="A1081" s="66" t="s">
        <v>2238</v>
      </c>
      <c r="B1081" s="144">
        <v>1</v>
      </c>
      <c r="C1081" s="16">
        <v>40260</v>
      </c>
      <c r="D1081" s="17" t="s">
        <v>1329</v>
      </c>
      <c r="E1081" s="17" t="s">
        <v>1324</v>
      </c>
      <c r="F1081" s="5" t="s">
        <v>1336</v>
      </c>
      <c r="G1081" s="18">
        <v>7</v>
      </c>
      <c r="H1081" s="18">
        <v>9</v>
      </c>
      <c r="I1081" s="14">
        <v>0</v>
      </c>
      <c r="J1081" s="14">
        <v>1</v>
      </c>
      <c r="K1081" s="14">
        <v>0</v>
      </c>
      <c r="L1081" s="14">
        <v>0</v>
      </c>
      <c r="M1081" s="14">
        <v>0</v>
      </c>
      <c r="N1081" s="14" t="s">
        <v>170</v>
      </c>
      <c r="O1081" s="14"/>
      <c r="P1081" s="15" t="s">
        <v>267</v>
      </c>
      <c r="Q1081" s="27" t="str">
        <f t="shared" si="16"/>
        <v>INSERT INTO CNCR_CODE_META_BAK values (:v_host_cd,'1','40260','위암수술방법코드','07','전복강경 (다공, multi-port)','7', NULL, NOW());</v>
      </c>
    </row>
    <row r="1082" spans="1:17">
      <c r="A1082" s="66" t="s">
        <v>2238</v>
      </c>
      <c r="B1082" s="144">
        <v>1</v>
      </c>
      <c r="C1082" s="16">
        <v>40260</v>
      </c>
      <c r="D1082" s="17" t="s">
        <v>1329</v>
      </c>
      <c r="E1082" s="17" t="s">
        <v>1326</v>
      </c>
      <c r="F1082" s="5" t="s">
        <v>1337</v>
      </c>
      <c r="G1082" s="18">
        <v>8</v>
      </c>
      <c r="H1082" s="18">
        <v>9</v>
      </c>
      <c r="I1082" s="14">
        <v>0</v>
      </c>
      <c r="J1082" s="14">
        <v>1</v>
      </c>
      <c r="K1082" s="14">
        <v>0</v>
      </c>
      <c r="L1082" s="14">
        <v>0</v>
      </c>
      <c r="M1082" s="14">
        <v>0</v>
      </c>
      <c r="N1082" s="14" t="s">
        <v>170</v>
      </c>
      <c r="O1082" s="14"/>
      <c r="P1082" s="15" t="s">
        <v>267</v>
      </c>
      <c r="Q1082" s="27" t="str">
        <f t="shared" si="16"/>
        <v>INSERT INTO CNCR_CODE_META_BAK values (:v_host_cd,'1','40260','위암수술방법코드','08','전복강경 (단일공, single port)','8', NULL, NOW());</v>
      </c>
    </row>
    <row r="1083" spans="1:17">
      <c r="A1083" s="66" t="s">
        <v>2238</v>
      </c>
      <c r="B1083" s="144">
        <v>1</v>
      </c>
      <c r="C1083" s="16">
        <v>40260</v>
      </c>
      <c r="D1083" s="17" t="s">
        <v>1329</v>
      </c>
      <c r="E1083" s="17" t="s">
        <v>943</v>
      </c>
      <c r="F1083" s="5" t="s">
        <v>271</v>
      </c>
      <c r="G1083" s="18">
        <v>9</v>
      </c>
      <c r="H1083" s="18">
        <v>9</v>
      </c>
      <c r="I1083" s="14">
        <v>0</v>
      </c>
      <c r="J1083" s="14">
        <v>1</v>
      </c>
      <c r="K1083" s="14">
        <v>0</v>
      </c>
      <c r="L1083" s="14">
        <v>0</v>
      </c>
      <c r="M1083" s="14">
        <v>0</v>
      </c>
      <c r="N1083" s="14" t="s">
        <v>170</v>
      </c>
      <c r="O1083" s="14"/>
      <c r="P1083" s="15" t="s">
        <v>267</v>
      </c>
      <c r="Q1083" s="27" t="str">
        <f t="shared" si="16"/>
        <v>INSERT INTO CNCR_CODE_META_BAK values (:v_host_cd,'1','40260','위암수술방법코드','99','기타','9', NULL, NOW());</v>
      </c>
    </row>
    <row r="1084" spans="1:17">
      <c r="A1084" s="66" t="s">
        <v>2238</v>
      </c>
      <c r="B1084" s="144">
        <v>1</v>
      </c>
      <c r="C1084" s="16">
        <v>40270</v>
      </c>
      <c r="D1084" s="16" t="s">
        <v>1338</v>
      </c>
      <c r="E1084" s="17">
        <v>1</v>
      </c>
      <c r="F1084" s="5" t="s">
        <v>765</v>
      </c>
      <c r="G1084" s="18">
        <v>1</v>
      </c>
      <c r="H1084" s="18">
        <v>5</v>
      </c>
      <c r="I1084" s="14">
        <v>0</v>
      </c>
      <c r="J1084" s="14">
        <v>0</v>
      </c>
      <c r="K1084" s="14">
        <v>1</v>
      </c>
      <c r="L1084" s="14">
        <v>0</v>
      </c>
      <c r="M1084" s="14">
        <v>0</v>
      </c>
      <c r="N1084" s="14" t="s">
        <v>170</v>
      </c>
      <c r="O1084" s="14"/>
      <c r="P1084" s="15" t="s">
        <v>275</v>
      </c>
      <c r="Q1084" s="27" t="str">
        <f t="shared" si="16"/>
        <v>INSERT INTO CNCR_CODE_META_BAK values (:v_host_cd,'1','40270','수술부위코드','1','Breast','1', NULL, NOW());</v>
      </c>
    </row>
    <row r="1085" spans="1:17">
      <c r="A1085" s="66" t="s">
        <v>2238</v>
      </c>
      <c r="B1085" s="144">
        <v>1</v>
      </c>
      <c r="C1085" s="16">
        <v>40270</v>
      </c>
      <c r="D1085" s="16" t="s">
        <v>69</v>
      </c>
      <c r="E1085" s="17">
        <v>2</v>
      </c>
      <c r="F1085" s="5" t="s">
        <v>511</v>
      </c>
      <c r="G1085" s="18">
        <v>2</v>
      </c>
      <c r="H1085" s="18">
        <v>5</v>
      </c>
      <c r="I1085" s="14">
        <v>0</v>
      </c>
      <c r="J1085" s="14">
        <v>0</v>
      </c>
      <c r="K1085" s="14">
        <v>1</v>
      </c>
      <c r="L1085" s="14">
        <v>1</v>
      </c>
      <c r="M1085" s="14">
        <v>0</v>
      </c>
      <c r="N1085" s="14" t="s">
        <v>170</v>
      </c>
      <c r="O1085" s="14"/>
      <c r="P1085" s="15" t="s">
        <v>275</v>
      </c>
      <c r="Q1085" s="27" t="str">
        <f t="shared" si="16"/>
        <v>INSERT INTO CNCR_CODE_META_BAK values (:v_host_cd,'1','40270','수술부위코드','2','LN','2', NULL, NOW());</v>
      </c>
    </row>
    <row r="1086" spans="1:17">
      <c r="A1086" s="66" t="s">
        <v>2238</v>
      </c>
      <c r="B1086" s="144">
        <v>1</v>
      </c>
      <c r="C1086" s="16">
        <v>40270</v>
      </c>
      <c r="D1086" s="16" t="s">
        <v>69</v>
      </c>
      <c r="E1086" s="17" t="s">
        <v>382</v>
      </c>
      <c r="F1086" s="5" t="s">
        <v>510</v>
      </c>
      <c r="G1086" s="18">
        <v>3</v>
      </c>
      <c r="H1086" s="18">
        <v>5</v>
      </c>
      <c r="I1086" s="14">
        <v>0</v>
      </c>
      <c r="J1086" s="14">
        <v>0</v>
      </c>
      <c r="K1086" s="14">
        <v>0</v>
      </c>
      <c r="L1086" s="14">
        <v>1</v>
      </c>
      <c r="M1086" s="14">
        <v>0</v>
      </c>
      <c r="N1086" s="14" t="s">
        <v>170</v>
      </c>
      <c r="O1086" s="14"/>
      <c r="P1086" s="15" t="s">
        <v>275</v>
      </c>
      <c r="Q1086" s="27" t="str">
        <f t="shared" si="16"/>
        <v>INSERT INTO CNCR_CODE_META_BAK values (:v_host_cd,'1','40270','수술부위코드','3','Liver','3', NULL, NOW());</v>
      </c>
    </row>
    <row r="1087" spans="1:17">
      <c r="A1087" s="66" t="s">
        <v>2238</v>
      </c>
      <c r="B1087" s="144">
        <v>1</v>
      </c>
      <c r="C1087" s="16">
        <v>40270</v>
      </c>
      <c r="D1087" s="16" t="s">
        <v>69</v>
      </c>
      <c r="E1087" s="17" t="s">
        <v>384</v>
      </c>
      <c r="F1087" s="5" t="s">
        <v>308</v>
      </c>
      <c r="G1087" s="18">
        <v>4</v>
      </c>
      <c r="H1087" s="18">
        <v>5</v>
      </c>
      <c r="I1087" s="14">
        <v>0</v>
      </c>
      <c r="J1087" s="14">
        <v>0</v>
      </c>
      <c r="K1087" s="14">
        <v>0</v>
      </c>
      <c r="L1087" s="14">
        <v>1</v>
      </c>
      <c r="M1087" s="14">
        <v>1</v>
      </c>
      <c r="N1087" s="14" t="s">
        <v>170</v>
      </c>
      <c r="O1087" s="14"/>
      <c r="P1087" s="15" t="s">
        <v>499</v>
      </c>
      <c r="Q1087" s="27" t="str">
        <f t="shared" si="16"/>
        <v>INSERT INTO CNCR_CODE_META_BAK values (:v_host_cd,'1','40270','수술부위코드','4','2개 이상','4', NULL, NOW());</v>
      </c>
    </row>
    <row r="1088" spans="1:17">
      <c r="A1088" s="66" t="s">
        <v>2238</v>
      </c>
      <c r="B1088" s="144">
        <v>1</v>
      </c>
      <c r="C1088" s="16">
        <v>40270</v>
      </c>
      <c r="D1088" s="16" t="s">
        <v>69</v>
      </c>
      <c r="E1088" s="17">
        <v>9</v>
      </c>
      <c r="F1088" s="5" t="s">
        <v>271</v>
      </c>
      <c r="G1088" s="18">
        <v>5</v>
      </c>
      <c r="H1088" s="18">
        <v>5</v>
      </c>
      <c r="I1088" s="14">
        <v>0</v>
      </c>
      <c r="J1088" s="14">
        <v>0</v>
      </c>
      <c r="K1088" s="14">
        <v>1</v>
      </c>
      <c r="L1088" s="14">
        <v>1</v>
      </c>
      <c r="M1088" s="14">
        <v>0</v>
      </c>
      <c r="N1088" s="14" t="s">
        <v>170</v>
      </c>
      <c r="O1088" s="14"/>
      <c r="P1088" s="15" t="s">
        <v>275</v>
      </c>
      <c r="Q1088" s="27" t="str">
        <f t="shared" si="16"/>
        <v>INSERT INTO CNCR_CODE_META_BAK values (:v_host_cd,'1','40270','수술부위코드','9','기타','5', NULL, NOW());</v>
      </c>
    </row>
    <row r="1089" spans="1:17">
      <c r="A1089" s="66" t="s">
        <v>2238</v>
      </c>
      <c r="B1089" s="144">
        <v>1</v>
      </c>
      <c r="C1089" s="16">
        <v>40280</v>
      </c>
      <c r="D1089" s="16" t="s">
        <v>1339</v>
      </c>
      <c r="E1089" s="17" t="s">
        <v>339</v>
      </c>
      <c r="F1089" s="5" t="s">
        <v>351</v>
      </c>
      <c r="G1089" s="18">
        <v>1</v>
      </c>
      <c r="H1089" s="18">
        <v>6</v>
      </c>
      <c r="I1089" s="14">
        <v>0</v>
      </c>
      <c r="J1089" s="14">
        <v>1</v>
      </c>
      <c r="K1089" s="14">
        <v>0</v>
      </c>
      <c r="L1089" s="14">
        <v>0</v>
      </c>
      <c r="M1089" s="14">
        <v>0</v>
      </c>
      <c r="N1089" s="14" t="s">
        <v>170</v>
      </c>
      <c r="O1089" s="14"/>
      <c r="P1089" s="15" t="s">
        <v>267</v>
      </c>
      <c r="Q1089" s="27" t="str">
        <f t="shared" si="16"/>
        <v>INSERT INTO CNCR_CODE_META_BAK values (:v_host_cd,'1','40280','수술시항암요법코드','01','No','1', NULL, NOW());</v>
      </c>
    </row>
    <row r="1090" spans="1:17">
      <c r="A1090" s="66" t="s">
        <v>2238</v>
      </c>
      <c r="B1090" s="144">
        <v>1</v>
      </c>
      <c r="C1090" s="16">
        <v>40280</v>
      </c>
      <c r="D1090" s="16" t="s">
        <v>1340</v>
      </c>
      <c r="E1090" s="17" t="s">
        <v>341</v>
      </c>
      <c r="F1090" s="5" t="s">
        <v>1341</v>
      </c>
      <c r="G1090" s="18">
        <v>2</v>
      </c>
      <c r="H1090" s="18">
        <v>6</v>
      </c>
      <c r="I1090" s="14">
        <v>0</v>
      </c>
      <c r="J1090" s="14">
        <v>1</v>
      </c>
      <c r="K1090" s="14">
        <v>0</v>
      </c>
      <c r="L1090" s="14">
        <v>0</v>
      </c>
      <c r="M1090" s="14">
        <v>0</v>
      </c>
      <c r="N1090" s="14" t="s">
        <v>170</v>
      </c>
      <c r="O1090" s="14"/>
      <c r="P1090" s="15" t="s">
        <v>267</v>
      </c>
      <c r="Q1090" s="27" t="str">
        <f t="shared" si="16"/>
        <v>INSERT INTO CNCR_CODE_META_BAK values (:v_host_cd,'1','40280','수술시항암요법코드','02','IP chemo','2', NULL, NOW());</v>
      </c>
    </row>
    <row r="1091" spans="1:17">
      <c r="A1091" s="66" t="s">
        <v>2238</v>
      </c>
      <c r="B1091" s="144">
        <v>1</v>
      </c>
      <c r="C1091" s="16">
        <v>40280</v>
      </c>
      <c r="D1091" s="16" t="s">
        <v>1340</v>
      </c>
      <c r="E1091" s="17" t="s">
        <v>343</v>
      </c>
      <c r="F1091" s="5" t="s">
        <v>1342</v>
      </c>
      <c r="G1091" s="18">
        <v>3</v>
      </c>
      <c r="H1091" s="18">
        <v>6</v>
      </c>
      <c r="I1091" s="14">
        <v>0</v>
      </c>
      <c r="J1091" s="14">
        <v>1</v>
      </c>
      <c r="K1091" s="14">
        <v>0</v>
      </c>
      <c r="L1091" s="14">
        <v>0</v>
      </c>
      <c r="M1091" s="14">
        <v>0</v>
      </c>
      <c r="N1091" s="14" t="s">
        <v>170</v>
      </c>
      <c r="O1091" s="14"/>
      <c r="P1091" s="15" t="s">
        <v>267</v>
      </c>
      <c r="Q1091" s="27" t="str">
        <f t="shared" ref="Q1091:Q1154" si="17">"INSERT INTO CNCR_CODE_META_BAK values (:v_host_cd,'"&amp; B1091 &amp;"','"&amp; C1091 &amp;"','"&amp; D1091 &amp;"','"&amp; E1091 &amp;"','"&amp; SUBSTITUTE(F1091,CHAR(39),CHAR(39)&amp;CHAR(39)) &amp;"','"&amp; G1091 &amp;"', NULL, NOW());"</f>
        <v>INSERT INTO CNCR_CODE_META_BAK values (:v_host_cd,'1','40280','수술시항암요법코드','03','HIPEC','3', NULL, NOW());</v>
      </c>
    </row>
    <row r="1092" spans="1:17">
      <c r="A1092" s="66" t="s">
        <v>2238</v>
      </c>
      <c r="B1092" s="144">
        <v>1</v>
      </c>
      <c r="C1092" s="16">
        <v>40280</v>
      </c>
      <c r="D1092" s="16" t="s">
        <v>1340</v>
      </c>
      <c r="E1092" s="17" t="s">
        <v>345</v>
      </c>
      <c r="F1092" s="5" t="s">
        <v>1343</v>
      </c>
      <c r="G1092" s="18">
        <v>4</v>
      </c>
      <c r="H1092" s="18">
        <v>6</v>
      </c>
      <c r="I1092" s="14">
        <v>0</v>
      </c>
      <c r="J1092" s="14">
        <v>1</v>
      </c>
      <c r="K1092" s="14">
        <v>0</v>
      </c>
      <c r="L1092" s="14">
        <v>0</v>
      </c>
      <c r="M1092" s="14">
        <v>0</v>
      </c>
      <c r="N1092" s="14" t="s">
        <v>170</v>
      </c>
      <c r="O1092" s="14"/>
      <c r="P1092" s="15" t="s">
        <v>267</v>
      </c>
      <c r="Q1092" s="27" t="str">
        <f t="shared" si="17"/>
        <v>INSERT INTO CNCR_CODE_META_BAK values (:v_host_cd,'1','40280','수술시항암요법코드','04','LHIPEC','4', NULL, NOW());</v>
      </c>
    </row>
    <row r="1093" spans="1:17">
      <c r="A1093" s="66" t="s">
        <v>2238</v>
      </c>
      <c r="B1093" s="144">
        <v>1</v>
      </c>
      <c r="C1093" s="16">
        <v>40280</v>
      </c>
      <c r="D1093" s="16" t="s">
        <v>1340</v>
      </c>
      <c r="E1093" s="17" t="s">
        <v>347</v>
      </c>
      <c r="F1093" s="5" t="s">
        <v>1344</v>
      </c>
      <c r="G1093" s="18">
        <v>5</v>
      </c>
      <c r="H1093" s="18">
        <v>6</v>
      </c>
      <c r="I1093" s="14">
        <v>0</v>
      </c>
      <c r="J1093" s="14">
        <v>1</v>
      </c>
      <c r="K1093" s="14">
        <v>0</v>
      </c>
      <c r="L1093" s="14">
        <v>0</v>
      </c>
      <c r="M1093" s="14">
        <v>0</v>
      </c>
      <c r="N1093" s="14" t="s">
        <v>170</v>
      </c>
      <c r="O1093" s="14"/>
      <c r="P1093" s="15" t="s">
        <v>267</v>
      </c>
      <c r="Q1093" s="27" t="str">
        <f t="shared" si="17"/>
        <v>INSERT INTO CNCR_CODE_META_BAK values (:v_host_cd,'1','40280','수술시항암요법코드','05','PIPAC','5', NULL, NOW());</v>
      </c>
    </row>
    <row r="1094" spans="1:17">
      <c r="A1094" s="66" t="s">
        <v>2238</v>
      </c>
      <c r="B1094" s="144">
        <v>1</v>
      </c>
      <c r="C1094" s="16">
        <v>40280</v>
      </c>
      <c r="D1094" s="16" t="s">
        <v>1340</v>
      </c>
      <c r="E1094" s="17">
        <v>99</v>
      </c>
      <c r="F1094" s="5" t="s">
        <v>271</v>
      </c>
      <c r="G1094" s="18">
        <v>6</v>
      </c>
      <c r="H1094" s="18">
        <v>6</v>
      </c>
      <c r="I1094" s="14">
        <v>0</v>
      </c>
      <c r="J1094" s="14">
        <v>1</v>
      </c>
      <c r="K1094" s="14">
        <v>0</v>
      </c>
      <c r="L1094" s="14">
        <v>0</v>
      </c>
      <c r="M1094" s="14">
        <v>0</v>
      </c>
      <c r="N1094" s="14" t="s">
        <v>170</v>
      </c>
      <c r="O1094" s="14"/>
      <c r="P1094" s="15" t="s">
        <v>267</v>
      </c>
      <c r="Q1094" s="27" t="str">
        <f t="shared" si="17"/>
        <v>INSERT INTO CNCR_CODE_META_BAK values (:v_host_cd,'1','40280','수술시항암요법코드','99','기타','6', NULL, NOW());</v>
      </c>
    </row>
    <row r="1095" spans="1:17">
      <c r="A1095" s="66" t="s">
        <v>2238</v>
      </c>
      <c r="B1095" s="144">
        <v>1</v>
      </c>
      <c r="C1095" s="16">
        <v>40290</v>
      </c>
      <c r="D1095" s="17" t="s">
        <v>1345</v>
      </c>
      <c r="E1095" s="17" t="s">
        <v>369</v>
      </c>
      <c r="F1095" s="5" t="s">
        <v>1346</v>
      </c>
      <c r="G1095" s="18">
        <v>1</v>
      </c>
      <c r="H1095" s="18">
        <v>6</v>
      </c>
      <c r="I1095" s="14">
        <v>0</v>
      </c>
      <c r="J1095" s="14">
        <v>1</v>
      </c>
      <c r="K1095" s="14">
        <v>0</v>
      </c>
      <c r="L1095" s="14">
        <v>0</v>
      </c>
      <c r="M1095" s="14">
        <v>0</v>
      </c>
      <c r="N1095" s="14" t="s">
        <v>170</v>
      </c>
      <c r="O1095" s="14"/>
      <c r="P1095" s="15" t="s">
        <v>267</v>
      </c>
      <c r="Q1095" s="27" t="str">
        <f t="shared" si="17"/>
        <v>INSERT INTO CNCR_CODE_META_BAK values (:v_host_cd,'1','40290','수술절개방법코드','01','Rt upper transverse incision &amp; multi-ports','1', NULL, NOW());</v>
      </c>
    </row>
    <row r="1096" spans="1:17">
      <c r="A1096" s="66" t="s">
        <v>2238</v>
      </c>
      <c r="B1096" s="144">
        <v>1</v>
      </c>
      <c r="C1096" s="16">
        <v>40290</v>
      </c>
      <c r="D1096" s="17" t="s">
        <v>1345</v>
      </c>
      <c r="E1096" s="17" t="s">
        <v>371</v>
      </c>
      <c r="F1096" s="5" t="s">
        <v>1347</v>
      </c>
      <c r="G1096" s="18">
        <v>2</v>
      </c>
      <c r="H1096" s="18">
        <v>6</v>
      </c>
      <c r="I1096" s="14">
        <v>0</v>
      </c>
      <c r="J1096" s="14">
        <v>1</v>
      </c>
      <c r="K1096" s="14">
        <v>0</v>
      </c>
      <c r="L1096" s="14">
        <v>0</v>
      </c>
      <c r="M1096" s="14">
        <v>0</v>
      </c>
      <c r="N1096" s="14" t="s">
        <v>170</v>
      </c>
      <c r="O1096" s="14"/>
      <c r="P1096" s="15" t="s">
        <v>267</v>
      </c>
      <c r="Q1096" s="27" t="str">
        <f t="shared" si="17"/>
        <v>INSERT INTO CNCR_CODE_META_BAK values (:v_host_cd,'1','40290','수술절개방법코드','02','Short upper midline &amp; multi-ports','2', NULL, NOW());</v>
      </c>
    </row>
    <row r="1097" spans="1:17">
      <c r="A1097" s="66" t="s">
        <v>2238</v>
      </c>
      <c r="B1097" s="144">
        <v>1</v>
      </c>
      <c r="C1097" s="16">
        <v>40290</v>
      </c>
      <c r="D1097" s="17" t="s">
        <v>1345</v>
      </c>
      <c r="E1097" s="17" t="s">
        <v>373</v>
      </c>
      <c r="F1097" s="5" t="s">
        <v>1348</v>
      </c>
      <c r="G1097" s="18">
        <v>3</v>
      </c>
      <c r="H1097" s="18">
        <v>6</v>
      </c>
      <c r="I1097" s="14">
        <v>0</v>
      </c>
      <c r="J1097" s="14">
        <v>1</v>
      </c>
      <c r="K1097" s="14">
        <v>0</v>
      </c>
      <c r="L1097" s="14">
        <v>0</v>
      </c>
      <c r="M1097" s="14">
        <v>0</v>
      </c>
      <c r="N1097" s="14" t="s">
        <v>170</v>
      </c>
      <c r="O1097" s="14"/>
      <c r="P1097" s="15" t="s">
        <v>267</v>
      </c>
      <c r="Q1097" s="27" t="str">
        <f t="shared" si="17"/>
        <v>INSERT INTO CNCR_CODE_META_BAK values (:v_host_cd,'1','40290','수술절개방법코드','03','Single port/ single incision','3', NULL, NOW());</v>
      </c>
    </row>
    <row r="1098" spans="1:17">
      <c r="A1098" s="66" t="s">
        <v>2238</v>
      </c>
      <c r="B1098" s="144">
        <v>1</v>
      </c>
      <c r="C1098" s="16">
        <v>40290</v>
      </c>
      <c r="D1098" s="17" t="s">
        <v>1345</v>
      </c>
      <c r="E1098" s="17" t="s">
        <v>375</v>
      </c>
      <c r="F1098" s="5" t="s">
        <v>1349</v>
      </c>
      <c r="G1098" s="18">
        <v>4</v>
      </c>
      <c r="H1098" s="18">
        <v>6</v>
      </c>
      <c r="I1098" s="14">
        <v>0</v>
      </c>
      <c r="J1098" s="14">
        <v>1</v>
      </c>
      <c r="K1098" s="14">
        <v>0</v>
      </c>
      <c r="L1098" s="14">
        <v>0</v>
      </c>
      <c r="M1098" s="14">
        <v>0</v>
      </c>
      <c r="N1098" s="14" t="s">
        <v>170</v>
      </c>
      <c r="O1098" s="14"/>
      <c r="P1098" s="15" t="s">
        <v>267</v>
      </c>
      <c r="Q1098" s="27" t="str">
        <f t="shared" si="17"/>
        <v>INSERT INTO CNCR_CODE_META_BAK values (:v_host_cd,'1','40290','수술절개방법코드','04','Umbilical incision &amp; multi-ports','4', NULL, NOW());</v>
      </c>
    </row>
    <row r="1099" spans="1:17">
      <c r="A1099" s="66" t="s">
        <v>2238</v>
      </c>
      <c r="B1099" s="144">
        <v>1</v>
      </c>
      <c r="C1099" s="16">
        <v>40290</v>
      </c>
      <c r="D1099" s="17" t="s">
        <v>1345</v>
      </c>
      <c r="E1099" s="17" t="s">
        <v>377</v>
      </c>
      <c r="F1099" s="5" t="s">
        <v>1350</v>
      </c>
      <c r="G1099" s="18">
        <v>5</v>
      </c>
      <c r="H1099" s="18">
        <v>6</v>
      </c>
      <c r="I1099" s="14">
        <v>0</v>
      </c>
      <c r="J1099" s="14">
        <v>1</v>
      </c>
      <c r="K1099" s="14">
        <v>0</v>
      </c>
      <c r="L1099" s="14">
        <v>0</v>
      </c>
      <c r="M1099" s="14">
        <v>0</v>
      </c>
      <c r="N1099" s="14" t="s">
        <v>170</v>
      </c>
      <c r="O1099" s="14"/>
      <c r="P1099" s="15" t="s">
        <v>267</v>
      </c>
      <c r="Q1099" s="27" t="str">
        <f t="shared" si="17"/>
        <v>INSERT INTO CNCR_CODE_META_BAK values (:v_host_cd,'1','40290','수술절개방법코드','05','Upper midline','5', NULL, NOW());</v>
      </c>
    </row>
    <row r="1100" spans="1:17">
      <c r="A1100" s="66" t="s">
        <v>2238</v>
      </c>
      <c r="B1100" s="144">
        <v>1</v>
      </c>
      <c r="C1100" s="16">
        <v>40290</v>
      </c>
      <c r="D1100" s="17" t="s">
        <v>1345</v>
      </c>
      <c r="E1100" s="17" t="s">
        <v>943</v>
      </c>
      <c r="F1100" s="5" t="s">
        <v>271</v>
      </c>
      <c r="G1100" s="18">
        <v>6</v>
      </c>
      <c r="H1100" s="18">
        <v>6</v>
      </c>
      <c r="I1100" s="14">
        <v>0</v>
      </c>
      <c r="J1100" s="14">
        <v>1</v>
      </c>
      <c r="K1100" s="14">
        <v>0</v>
      </c>
      <c r="L1100" s="14">
        <v>0</v>
      </c>
      <c r="M1100" s="14">
        <v>0</v>
      </c>
      <c r="N1100" s="14" t="s">
        <v>170</v>
      </c>
      <c r="O1100" s="14"/>
      <c r="P1100" s="15" t="s">
        <v>267</v>
      </c>
      <c r="Q1100" s="27" t="str">
        <f t="shared" si="17"/>
        <v>INSERT INTO CNCR_CODE_META_BAK values (:v_host_cd,'1','40290','수술절개방법코드','99','기타','6', NULL, NOW());</v>
      </c>
    </row>
    <row r="1101" spans="1:17">
      <c r="A1101" s="66" t="s">
        <v>2238</v>
      </c>
      <c r="B1101" s="144">
        <v>1</v>
      </c>
      <c r="C1101" s="16">
        <v>40300</v>
      </c>
      <c r="D1101" s="16" t="s">
        <v>1351</v>
      </c>
      <c r="E1101" s="17" t="s">
        <v>339</v>
      </c>
      <c r="F1101" s="5" t="s">
        <v>1352</v>
      </c>
      <c r="G1101" s="18">
        <v>1</v>
      </c>
      <c r="H1101" s="18">
        <v>11</v>
      </c>
      <c r="I1101" s="14">
        <v>0</v>
      </c>
      <c r="J1101" s="14">
        <v>0</v>
      </c>
      <c r="K1101" s="14">
        <v>1</v>
      </c>
      <c r="L1101" s="14">
        <v>0</v>
      </c>
      <c r="M1101" s="14">
        <v>0</v>
      </c>
      <c r="N1101" s="14" t="s">
        <v>170</v>
      </c>
      <c r="O1101" s="14"/>
      <c r="P1101" s="15" t="s">
        <v>275</v>
      </c>
      <c r="Q1101" s="27" t="str">
        <f t="shared" si="17"/>
        <v>INSERT INTO CNCR_CODE_META_BAK values (:v_host_cd,'1','40300','수술절개선유형코드','01','Curved linear','1', NULL, NOW());</v>
      </c>
    </row>
    <row r="1102" spans="1:17">
      <c r="A1102" s="66" t="s">
        <v>2238</v>
      </c>
      <c r="B1102" s="144">
        <v>1</v>
      </c>
      <c r="C1102" s="16">
        <v>40300</v>
      </c>
      <c r="D1102" s="16" t="s">
        <v>71</v>
      </c>
      <c r="E1102" s="17" t="s">
        <v>341</v>
      </c>
      <c r="F1102" s="5" t="s">
        <v>1353</v>
      </c>
      <c r="G1102" s="18">
        <v>2</v>
      </c>
      <c r="H1102" s="18">
        <v>11</v>
      </c>
      <c r="I1102" s="14">
        <v>0</v>
      </c>
      <c r="J1102" s="14">
        <v>0</v>
      </c>
      <c r="K1102" s="14">
        <v>1</v>
      </c>
      <c r="L1102" s="14">
        <v>0</v>
      </c>
      <c r="M1102" s="14">
        <v>0</v>
      </c>
      <c r="N1102" s="14" t="s">
        <v>170</v>
      </c>
      <c r="O1102" s="14"/>
      <c r="P1102" s="15" t="s">
        <v>275</v>
      </c>
      <c r="Q1102" s="27" t="str">
        <f t="shared" si="17"/>
        <v>INSERT INTO CNCR_CODE_META_BAK values (:v_host_cd,'1','40300','수술절개선유형코드','02','Elliptical','2', NULL, NOW());</v>
      </c>
    </row>
    <row r="1103" spans="1:17">
      <c r="A1103" s="66" t="s">
        <v>2238</v>
      </c>
      <c r="B1103" s="144">
        <v>1</v>
      </c>
      <c r="C1103" s="16">
        <v>40300</v>
      </c>
      <c r="D1103" s="16" t="s">
        <v>71</v>
      </c>
      <c r="E1103" s="17" t="s">
        <v>343</v>
      </c>
      <c r="F1103" s="5" t="s">
        <v>1354</v>
      </c>
      <c r="G1103" s="18">
        <v>3</v>
      </c>
      <c r="H1103" s="18">
        <v>11</v>
      </c>
      <c r="I1103" s="14">
        <v>0</v>
      </c>
      <c r="J1103" s="14">
        <v>0</v>
      </c>
      <c r="K1103" s="14">
        <v>1</v>
      </c>
      <c r="L1103" s="14">
        <v>0</v>
      </c>
      <c r="M1103" s="14">
        <v>0</v>
      </c>
      <c r="N1103" s="14" t="s">
        <v>170</v>
      </c>
      <c r="O1103" s="14"/>
      <c r="P1103" s="15" t="s">
        <v>275</v>
      </c>
      <c r="Q1103" s="27" t="str">
        <f t="shared" si="17"/>
        <v>INSERT INTO CNCR_CODE_META_BAK values (:v_host_cd,'1','40300','수술절개선유형코드','03','Inframammary','3', NULL, NOW());</v>
      </c>
    </row>
    <row r="1104" spans="1:17">
      <c r="A1104" s="66" t="s">
        <v>2238</v>
      </c>
      <c r="B1104" s="144">
        <v>1</v>
      </c>
      <c r="C1104" s="16">
        <v>40300</v>
      </c>
      <c r="D1104" s="16" t="s">
        <v>71</v>
      </c>
      <c r="E1104" s="17" t="s">
        <v>345</v>
      </c>
      <c r="F1104" s="5" t="s">
        <v>1355</v>
      </c>
      <c r="G1104" s="18">
        <v>4</v>
      </c>
      <c r="H1104" s="18">
        <v>11</v>
      </c>
      <c r="I1104" s="14">
        <v>0</v>
      </c>
      <c r="J1104" s="14">
        <v>0</v>
      </c>
      <c r="K1104" s="14">
        <v>1</v>
      </c>
      <c r="L1104" s="14">
        <v>0</v>
      </c>
      <c r="M1104" s="14">
        <v>0</v>
      </c>
      <c r="N1104" s="14" t="s">
        <v>170</v>
      </c>
      <c r="O1104" s="14"/>
      <c r="P1104" s="15" t="s">
        <v>275</v>
      </c>
      <c r="Q1104" s="27" t="str">
        <f t="shared" si="17"/>
        <v>INSERT INTO CNCR_CODE_META_BAK values (:v_host_cd,'1','40300','수술절개선유형코드','04','Periareolar','4', NULL, NOW());</v>
      </c>
    </row>
    <row r="1105" spans="1:17">
      <c r="A1105" s="66" t="s">
        <v>2238</v>
      </c>
      <c r="B1105" s="144">
        <v>1</v>
      </c>
      <c r="C1105" s="16">
        <v>40300</v>
      </c>
      <c r="D1105" s="16" t="s">
        <v>71</v>
      </c>
      <c r="E1105" s="17" t="s">
        <v>347</v>
      </c>
      <c r="F1105" s="5" t="s">
        <v>1356</v>
      </c>
      <c r="G1105" s="18">
        <v>5</v>
      </c>
      <c r="H1105" s="18">
        <v>11</v>
      </c>
      <c r="I1105" s="14">
        <v>0</v>
      </c>
      <c r="J1105" s="14">
        <v>0</v>
      </c>
      <c r="K1105" s="14">
        <v>1</v>
      </c>
      <c r="L1105" s="14">
        <v>0</v>
      </c>
      <c r="M1105" s="14">
        <v>0</v>
      </c>
      <c r="N1105" s="14" t="s">
        <v>170</v>
      </c>
      <c r="O1105" s="14"/>
      <c r="P1105" s="15" t="s">
        <v>275</v>
      </c>
      <c r="Q1105" s="27" t="str">
        <f t="shared" si="17"/>
        <v>INSERT INTO CNCR_CODE_META_BAK values (:v_host_cd,'1','40300','수술절개선유형코드','05','Radial','5', NULL, NOW());</v>
      </c>
    </row>
    <row r="1106" spans="1:17">
      <c r="A1106" s="66" t="s">
        <v>2238</v>
      </c>
      <c r="B1106" s="144">
        <v>1</v>
      </c>
      <c r="C1106" s="16">
        <v>40300</v>
      </c>
      <c r="D1106" s="16" t="s">
        <v>71</v>
      </c>
      <c r="E1106" s="17" t="s">
        <v>284</v>
      </c>
      <c r="F1106" s="5" t="s">
        <v>1357</v>
      </c>
      <c r="G1106" s="18">
        <v>6</v>
      </c>
      <c r="H1106" s="18">
        <v>11</v>
      </c>
      <c r="I1106" s="14">
        <v>0</v>
      </c>
      <c r="J1106" s="14">
        <v>0</v>
      </c>
      <c r="K1106" s="14">
        <v>0</v>
      </c>
      <c r="L1106" s="14">
        <v>1</v>
      </c>
      <c r="M1106" s="14">
        <v>0</v>
      </c>
      <c r="N1106" s="14" t="s">
        <v>170</v>
      </c>
      <c r="O1106" s="14"/>
      <c r="P1106" s="15" t="s">
        <v>275</v>
      </c>
      <c r="Q1106" s="27" t="str">
        <f t="shared" si="17"/>
        <v>INSERT INTO CNCR_CODE_META_BAK values (:v_host_cd,'1','40300','수술절개선유형코드','06','Inverted L','6', NULL, NOW());</v>
      </c>
    </row>
    <row r="1107" spans="1:17">
      <c r="A1107" s="66" t="s">
        <v>2238</v>
      </c>
      <c r="B1107" s="144">
        <v>1</v>
      </c>
      <c r="C1107" s="16">
        <v>40300</v>
      </c>
      <c r="D1107" s="16" t="s">
        <v>71</v>
      </c>
      <c r="E1107" s="17" t="s">
        <v>286</v>
      </c>
      <c r="F1107" s="5" t="s">
        <v>1358</v>
      </c>
      <c r="G1107" s="18">
        <v>7</v>
      </c>
      <c r="H1107" s="18">
        <v>11</v>
      </c>
      <c r="I1107" s="14">
        <v>0</v>
      </c>
      <c r="J1107" s="14">
        <v>0</v>
      </c>
      <c r="K1107" s="14">
        <v>0</v>
      </c>
      <c r="L1107" s="14">
        <v>1</v>
      </c>
      <c r="M1107" s="14">
        <v>0</v>
      </c>
      <c r="N1107" s="14" t="s">
        <v>170</v>
      </c>
      <c r="O1107" s="14"/>
      <c r="P1107" s="15" t="s">
        <v>275</v>
      </c>
      <c r="Q1107" s="27" t="str">
        <f t="shared" si="17"/>
        <v>INSERT INTO CNCR_CODE_META_BAK values (:v_host_cd,'1','40300','수술절개선유형코드','07','Inverted T','7', NULL, NOW());</v>
      </c>
    </row>
    <row r="1108" spans="1:17">
      <c r="A1108" s="66" t="s">
        <v>2238</v>
      </c>
      <c r="B1108" s="144">
        <v>1</v>
      </c>
      <c r="C1108" s="16">
        <v>40300</v>
      </c>
      <c r="D1108" s="16" t="s">
        <v>71</v>
      </c>
      <c r="E1108" s="17" t="s">
        <v>288</v>
      </c>
      <c r="F1108" s="5" t="s">
        <v>1359</v>
      </c>
      <c r="G1108" s="18">
        <v>8</v>
      </c>
      <c r="H1108" s="18">
        <v>11</v>
      </c>
      <c r="I1108" s="14">
        <v>0</v>
      </c>
      <c r="J1108" s="14">
        <v>0</v>
      </c>
      <c r="K1108" s="14">
        <v>0</v>
      </c>
      <c r="L1108" s="14">
        <v>1</v>
      </c>
      <c r="M1108" s="14">
        <v>0</v>
      </c>
      <c r="N1108" s="14" t="s">
        <v>170</v>
      </c>
      <c r="O1108" s="14"/>
      <c r="P1108" s="15" t="s">
        <v>275</v>
      </c>
      <c r="Q1108" s="27" t="str">
        <f t="shared" si="17"/>
        <v>INSERT INTO CNCR_CODE_META_BAK values (:v_host_cd,'1','40300','수술절개선유형코드','08','Inverted Y','8', NULL, NOW());</v>
      </c>
    </row>
    <row r="1109" spans="1:17">
      <c r="A1109" s="66" t="s">
        <v>2238</v>
      </c>
      <c r="B1109" s="144">
        <v>1</v>
      </c>
      <c r="C1109" s="16">
        <v>40300</v>
      </c>
      <c r="D1109" s="16" t="s">
        <v>71</v>
      </c>
      <c r="E1109" s="17" t="s">
        <v>290</v>
      </c>
      <c r="F1109" s="5" t="s">
        <v>1360</v>
      </c>
      <c r="G1109" s="18">
        <v>9</v>
      </c>
      <c r="H1109" s="18">
        <v>11</v>
      </c>
      <c r="I1109" s="14">
        <v>0</v>
      </c>
      <c r="J1109" s="14">
        <v>0</v>
      </c>
      <c r="K1109" s="14">
        <v>0</v>
      </c>
      <c r="L1109" s="14">
        <v>1</v>
      </c>
      <c r="M1109" s="14">
        <v>0</v>
      </c>
      <c r="N1109" s="14" t="s">
        <v>170</v>
      </c>
      <c r="O1109" s="14"/>
      <c r="P1109" s="15" t="s">
        <v>275</v>
      </c>
      <c r="Q1109" s="27" t="str">
        <f t="shared" si="17"/>
        <v>INSERT INTO CNCR_CODE_META_BAK values (:v_host_cd,'1','40300','수술절개선유형코드','09','Rt. Subcostal','9', NULL, NOW());</v>
      </c>
    </row>
    <row r="1110" spans="1:17">
      <c r="A1110" s="66" t="s">
        <v>2238</v>
      </c>
      <c r="B1110" s="144">
        <v>1</v>
      </c>
      <c r="C1110" s="16">
        <v>40300</v>
      </c>
      <c r="D1110" s="16" t="s">
        <v>71</v>
      </c>
      <c r="E1110" s="17" t="s">
        <v>292</v>
      </c>
      <c r="F1110" s="5" t="s">
        <v>1350</v>
      </c>
      <c r="G1110" s="18">
        <v>10</v>
      </c>
      <c r="H1110" s="18">
        <v>11</v>
      </c>
      <c r="I1110" s="14">
        <v>0</v>
      </c>
      <c r="J1110" s="14">
        <v>0</v>
      </c>
      <c r="K1110" s="14">
        <v>0</v>
      </c>
      <c r="L1110" s="14">
        <v>1</v>
      </c>
      <c r="M1110" s="14">
        <v>0</v>
      </c>
      <c r="N1110" s="14" t="s">
        <v>170</v>
      </c>
      <c r="O1110" s="14"/>
      <c r="P1110" s="15" t="s">
        <v>275</v>
      </c>
      <c r="Q1110" s="27" t="str">
        <f t="shared" si="17"/>
        <v>INSERT INTO CNCR_CODE_META_BAK values (:v_host_cd,'1','40300','수술절개선유형코드','10','Upper midline','10', NULL, NOW());</v>
      </c>
    </row>
    <row r="1111" spans="1:17">
      <c r="A1111" s="66" t="s">
        <v>2238</v>
      </c>
      <c r="B1111" s="144">
        <v>1</v>
      </c>
      <c r="C1111" s="16">
        <v>40300</v>
      </c>
      <c r="D1111" s="16" t="s">
        <v>71</v>
      </c>
      <c r="E1111" s="17">
        <v>99</v>
      </c>
      <c r="F1111" s="5" t="s">
        <v>271</v>
      </c>
      <c r="G1111" s="18">
        <v>11</v>
      </c>
      <c r="H1111" s="18">
        <v>11</v>
      </c>
      <c r="I1111" s="14">
        <v>0</v>
      </c>
      <c r="J1111" s="14">
        <v>0</v>
      </c>
      <c r="K1111" s="14">
        <v>1</v>
      </c>
      <c r="L1111" s="14">
        <v>1</v>
      </c>
      <c r="M1111" s="14">
        <v>0</v>
      </c>
      <c r="N1111" s="14" t="s">
        <v>170</v>
      </c>
      <c r="O1111" s="14"/>
      <c r="P1111" s="15" t="s">
        <v>275</v>
      </c>
      <c r="Q1111" s="27" t="str">
        <f t="shared" si="17"/>
        <v>INSERT INTO CNCR_CODE_META_BAK values (:v_host_cd,'1','40300','수술절개선유형코드','99','기타','11', NULL, NOW());</v>
      </c>
    </row>
    <row r="1112" spans="1:17">
      <c r="A1112" s="66" t="s">
        <v>2238</v>
      </c>
      <c r="B1112" s="144">
        <v>1</v>
      </c>
      <c r="C1112" s="16">
        <v>40310</v>
      </c>
      <c r="D1112" s="16" t="s">
        <v>1361</v>
      </c>
      <c r="E1112" s="17" t="s">
        <v>339</v>
      </c>
      <c r="F1112" s="5" t="s">
        <v>1362</v>
      </c>
      <c r="G1112" s="18">
        <v>1</v>
      </c>
      <c r="H1112" s="18">
        <v>59</v>
      </c>
      <c r="I1112" s="14">
        <v>0</v>
      </c>
      <c r="J1112" s="14">
        <v>0</v>
      </c>
      <c r="K1112" s="14">
        <v>1</v>
      </c>
      <c r="L1112" s="14">
        <v>0</v>
      </c>
      <c r="M1112" s="13">
        <v>0</v>
      </c>
      <c r="N1112" s="14" t="s">
        <v>170</v>
      </c>
      <c r="O1112" s="14"/>
      <c r="P1112" s="15" t="s">
        <v>275</v>
      </c>
      <c r="Q1112" s="27" t="str">
        <f t="shared" si="17"/>
        <v>INSERT INTO CNCR_CODE_META_BAK values (:v_host_cd,'1','40310','수술종류코드','01','Augmentation Mammoplasty','1', NULL, NOW());</v>
      </c>
    </row>
    <row r="1113" spans="1:17">
      <c r="A1113" s="66" t="s">
        <v>2238</v>
      </c>
      <c r="B1113" s="144">
        <v>1</v>
      </c>
      <c r="C1113" s="16">
        <v>40310</v>
      </c>
      <c r="D1113" s="16" t="s">
        <v>62</v>
      </c>
      <c r="E1113" s="17" t="s">
        <v>341</v>
      </c>
      <c r="F1113" s="5" t="s">
        <v>1363</v>
      </c>
      <c r="G1113" s="18">
        <v>2</v>
      </c>
      <c r="H1113" s="18">
        <v>59</v>
      </c>
      <c r="I1113" s="14">
        <v>0</v>
      </c>
      <c r="J1113" s="14">
        <v>0</v>
      </c>
      <c r="K1113" s="14">
        <v>1</v>
      </c>
      <c r="L1113" s="14">
        <v>0</v>
      </c>
      <c r="M1113" s="13">
        <v>0</v>
      </c>
      <c r="N1113" s="14" t="s">
        <v>170</v>
      </c>
      <c r="O1113" s="14"/>
      <c r="P1113" s="15" t="s">
        <v>275</v>
      </c>
      <c r="Q1113" s="27" t="str">
        <f t="shared" si="17"/>
        <v>INSERT INTO CNCR_CODE_META_BAK values (:v_host_cd,'1','40310','수술종류코드','02','Axillary Sentinel Lymph Node Excision','2', NULL, NOW());</v>
      </c>
    </row>
    <row r="1114" spans="1:17">
      <c r="A1114" s="66" t="s">
        <v>2238</v>
      </c>
      <c r="B1114" s="144">
        <v>1</v>
      </c>
      <c r="C1114" s="16">
        <v>40310</v>
      </c>
      <c r="D1114" s="16" t="s">
        <v>62</v>
      </c>
      <c r="E1114" s="17" t="s">
        <v>343</v>
      </c>
      <c r="F1114" s="5" t="s">
        <v>1364</v>
      </c>
      <c r="G1114" s="18">
        <v>3</v>
      </c>
      <c r="H1114" s="18">
        <v>59</v>
      </c>
      <c r="I1114" s="14">
        <v>0</v>
      </c>
      <c r="J1114" s="14">
        <v>0</v>
      </c>
      <c r="K1114" s="14">
        <v>1</v>
      </c>
      <c r="L1114" s="14">
        <v>0</v>
      </c>
      <c r="M1114" s="13">
        <v>0</v>
      </c>
      <c r="N1114" s="14" t="s">
        <v>170</v>
      </c>
      <c r="O1114" s="14"/>
      <c r="P1114" s="15" t="s">
        <v>275</v>
      </c>
      <c r="Q1114" s="27" t="str">
        <f t="shared" si="17"/>
        <v>INSERT INTO CNCR_CODE_META_BAK values (:v_host_cd,'1','40310','수술종류코드','03','Breast conserving surgery','3', NULL, NOW());</v>
      </c>
    </row>
    <row r="1115" spans="1:17">
      <c r="A1115" s="66" t="s">
        <v>2238</v>
      </c>
      <c r="B1115" s="144">
        <v>1</v>
      </c>
      <c r="C1115" s="16">
        <v>40310</v>
      </c>
      <c r="D1115" s="16" t="s">
        <v>62</v>
      </c>
      <c r="E1115" s="17" t="s">
        <v>345</v>
      </c>
      <c r="F1115" s="5" t="s">
        <v>1365</v>
      </c>
      <c r="G1115" s="18">
        <v>4</v>
      </c>
      <c r="H1115" s="18">
        <v>59</v>
      </c>
      <c r="I1115" s="14">
        <v>0</v>
      </c>
      <c r="J1115" s="14">
        <v>0</v>
      </c>
      <c r="K1115" s="14">
        <v>1</v>
      </c>
      <c r="L1115" s="14">
        <v>0</v>
      </c>
      <c r="M1115" s="13">
        <v>0</v>
      </c>
      <c r="N1115" s="14" t="s">
        <v>170</v>
      </c>
      <c r="O1115" s="14"/>
      <c r="P1115" s="15" t="s">
        <v>275</v>
      </c>
      <c r="Q1115" s="27" t="str">
        <f t="shared" si="17"/>
        <v>INSERT INTO CNCR_CODE_META_BAK values (:v_host_cd,'1','40310','수술종류코드','04','Breast Reconstruction','4', NULL, NOW());</v>
      </c>
    </row>
    <row r="1116" spans="1:17">
      <c r="A1116" s="66" t="s">
        <v>2238</v>
      </c>
      <c r="B1116" s="144">
        <v>1</v>
      </c>
      <c r="C1116" s="16">
        <v>40310</v>
      </c>
      <c r="D1116" s="16" t="s">
        <v>62</v>
      </c>
      <c r="E1116" s="17" t="s">
        <v>347</v>
      </c>
      <c r="F1116" s="5" t="s">
        <v>1366</v>
      </c>
      <c r="G1116" s="18">
        <v>5</v>
      </c>
      <c r="H1116" s="18">
        <v>59</v>
      </c>
      <c r="I1116" s="14">
        <v>0</v>
      </c>
      <c r="J1116" s="14">
        <v>0</v>
      </c>
      <c r="K1116" s="14">
        <v>1</v>
      </c>
      <c r="L1116" s="14">
        <v>0</v>
      </c>
      <c r="M1116" s="13">
        <v>0</v>
      </c>
      <c r="N1116" s="14" t="s">
        <v>170</v>
      </c>
      <c r="O1116" s="14"/>
      <c r="P1116" s="15" t="s">
        <v>499</v>
      </c>
      <c r="Q1116" s="27" t="str">
        <f t="shared" si="17"/>
        <v>INSERT INTO CNCR_CODE_META_BAK values (:v_host_cd,'1','40310','수술종류코드','05','Dissection of Axillary Lymph Node','5', NULL, NOW());</v>
      </c>
    </row>
    <row r="1117" spans="1:17">
      <c r="A1117" s="66" t="s">
        <v>2238</v>
      </c>
      <c r="B1117" s="144">
        <v>1</v>
      </c>
      <c r="C1117" s="16">
        <v>40310</v>
      </c>
      <c r="D1117" s="16" t="s">
        <v>62</v>
      </c>
      <c r="E1117" s="17" t="s">
        <v>595</v>
      </c>
      <c r="F1117" s="5" t="s">
        <v>1367</v>
      </c>
      <c r="G1117" s="18">
        <v>6</v>
      </c>
      <c r="H1117" s="18">
        <v>59</v>
      </c>
      <c r="I1117" s="14">
        <v>0</v>
      </c>
      <c r="J1117" s="14">
        <v>1</v>
      </c>
      <c r="K1117" s="14">
        <v>0</v>
      </c>
      <c r="L1117" s="14">
        <v>0</v>
      </c>
      <c r="M1117" s="13">
        <v>0</v>
      </c>
      <c r="N1117" s="14" t="s">
        <v>170</v>
      </c>
      <c r="O1117" s="14"/>
      <c r="P1117" s="15" t="s">
        <v>275</v>
      </c>
      <c r="Q1117" s="27" t="str">
        <f t="shared" si="17"/>
        <v>INSERT INTO CNCR_CODE_META_BAK values (:v_host_cd,'1','40310','수술종류코드','06','Distal gastrectomy','6', NULL, NOW());</v>
      </c>
    </row>
    <row r="1118" spans="1:17">
      <c r="A1118" s="66" t="s">
        <v>2238</v>
      </c>
      <c r="B1118" s="144">
        <v>1</v>
      </c>
      <c r="C1118" s="16">
        <v>40310</v>
      </c>
      <c r="D1118" s="16" t="s">
        <v>62</v>
      </c>
      <c r="E1118" s="17" t="s">
        <v>597</v>
      </c>
      <c r="F1118" s="5" t="s">
        <v>1368</v>
      </c>
      <c r="G1118" s="18">
        <v>7</v>
      </c>
      <c r="H1118" s="18">
        <v>59</v>
      </c>
      <c r="I1118" s="14">
        <v>0</v>
      </c>
      <c r="J1118" s="14">
        <v>0</v>
      </c>
      <c r="K1118" s="14">
        <v>1</v>
      </c>
      <c r="L1118" s="14">
        <v>0</v>
      </c>
      <c r="M1118" s="13">
        <v>0</v>
      </c>
      <c r="N1118" s="14" t="s">
        <v>170</v>
      </c>
      <c r="O1118" s="14"/>
      <c r="P1118" s="15" t="s">
        <v>275</v>
      </c>
      <c r="Q1118" s="27" t="str">
        <f t="shared" si="17"/>
        <v>INSERT INTO CNCR_CODE_META_BAK values (:v_host_cd,'1','40310','수술종류코드','07','Excision or destruction of breast tissue','7', NULL, NOW());</v>
      </c>
    </row>
    <row r="1119" spans="1:17">
      <c r="A1119" s="66" t="s">
        <v>2238</v>
      </c>
      <c r="B1119" s="144">
        <v>1</v>
      </c>
      <c r="C1119" s="16">
        <v>40310</v>
      </c>
      <c r="D1119" s="16" t="s">
        <v>62</v>
      </c>
      <c r="E1119" s="17" t="s">
        <v>599</v>
      </c>
      <c r="F1119" s="5" t="s">
        <v>1369</v>
      </c>
      <c r="G1119" s="18">
        <v>8</v>
      </c>
      <c r="H1119" s="18">
        <v>59</v>
      </c>
      <c r="I1119" s="14">
        <v>0</v>
      </c>
      <c r="J1119" s="14">
        <v>0</v>
      </c>
      <c r="K1119" s="14">
        <v>1</v>
      </c>
      <c r="L1119" s="14">
        <v>0</v>
      </c>
      <c r="M1119" s="13">
        <v>0</v>
      </c>
      <c r="N1119" s="14" t="s">
        <v>170</v>
      </c>
      <c r="O1119" s="14"/>
      <c r="P1119" s="15" t="s">
        <v>275</v>
      </c>
      <c r="Q1119" s="27" t="str">
        <f t="shared" si="17"/>
        <v>INSERT INTO CNCR_CODE_META_BAK values (:v_host_cd,'1','40310','수술종류코드','08','Immediate Implant Insertion Following Mastectomy','8', NULL, NOW());</v>
      </c>
    </row>
    <row r="1120" spans="1:17">
      <c r="A1120" s="66" t="s">
        <v>2238</v>
      </c>
      <c r="B1120" s="144">
        <v>1</v>
      </c>
      <c r="C1120" s="16">
        <v>40310</v>
      </c>
      <c r="D1120" s="16" t="s">
        <v>62</v>
      </c>
      <c r="E1120" s="17" t="s">
        <v>666</v>
      </c>
      <c r="F1120" s="5" t="s">
        <v>1370</v>
      </c>
      <c r="G1120" s="18">
        <v>9</v>
      </c>
      <c r="H1120" s="18">
        <v>59</v>
      </c>
      <c r="I1120" s="14">
        <v>0</v>
      </c>
      <c r="J1120" s="14">
        <v>0</v>
      </c>
      <c r="K1120" s="14">
        <v>1</v>
      </c>
      <c r="L1120" s="14">
        <v>0</v>
      </c>
      <c r="M1120" s="13">
        <v>0</v>
      </c>
      <c r="N1120" s="14" t="s">
        <v>170</v>
      </c>
      <c r="O1120" s="14"/>
      <c r="P1120" s="15" t="s">
        <v>275</v>
      </c>
      <c r="Q1120" s="27" t="str">
        <f t="shared" si="17"/>
        <v>INSERT INTO CNCR_CODE_META_BAK values (:v_host_cd,'1','40310','수술종류코드','09','Local excision of lesion of breast','9', NULL, NOW());</v>
      </c>
    </row>
    <row r="1121" spans="1:17">
      <c r="A1121" s="66" t="s">
        <v>2238</v>
      </c>
      <c r="B1121" s="144">
        <v>1</v>
      </c>
      <c r="C1121" s="16">
        <v>40310</v>
      </c>
      <c r="D1121" s="16" t="s">
        <v>62</v>
      </c>
      <c r="E1121" s="17">
        <v>10</v>
      </c>
      <c r="F1121" s="5" t="s">
        <v>1371</v>
      </c>
      <c r="G1121" s="18">
        <v>10</v>
      </c>
      <c r="H1121" s="18">
        <v>59</v>
      </c>
      <c r="I1121" s="14">
        <v>0</v>
      </c>
      <c r="J1121" s="14">
        <v>0</v>
      </c>
      <c r="K1121" s="14">
        <v>1</v>
      </c>
      <c r="L1121" s="14">
        <v>0</v>
      </c>
      <c r="M1121" s="13">
        <v>0</v>
      </c>
      <c r="N1121" s="14" t="s">
        <v>170</v>
      </c>
      <c r="O1121" s="14"/>
      <c r="P1121" s="15" t="s">
        <v>275</v>
      </c>
      <c r="Q1121" s="27" t="str">
        <f t="shared" si="17"/>
        <v>INSERT INTO CNCR_CODE_META_BAK values (:v_host_cd,'1','40310','수술종류코드','10','Lumpectomy','10', NULL, NOW());</v>
      </c>
    </row>
    <row r="1122" spans="1:17">
      <c r="A1122" s="66" t="s">
        <v>2238</v>
      </c>
      <c r="B1122" s="144">
        <v>1</v>
      </c>
      <c r="C1122" s="16">
        <v>40310</v>
      </c>
      <c r="D1122" s="16" t="s">
        <v>62</v>
      </c>
      <c r="E1122" s="17">
        <v>11</v>
      </c>
      <c r="F1122" s="5" t="s">
        <v>1372</v>
      </c>
      <c r="G1122" s="18">
        <v>11</v>
      </c>
      <c r="H1122" s="18">
        <v>59</v>
      </c>
      <c r="I1122" s="14">
        <v>0</v>
      </c>
      <c r="J1122" s="14">
        <v>0</v>
      </c>
      <c r="K1122" s="14">
        <v>1</v>
      </c>
      <c r="L1122" s="14">
        <v>0</v>
      </c>
      <c r="M1122" s="13">
        <v>0</v>
      </c>
      <c r="N1122" s="14" t="s">
        <v>170</v>
      </c>
      <c r="O1122" s="14"/>
      <c r="P1122" s="15" t="s">
        <v>275</v>
      </c>
      <c r="Q1122" s="27" t="str">
        <f t="shared" si="17"/>
        <v>INSERT INTO CNCR_CODE_META_BAK values (:v_host_cd,'1','40310','수술종류코드','11','Mastectomy With Axillary L/N Dissection','11', NULL, NOW());</v>
      </c>
    </row>
    <row r="1123" spans="1:17">
      <c r="A1123" s="66" t="s">
        <v>2238</v>
      </c>
      <c r="B1123" s="144">
        <v>1</v>
      </c>
      <c r="C1123" s="16">
        <v>40310</v>
      </c>
      <c r="D1123" s="16" t="s">
        <v>62</v>
      </c>
      <c r="E1123" s="17">
        <v>12</v>
      </c>
      <c r="F1123" s="5" t="s">
        <v>1373</v>
      </c>
      <c r="G1123" s="18">
        <v>12</v>
      </c>
      <c r="H1123" s="18">
        <v>59</v>
      </c>
      <c r="I1123" s="14">
        <v>0</v>
      </c>
      <c r="J1123" s="14">
        <v>0</v>
      </c>
      <c r="K1123" s="14">
        <v>1</v>
      </c>
      <c r="L1123" s="14">
        <v>0</v>
      </c>
      <c r="M1123" s="13">
        <v>0</v>
      </c>
      <c r="N1123" s="14" t="s">
        <v>170</v>
      </c>
      <c r="O1123" s="14"/>
      <c r="P1123" s="15" t="s">
        <v>275</v>
      </c>
      <c r="Q1123" s="27" t="str">
        <f t="shared" si="17"/>
        <v>INSERT INTO CNCR_CODE_META_BAK values (:v_host_cd,'1','40310','수술종류코드','12','Mastectomy Without Axillary L/N Dissection','12', NULL, NOW());</v>
      </c>
    </row>
    <row r="1124" spans="1:17">
      <c r="A1124" s="66" t="s">
        <v>2238</v>
      </c>
      <c r="B1124" s="144">
        <v>1</v>
      </c>
      <c r="C1124" s="16">
        <v>40310</v>
      </c>
      <c r="D1124" s="16" t="s">
        <v>62</v>
      </c>
      <c r="E1124" s="17">
        <v>13</v>
      </c>
      <c r="F1124" s="5" t="s">
        <v>1374</v>
      </c>
      <c r="G1124" s="18">
        <v>13</v>
      </c>
      <c r="H1124" s="18">
        <v>59</v>
      </c>
      <c r="I1124" s="14">
        <v>0</v>
      </c>
      <c r="J1124" s="14">
        <v>0</v>
      </c>
      <c r="K1124" s="14">
        <v>1</v>
      </c>
      <c r="L1124" s="14">
        <v>0</v>
      </c>
      <c r="M1124" s="13">
        <v>0</v>
      </c>
      <c r="N1124" s="14" t="s">
        <v>170</v>
      </c>
      <c r="O1124" s="14"/>
      <c r="P1124" s="15" t="s">
        <v>275</v>
      </c>
      <c r="Q1124" s="27" t="str">
        <f t="shared" si="17"/>
        <v>INSERT INTO CNCR_CODE_META_BAK values (:v_host_cd,'1','40310','수술종류코드','13','Modified radical mastectomy','13', NULL, NOW());</v>
      </c>
    </row>
    <row r="1125" spans="1:17">
      <c r="A1125" s="66" t="s">
        <v>2238</v>
      </c>
      <c r="B1125" s="144">
        <v>1</v>
      </c>
      <c r="C1125" s="16">
        <v>40310</v>
      </c>
      <c r="D1125" s="16" t="s">
        <v>62</v>
      </c>
      <c r="E1125" s="17">
        <v>14</v>
      </c>
      <c r="F1125" s="5" t="s">
        <v>1375</v>
      </c>
      <c r="G1125" s="18">
        <v>14</v>
      </c>
      <c r="H1125" s="18">
        <v>59</v>
      </c>
      <c r="I1125" s="14">
        <v>0</v>
      </c>
      <c r="J1125" s="14">
        <v>0</v>
      </c>
      <c r="K1125" s="14">
        <v>1</v>
      </c>
      <c r="L1125" s="14">
        <v>0</v>
      </c>
      <c r="M1125" s="13">
        <v>0</v>
      </c>
      <c r="N1125" s="14" t="s">
        <v>170</v>
      </c>
      <c r="O1125" s="14"/>
      <c r="P1125" s="15" t="s">
        <v>275</v>
      </c>
      <c r="Q1125" s="27" t="str">
        <f t="shared" si="17"/>
        <v>INSERT INTO CNCR_CODE_META_BAK values (:v_host_cd,'1','40310','수술종류코드','14','Musculocutaneous Flap','14', NULL, NOW());</v>
      </c>
    </row>
    <row r="1126" spans="1:17">
      <c r="A1126" s="66" t="s">
        <v>2238</v>
      </c>
      <c r="B1126" s="144">
        <v>1</v>
      </c>
      <c r="C1126" s="16">
        <v>40310</v>
      </c>
      <c r="D1126" s="16" t="s">
        <v>62</v>
      </c>
      <c r="E1126" s="17">
        <v>15</v>
      </c>
      <c r="F1126" s="5" t="s">
        <v>1376</v>
      </c>
      <c r="G1126" s="18">
        <v>15</v>
      </c>
      <c r="H1126" s="18">
        <v>59</v>
      </c>
      <c r="I1126" s="14">
        <v>0</v>
      </c>
      <c r="J1126" s="14">
        <v>1</v>
      </c>
      <c r="K1126" s="14">
        <v>0</v>
      </c>
      <c r="L1126" s="14">
        <v>0</v>
      </c>
      <c r="M1126" s="13">
        <v>0</v>
      </c>
      <c r="N1126" s="14" t="s">
        <v>170</v>
      </c>
      <c r="O1126" s="14"/>
      <c r="P1126" s="15" t="s">
        <v>275</v>
      </c>
      <c r="Q1126" s="27" t="str">
        <f t="shared" si="17"/>
        <v>INSERT INTO CNCR_CODE_META_BAK values (:v_host_cd,'1','40310','수술종류코드','15','Open and closure with biopsy','15', NULL, NOW());</v>
      </c>
    </row>
    <row r="1127" spans="1:17">
      <c r="A1127" s="66" t="s">
        <v>2238</v>
      </c>
      <c r="B1127" s="144">
        <v>1</v>
      </c>
      <c r="C1127" s="16">
        <v>40310</v>
      </c>
      <c r="D1127" s="16" t="s">
        <v>62</v>
      </c>
      <c r="E1127" s="17">
        <v>16</v>
      </c>
      <c r="F1127" s="5" t="s">
        <v>1377</v>
      </c>
      <c r="G1127" s="18">
        <v>16</v>
      </c>
      <c r="H1127" s="18">
        <v>59</v>
      </c>
      <c r="I1127" s="14">
        <v>0</v>
      </c>
      <c r="J1127" s="14">
        <v>0</v>
      </c>
      <c r="K1127" s="14">
        <v>1</v>
      </c>
      <c r="L1127" s="14">
        <v>0</v>
      </c>
      <c r="M1127" s="13">
        <v>0</v>
      </c>
      <c r="N1127" s="14" t="s">
        <v>170</v>
      </c>
      <c r="O1127" s="14"/>
      <c r="P1127" s="15" t="s">
        <v>275</v>
      </c>
      <c r="Q1127" s="27" t="str">
        <f t="shared" si="17"/>
        <v>INSERT INTO CNCR_CODE_META_BAK values (:v_host_cd,'1','40310','수술종류코드','16','Other Mammoplasty','16', NULL, NOW());</v>
      </c>
    </row>
    <row r="1128" spans="1:17">
      <c r="A1128" s="66" t="s">
        <v>2238</v>
      </c>
      <c r="B1128" s="144">
        <v>1</v>
      </c>
      <c r="C1128" s="16">
        <v>40310</v>
      </c>
      <c r="D1128" s="16" t="s">
        <v>62</v>
      </c>
      <c r="E1128" s="17">
        <v>17</v>
      </c>
      <c r="F1128" s="5" t="s">
        <v>1378</v>
      </c>
      <c r="G1128" s="18">
        <v>17</v>
      </c>
      <c r="H1128" s="18">
        <v>59</v>
      </c>
      <c r="I1128" s="14">
        <v>0</v>
      </c>
      <c r="J1128" s="14">
        <v>0</v>
      </c>
      <c r="K1128" s="14">
        <v>1</v>
      </c>
      <c r="L1128" s="14">
        <v>0</v>
      </c>
      <c r="M1128" s="13">
        <v>0</v>
      </c>
      <c r="N1128" s="14" t="s">
        <v>170</v>
      </c>
      <c r="O1128" s="14"/>
      <c r="P1128" s="15" t="s">
        <v>275</v>
      </c>
      <c r="Q1128" s="27" t="str">
        <f t="shared" si="17"/>
        <v>INSERT INTO CNCR_CODE_META_BAK values (:v_host_cd,'1','40310','수술종류코드','17','Partial Mastectomy','17', NULL, NOW());</v>
      </c>
    </row>
    <row r="1129" spans="1:17">
      <c r="A1129" s="66" t="s">
        <v>2238</v>
      </c>
      <c r="B1129" s="144">
        <v>1</v>
      </c>
      <c r="C1129" s="16">
        <v>40310</v>
      </c>
      <c r="D1129" s="16" t="s">
        <v>62</v>
      </c>
      <c r="E1129" s="17">
        <v>18</v>
      </c>
      <c r="F1129" s="5" t="s">
        <v>1379</v>
      </c>
      <c r="G1129" s="18">
        <v>18</v>
      </c>
      <c r="H1129" s="18">
        <v>59</v>
      </c>
      <c r="I1129" s="14">
        <v>0</v>
      </c>
      <c r="J1129" s="14">
        <v>1</v>
      </c>
      <c r="K1129" s="14">
        <v>0</v>
      </c>
      <c r="L1129" s="14">
        <v>0</v>
      </c>
      <c r="M1129" s="13">
        <v>0</v>
      </c>
      <c r="N1129" s="14" t="s">
        <v>170</v>
      </c>
      <c r="O1129" s="14"/>
      <c r="P1129" s="15" t="s">
        <v>275</v>
      </c>
      <c r="Q1129" s="27" t="str">
        <f t="shared" si="17"/>
        <v>INSERT INTO CNCR_CODE_META_BAK values (:v_host_cd,'1','40310','수술종류코드','18','Proximal gastrectomy','18', NULL, NOW());</v>
      </c>
    </row>
    <row r="1130" spans="1:17">
      <c r="A1130" s="66" t="s">
        <v>2238</v>
      </c>
      <c r="B1130" s="144">
        <v>1</v>
      </c>
      <c r="C1130" s="16">
        <v>40310</v>
      </c>
      <c r="D1130" s="16" t="s">
        <v>62</v>
      </c>
      <c r="E1130" s="17">
        <v>19</v>
      </c>
      <c r="F1130" s="5" t="s">
        <v>1380</v>
      </c>
      <c r="G1130" s="18">
        <v>19</v>
      </c>
      <c r="H1130" s="18">
        <v>59</v>
      </c>
      <c r="I1130" s="14">
        <v>0</v>
      </c>
      <c r="J1130" s="14">
        <v>1</v>
      </c>
      <c r="K1130" s="14">
        <v>0</v>
      </c>
      <c r="L1130" s="14">
        <v>0</v>
      </c>
      <c r="M1130" s="13">
        <v>0</v>
      </c>
      <c r="N1130" s="14" t="s">
        <v>170</v>
      </c>
      <c r="O1130" s="14"/>
      <c r="P1130" s="15" t="s">
        <v>275</v>
      </c>
      <c r="Q1130" s="27" t="str">
        <f t="shared" si="17"/>
        <v>INSERT INTO CNCR_CODE_META_BAK values (:v_host_cd,'1','40310','수술종류코드','19','Pylorus preserving gastrectomy','19', NULL, NOW());</v>
      </c>
    </row>
    <row r="1131" spans="1:17">
      <c r="A1131" s="66" t="s">
        <v>2238</v>
      </c>
      <c r="B1131" s="144">
        <v>1</v>
      </c>
      <c r="C1131" s="16">
        <v>40310</v>
      </c>
      <c r="D1131" s="16" t="s">
        <v>62</v>
      </c>
      <c r="E1131" s="17">
        <v>20</v>
      </c>
      <c r="F1131" s="5" t="s">
        <v>1381</v>
      </c>
      <c r="G1131" s="18">
        <v>20</v>
      </c>
      <c r="H1131" s="18">
        <v>59</v>
      </c>
      <c r="I1131" s="14">
        <v>0</v>
      </c>
      <c r="J1131" s="14">
        <v>0</v>
      </c>
      <c r="K1131" s="14">
        <v>1</v>
      </c>
      <c r="L1131" s="14">
        <v>0</v>
      </c>
      <c r="M1131" s="13">
        <v>0</v>
      </c>
      <c r="N1131" s="14" t="s">
        <v>170</v>
      </c>
      <c r="O1131" s="14"/>
      <c r="P1131" s="15" t="s">
        <v>275</v>
      </c>
      <c r="Q1131" s="27" t="str">
        <f t="shared" si="17"/>
        <v>INSERT INTO CNCR_CODE_META_BAK values (:v_host_cd,'1','40310','수술종류코드','20','Reduction Mammoplasty','20', NULL, NOW());</v>
      </c>
    </row>
    <row r="1132" spans="1:17">
      <c r="A1132" s="66" t="s">
        <v>2238</v>
      </c>
      <c r="B1132" s="144">
        <v>1</v>
      </c>
      <c r="C1132" s="16">
        <v>40310</v>
      </c>
      <c r="D1132" s="16" t="s">
        <v>62</v>
      </c>
      <c r="E1132" s="17">
        <v>21</v>
      </c>
      <c r="F1132" s="5" t="s">
        <v>1382</v>
      </c>
      <c r="G1132" s="18">
        <v>21</v>
      </c>
      <c r="H1132" s="18">
        <v>59</v>
      </c>
      <c r="I1132" s="14">
        <v>0</v>
      </c>
      <c r="J1132" s="14">
        <v>0</v>
      </c>
      <c r="K1132" s="14">
        <v>1</v>
      </c>
      <c r="L1132" s="14">
        <v>0</v>
      </c>
      <c r="M1132" s="13">
        <v>0</v>
      </c>
      <c r="N1132" s="14" t="s">
        <v>170</v>
      </c>
      <c r="O1132" s="14"/>
      <c r="P1132" s="15" t="s">
        <v>275</v>
      </c>
      <c r="Q1132" s="27" t="str">
        <f t="shared" si="17"/>
        <v>INSERT INTO CNCR_CODE_META_BAK values (:v_host_cd,'1','40310','수술종류코드','21','Resection of quadrant of breast','21', NULL, NOW());</v>
      </c>
    </row>
    <row r="1133" spans="1:17">
      <c r="A1133" s="66" t="s">
        <v>2238</v>
      </c>
      <c r="B1133" s="144">
        <v>1</v>
      </c>
      <c r="C1133" s="16">
        <v>40310</v>
      </c>
      <c r="D1133" s="16" t="s">
        <v>62</v>
      </c>
      <c r="E1133" s="17">
        <v>22</v>
      </c>
      <c r="F1133" s="5" t="s">
        <v>1383</v>
      </c>
      <c r="G1133" s="18">
        <v>22</v>
      </c>
      <c r="H1133" s="18">
        <v>59</v>
      </c>
      <c r="I1133" s="14">
        <v>0</v>
      </c>
      <c r="J1133" s="14">
        <v>0</v>
      </c>
      <c r="K1133" s="14">
        <v>1</v>
      </c>
      <c r="L1133" s="14">
        <v>0</v>
      </c>
      <c r="M1133" s="13">
        <v>0</v>
      </c>
      <c r="N1133" s="14" t="s">
        <v>170</v>
      </c>
      <c r="O1133" s="14"/>
      <c r="P1133" s="15" t="s">
        <v>275</v>
      </c>
      <c r="Q1133" s="27" t="str">
        <f t="shared" si="17"/>
        <v>INSERT INTO CNCR_CODE_META_BAK values (:v_host_cd,'1','40310','수술종류코드','22','Revision of implant of breast','22', NULL, NOW());</v>
      </c>
    </row>
    <row r="1134" spans="1:17">
      <c r="A1134" s="66" t="s">
        <v>2238</v>
      </c>
      <c r="B1134" s="144">
        <v>1</v>
      </c>
      <c r="C1134" s="16">
        <v>40310</v>
      </c>
      <c r="D1134" s="16" t="s">
        <v>62</v>
      </c>
      <c r="E1134" s="17">
        <v>23</v>
      </c>
      <c r="F1134" s="5" t="s">
        <v>1384</v>
      </c>
      <c r="G1134" s="18">
        <v>23</v>
      </c>
      <c r="H1134" s="18">
        <v>59</v>
      </c>
      <c r="I1134" s="14">
        <v>0</v>
      </c>
      <c r="J1134" s="14">
        <v>1</v>
      </c>
      <c r="K1134" s="14">
        <v>0</v>
      </c>
      <c r="L1134" s="14">
        <v>0</v>
      </c>
      <c r="M1134" s="13">
        <v>0</v>
      </c>
      <c r="N1134" s="14" t="s">
        <v>170</v>
      </c>
      <c r="O1134" s="14"/>
      <c r="P1134" s="15" t="s">
        <v>275</v>
      </c>
      <c r="Q1134" s="27" t="str">
        <f t="shared" si="17"/>
        <v>INSERT INTO CNCR_CODE_META_BAK values (:v_host_cd,'1','40310','수술종류코드','23','Segmental resection','23', NULL, NOW());</v>
      </c>
    </row>
    <row r="1135" spans="1:17">
      <c r="A1135" s="66" t="s">
        <v>2238</v>
      </c>
      <c r="B1135" s="144">
        <v>1</v>
      </c>
      <c r="C1135" s="16">
        <v>40310</v>
      </c>
      <c r="D1135" s="16" t="s">
        <v>62</v>
      </c>
      <c r="E1135" s="17">
        <v>24</v>
      </c>
      <c r="F1135" s="5" t="s">
        <v>1385</v>
      </c>
      <c r="G1135" s="18">
        <v>24</v>
      </c>
      <c r="H1135" s="18">
        <v>59</v>
      </c>
      <c r="I1135" s="14">
        <v>0</v>
      </c>
      <c r="J1135" s="14">
        <v>0</v>
      </c>
      <c r="K1135" s="14">
        <v>1</v>
      </c>
      <c r="L1135" s="14">
        <v>0</v>
      </c>
      <c r="M1135" s="13">
        <v>0</v>
      </c>
      <c r="N1135" s="14" t="s">
        <v>170</v>
      </c>
      <c r="O1135" s="14"/>
      <c r="P1135" s="15" t="s">
        <v>275</v>
      </c>
      <c r="Q1135" s="27" t="str">
        <f t="shared" si="17"/>
        <v>INSERT INTO CNCR_CODE_META_BAK values (:v_host_cd,'1','40310','수술종류코드','24','Simple Mastectomy','24', NULL, NOW());</v>
      </c>
    </row>
    <row r="1136" spans="1:17">
      <c r="A1136" s="66" t="s">
        <v>2238</v>
      </c>
      <c r="B1136" s="144">
        <v>1</v>
      </c>
      <c r="C1136" s="16">
        <v>40310</v>
      </c>
      <c r="D1136" s="16" t="s">
        <v>62</v>
      </c>
      <c r="E1136" s="17">
        <v>25</v>
      </c>
      <c r="F1136" s="5" t="s">
        <v>1386</v>
      </c>
      <c r="G1136" s="18">
        <v>25</v>
      </c>
      <c r="H1136" s="18">
        <v>59</v>
      </c>
      <c r="I1136" s="14">
        <v>0</v>
      </c>
      <c r="J1136" s="14">
        <v>0</v>
      </c>
      <c r="K1136" s="14">
        <v>1</v>
      </c>
      <c r="L1136" s="14">
        <v>0</v>
      </c>
      <c r="M1136" s="13">
        <v>0</v>
      </c>
      <c r="N1136" s="14" t="s">
        <v>170</v>
      </c>
      <c r="O1136" s="14"/>
      <c r="P1136" s="15" t="s">
        <v>275</v>
      </c>
      <c r="Q1136" s="27" t="str">
        <f t="shared" si="17"/>
        <v>INSERT INTO CNCR_CODE_META_BAK values (:v_host_cd,'1','40310','수술종류코드','25','Skin sparing mastectomy','25', NULL, NOW());</v>
      </c>
    </row>
    <row r="1137" spans="1:17">
      <c r="A1137" s="66" t="s">
        <v>2238</v>
      </c>
      <c r="B1137" s="144">
        <v>1</v>
      </c>
      <c r="C1137" s="16">
        <v>40310</v>
      </c>
      <c r="D1137" s="16" t="s">
        <v>62</v>
      </c>
      <c r="E1137" s="17">
        <v>26</v>
      </c>
      <c r="F1137" s="5" t="s">
        <v>1387</v>
      </c>
      <c r="G1137" s="18">
        <v>26</v>
      </c>
      <c r="H1137" s="18">
        <v>59</v>
      </c>
      <c r="I1137" s="14">
        <v>0</v>
      </c>
      <c r="J1137" s="14">
        <v>0</v>
      </c>
      <c r="K1137" s="14">
        <v>1</v>
      </c>
      <c r="L1137" s="14">
        <v>0</v>
      </c>
      <c r="M1137" s="13">
        <v>0</v>
      </c>
      <c r="N1137" s="14" t="s">
        <v>170</v>
      </c>
      <c r="O1137" s="14"/>
      <c r="P1137" s="15" t="s">
        <v>275</v>
      </c>
      <c r="Q1137" s="27" t="str">
        <f t="shared" si="17"/>
        <v>INSERT INTO CNCR_CODE_META_BAK values (:v_host_cd,'1','40310','수술종류코드','26','Subcutaneous Mastectomy','26', NULL, NOW());</v>
      </c>
    </row>
    <row r="1138" spans="1:17">
      <c r="A1138" s="66" t="s">
        <v>2238</v>
      </c>
      <c r="B1138" s="144">
        <v>1</v>
      </c>
      <c r="C1138" s="16">
        <v>40310</v>
      </c>
      <c r="D1138" s="16" t="s">
        <v>62</v>
      </c>
      <c r="E1138" s="17">
        <v>27</v>
      </c>
      <c r="F1138" s="5" t="s">
        <v>1388</v>
      </c>
      <c r="G1138" s="18">
        <v>27</v>
      </c>
      <c r="H1138" s="18">
        <v>59</v>
      </c>
      <c r="I1138" s="14">
        <v>0</v>
      </c>
      <c r="J1138" s="14">
        <v>1</v>
      </c>
      <c r="K1138" s="14">
        <v>0</v>
      </c>
      <c r="L1138" s="14">
        <v>0</v>
      </c>
      <c r="M1138" s="13">
        <v>0</v>
      </c>
      <c r="N1138" s="14" t="s">
        <v>170</v>
      </c>
      <c r="O1138" s="14"/>
      <c r="P1138" s="15" t="s">
        <v>275</v>
      </c>
      <c r="Q1138" s="27" t="str">
        <f t="shared" si="17"/>
        <v>INSERT INTO CNCR_CODE_META_BAK values (:v_host_cd,'1','40310','수술종류코드','27','Total gastrectomy','27', NULL, NOW());</v>
      </c>
    </row>
    <row r="1139" spans="1:17">
      <c r="A1139" s="66" t="s">
        <v>2238</v>
      </c>
      <c r="B1139" s="144">
        <v>1</v>
      </c>
      <c r="C1139" s="16">
        <v>40310</v>
      </c>
      <c r="D1139" s="16" t="s">
        <v>62</v>
      </c>
      <c r="E1139" s="17">
        <v>28</v>
      </c>
      <c r="F1139" s="5" t="s">
        <v>1389</v>
      </c>
      <c r="G1139" s="18">
        <v>28</v>
      </c>
      <c r="H1139" s="18">
        <v>59</v>
      </c>
      <c r="I1139" s="14">
        <v>0</v>
      </c>
      <c r="J1139" s="14">
        <v>1</v>
      </c>
      <c r="K1139" s="14">
        <v>0</v>
      </c>
      <c r="L1139" s="14">
        <v>1</v>
      </c>
      <c r="M1139" s="13">
        <v>0</v>
      </c>
      <c r="N1139" s="14" t="s">
        <v>170</v>
      </c>
      <c r="O1139" s="14"/>
      <c r="P1139" s="15" t="s">
        <v>275</v>
      </c>
      <c r="Q1139" s="27" t="str">
        <f t="shared" si="17"/>
        <v>INSERT INTO CNCR_CODE_META_BAK values (:v_host_cd,'1','40310','수술종류코드','28','Wedge resection','28', NULL, NOW());</v>
      </c>
    </row>
    <row r="1140" spans="1:17">
      <c r="A1140" s="66" t="s">
        <v>2238</v>
      </c>
      <c r="B1140" s="144">
        <v>1</v>
      </c>
      <c r="C1140" s="16">
        <v>40310</v>
      </c>
      <c r="D1140" s="16" t="s">
        <v>62</v>
      </c>
      <c r="E1140" s="17" t="s">
        <v>428</v>
      </c>
      <c r="F1140" s="5" t="s">
        <v>1390</v>
      </c>
      <c r="G1140" s="18">
        <v>29</v>
      </c>
      <c r="H1140" s="18">
        <v>59</v>
      </c>
      <c r="I1140" s="14">
        <v>0</v>
      </c>
      <c r="J1140" s="14">
        <v>0</v>
      </c>
      <c r="K1140" s="14">
        <v>0</v>
      </c>
      <c r="L1140" s="14">
        <v>0</v>
      </c>
      <c r="M1140" s="13">
        <v>1</v>
      </c>
      <c r="N1140" s="14" t="s">
        <v>170</v>
      </c>
      <c r="O1140" s="14"/>
      <c r="P1140" s="15" t="s">
        <v>275</v>
      </c>
      <c r="Q1140" s="27" t="str">
        <f t="shared" si="17"/>
        <v>INSERT INTO CNCR_CODE_META_BAK values (:v_host_cd,'1','40310','수술종류코드','29','Abdominoperineal Resection(Miles'' operation)','29', NULL, NOW());</v>
      </c>
    </row>
    <row r="1141" spans="1:17">
      <c r="A1141" s="66" t="s">
        <v>2238</v>
      </c>
      <c r="B1141" s="144">
        <v>1</v>
      </c>
      <c r="C1141" s="16">
        <v>40310</v>
      </c>
      <c r="D1141" s="16" t="s">
        <v>62</v>
      </c>
      <c r="E1141" s="17" t="s">
        <v>430</v>
      </c>
      <c r="F1141" s="5" t="s">
        <v>1391</v>
      </c>
      <c r="G1141" s="18">
        <v>30</v>
      </c>
      <c r="H1141" s="18">
        <v>59</v>
      </c>
      <c r="I1141" s="14">
        <v>0</v>
      </c>
      <c r="J1141" s="14">
        <v>0</v>
      </c>
      <c r="K1141" s="14">
        <v>0</v>
      </c>
      <c r="L1141" s="14">
        <v>0</v>
      </c>
      <c r="M1141" s="13">
        <v>1</v>
      </c>
      <c r="N1141" s="14" t="s">
        <v>170</v>
      </c>
      <c r="O1141" s="23"/>
      <c r="P1141" s="15" t="s">
        <v>275</v>
      </c>
      <c r="Q1141" s="27" t="str">
        <f t="shared" si="17"/>
        <v>INSERT INTO CNCR_CODE_META_BAK values (:v_host_cd,'1','40310','수술종류코드','30','Anterior Pelvic Exenteration','30', NULL, NOW());</v>
      </c>
    </row>
    <row r="1142" spans="1:17">
      <c r="A1142" s="66" t="s">
        <v>2238</v>
      </c>
      <c r="B1142" s="144">
        <v>1</v>
      </c>
      <c r="C1142" s="16">
        <v>40310</v>
      </c>
      <c r="D1142" s="16" t="s">
        <v>62</v>
      </c>
      <c r="E1142" s="17" t="s">
        <v>432</v>
      </c>
      <c r="F1142" s="5" t="s">
        <v>1392</v>
      </c>
      <c r="G1142" s="18">
        <v>31</v>
      </c>
      <c r="H1142" s="18">
        <v>59</v>
      </c>
      <c r="I1142" s="14">
        <v>0</v>
      </c>
      <c r="J1142" s="14">
        <v>0</v>
      </c>
      <c r="K1142" s="14">
        <v>0</v>
      </c>
      <c r="L1142" s="14">
        <v>0</v>
      </c>
      <c r="M1142" s="13">
        <v>1</v>
      </c>
      <c r="N1142" s="14" t="s">
        <v>170</v>
      </c>
      <c r="O1142" s="14"/>
      <c r="P1142" s="15" t="s">
        <v>275</v>
      </c>
      <c r="Q1142" s="27" t="str">
        <f t="shared" si="17"/>
        <v>INSERT INTO CNCR_CODE_META_BAK values (:v_host_cd,'1','40310','수술종류코드','31','Anterior Resection','31', NULL, NOW());</v>
      </c>
    </row>
    <row r="1143" spans="1:17">
      <c r="A1143" s="66" t="s">
        <v>2238</v>
      </c>
      <c r="B1143" s="144">
        <v>1</v>
      </c>
      <c r="C1143" s="16">
        <v>40310</v>
      </c>
      <c r="D1143" s="16" t="s">
        <v>62</v>
      </c>
      <c r="E1143" s="17" t="s">
        <v>434</v>
      </c>
      <c r="F1143" s="5" t="s">
        <v>1393</v>
      </c>
      <c r="G1143" s="18">
        <v>32</v>
      </c>
      <c r="H1143" s="18">
        <v>59</v>
      </c>
      <c r="I1143" s="14">
        <v>0</v>
      </c>
      <c r="J1143" s="14">
        <v>0</v>
      </c>
      <c r="K1143" s="14">
        <v>0</v>
      </c>
      <c r="L1143" s="14">
        <v>0</v>
      </c>
      <c r="M1143" s="13">
        <v>1</v>
      </c>
      <c r="N1143" s="14" t="s">
        <v>170</v>
      </c>
      <c r="O1143" s="14"/>
      <c r="P1143" s="15" t="s">
        <v>275</v>
      </c>
      <c r="Q1143" s="27" t="str">
        <f t="shared" si="17"/>
        <v>INSERT INTO CNCR_CODE_META_BAK values (:v_host_cd,'1','40310','수술종류코드','32','Colon Segmental Resection','32', NULL, NOW());</v>
      </c>
    </row>
    <row r="1144" spans="1:17">
      <c r="A1144" s="66" t="s">
        <v>2238</v>
      </c>
      <c r="B1144" s="144">
        <v>1</v>
      </c>
      <c r="C1144" s="16">
        <v>40310</v>
      </c>
      <c r="D1144" s="16" t="s">
        <v>62</v>
      </c>
      <c r="E1144" s="17" t="s">
        <v>436</v>
      </c>
      <c r="F1144" s="5" t="s">
        <v>1394</v>
      </c>
      <c r="G1144" s="18">
        <v>33</v>
      </c>
      <c r="H1144" s="18">
        <v>59</v>
      </c>
      <c r="I1144" s="14">
        <v>0</v>
      </c>
      <c r="J1144" s="14">
        <v>0</v>
      </c>
      <c r="K1144" s="14">
        <v>0</v>
      </c>
      <c r="L1144" s="14">
        <v>1</v>
      </c>
      <c r="M1144" s="13">
        <v>0</v>
      </c>
      <c r="N1144" s="14" t="s">
        <v>170</v>
      </c>
      <c r="O1144" s="14"/>
      <c r="P1144" s="15" t="s">
        <v>275</v>
      </c>
      <c r="Q1144" s="27" t="str">
        <f t="shared" si="17"/>
        <v>INSERT INTO CNCR_CODE_META_BAK values (:v_host_cd,'1','40310','수술종류코드','33','Extended hemihepatectomy (lobectomy)','33', NULL, NOW());</v>
      </c>
    </row>
    <row r="1145" spans="1:17">
      <c r="A1145" s="66" t="s">
        <v>2238</v>
      </c>
      <c r="B1145" s="144">
        <v>1</v>
      </c>
      <c r="C1145" s="16">
        <v>40310</v>
      </c>
      <c r="D1145" s="16" t="s">
        <v>62</v>
      </c>
      <c r="E1145" s="17" t="s">
        <v>438</v>
      </c>
      <c r="F1145" s="5" t="s">
        <v>1395</v>
      </c>
      <c r="G1145" s="18">
        <v>34</v>
      </c>
      <c r="H1145" s="18">
        <v>59</v>
      </c>
      <c r="I1145" s="14">
        <v>0</v>
      </c>
      <c r="J1145" s="14">
        <v>0</v>
      </c>
      <c r="K1145" s="14">
        <v>0</v>
      </c>
      <c r="L1145" s="14">
        <v>0</v>
      </c>
      <c r="M1145" s="13">
        <v>1</v>
      </c>
      <c r="N1145" s="14" t="s">
        <v>170</v>
      </c>
      <c r="O1145" s="14"/>
      <c r="P1145" s="15" t="s">
        <v>275</v>
      </c>
      <c r="Q1145" s="27" t="str">
        <f t="shared" si="17"/>
        <v>INSERT INTO CNCR_CODE_META_BAK values (:v_host_cd,'1','40310','수술종류코드','34','Extended Left Hemicolectomy','34', NULL, NOW());</v>
      </c>
    </row>
    <row r="1146" spans="1:17">
      <c r="A1146" s="66" t="s">
        <v>2238</v>
      </c>
      <c r="B1146" s="144">
        <v>1</v>
      </c>
      <c r="C1146" s="16">
        <v>40310</v>
      </c>
      <c r="D1146" s="16" t="s">
        <v>62</v>
      </c>
      <c r="E1146" s="17" t="s">
        <v>440</v>
      </c>
      <c r="F1146" s="5" t="s">
        <v>1396</v>
      </c>
      <c r="G1146" s="18">
        <v>35</v>
      </c>
      <c r="H1146" s="18">
        <v>59</v>
      </c>
      <c r="I1146" s="14">
        <v>0</v>
      </c>
      <c r="J1146" s="14">
        <v>0</v>
      </c>
      <c r="K1146" s="14">
        <v>0</v>
      </c>
      <c r="L1146" s="14">
        <v>0</v>
      </c>
      <c r="M1146" s="13">
        <v>1</v>
      </c>
      <c r="N1146" s="14" t="s">
        <v>170</v>
      </c>
      <c r="O1146" s="14"/>
      <c r="P1146" s="15" t="s">
        <v>275</v>
      </c>
      <c r="Q1146" s="27" t="str">
        <f t="shared" si="17"/>
        <v>INSERT INTO CNCR_CODE_META_BAK values (:v_host_cd,'1','40310','수술종류코드','35','Extended resection of colon','35', NULL, NOW());</v>
      </c>
    </row>
    <row r="1147" spans="1:17">
      <c r="A1147" s="66" t="s">
        <v>2238</v>
      </c>
      <c r="B1147" s="144">
        <v>1</v>
      </c>
      <c r="C1147" s="16">
        <v>40310</v>
      </c>
      <c r="D1147" s="16" t="s">
        <v>62</v>
      </c>
      <c r="E1147" s="17" t="s">
        <v>442</v>
      </c>
      <c r="F1147" s="5" t="s">
        <v>1397</v>
      </c>
      <c r="G1147" s="18">
        <v>36</v>
      </c>
      <c r="H1147" s="18">
        <v>59</v>
      </c>
      <c r="I1147" s="14">
        <v>0</v>
      </c>
      <c r="J1147" s="14">
        <v>0</v>
      </c>
      <c r="K1147" s="14">
        <v>0</v>
      </c>
      <c r="L1147" s="14">
        <v>0</v>
      </c>
      <c r="M1147" s="13">
        <v>1</v>
      </c>
      <c r="N1147" s="14" t="s">
        <v>170</v>
      </c>
      <c r="O1147" s="14"/>
      <c r="P1147" s="15" t="s">
        <v>275</v>
      </c>
      <c r="Q1147" s="27" t="str">
        <f t="shared" si="17"/>
        <v>INSERT INTO CNCR_CODE_META_BAK values (:v_host_cd,'1','40310','수술종류코드','36','Extended Right Hemicolectomy','36', NULL, NOW());</v>
      </c>
    </row>
    <row r="1148" spans="1:17">
      <c r="A1148" s="66" t="s">
        <v>2238</v>
      </c>
      <c r="B1148" s="144">
        <v>1</v>
      </c>
      <c r="C1148" s="16">
        <v>40310</v>
      </c>
      <c r="D1148" s="16" t="s">
        <v>62</v>
      </c>
      <c r="E1148" s="17" t="s">
        <v>444</v>
      </c>
      <c r="F1148" s="5" t="s">
        <v>1398</v>
      </c>
      <c r="G1148" s="18">
        <v>37</v>
      </c>
      <c r="H1148" s="18">
        <v>59</v>
      </c>
      <c r="I1148" s="14">
        <v>0</v>
      </c>
      <c r="J1148" s="14">
        <v>0</v>
      </c>
      <c r="K1148" s="14">
        <v>0</v>
      </c>
      <c r="L1148" s="14">
        <v>0</v>
      </c>
      <c r="M1148" s="13">
        <v>1</v>
      </c>
      <c r="N1148" s="14" t="s">
        <v>170</v>
      </c>
      <c r="O1148" s="14"/>
      <c r="P1148" s="15" t="s">
        <v>275</v>
      </c>
      <c r="Q1148" s="27" t="str">
        <f t="shared" si="17"/>
        <v>INSERT INTO CNCR_CODE_META_BAK values (:v_host_cd,'1','40310','수술종류코드','37','Hartmann''s Procedure','37', NULL, NOW());</v>
      </c>
    </row>
    <row r="1149" spans="1:17">
      <c r="A1149" s="66" t="s">
        <v>2238</v>
      </c>
      <c r="B1149" s="144">
        <v>1</v>
      </c>
      <c r="C1149" s="16">
        <v>40310</v>
      </c>
      <c r="D1149" s="16" t="s">
        <v>62</v>
      </c>
      <c r="E1149" s="17" t="s">
        <v>446</v>
      </c>
      <c r="F1149" s="5" t="s">
        <v>1399</v>
      </c>
      <c r="G1149" s="18">
        <v>38</v>
      </c>
      <c r="H1149" s="18">
        <v>59</v>
      </c>
      <c r="I1149" s="14">
        <v>0</v>
      </c>
      <c r="J1149" s="14">
        <v>0</v>
      </c>
      <c r="K1149" s="14">
        <v>0</v>
      </c>
      <c r="L1149" s="14">
        <v>1</v>
      </c>
      <c r="M1149" s="13">
        <v>0</v>
      </c>
      <c r="N1149" s="14" t="s">
        <v>170</v>
      </c>
      <c r="O1149" s="14"/>
      <c r="P1149" s="15" t="s">
        <v>275</v>
      </c>
      <c r="Q1149" s="27" t="str">
        <f t="shared" si="17"/>
        <v>INSERT INTO CNCR_CODE_META_BAK values (:v_host_cd,'1','40310','수술종류코드','38','Hemihepatectomy (lobectomy)','38', NULL, NOW());</v>
      </c>
    </row>
    <row r="1150" spans="1:17">
      <c r="A1150" s="66" t="s">
        <v>2238</v>
      </c>
      <c r="B1150" s="144">
        <v>1</v>
      </c>
      <c r="C1150" s="16">
        <v>40310</v>
      </c>
      <c r="D1150" s="16" t="s">
        <v>62</v>
      </c>
      <c r="E1150" s="17" t="s">
        <v>448</v>
      </c>
      <c r="F1150" s="5" t="s">
        <v>1400</v>
      </c>
      <c r="G1150" s="18">
        <v>39</v>
      </c>
      <c r="H1150" s="18">
        <v>59</v>
      </c>
      <c r="I1150" s="14">
        <v>0</v>
      </c>
      <c r="J1150" s="14">
        <v>0</v>
      </c>
      <c r="K1150" s="14">
        <v>0</v>
      </c>
      <c r="L1150" s="14">
        <v>0</v>
      </c>
      <c r="M1150" s="13">
        <v>1</v>
      </c>
      <c r="N1150" s="14" t="s">
        <v>170</v>
      </c>
      <c r="O1150" s="14"/>
      <c r="P1150" s="15" t="s">
        <v>275</v>
      </c>
      <c r="Q1150" s="27" t="str">
        <f t="shared" si="17"/>
        <v>INSERT INTO CNCR_CODE_META_BAK values (:v_host_cd,'1','40310','수술종류코드','39','Hyperthermic Intraperitoneal Chemotherapy after Cytoreductive Surgery(HIPEC)','39', NULL, NOW());</v>
      </c>
    </row>
    <row r="1151" spans="1:17">
      <c r="A1151" s="66" t="s">
        <v>2238</v>
      </c>
      <c r="B1151" s="144">
        <v>1</v>
      </c>
      <c r="C1151" s="16">
        <v>40310</v>
      </c>
      <c r="D1151" s="16" t="s">
        <v>62</v>
      </c>
      <c r="E1151" s="17" t="s">
        <v>450</v>
      </c>
      <c r="F1151" s="5" t="s">
        <v>1401</v>
      </c>
      <c r="G1151" s="18">
        <v>40</v>
      </c>
      <c r="H1151" s="18">
        <v>59</v>
      </c>
      <c r="I1151" s="14">
        <v>0</v>
      </c>
      <c r="J1151" s="14">
        <v>0</v>
      </c>
      <c r="K1151" s="14">
        <v>0</v>
      </c>
      <c r="L1151" s="14">
        <v>0</v>
      </c>
      <c r="M1151" s="13">
        <v>1</v>
      </c>
      <c r="N1151" s="14" t="s">
        <v>170</v>
      </c>
      <c r="O1151" s="14"/>
      <c r="P1151" s="15" t="s">
        <v>275</v>
      </c>
      <c r="Q1151" s="27" t="str">
        <f t="shared" si="17"/>
        <v>INSERT INTO CNCR_CODE_META_BAK values (:v_host_cd,'1','40310','수술종류코드','40','Ileo-Cecectomy','40', NULL, NOW());</v>
      </c>
    </row>
    <row r="1152" spans="1:17">
      <c r="A1152" s="66" t="s">
        <v>2238</v>
      </c>
      <c r="B1152" s="144">
        <v>1</v>
      </c>
      <c r="C1152" s="16">
        <v>40310</v>
      </c>
      <c r="D1152" s="16" t="s">
        <v>62</v>
      </c>
      <c r="E1152" s="17" t="s">
        <v>452</v>
      </c>
      <c r="F1152" s="5" t="s">
        <v>1402</v>
      </c>
      <c r="G1152" s="18">
        <v>41</v>
      </c>
      <c r="H1152" s="18">
        <v>59</v>
      </c>
      <c r="I1152" s="14">
        <v>0</v>
      </c>
      <c r="J1152" s="14">
        <v>0</v>
      </c>
      <c r="K1152" s="14">
        <v>0</v>
      </c>
      <c r="L1152" s="14">
        <v>0</v>
      </c>
      <c r="M1152" s="13">
        <v>1</v>
      </c>
      <c r="N1152" s="14" t="s">
        <v>170</v>
      </c>
      <c r="O1152" s="14"/>
      <c r="P1152" s="15" t="s">
        <v>275</v>
      </c>
      <c r="Q1152" s="27" t="str">
        <f t="shared" si="17"/>
        <v>INSERT INTO CNCR_CODE_META_BAK values (:v_host_cd,'1','40310','수술종류코드','41','Ileostomy','41', NULL, NOW());</v>
      </c>
    </row>
    <row r="1153" spans="1:17">
      <c r="A1153" s="66" t="s">
        <v>2238</v>
      </c>
      <c r="B1153" s="144">
        <v>1</v>
      </c>
      <c r="C1153" s="16">
        <v>40310</v>
      </c>
      <c r="D1153" s="16" t="s">
        <v>62</v>
      </c>
      <c r="E1153" s="17" t="s">
        <v>454</v>
      </c>
      <c r="F1153" s="5" t="s">
        <v>1403</v>
      </c>
      <c r="G1153" s="18">
        <v>42</v>
      </c>
      <c r="H1153" s="18">
        <v>59</v>
      </c>
      <c r="I1153" s="14">
        <v>0</v>
      </c>
      <c r="J1153" s="14">
        <v>0</v>
      </c>
      <c r="K1153" s="14">
        <v>0</v>
      </c>
      <c r="L1153" s="14">
        <v>0</v>
      </c>
      <c r="M1153" s="13">
        <v>1</v>
      </c>
      <c r="N1153" s="14" t="s">
        <v>170</v>
      </c>
      <c r="O1153" s="14"/>
      <c r="P1153" s="15" t="s">
        <v>275</v>
      </c>
      <c r="Q1153" s="27" t="str">
        <f t="shared" si="17"/>
        <v>INSERT INTO CNCR_CODE_META_BAK values (:v_host_cd,'1','40310','수술종류코드','42','Intersphincteric resection','42', NULL, NOW());</v>
      </c>
    </row>
    <row r="1154" spans="1:17">
      <c r="A1154" s="66" t="s">
        <v>2238</v>
      </c>
      <c r="B1154" s="144">
        <v>1</v>
      </c>
      <c r="C1154" s="16">
        <v>40310</v>
      </c>
      <c r="D1154" s="16" t="s">
        <v>62</v>
      </c>
      <c r="E1154" s="17" t="s">
        <v>456</v>
      </c>
      <c r="F1154" s="5" t="s">
        <v>1404</v>
      </c>
      <c r="G1154" s="18">
        <v>43</v>
      </c>
      <c r="H1154" s="18">
        <v>59</v>
      </c>
      <c r="I1154" s="14">
        <v>0</v>
      </c>
      <c r="J1154" s="14">
        <v>0</v>
      </c>
      <c r="K1154" s="14">
        <v>0</v>
      </c>
      <c r="L1154" s="14">
        <v>0</v>
      </c>
      <c r="M1154" s="13">
        <v>1</v>
      </c>
      <c r="N1154" s="14" t="s">
        <v>170</v>
      </c>
      <c r="O1154" s="14"/>
      <c r="P1154" s="15" t="s">
        <v>275</v>
      </c>
      <c r="Q1154" s="27" t="str">
        <f t="shared" si="17"/>
        <v>INSERT INTO CNCR_CODE_META_BAK values (:v_host_cd,'1','40310','수술종류코드','43','Left Hemicolectomy','43', NULL, NOW());</v>
      </c>
    </row>
    <row r="1155" spans="1:17">
      <c r="A1155" s="66" t="s">
        <v>2238</v>
      </c>
      <c r="B1155" s="144">
        <v>1</v>
      </c>
      <c r="C1155" s="16">
        <v>40310</v>
      </c>
      <c r="D1155" s="16" t="s">
        <v>62</v>
      </c>
      <c r="E1155" s="17" t="s">
        <v>458</v>
      </c>
      <c r="F1155" s="5" t="s">
        <v>1405</v>
      </c>
      <c r="G1155" s="18">
        <v>44</v>
      </c>
      <c r="H1155" s="18">
        <v>59</v>
      </c>
      <c r="I1155" s="14">
        <v>0</v>
      </c>
      <c r="J1155" s="14">
        <v>0</v>
      </c>
      <c r="K1155" s="14">
        <v>0</v>
      </c>
      <c r="L1155" s="14">
        <v>1</v>
      </c>
      <c r="M1155" s="13">
        <v>0</v>
      </c>
      <c r="N1155" s="14" t="s">
        <v>170</v>
      </c>
      <c r="O1155" s="14"/>
      <c r="P1155" s="15" t="s">
        <v>275</v>
      </c>
      <c r="Q1155" s="27" t="str">
        <f t="shared" ref="Q1155:Q1218" si="18">"INSERT INTO CNCR_CODE_META_BAK values (:v_host_cd,'"&amp; B1155 &amp;"','"&amp; C1155 &amp;"','"&amp; D1155 &amp;"','"&amp; E1155 &amp;"','"&amp; SUBSTITUTE(F1155,CHAR(39),CHAR(39)&amp;CHAR(39)) &amp;"','"&amp; G1155 &amp;"', NULL, NOW());"</f>
        <v>INSERT INTO CNCR_CODE_META_BAK values (:v_host_cd,'1','40310','수술종류코드','44','Liver transplantation','44', NULL, NOW());</v>
      </c>
    </row>
    <row r="1156" spans="1:17">
      <c r="A1156" s="66" t="s">
        <v>2238</v>
      </c>
      <c r="B1156" s="144">
        <v>1</v>
      </c>
      <c r="C1156" s="16">
        <v>40310</v>
      </c>
      <c r="D1156" s="16" t="s">
        <v>62</v>
      </c>
      <c r="E1156" s="17" t="s">
        <v>460</v>
      </c>
      <c r="F1156" s="5" t="s">
        <v>1406</v>
      </c>
      <c r="G1156" s="18">
        <v>45</v>
      </c>
      <c r="H1156" s="18">
        <v>59</v>
      </c>
      <c r="I1156" s="14">
        <v>0</v>
      </c>
      <c r="J1156" s="14">
        <v>0</v>
      </c>
      <c r="K1156" s="14">
        <v>0</v>
      </c>
      <c r="L1156" s="14">
        <v>0</v>
      </c>
      <c r="M1156" s="13">
        <v>1</v>
      </c>
      <c r="N1156" s="14" t="s">
        <v>170</v>
      </c>
      <c r="O1156" s="14"/>
      <c r="P1156" s="15" t="s">
        <v>275</v>
      </c>
      <c r="Q1156" s="27" t="str">
        <f t="shared" si="18"/>
        <v>INSERT INTO CNCR_CODE_META_BAK values (:v_host_cd,'1','40310','수술종류코드','45','Low Anterior Resection','45', NULL, NOW());</v>
      </c>
    </row>
    <row r="1157" spans="1:17">
      <c r="A1157" s="66" t="s">
        <v>2238</v>
      </c>
      <c r="B1157" s="144">
        <v>1</v>
      </c>
      <c r="C1157" s="16">
        <v>40310</v>
      </c>
      <c r="D1157" s="16" t="s">
        <v>62</v>
      </c>
      <c r="E1157" s="17" t="s">
        <v>462</v>
      </c>
      <c r="F1157" s="5" t="s">
        <v>1407</v>
      </c>
      <c r="G1157" s="18">
        <v>46</v>
      </c>
      <c r="H1157" s="18">
        <v>59</v>
      </c>
      <c r="I1157" s="14">
        <v>0</v>
      </c>
      <c r="J1157" s="14">
        <v>0</v>
      </c>
      <c r="K1157" s="14">
        <v>0</v>
      </c>
      <c r="L1157" s="14">
        <v>0</v>
      </c>
      <c r="M1157" s="13">
        <v>1</v>
      </c>
      <c r="N1157" s="14" t="s">
        <v>170</v>
      </c>
      <c r="O1157" s="14"/>
      <c r="P1157" s="15" t="s">
        <v>275</v>
      </c>
      <c r="Q1157" s="27" t="str">
        <f t="shared" si="18"/>
        <v>INSERT INTO CNCR_CODE_META_BAK values (:v_host_cd,'1','40310','수술종류코드','46','Posterior Pelvic Exenteration','46', NULL, NOW());</v>
      </c>
    </row>
    <row r="1158" spans="1:17">
      <c r="A1158" s="66" t="s">
        <v>2238</v>
      </c>
      <c r="B1158" s="144">
        <v>1</v>
      </c>
      <c r="C1158" s="16">
        <v>40310</v>
      </c>
      <c r="D1158" s="16" t="s">
        <v>62</v>
      </c>
      <c r="E1158" s="17" t="s">
        <v>464</v>
      </c>
      <c r="F1158" s="5" t="s">
        <v>1408</v>
      </c>
      <c r="G1158" s="18">
        <v>47</v>
      </c>
      <c r="H1158" s="18">
        <v>59</v>
      </c>
      <c r="I1158" s="14">
        <v>0</v>
      </c>
      <c r="J1158" s="14">
        <v>0</v>
      </c>
      <c r="K1158" s="14">
        <v>0</v>
      </c>
      <c r="L1158" s="14">
        <v>0</v>
      </c>
      <c r="M1158" s="13">
        <v>1</v>
      </c>
      <c r="N1158" s="14" t="s">
        <v>170</v>
      </c>
      <c r="O1158" s="14"/>
      <c r="P1158" s="15" t="s">
        <v>275</v>
      </c>
      <c r="Q1158" s="27" t="str">
        <f t="shared" si="18"/>
        <v>INSERT INTO CNCR_CODE_META_BAK values (:v_host_cd,'1','40310','수술종류코드','47','Right Hemicolectomy','47', NULL, NOW());</v>
      </c>
    </row>
    <row r="1159" spans="1:17">
      <c r="A1159" s="66" t="s">
        <v>2238</v>
      </c>
      <c r="B1159" s="144">
        <v>1</v>
      </c>
      <c r="C1159" s="16">
        <v>40310</v>
      </c>
      <c r="D1159" s="16" t="s">
        <v>62</v>
      </c>
      <c r="E1159" s="17" t="s">
        <v>466</v>
      </c>
      <c r="F1159" s="5" t="s">
        <v>1409</v>
      </c>
      <c r="G1159" s="18">
        <v>48</v>
      </c>
      <c r="H1159" s="18">
        <v>59</v>
      </c>
      <c r="I1159" s="14">
        <v>0</v>
      </c>
      <c r="J1159" s="14">
        <v>0</v>
      </c>
      <c r="K1159" s="14">
        <v>0</v>
      </c>
      <c r="L1159" s="14">
        <v>1</v>
      </c>
      <c r="M1159" s="13">
        <v>0</v>
      </c>
      <c r="N1159" s="14" t="s">
        <v>170</v>
      </c>
      <c r="O1159" s="14"/>
      <c r="P1159" s="15" t="s">
        <v>275</v>
      </c>
      <c r="Q1159" s="27" t="str">
        <f t="shared" si="18"/>
        <v>INSERT INTO CNCR_CODE_META_BAK values (:v_host_cd,'1','40310','수술종류코드','48','Sectionectomy','48', NULL, NOW());</v>
      </c>
    </row>
    <row r="1160" spans="1:17">
      <c r="A1160" s="66" t="s">
        <v>2238</v>
      </c>
      <c r="B1160" s="144">
        <v>1</v>
      </c>
      <c r="C1160" s="16">
        <v>40310</v>
      </c>
      <c r="D1160" s="16" t="s">
        <v>62</v>
      </c>
      <c r="E1160" s="17" t="s">
        <v>468</v>
      </c>
      <c r="F1160" s="5" t="s">
        <v>1410</v>
      </c>
      <c r="G1160" s="18">
        <v>49</v>
      </c>
      <c r="H1160" s="18">
        <v>59</v>
      </c>
      <c r="I1160" s="14">
        <v>0</v>
      </c>
      <c r="J1160" s="14">
        <v>0</v>
      </c>
      <c r="K1160" s="14">
        <v>0</v>
      </c>
      <c r="L1160" s="14">
        <v>1</v>
      </c>
      <c r="M1160" s="13">
        <v>0</v>
      </c>
      <c r="N1160" s="14" t="s">
        <v>170</v>
      </c>
      <c r="O1160" s="14"/>
      <c r="P1160" s="15" t="s">
        <v>275</v>
      </c>
      <c r="Q1160" s="27" t="str">
        <f t="shared" si="18"/>
        <v>INSERT INTO CNCR_CODE_META_BAK values (:v_host_cd,'1','40310','수술종류코드','49','Segmentectomy','49', NULL, NOW());</v>
      </c>
    </row>
    <row r="1161" spans="1:17">
      <c r="A1161" s="66" t="s">
        <v>2238</v>
      </c>
      <c r="B1161" s="144">
        <v>1</v>
      </c>
      <c r="C1161" s="16">
        <v>40310</v>
      </c>
      <c r="D1161" s="16" t="s">
        <v>62</v>
      </c>
      <c r="E1161" s="17" t="s">
        <v>470</v>
      </c>
      <c r="F1161" s="5" t="s">
        <v>1411</v>
      </c>
      <c r="G1161" s="18">
        <v>50</v>
      </c>
      <c r="H1161" s="18">
        <v>59</v>
      </c>
      <c r="I1161" s="14">
        <v>0</v>
      </c>
      <c r="J1161" s="14">
        <v>0</v>
      </c>
      <c r="K1161" s="14">
        <v>0</v>
      </c>
      <c r="L1161" s="14">
        <v>0</v>
      </c>
      <c r="M1161" s="13">
        <v>1</v>
      </c>
      <c r="N1161" s="14" t="s">
        <v>170</v>
      </c>
      <c r="O1161" s="14"/>
      <c r="P1161" s="15" t="s">
        <v>275</v>
      </c>
      <c r="Q1161" s="27" t="str">
        <f t="shared" si="18"/>
        <v>INSERT INTO CNCR_CODE_META_BAK values (:v_host_cd,'1','40310','수술종류코드','50','Subtotal Colectomy','50', NULL, NOW());</v>
      </c>
    </row>
    <row r="1162" spans="1:17">
      <c r="A1162" s="66" t="s">
        <v>2238</v>
      </c>
      <c r="B1162" s="144">
        <v>1</v>
      </c>
      <c r="C1162" s="16">
        <v>40310</v>
      </c>
      <c r="D1162" s="16" t="s">
        <v>62</v>
      </c>
      <c r="E1162" s="17" t="s">
        <v>472</v>
      </c>
      <c r="F1162" s="5" t="s">
        <v>1412</v>
      </c>
      <c r="G1162" s="18">
        <v>51</v>
      </c>
      <c r="H1162" s="18">
        <v>59</v>
      </c>
      <c r="I1162" s="14">
        <v>0</v>
      </c>
      <c r="J1162" s="14">
        <v>0</v>
      </c>
      <c r="K1162" s="14">
        <v>0</v>
      </c>
      <c r="L1162" s="14">
        <v>0</v>
      </c>
      <c r="M1162" s="13">
        <v>1</v>
      </c>
      <c r="N1162" s="14" t="s">
        <v>170</v>
      </c>
      <c r="O1162" s="14"/>
      <c r="P1162" s="15" t="s">
        <v>275</v>
      </c>
      <c r="Q1162" s="27" t="str">
        <f t="shared" si="18"/>
        <v>INSERT INTO CNCR_CODE_META_BAK values (:v_host_cd,'1','40310','수술종류코드','51','T-Colostomy','51', NULL, NOW());</v>
      </c>
    </row>
    <row r="1163" spans="1:17">
      <c r="A1163" s="66" t="s">
        <v>2238</v>
      </c>
      <c r="B1163" s="144">
        <v>1</v>
      </c>
      <c r="C1163" s="16">
        <v>40310</v>
      </c>
      <c r="D1163" s="16" t="s">
        <v>62</v>
      </c>
      <c r="E1163" s="17" t="s">
        <v>474</v>
      </c>
      <c r="F1163" s="5" t="s">
        <v>1413</v>
      </c>
      <c r="G1163" s="18">
        <v>52</v>
      </c>
      <c r="H1163" s="18">
        <v>59</v>
      </c>
      <c r="I1163" s="14">
        <v>0</v>
      </c>
      <c r="J1163" s="14">
        <v>0</v>
      </c>
      <c r="K1163" s="14">
        <v>0</v>
      </c>
      <c r="L1163" s="14">
        <v>0</v>
      </c>
      <c r="M1163" s="13">
        <v>1</v>
      </c>
      <c r="N1163" s="14" t="s">
        <v>170</v>
      </c>
      <c r="O1163" s="14"/>
      <c r="P1163" s="15" t="s">
        <v>275</v>
      </c>
      <c r="Q1163" s="27" t="str">
        <f t="shared" si="18"/>
        <v>INSERT INTO CNCR_CODE_META_BAK values (:v_host_cd,'1','40310','수술종류코드','52','Total Colectomy','52', NULL, NOW());</v>
      </c>
    </row>
    <row r="1164" spans="1:17">
      <c r="A1164" s="66" t="s">
        <v>2238</v>
      </c>
      <c r="B1164" s="144">
        <v>1</v>
      </c>
      <c r="C1164" s="16">
        <v>40310</v>
      </c>
      <c r="D1164" s="16" t="s">
        <v>62</v>
      </c>
      <c r="E1164" s="17" t="s">
        <v>476</v>
      </c>
      <c r="F1164" s="5" t="s">
        <v>1414</v>
      </c>
      <c r="G1164" s="18">
        <v>53</v>
      </c>
      <c r="H1164" s="18">
        <v>59</v>
      </c>
      <c r="I1164" s="14">
        <v>0</v>
      </c>
      <c r="J1164" s="14">
        <v>0</v>
      </c>
      <c r="K1164" s="14">
        <v>0</v>
      </c>
      <c r="L1164" s="14">
        <v>0</v>
      </c>
      <c r="M1164" s="13">
        <v>1</v>
      </c>
      <c r="N1164" s="14" t="s">
        <v>170</v>
      </c>
      <c r="O1164" s="14"/>
      <c r="P1164" s="15" t="s">
        <v>275</v>
      </c>
      <c r="Q1164" s="27" t="str">
        <f t="shared" si="18"/>
        <v>INSERT INTO CNCR_CODE_META_BAK values (:v_host_cd,'1','40310','수술종류코드','53','Total Pelvic Exenteration','53', NULL, NOW());</v>
      </c>
    </row>
    <row r="1165" spans="1:17">
      <c r="A1165" s="66" t="s">
        <v>2238</v>
      </c>
      <c r="B1165" s="144">
        <v>1</v>
      </c>
      <c r="C1165" s="16">
        <v>40310</v>
      </c>
      <c r="D1165" s="16" t="s">
        <v>62</v>
      </c>
      <c r="E1165" s="17" t="s">
        <v>478</v>
      </c>
      <c r="F1165" s="5" t="s">
        <v>1415</v>
      </c>
      <c r="G1165" s="18">
        <v>54</v>
      </c>
      <c r="H1165" s="18">
        <v>59</v>
      </c>
      <c r="I1165" s="14">
        <v>0</v>
      </c>
      <c r="J1165" s="14">
        <v>0</v>
      </c>
      <c r="K1165" s="14">
        <v>0</v>
      </c>
      <c r="L1165" s="14">
        <v>0</v>
      </c>
      <c r="M1165" s="13">
        <v>1</v>
      </c>
      <c r="N1165" s="14" t="s">
        <v>170</v>
      </c>
      <c r="O1165" s="14"/>
      <c r="P1165" s="15" t="s">
        <v>275</v>
      </c>
      <c r="Q1165" s="27" t="str">
        <f t="shared" si="18"/>
        <v>INSERT INTO CNCR_CODE_META_BAK values (:v_host_cd,'1','40310','수술종류코드','54','Total Proctocolectomy','54', NULL, NOW());</v>
      </c>
    </row>
    <row r="1166" spans="1:17">
      <c r="A1166" s="66" t="s">
        <v>2238</v>
      </c>
      <c r="B1166" s="144">
        <v>1</v>
      </c>
      <c r="C1166" s="16">
        <v>40310</v>
      </c>
      <c r="D1166" s="16" t="s">
        <v>62</v>
      </c>
      <c r="E1166" s="17" t="s">
        <v>480</v>
      </c>
      <c r="F1166" s="5" t="s">
        <v>1416</v>
      </c>
      <c r="G1166" s="18">
        <v>55</v>
      </c>
      <c r="H1166" s="18">
        <v>59</v>
      </c>
      <c r="I1166" s="14">
        <v>0</v>
      </c>
      <c r="J1166" s="14">
        <v>0</v>
      </c>
      <c r="K1166" s="14">
        <v>0</v>
      </c>
      <c r="L1166" s="14">
        <v>0</v>
      </c>
      <c r="M1166" s="13">
        <v>1</v>
      </c>
      <c r="N1166" s="14" t="s">
        <v>170</v>
      </c>
      <c r="O1166" s="14"/>
      <c r="P1166" s="15" t="s">
        <v>275</v>
      </c>
      <c r="Q1166" s="27" t="str">
        <f t="shared" si="18"/>
        <v>INSERT INTO CNCR_CODE_META_BAK values (:v_host_cd,'1','40310','수술종류코드','55','Transanal Endoscopic Microsurgery(TEM)','55', NULL, NOW());</v>
      </c>
    </row>
    <row r="1167" spans="1:17">
      <c r="A1167" s="66" t="s">
        <v>2238</v>
      </c>
      <c r="B1167" s="144">
        <v>1</v>
      </c>
      <c r="C1167" s="16">
        <v>40310</v>
      </c>
      <c r="D1167" s="16" t="s">
        <v>62</v>
      </c>
      <c r="E1167" s="17" t="s">
        <v>482</v>
      </c>
      <c r="F1167" s="5" t="s">
        <v>1417</v>
      </c>
      <c r="G1167" s="18">
        <v>56</v>
      </c>
      <c r="H1167" s="18">
        <v>59</v>
      </c>
      <c r="I1167" s="14">
        <v>0</v>
      </c>
      <c r="J1167" s="14">
        <v>0</v>
      </c>
      <c r="K1167" s="14">
        <v>0</v>
      </c>
      <c r="L1167" s="14">
        <v>0</v>
      </c>
      <c r="M1167" s="13">
        <v>1</v>
      </c>
      <c r="N1167" s="14" t="s">
        <v>170</v>
      </c>
      <c r="O1167" s="14"/>
      <c r="P1167" s="15" t="s">
        <v>275</v>
      </c>
      <c r="Q1167" s="27" t="str">
        <f t="shared" si="18"/>
        <v>INSERT INTO CNCR_CODE_META_BAK values (:v_host_cd,'1','40310','수술종류코드','56','Transanal Excision','56', NULL, NOW());</v>
      </c>
    </row>
    <row r="1168" spans="1:17">
      <c r="A1168" s="66" t="s">
        <v>2238</v>
      </c>
      <c r="B1168" s="144">
        <v>1</v>
      </c>
      <c r="C1168" s="16">
        <v>40310</v>
      </c>
      <c r="D1168" s="16" t="s">
        <v>62</v>
      </c>
      <c r="E1168" s="17" t="s">
        <v>484</v>
      </c>
      <c r="F1168" s="5" t="s">
        <v>1418</v>
      </c>
      <c r="G1168" s="18">
        <v>57</v>
      </c>
      <c r="H1168" s="18">
        <v>59</v>
      </c>
      <c r="I1168" s="14">
        <v>0</v>
      </c>
      <c r="J1168" s="14">
        <v>0</v>
      </c>
      <c r="K1168" s="14">
        <v>0</v>
      </c>
      <c r="L1168" s="14">
        <v>0</v>
      </c>
      <c r="M1168" s="13">
        <v>1</v>
      </c>
      <c r="N1168" s="14" t="s">
        <v>170</v>
      </c>
      <c r="O1168" s="14"/>
      <c r="P1168" s="15" t="s">
        <v>275</v>
      </c>
      <c r="Q1168" s="27" t="str">
        <f t="shared" si="18"/>
        <v>INSERT INTO CNCR_CODE_META_BAK values (:v_host_cd,'1','40310','수술종류코드','57','Transanal Total Mesorectal Excision(TME)','57', NULL, NOW());</v>
      </c>
    </row>
    <row r="1169" spans="1:17">
      <c r="A1169" s="66" t="s">
        <v>2238</v>
      </c>
      <c r="B1169" s="144">
        <v>1</v>
      </c>
      <c r="C1169" s="16">
        <v>40310</v>
      </c>
      <c r="D1169" s="16" t="s">
        <v>62</v>
      </c>
      <c r="E1169" s="17" t="s">
        <v>486</v>
      </c>
      <c r="F1169" s="5" t="s">
        <v>1419</v>
      </c>
      <c r="G1169" s="18">
        <v>58</v>
      </c>
      <c r="H1169" s="18">
        <v>59</v>
      </c>
      <c r="I1169" s="14">
        <v>0</v>
      </c>
      <c r="J1169" s="14">
        <v>0</v>
      </c>
      <c r="K1169" s="14">
        <v>0</v>
      </c>
      <c r="L1169" s="14">
        <v>0</v>
      </c>
      <c r="M1169" s="13">
        <v>1</v>
      </c>
      <c r="N1169" s="14" t="s">
        <v>170</v>
      </c>
      <c r="O1169" s="14"/>
      <c r="P1169" s="15" t="s">
        <v>275</v>
      </c>
      <c r="Q1169" s="27" t="str">
        <f t="shared" si="18"/>
        <v>INSERT INTO CNCR_CODE_META_BAK values (:v_host_cd,'1','40310','수술종류코드','58','Ultralow Anterior Resection','58', NULL, NOW());</v>
      </c>
    </row>
    <row r="1170" spans="1:17">
      <c r="A1170" s="66" t="s">
        <v>2238</v>
      </c>
      <c r="B1170" s="144">
        <v>1</v>
      </c>
      <c r="C1170" s="16">
        <v>40310</v>
      </c>
      <c r="D1170" s="16" t="s">
        <v>62</v>
      </c>
      <c r="E1170" s="17">
        <v>99</v>
      </c>
      <c r="F1170" s="5" t="s">
        <v>271</v>
      </c>
      <c r="G1170" s="18">
        <v>59</v>
      </c>
      <c r="H1170" s="18">
        <v>59</v>
      </c>
      <c r="I1170" s="14">
        <v>0</v>
      </c>
      <c r="J1170" s="14">
        <v>1</v>
      </c>
      <c r="K1170" s="14">
        <v>1</v>
      </c>
      <c r="L1170" s="14">
        <v>1</v>
      </c>
      <c r="M1170" s="13">
        <v>1</v>
      </c>
      <c r="N1170" s="14" t="s">
        <v>170</v>
      </c>
      <c r="O1170" s="14"/>
      <c r="P1170" s="15" t="s">
        <v>275</v>
      </c>
      <c r="Q1170" s="27" t="str">
        <f t="shared" si="18"/>
        <v>INSERT INTO CNCR_CODE_META_BAK values (:v_host_cd,'1','40310','수술종류코드','99','기타','59', NULL, NOW());</v>
      </c>
    </row>
    <row r="1171" spans="1:17">
      <c r="A1171" s="66" t="s">
        <v>2238</v>
      </c>
      <c r="B1171" s="144">
        <v>1</v>
      </c>
      <c r="C1171" s="16">
        <v>40320</v>
      </c>
      <c r="D1171" s="16" t="s">
        <v>1420</v>
      </c>
      <c r="E1171" s="17" t="s">
        <v>339</v>
      </c>
      <c r="F1171" s="5" t="s">
        <v>1421</v>
      </c>
      <c r="G1171" s="18">
        <v>1</v>
      </c>
      <c r="H1171" s="18">
        <v>6</v>
      </c>
      <c r="I1171" s="14">
        <v>0</v>
      </c>
      <c r="J1171" s="14">
        <v>0</v>
      </c>
      <c r="K1171" s="14">
        <v>1</v>
      </c>
      <c r="L1171" s="14">
        <v>0</v>
      </c>
      <c r="M1171" s="14">
        <v>0</v>
      </c>
      <c r="N1171" s="14" t="s">
        <v>170</v>
      </c>
      <c r="O1171" s="14"/>
      <c r="P1171" s="15" t="s">
        <v>267</v>
      </c>
      <c r="Q1171" s="27" t="str">
        <f t="shared" si="18"/>
        <v>INSERT INTO CNCR_CODE_META_BAK values (:v_host_cd,'1','40320','수술종양상세위치코드','01','Central','1', NULL, NOW());</v>
      </c>
    </row>
    <row r="1172" spans="1:17">
      <c r="A1172" s="66" t="s">
        <v>2238</v>
      </c>
      <c r="B1172" s="144">
        <v>1</v>
      </c>
      <c r="C1172" s="16">
        <v>40320</v>
      </c>
      <c r="D1172" s="16" t="s">
        <v>1422</v>
      </c>
      <c r="E1172" s="17" t="s">
        <v>341</v>
      </c>
      <c r="F1172" s="5" t="s">
        <v>1423</v>
      </c>
      <c r="G1172" s="18">
        <v>2</v>
      </c>
      <c r="H1172" s="18">
        <v>6</v>
      </c>
      <c r="I1172" s="14">
        <v>0</v>
      </c>
      <c r="J1172" s="14">
        <v>0</v>
      </c>
      <c r="K1172" s="14">
        <v>1</v>
      </c>
      <c r="L1172" s="14">
        <v>0</v>
      </c>
      <c r="M1172" s="14">
        <v>0</v>
      </c>
      <c r="N1172" s="14" t="s">
        <v>170</v>
      </c>
      <c r="O1172" s="14"/>
      <c r="P1172" s="15" t="s">
        <v>267</v>
      </c>
      <c r="Q1172" s="27" t="str">
        <f t="shared" si="18"/>
        <v>INSERT INTO CNCR_CODE_META_BAK values (:v_host_cd,'1','40320','수술종양상세위치코드','02','Lower inner','2', NULL, NOW());</v>
      </c>
    </row>
    <row r="1173" spans="1:17">
      <c r="A1173" s="66" t="s">
        <v>2238</v>
      </c>
      <c r="B1173" s="144">
        <v>1</v>
      </c>
      <c r="C1173" s="16">
        <v>40320</v>
      </c>
      <c r="D1173" s="16" t="s">
        <v>1422</v>
      </c>
      <c r="E1173" s="17" t="s">
        <v>343</v>
      </c>
      <c r="F1173" s="5" t="s">
        <v>1424</v>
      </c>
      <c r="G1173" s="18">
        <v>3</v>
      </c>
      <c r="H1173" s="18">
        <v>6</v>
      </c>
      <c r="I1173" s="14">
        <v>0</v>
      </c>
      <c r="J1173" s="14">
        <v>0</v>
      </c>
      <c r="K1173" s="14">
        <v>1</v>
      </c>
      <c r="L1173" s="14">
        <v>0</v>
      </c>
      <c r="M1173" s="14">
        <v>0</v>
      </c>
      <c r="N1173" s="14" t="s">
        <v>170</v>
      </c>
      <c r="O1173" s="14"/>
      <c r="P1173" s="15" t="s">
        <v>267</v>
      </c>
      <c r="Q1173" s="27" t="str">
        <f t="shared" si="18"/>
        <v>INSERT INTO CNCR_CODE_META_BAK values (:v_host_cd,'1','40320','수술종양상세위치코드','03','Lower outer','3', NULL, NOW());</v>
      </c>
    </row>
    <row r="1174" spans="1:17">
      <c r="A1174" s="66" t="s">
        <v>2238</v>
      </c>
      <c r="B1174" s="144">
        <v>1</v>
      </c>
      <c r="C1174" s="16">
        <v>40320</v>
      </c>
      <c r="D1174" s="16" t="s">
        <v>1422</v>
      </c>
      <c r="E1174" s="17" t="s">
        <v>345</v>
      </c>
      <c r="F1174" s="5" t="s">
        <v>1425</v>
      </c>
      <c r="G1174" s="18">
        <v>4</v>
      </c>
      <c r="H1174" s="18">
        <v>6</v>
      </c>
      <c r="I1174" s="14">
        <v>0</v>
      </c>
      <c r="J1174" s="14">
        <v>0</v>
      </c>
      <c r="K1174" s="14">
        <v>1</v>
      </c>
      <c r="L1174" s="14">
        <v>0</v>
      </c>
      <c r="M1174" s="14">
        <v>0</v>
      </c>
      <c r="N1174" s="14" t="s">
        <v>170</v>
      </c>
      <c r="O1174" s="14"/>
      <c r="P1174" s="15" t="s">
        <v>267</v>
      </c>
      <c r="Q1174" s="27" t="str">
        <f t="shared" si="18"/>
        <v>INSERT INTO CNCR_CODE_META_BAK values (:v_host_cd,'1','40320','수술종양상세위치코드','04','Upper inner','4', NULL, NOW());</v>
      </c>
    </row>
    <row r="1175" spans="1:17">
      <c r="A1175" s="66" t="s">
        <v>2238</v>
      </c>
      <c r="B1175" s="144">
        <v>1</v>
      </c>
      <c r="C1175" s="16">
        <v>40320</v>
      </c>
      <c r="D1175" s="16" t="s">
        <v>1422</v>
      </c>
      <c r="E1175" s="17" t="s">
        <v>347</v>
      </c>
      <c r="F1175" s="5" t="s">
        <v>1426</v>
      </c>
      <c r="G1175" s="18">
        <v>5</v>
      </c>
      <c r="H1175" s="18">
        <v>6</v>
      </c>
      <c r="I1175" s="14">
        <v>0</v>
      </c>
      <c r="J1175" s="14">
        <v>0</v>
      </c>
      <c r="K1175" s="14">
        <v>1</v>
      </c>
      <c r="L1175" s="14">
        <v>0</v>
      </c>
      <c r="M1175" s="14">
        <v>0</v>
      </c>
      <c r="N1175" s="14" t="s">
        <v>170</v>
      </c>
      <c r="O1175" s="14"/>
      <c r="P1175" s="15" t="s">
        <v>267</v>
      </c>
      <c r="Q1175" s="27" t="str">
        <f t="shared" si="18"/>
        <v>INSERT INTO CNCR_CODE_META_BAK values (:v_host_cd,'1','40320','수술종양상세위치코드','05','Upper outer','5', NULL, NOW());</v>
      </c>
    </row>
    <row r="1176" spans="1:17">
      <c r="A1176" s="66" t="s">
        <v>2238</v>
      </c>
      <c r="B1176" s="144">
        <v>1</v>
      </c>
      <c r="C1176" s="16">
        <v>40320</v>
      </c>
      <c r="D1176" s="16" t="s">
        <v>1422</v>
      </c>
      <c r="E1176" s="17">
        <v>99</v>
      </c>
      <c r="F1176" s="5" t="s">
        <v>271</v>
      </c>
      <c r="G1176" s="18">
        <v>6</v>
      </c>
      <c r="H1176" s="18">
        <v>6</v>
      </c>
      <c r="I1176" s="14">
        <v>0</v>
      </c>
      <c r="J1176" s="14">
        <v>0</v>
      </c>
      <c r="K1176" s="14">
        <v>1</v>
      </c>
      <c r="L1176" s="14">
        <v>0</v>
      </c>
      <c r="M1176" s="14">
        <v>0</v>
      </c>
      <c r="N1176" s="14" t="s">
        <v>170</v>
      </c>
      <c r="O1176" s="14"/>
      <c r="P1176" s="15" t="s">
        <v>267</v>
      </c>
      <c r="Q1176" s="27" t="str">
        <f t="shared" si="18"/>
        <v>INSERT INTO CNCR_CODE_META_BAK values (:v_host_cd,'1','40320','수술종양상세위치코드','99','기타','6', NULL, NOW());</v>
      </c>
    </row>
    <row r="1177" spans="1:17">
      <c r="A1177" s="66" t="s">
        <v>2238</v>
      </c>
      <c r="B1177" s="144">
        <v>1</v>
      </c>
      <c r="C1177" s="16">
        <v>40350</v>
      </c>
      <c r="D1177" s="16" t="s">
        <v>1427</v>
      </c>
      <c r="E1177" s="17" t="s">
        <v>339</v>
      </c>
      <c r="F1177" s="5" t="s">
        <v>1312</v>
      </c>
      <c r="G1177" s="18">
        <v>1</v>
      </c>
      <c r="H1177" s="18">
        <v>7</v>
      </c>
      <c r="I1177" s="14">
        <v>0</v>
      </c>
      <c r="J1177" s="14">
        <v>0</v>
      </c>
      <c r="K1177" s="14">
        <v>1</v>
      </c>
      <c r="L1177" s="14">
        <v>1</v>
      </c>
      <c r="M1177" s="14">
        <v>1</v>
      </c>
      <c r="N1177" s="14" t="s">
        <v>170</v>
      </c>
      <c r="O1177" s="14"/>
      <c r="P1177" s="15" t="s">
        <v>275</v>
      </c>
      <c r="Q1177" s="27" t="str">
        <f t="shared" si="18"/>
        <v>INSERT INTO CNCR_CODE_META_BAK values (:v_host_cd,'1','40350','수술후평가항목코드','01','CR','1', NULL, NOW());</v>
      </c>
    </row>
    <row r="1178" spans="1:17">
      <c r="A1178" s="66" t="s">
        <v>2238</v>
      </c>
      <c r="B1178" s="144">
        <v>1</v>
      </c>
      <c r="C1178" s="16">
        <v>40350</v>
      </c>
      <c r="D1178" s="16" t="s">
        <v>72</v>
      </c>
      <c r="E1178" s="17" t="s">
        <v>341</v>
      </c>
      <c r="F1178" s="5" t="s">
        <v>1313</v>
      </c>
      <c r="G1178" s="18">
        <v>2</v>
      </c>
      <c r="H1178" s="18">
        <v>7</v>
      </c>
      <c r="I1178" s="14">
        <v>0</v>
      </c>
      <c r="J1178" s="14">
        <v>0</v>
      </c>
      <c r="K1178" s="14">
        <v>1</v>
      </c>
      <c r="L1178" s="14">
        <v>1</v>
      </c>
      <c r="M1178" s="14">
        <v>1</v>
      </c>
      <c r="N1178" s="14" t="s">
        <v>170</v>
      </c>
      <c r="O1178" s="14"/>
      <c r="P1178" s="15" t="s">
        <v>275</v>
      </c>
      <c r="Q1178" s="27" t="str">
        <f t="shared" si="18"/>
        <v>INSERT INTO CNCR_CODE_META_BAK values (:v_host_cd,'1','40350','수술후평가항목코드','02','PD','2', NULL, NOW());</v>
      </c>
    </row>
    <row r="1179" spans="1:17">
      <c r="A1179" s="66" t="s">
        <v>2238</v>
      </c>
      <c r="B1179" s="144">
        <v>1</v>
      </c>
      <c r="C1179" s="16">
        <v>40350</v>
      </c>
      <c r="D1179" s="16" t="s">
        <v>72</v>
      </c>
      <c r="E1179" s="17" t="s">
        <v>343</v>
      </c>
      <c r="F1179" s="5" t="s">
        <v>694</v>
      </c>
      <c r="G1179" s="18">
        <v>3</v>
      </c>
      <c r="H1179" s="18">
        <v>7</v>
      </c>
      <c r="I1179" s="14">
        <v>0</v>
      </c>
      <c r="J1179" s="14">
        <v>0</v>
      </c>
      <c r="K1179" s="14">
        <v>1</v>
      </c>
      <c r="L1179" s="14">
        <v>1</v>
      </c>
      <c r="M1179" s="14">
        <v>1</v>
      </c>
      <c r="N1179" s="14" t="s">
        <v>170</v>
      </c>
      <c r="O1179" s="14"/>
      <c r="P1179" s="15" t="s">
        <v>275</v>
      </c>
      <c r="Q1179" s="27" t="str">
        <f t="shared" si="18"/>
        <v>INSERT INTO CNCR_CODE_META_BAK values (:v_host_cd,'1','40350','수술후평가항목코드','03','PR','3', NULL, NOW());</v>
      </c>
    </row>
    <row r="1180" spans="1:17">
      <c r="A1180" s="66" t="s">
        <v>2238</v>
      </c>
      <c r="B1180" s="144">
        <v>1</v>
      </c>
      <c r="C1180" s="16">
        <v>40350</v>
      </c>
      <c r="D1180" s="16" t="s">
        <v>72</v>
      </c>
      <c r="E1180" s="17" t="s">
        <v>345</v>
      </c>
      <c r="F1180" s="5" t="s">
        <v>1314</v>
      </c>
      <c r="G1180" s="18">
        <v>4</v>
      </c>
      <c r="H1180" s="18">
        <v>7</v>
      </c>
      <c r="I1180" s="14">
        <v>0</v>
      </c>
      <c r="J1180" s="14">
        <v>0</v>
      </c>
      <c r="K1180" s="14">
        <v>1</v>
      </c>
      <c r="L1180" s="14">
        <v>1</v>
      </c>
      <c r="M1180" s="14">
        <v>1</v>
      </c>
      <c r="N1180" s="14" t="s">
        <v>170</v>
      </c>
      <c r="O1180" s="14"/>
      <c r="P1180" s="15" t="s">
        <v>275</v>
      </c>
      <c r="Q1180" s="27" t="str">
        <f t="shared" si="18"/>
        <v>INSERT INTO CNCR_CODE_META_BAK values (:v_host_cd,'1','40350','수술후평가항목코드','04','SD','4', NULL, NOW());</v>
      </c>
    </row>
    <row r="1181" spans="1:17">
      <c r="A1181" s="66" t="s">
        <v>2238</v>
      </c>
      <c r="B1181" s="144">
        <v>1</v>
      </c>
      <c r="C1181" s="16">
        <v>40350</v>
      </c>
      <c r="D1181" s="16" t="s">
        <v>72</v>
      </c>
      <c r="E1181" s="17" t="s">
        <v>347</v>
      </c>
      <c r="F1181" s="5" t="s">
        <v>1315</v>
      </c>
      <c r="G1181" s="18">
        <v>5</v>
      </c>
      <c r="H1181" s="18">
        <v>7</v>
      </c>
      <c r="I1181" s="14">
        <v>0</v>
      </c>
      <c r="J1181" s="14">
        <v>0</v>
      </c>
      <c r="K1181" s="14">
        <v>1</v>
      </c>
      <c r="L1181" s="14">
        <v>1</v>
      </c>
      <c r="M1181" s="14">
        <v>1</v>
      </c>
      <c r="N1181" s="14" t="s">
        <v>170</v>
      </c>
      <c r="O1181" s="14"/>
      <c r="P1181" s="15" t="s">
        <v>275</v>
      </c>
      <c r="Q1181" s="27" t="str">
        <f t="shared" si="18"/>
        <v>INSERT INTO CNCR_CODE_META_BAK values (:v_host_cd,'1','40350','수술후평가항목코드','05','NE','5', NULL, NOW());</v>
      </c>
    </row>
    <row r="1182" spans="1:17">
      <c r="A1182" s="66" t="s">
        <v>2238</v>
      </c>
      <c r="B1182" s="144">
        <v>1</v>
      </c>
      <c r="C1182" s="16">
        <v>40350</v>
      </c>
      <c r="D1182" s="16" t="s">
        <v>72</v>
      </c>
      <c r="E1182" s="17" t="s">
        <v>307</v>
      </c>
      <c r="F1182" s="5" t="s">
        <v>308</v>
      </c>
      <c r="G1182" s="18">
        <v>6</v>
      </c>
      <c r="H1182" s="18">
        <v>7</v>
      </c>
      <c r="I1182" s="14">
        <v>0</v>
      </c>
      <c r="J1182" s="14">
        <v>0</v>
      </c>
      <c r="K1182" s="14">
        <v>0</v>
      </c>
      <c r="L1182" s="14">
        <v>1</v>
      </c>
      <c r="M1182" s="14">
        <v>1</v>
      </c>
      <c r="N1182" s="14" t="s">
        <v>170</v>
      </c>
      <c r="O1182" s="14"/>
      <c r="P1182" s="15" t="s">
        <v>499</v>
      </c>
      <c r="Q1182" s="27" t="str">
        <f t="shared" si="18"/>
        <v>INSERT INTO CNCR_CODE_META_BAK values (:v_host_cd,'1','40350','수술후평가항목코드','98','2개 이상','6', NULL, NOW());</v>
      </c>
    </row>
    <row r="1183" spans="1:17">
      <c r="A1183" s="66" t="s">
        <v>2238</v>
      </c>
      <c r="B1183" s="144">
        <v>1</v>
      </c>
      <c r="C1183" s="16">
        <v>40350</v>
      </c>
      <c r="D1183" s="16" t="s">
        <v>72</v>
      </c>
      <c r="E1183" s="17">
        <v>99</v>
      </c>
      <c r="F1183" s="5" t="s">
        <v>271</v>
      </c>
      <c r="G1183" s="18">
        <v>7</v>
      </c>
      <c r="H1183" s="18">
        <v>7</v>
      </c>
      <c r="I1183" s="14">
        <v>0</v>
      </c>
      <c r="J1183" s="14">
        <v>0</v>
      </c>
      <c r="K1183" s="14">
        <v>1</v>
      </c>
      <c r="L1183" s="14">
        <v>1</v>
      </c>
      <c r="M1183" s="14">
        <v>1</v>
      </c>
      <c r="N1183" s="14" t="s">
        <v>170</v>
      </c>
      <c r="O1183" s="14"/>
      <c r="P1183" s="15" t="s">
        <v>275</v>
      </c>
      <c r="Q1183" s="27" t="str">
        <f t="shared" si="18"/>
        <v>INSERT INTO CNCR_CODE_META_BAK values (:v_host_cd,'1','40350','수술후평가항목코드','99','기타','7', NULL, NOW());</v>
      </c>
    </row>
    <row r="1184" spans="1:17">
      <c r="A1184" s="66" t="s">
        <v>2238</v>
      </c>
      <c r="B1184" s="144">
        <v>1</v>
      </c>
      <c r="C1184" s="16">
        <v>40380</v>
      </c>
      <c r="D1184" s="16" t="s">
        <v>1428</v>
      </c>
      <c r="E1184" s="17" t="s">
        <v>339</v>
      </c>
      <c r="F1184" s="5" t="s">
        <v>1429</v>
      </c>
      <c r="G1184" s="18">
        <v>1</v>
      </c>
      <c r="H1184" s="18">
        <v>6</v>
      </c>
      <c r="I1184" s="14">
        <v>0</v>
      </c>
      <c r="J1184" s="14">
        <v>1</v>
      </c>
      <c r="K1184" s="14">
        <v>1</v>
      </c>
      <c r="L1184" s="14">
        <v>1</v>
      </c>
      <c r="M1184" s="14">
        <v>1</v>
      </c>
      <c r="N1184" s="14" t="s">
        <v>170</v>
      </c>
      <c r="O1184" s="14"/>
      <c r="P1184" s="15" t="s">
        <v>181</v>
      </c>
      <c r="Q1184" s="27" t="str">
        <f t="shared" si="18"/>
        <v>INSERT INTO CNCR_CODE_META_BAK values (:v_host_cd,'1','40380','약제구분코드','01','세포독성약제','1', NULL, NOW());</v>
      </c>
    </row>
    <row r="1185" spans="1:17">
      <c r="A1185" s="66" t="s">
        <v>2238</v>
      </c>
      <c r="B1185" s="144">
        <v>1</v>
      </c>
      <c r="C1185" s="16">
        <v>40380</v>
      </c>
      <c r="D1185" s="16" t="s">
        <v>93</v>
      </c>
      <c r="E1185" s="17" t="s">
        <v>341</v>
      </c>
      <c r="F1185" s="5" t="s">
        <v>1430</v>
      </c>
      <c r="G1185" s="18">
        <v>2</v>
      </c>
      <c r="H1185" s="18">
        <v>6</v>
      </c>
      <c r="I1185" s="14">
        <v>0</v>
      </c>
      <c r="J1185" s="14">
        <v>1</v>
      </c>
      <c r="K1185" s="14">
        <v>1</v>
      </c>
      <c r="L1185" s="14">
        <v>1</v>
      </c>
      <c r="M1185" s="14">
        <v>1</v>
      </c>
      <c r="N1185" s="14" t="s">
        <v>170</v>
      </c>
      <c r="O1185" s="14"/>
      <c r="P1185" s="15" t="s">
        <v>181</v>
      </c>
      <c r="Q1185" s="27" t="str">
        <f t="shared" si="18"/>
        <v>INSERT INTO CNCR_CODE_META_BAK values (:v_host_cd,'1','40380','약제구분코드','02','항암표적약제','2', NULL, NOW());</v>
      </c>
    </row>
    <row r="1186" spans="1:17">
      <c r="A1186" s="66" t="s">
        <v>2238</v>
      </c>
      <c r="B1186" s="144">
        <v>1</v>
      </c>
      <c r="C1186" s="16">
        <v>40380</v>
      </c>
      <c r="D1186" s="16" t="s">
        <v>93</v>
      </c>
      <c r="E1186" s="17" t="s">
        <v>343</v>
      </c>
      <c r="F1186" s="5" t="s">
        <v>1431</v>
      </c>
      <c r="G1186" s="18">
        <v>3</v>
      </c>
      <c r="H1186" s="18">
        <v>6</v>
      </c>
      <c r="I1186" s="14">
        <v>0</v>
      </c>
      <c r="J1186" s="14">
        <v>1</v>
      </c>
      <c r="K1186" s="14">
        <v>1</v>
      </c>
      <c r="L1186" s="14">
        <v>0</v>
      </c>
      <c r="M1186" s="14">
        <v>1</v>
      </c>
      <c r="N1186" s="14" t="s">
        <v>170</v>
      </c>
      <c r="O1186" s="14"/>
      <c r="P1186" s="15" t="s">
        <v>181</v>
      </c>
      <c r="Q1186" s="27" t="str">
        <f t="shared" si="18"/>
        <v>INSERT INTO CNCR_CODE_META_BAK values (:v_host_cd,'1','40380','약제구분코드','03','항암내분비약제','3', NULL, NOW());</v>
      </c>
    </row>
    <row r="1187" spans="1:17">
      <c r="A1187" s="66" t="s">
        <v>2238</v>
      </c>
      <c r="B1187" s="144">
        <v>1</v>
      </c>
      <c r="C1187" s="16">
        <v>40380</v>
      </c>
      <c r="D1187" s="16" t="s">
        <v>93</v>
      </c>
      <c r="E1187" s="17" t="s">
        <v>345</v>
      </c>
      <c r="F1187" s="5" t="s">
        <v>1432</v>
      </c>
      <c r="G1187" s="18">
        <v>4</v>
      </c>
      <c r="H1187" s="18">
        <v>6</v>
      </c>
      <c r="I1187" s="14">
        <v>0</v>
      </c>
      <c r="J1187" s="14">
        <v>1</v>
      </c>
      <c r="K1187" s="14">
        <v>1</v>
      </c>
      <c r="L1187" s="14">
        <v>1</v>
      </c>
      <c r="M1187" s="14">
        <v>1</v>
      </c>
      <c r="N1187" s="14" t="s">
        <v>170</v>
      </c>
      <c r="O1187" s="14"/>
      <c r="P1187" s="15" t="s">
        <v>181</v>
      </c>
      <c r="Q1187" s="27" t="str">
        <f t="shared" si="18"/>
        <v>INSERT INTO CNCR_CODE_META_BAK values (:v_host_cd,'1','40380','약제구분코드','04','항암면역약제','4', NULL, NOW());</v>
      </c>
    </row>
    <row r="1188" spans="1:17">
      <c r="A1188" s="66" t="s">
        <v>2238</v>
      </c>
      <c r="B1188" s="144">
        <v>1</v>
      </c>
      <c r="C1188" s="16">
        <v>40380</v>
      </c>
      <c r="D1188" s="16" t="s">
        <v>93</v>
      </c>
      <c r="E1188" s="17" t="s">
        <v>347</v>
      </c>
      <c r="F1188" s="5" t="s">
        <v>1433</v>
      </c>
      <c r="G1188" s="18">
        <v>5</v>
      </c>
      <c r="H1188" s="18">
        <v>6</v>
      </c>
      <c r="I1188" s="14">
        <v>0</v>
      </c>
      <c r="J1188" s="14">
        <v>1</v>
      </c>
      <c r="K1188" s="14">
        <v>1</v>
      </c>
      <c r="L1188" s="14">
        <v>1</v>
      </c>
      <c r="M1188" s="14">
        <v>1</v>
      </c>
      <c r="N1188" s="14" t="s">
        <v>170</v>
      </c>
      <c r="O1188" s="14"/>
      <c r="P1188" s="15" t="s">
        <v>181</v>
      </c>
      <c r="Q1188" s="27" t="str">
        <f t="shared" si="18"/>
        <v>INSERT INTO CNCR_CODE_META_BAK values (:v_host_cd,'1','40380','약제구분코드','05','기타항암약제','5', NULL, NOW());</v>
      </c>
    </row>
    <row r="1189" spans="1:17">
      <c r="A1189" s="66" t="s">
        <v>2238</v>
      </c>
      <c r="B1189" s="144">
        <v>1</v>
      </c>
      <c r="C1189" s="16">
        <v>40380</v>
      </c>
      <c r="D1189" s="16" t="s">
        <v>93</v>
      </c>
      <c r="E1189" s="17">
        <v>99</v>
      </c>
      <c r="F1189" s="5" t="s">
        <v>271</v>
      </c>
      <c r="G1189" s="18">
        <v>6</v>
      </c>
      <c r="H1189" s="18">
        <v>6</v>
      </c>
      <c r="I1189" s="14">
        <v>0</v>
      </c>
      <c r="J1189" s="14">
        <v>1</v>
      </c>
      <c r="K1189" s="14">
        <v>1</v>
      </c>
      <c r="L1189" s="14">
        <v>1</v>
      </c>
      <c r="M1189" s="14">
        <v>1</v>
      </c>
      <c r="N1189" s="14" t="s">
        <v>170</v>
      </c>
      <c r="O1189" s="14"/>
      <c r="P1189" s="15" t="s">
        <v>181</v>
      </c>
      <c r="Q1189" s="27" t="str">
        <f t="shared" si="18"/>
        <v>INSERT INTO CNCR_CODE_META_BAK values (:v_host_cd,'1','40380','약제구분코드','99','기타','6', NULL, NOW());</v>
      </c>
    </row>
    <row r="1190" spans="1:17">
      <c r="A1190" s="66" t="s">
        <v>2238</v>
      </c>
      <c r="B1190" s="144">
        <v>1</v>
      </c>
      <c r="C1190" s="16">
        <v>40390</v>
      </c>
      <c r="D1190" s="16" t="s">
        <v>1434</v>
      </c>
      <c r="E1190" s="17">
        <v>1</v>
      </c>
      <c r="F1190" s="5" t="s">
        <v>1435</v>
      </c>
      <c r="G1190" s="18">
        <v>1</v>
      </c>
      <c r="H1190" s="18">
        <v>2</v>
      </c>
      <c r="I1190" s="14">
        <v>0</v>
      </c>
      <c r="J1190" s="14">
        <v>1</v>
      </c>
      <c r="K1190" s="14">
        <v>1</v>
      </c>
      <c r="L1190" s="14">
        <v>1</v>
      </c>
      <c r="M1190" s="14">
        <v>1</v>
      </c>
      <c r="N1190" s="14" t="s">
        <v>170</v>
      </c>
      <c r="O1190" s="14"/>
      <c r="P1190" s="15" t="s">
        <v>181</v>
      </c>
      <c r="Q1190" s="27" t="str">
        <f t="shared" si="18"/>
        <v>INSERT INTO CNCR_CODE_META_BAK values (:v_host_cd,'1','40390','약제분류코드','1','항암약제','1', NULL, NOW());</v>
      </c>
    </row>
    <row r="1191" spans="1:17">
      <c r="A1191" s="66" t="s">
        <v>2238</v>
      </c>
      <c r="B1191" s="144">
        <v>1</v>
      </c>
      <c r="C1191" s="16">
        <v>40390</v>
      </c>
      <c r="D1191" s="16" t="s">
        <v>92</v>
      </c>
      <c r="E1191" s="17">
        <v>9</v>
      </c>
      <c r="F1191" s="5" t="s">
        <v>1436</v>
      </c>
      <c r="G1191" s="18">
        <v>2</v>
      </c>
      <c r="H1191" s="18">
        <v>2</v>
      </c>
      <c r="I1191" s="14">
        <v>0</v>
      </c>
      <c r="J1191" s="14">
        <v>1</v>
      </c>
      <c r="K1191" s="14">
        <v>1</v>
      </c>
      <c r="L1191" s="14">
        <v>1</v>
      </c>
      <c r="M1191" s="14">
        <v>1</v>
      </c>
      <c r="N1191" s="14" t="s">
        <v>170</v>
      </c>
      <c r="O1191" s="14"/>
      <c r="P1191" s="15" t="s">
        <v>181</v>
      </c>
      <c r="Q1191" s="27" t="str">
        <f t="shared" si="18"/>
        <v>INSERT INTO CNCR_CODE_META_BAK values (:v_host_cd,'1','40390','약제분류코드','9','기타약제','2', NULL, NOW());</v>
      </c>
    </row>
    <row r="1192" spans="1:17">
      <c r="A1192" s="66" t="s">
        <v>2238</v>
      </c>
      <c r="B1192" s="144">
        <v>1</v>
      </c>
      <c r="C1192" s="16">
        <v>40400</v>
      </c>
      <c r="D1192" s="16" t="s">
        <v>87</v>
      </c>
      <c r="E1192" s="17" t="s">
        <v>273</v>
      </c>
      <c r="F1192" s="5" t="s">
        <v>1437</v>
      </c>
      <c r="G1192" s="18">
        <v>1</v>
      </c>
      <c r="H1192" s="18">
        <v>78</v>
      </c>
      <c r="I1192" s="14">
        <v>0</v>
      </c>
      <c r="J1192" s="14">
        <v>0</v>
      </c>
      <c r="K1192" s="14">
        <v>1</v>
      </c>
      <c r="L1192" s="13">
        <v>0</v>
      </c>
      <c r="M1192" s="13">
        <v>0</v>
      </c>
      <c r="N1192" s="14" t="s">
        <v>170</v>
      </c>
      <c r="O1192" s="14"/>
      <c r="P1192" s="15" t="s">
        <v>275</v>
      </c>
      <c r="Q1192" s="27" t="str">
        <f t="shared" si="18"/>
        <v>INSERT INTO CNCR_CODE_META_BAK values (:v_host_cd,'1','40400','약제성분종류코드','01','Abemaciclib','1', NULL, NOW());</v>
      </c>
    </row>
    <row r="1193" spans="1:17">
      <c r="A1193" s="66" t="s">
        <v>2238</v>
      </c>
      <c r="B1193" s="144">
        <v>1</v>
      </c>
      <c r="C1193" s="16">
        <v>40400</v>
      </c>
      <c r="D1193" s="16" t="s">
        <v>87</v>
      </c>
      <c r="E1193" s="17" t="s">
        <v>276</v>
      </c>
      <c r="F1193" s="5" t="s">
        <v>1438</v>
      </c>
      <c r="G1193" s="18">
        <v>2</v>
      </c>
      <c r="H1193" s="18">
        <v>78</v>
      </c>
      <c r="I1193" s="14">
        <v>0</v>
      </c>
      <c r="J1193" s="14">
        <v>0</v>
      </c>
      <c r="K1193" s="14">
        <v>1</v>
      </c>
      <c r="L1193" s="13">
        <v>1</v>
      </c>
      <c r="M1193" s="13">
        <v>0</v>
      </c>
      <c r="N1193" s="14" t="s">
        <v>170</v>
      </c>
      <c r="O1193" s="14"/>
      <c r="P1193" s="15" t="s">
        <v>275</v>
      </c>
      <c r="Q1193" s="27" t="str">
        <f t="shared" si="18"/>
        <v>INSERT INTO CNCR_CODE_META_BAK values (:v_host_cd,'1','40400','약제성분종류코드','02','Albumin-bound paclitaxel','2', NULL, NOW());</v>
      </c>
    </row>
    <row r="1194" spans="1:17">
      <c r="A1194" s="66" t="s">
        <v>2238</v>
      </c>
      <c r="B1194" s="144">
        <v>1</v>
      </c>
      <c r="C1194" s="16">
        <v>40400</v>
      </c>
      <c r="D1194" s="16" t="s">
        <v>87</v>
      </c>
      <c r="E1194" s="17" t="s">
        <v>278</v>
      </c>
      <c r="F1194" s="5" t="s">
        <v>1439</v>
      </c>
      <c r="G1194" s="18">
        <v>3</v>
      </c>
      <c r="H1194" s="18">
        <v>78</v>
      </c>
      <c r="I1194" s="14">
        <v>0</v>
      </c>
      <c r="J1194" s="14">
        <v>0</v>
      </c>
      <c r="K1194" s="14">
        <v>1</v>
      </c>
      <c r="L1194" s="13">
        <v>0</v>
      </c>
      <c r="M1194" s="13">
        <v>0</v>
      </c>
      <c r="N1194" s="14" t="s">
        <v>170</v>
      </c>
      <c r="O1194" s="14"/>
      <c r="P1194" s="15" t="s">
        <v>275</v>
      </c>
      <c r="Q1194" s="27" t="str">
        <f t="shared" si="18"/>
        <v>INSERT INTO CNCR_CODE_META_BAK values (:v_host_cd,'1','40400','약제성분종류코드','03','Anastrozole','3', NULL, NOW());</v>
      </c>
    </row>
    <row r="1195" spans="1:17">
      <c r="A1195" s="66" t="s">
        <v>2238</v>
      </c>
      <c r="B1195" s="144">
        <v>1</v>
      </c>
      <c r="C1195" s="16">
        <v>40400</v>
      </c>
      <c r="D1195" s="16" t="s">
        <v>87</v>
      </c>
      <c r="E1195" s="17" t="s">
        <v>280</v>
      </c>
      <c r="F1195" s="5" t="s">
        <v>1440</v>
      </c>
      <c r="G1195" s="18">
        <v>4</v>
      </c>
      <c r="H1195" s="18">
        <v>78</v>
      </c>
      <c r="I1195" s="14">
        <v>0</v>
      </c>
      <c r="J1195" s="14">
        <v>0</v>
      </c>
      <c r="K1195" s="14">
        <v>1</v>
      </c>
      <c r="L1195" s="13">
        <v>1</v>
      </c>
      <c r="M1195" s="13">
        <v>1</v>
      </c>
      <c r="N1195" s="14" t="s">
        <v>170</v>
      </c>
      <c r="O1195" s="14"/>
      <c r="P1195" s="15" t="s">
        <v>275</v>
      </c>
      <c r="Q1195" s="27" t="str">
        <f t="shared" si="18"/>
        <v>INSERT INTO CNCR_CODE_META_BAK values (:v_host_cd,'1','40400','약제성분종류코드','04','Bevacizumab','4', NULL, NOW());</v>
      </c>
    </row>
    <row r="1196" spans="1:17">
      <c r="A1196" s="66" t="s">
        <v>2238</v>
      </c>
      <c r="B1196" s="144">
        <v>1</v>
      </c>
      <c r="C1196" s="16">
        <v>40400</v>
      </c>
      <c r="D1196" s="16" t="s">
        <v>87</v>
      </c>
      <c r="E1196" s="17" t="s">
        <v>347</v>
      </c>
      <c r="F1196" s="5" t="s">
        <v>1441</v>
      </c>
      <c r="G1196" s="18">
        <v>5</v>
      </c>
      <c r="H1196" s="18">
        <v>78</v>
      </c>
      <c r="I1196" s="14">
        <v>0</v>
      </c>
      <c r="J1196" s="14">
        <v>1</v>
      </c>
      <c r="K1196" s="14">
        <v>1</v>
      </c>
      <c r="L1196" s="13">
        <v>1</v>
      </c>
      <c r="M1196" s="13">
        <v>1</v>
      </c>
      <c r="N1196" s="14" t="s">
        <v>170</v>
      </c>
      <c r="O1196" s="14"/>
      <c r="P1196" s="15" t="s">
        <v>275</v>
      </c>
      <c r="Q1196" s="27" t="str">
        <f t="shared" si="18"/>
        <v>INSERT INTO CNCR_CODE_META_BAK values (:v_host_cd,'1','40400','약제성분종류코드','05','Capecitabine','5', NULL, NOW());</v>
      </c>
    </row>
    <row r="1197" spans="1:17">
      <c r="A1197" s="66" t="s">
        <v>2238</v>
      </c>
      <c r="B1197" s="144">
        <v>1</v>
      </c>
      <c r="C1197" s="16">
        <v>40400</v>
      </c>
      <c r="D1197" s="16" t="s">
        <v>87</v>
      </c>
      <c r="E1197" s="17" t="s">
        <v>595</v>
      </c>
      <c r="F1197" s="5" t="s">
        <v>1442</v>
      </c>
      <c r="G1197" s="18">
        <v>6</v>
      </c>
      <c r="H1197" s="18">
        <v>78</v>
      </c>
      <c r="I1197" s="14">
        <v>0</v>
      </c>
      <c r="J1197" s="14">
        <v>1</v>
      </c>
      <c r="K1197" s="14">
        <v>1</v>
      </c>
      <c r="L1197" s="13">
        <v>1</v>
      </c>
      <c r="M1197" s="13">
        <v>0</v>
      </c>
      <c r="N1197" s="14" t="s">
        <v>170</v>
      </c>
      <c r="O1197" s="14"/>
      <c r="P1197" s="15" t="s">
        <v>275</v>
      </c>
      <c r="Q1197" s="27" t="str">
        <f t="shared" si="18"/>
        <v>INSERT INTO CNCR_CODE_META_BAK values (:v_host_cd,'1','40400','약제성분종류코드','06','Carboplatin','6', NULL, NOW());</v>
      </c>
    </row>
    <row r="1198" spans="1:17">
      <c r="A1198" s="66" t="s">
        <v>2238</v>
      </c>
      <c r="B1198" s="144">
        <v>1</v>
      </c>
      <c r="C1198" s="16">
        <v>40400</v>
      </c>
      <c r="D1198" s="16" t="s">
        <v>87</v>
      </c>
      <c r="E1198" s="17" t="s">
        <v>597</v>
      </c>
      <c r="F1198" s="5" t="s">
        <v>1443</v>
      </c>
      <c r="G1198" s="18">
        <v>7</v>
      </c>
      <c r="H1198" s="18">
        <v>78</v>
      </c>
      <c r="I1198" s="14">
        <v>0</v>
      </c>
      <c r="J1198" s="14">
        <v>0</v>
      </c>
      <c r="K1198" s="14">
        <v>1</v>
      </c>
      <c r="L1198" s="13">
        <v>0</v>
      </c>
      <c r="M1198" s="13">
        <v>1</v>
      </c>
      <c r="N1198" s="14" t="s">
        <v>170</v>
      </c>
      <c r="O1198" s="14"/>
      <c r="P1198" s="15" t="s">
        <v>275</v>
      </c>
      <c r="Q1198" s="27" t="str">
        <f t="shared" si="18"/>
        <v>INSERT INTO CNCR_CODE_META_BAK values (:v_host_cd,'1','40400','약제성분종류코드','07','Cetuximab','7', NULL, NOW());</v>
      </c>
    </row>
    <row r="1199" spans="1:17">
      <c r="A1199" s="66" t="s">
        <v>2238</v>
      </c>
      <c r="B1199" s="144">
        <v>1</v>
      </c>
      <c r="C1199" s="16">
        <v>40400</v>
      </c>
      <c r="D1199" s="16" t="s">
        <v>87</v>
      </c>
      <c r="E1199" s="17" t="s">
        <v>599</v>
      </c>
      <c r="F1199" s="5" t="s">
        <v>1444</v>
      </c>
      <c r="G1199" s="18">
        <v>8</v>
      </c>
      <c r="H1199" s="18">
        <v>78</v>
      </c>
      <c r="I1199" s="14">
        <v>0</v>
      </c>
      <c r="J1199" s="14">
        <v>1</v>
      </c>
      <c r="K1199" s="14">
        <v>1</v>
      </c>
      <c r="L1199" s="13">
        <v>1</v>
      </c>
      <c r="M1199" s="13">
        <v>1</v>
      </c>
      <c r="N1199" s="14" t="s">
        <v>170</v>
      </c>
      <c r="O1199" s="14"/>
      <c r="P1199" s="15" t="s">
        <v>275</v>
      </c>
      <c r="Q1199" s="27" t="str">
        <f t="shared" si="18"/>
        <v>INSERT INTO CNCR_CODE_META_BAK values (:v_host_cd,'1','40400','약제성분종류코드','08','Cisplatin','8', NULL, NOW());</v>
      </c>
    </row>
    <row r="1200" spans="1:17">
      <c r="A1200" s="66" t="s">
        <v>2238</v>
      </c>
      <c r="B1200" s="144">
        <v>1</v>
      </c>
      <c r="C1200" s="16">
        <v>40400</v>
      </c>
      <c r="D1200" s="16" t="s">
        <v>87</v>
      </c>
      <c r="E1200" s="17" t="s">
        <v>666</v>
      </c>
      <c r="F1200" s="5" t="s">
        <v>1445</v>
      </c>
      <c r="G1200" s="18">
        <v>9</v>
      </c>
      <c r="H1200" s="18">
        <v>78</v>
      </c>
      <c r="I1200" s="14">
        <v>0</v>
      </c>
      <c r="J1200" s="14">
        <v>0</v>
      </c>
      <c r="K1200" s="14">
        <v>1</v>
      </c>
      <c r="L1200" s="13">
        <v>0</v>
      </c>
      <c r="M1200" s="13">
        <v>0</v>
      </c>
      <c r="N1200" s="14" t="s">
        <v>170</v>
      </c>
      <c r="O1200" s="14"/>
      <c r="P1200" s="15" t="s">
        <v>275</v>
      </c>
      <c r="Q1200" s="27" t="str">
        <f t="shared" si="18"/>
        <v>INSERT INTO CNCR_CODE_META_BAK values (:v_host_cd,'1','40400','약제성분종류코드','09','Cyclophosphamide','9', NULL, NOW());</v>
      </c>
    </row>
    <row r="1201" spans="1:17">
      <c r="A1201" s="66" t="s">
        <v>2238</v>
      </c>
      <c r="B1201" s="144">
        <v>1</v>
      </c>
      <c r="C1201" s="16">
        <v>40400</v>
      </c>
      <c r="D1201" s="16" t="s">
        <v>87</v>
      </c>
      <c r="E1201" s="17" t="s">
        <v>901</v>
      </c>
      <c r="F1201" s="5" t="s">
        <v>1446</v>
      </c>
      <c r="G1201" s="18">
        <v>10</v>
      </c>
      <c r="H1201" s="18">
        <v>78</v>
      </c>
      <c r="I1201" s="14">
        <v>0</v>
      </c>
      <c r="J1201" s="14">
        <v>1</v>
      </c>
      <c r="K1201" s="14">
        <v>1</v>
      </c>
      <c r="L1201" s="13">
        <v>1</v>
      </c>
      <c r="M1201" s="13">
        <v>0</v>
      </c>
      <c r="N1201" s="14" t="s">
        <v>170</v>
      </c>
      <c r="O1201" s="14"/>
      <c r="P1201" s="15" t="s">
        <v>275</v>
      </c>
      <c r="Q1201" s="27" t="str">
        <f t="shared" si="18"/>
        <v>INSERT INTO CNCR_CODE_META_BAK values (:v_host_cd,'1','40400','약제성분종류코드','10','Docetaxel','10', NULL, NOW());</v>
      </c>
    </row>
    <row r="1202" spans="1:17">
      <c r="A1202" s="66" t="s">
        <v>2238</v>
      </c>
      <c r="B1202" s="144">
        <v>1</v>
      </c>
      <c r="C1202" s="16">
        <v>40400</v>
      </c>
      <c r="D1202" s="16" t="s">
        <v>87</v>
      </c>
      <c r="E1202" s="17" t="s">
        <v>903</v>
      </c>
      <c r="F1202" s="5" t="s">
        <v>1447</v>
      </c>
      <c r="G1202" s="18">
        <v>11</v>
      </c>
      <c r="H1202" s="18">
        <v>78</v>
      </c>
      <c r="I1202" s="14">
        <v>0</v>
      </c>
      <c r="J1202" s="14">
        <v>1</v>
      </c>
      <c r="K1202" s="14">
        <v>1</v>
      </c>
      <c r="L1202" s="13">
        <v>1</v>
      </c>
      <c r="M1202" s="13">
        <v>0</v>
      </c>
      <c r="N1202" s="14" t="s">
        <v>170</v>
      </c>
      <c r="O1202" s="14"/>
      <c r="P1202" s="15" t="s">
        <v>275</v>
      </c>
      <c r="Q1202" s="27" t="str">
        <f t="shared" si="18"/>
        <v>INSERT INTO CNCR_CODE_META_BAK values (:v_host_cd,'1','40400','약제성분종류코드','11','Doxorubicin','11', NULL, NOW());</v>
      </c>
    </row>
    <row r="1203" spans="1:17">
      <c r="A1203" s="66" t="s">
        <v>2238</v>
      </c>
      <c r="B1203" s="144">
        <v>1</v>
      </c>
      <c r="C1203" s="16">
        <v>40400</v>
      </c>
      <c r="D1203" s="16" t="s">
        <v>87</v>
      </c>
      <c r="E1203" s="17" t="s">
        <v>905</v>
      </c>
      <c r="F1203" s="5" t="s">
        <v>1448</v>
      </c>
      <c r="G1203" s="18">
        <v>12</v>
      </c>
      <c r="H1203" s="18">
        <v>78</v>
      </c>
      <c r="I1203" s="14">
        <v>0</v>
      </c>
      <c r="J1203" s="14">
        <v>1</v>
      </c>
      <c r="K1203" s="14">
        <v>1</v>
      </c>
      <c r="L1203" s="13">
        <v>1</v>
      </c>
      <c r="M1203" s="13">
        <v>0</v>
      </c>
      <c r="N1203" s="14" t="s">
        <v>170</v>
      </c>
      <c r="O1203" s="14"/>
      <c r="P1203" s="15" t="s">
        <v>275</v>
      </c>
      <c r="Q1203" s="27" t="str">
        <f t="shared" si="18"/>
        <v>INSERT INTO CNCR_CODE_META_BAK values (:v_host_cd,'1','40400','약제성분종류코드','12','Epirubicin','12', NULL, NOW());</v>
      </c>
    </row>
    <row r="1204" spans="1:17">
      <c r="A1204" s="66" t="s">
        <v>2238</v>
      </c>
      <c r="B1204" s="144">
        <v>1</v>
      </c>
      <c r="C1204" s="16">
        <v>40400</v>
      </c>
      <c r="D1204" s="16" t="s">
        <v>87</v>
      </c>
      <c r="E1204" s="17" t="s">
        <v>907</v>
      </c>
      <c r="F1204" s="5" t="s">
        <v>1449</v>
      </c>
      <c r="G1204" s="18">
        <v>13</v>
      </c>
      <c r="H1204" s="18">
        <v>78</v>
      </c>
      <c r="I1204" s="14">
        <v>0</v>
      </c>
      <c r="J1204" s="14">
        <v>0</v>
      </c>
      <c r="K1204" s="14">
        <v>1</v>
      </c>
      <c r="L1204" s="13">
        <v>0</v>
      </c>
      <c r="M1204" s="13">
        <v>0</v>
      </c>
      <c r="N1204" s="14" t="s">
        <v>170</v>
      </c>
      <c r="O1204" s="14"/>
      <c r="P1204" s="15" t="s">
        <v>275</v>
      </c>
      <c r="Q1204" s="27" t="str">
        <f t="shared" si="18"/>
        <v>INSERT INTO CNCR_CODE_META_BAK values (:v_host_cd,'1','40400','약제성분종류코드','13','Eribulin','13', NULL, NOW());</v>
      </c>
    </row>
    <row r="1205" spans="1:17">
      <c r="A1205" s="66" t="s">
        <v>2238</v>
      </c>
      <c r="B1205" s="144">
        <v>1</v>
      </c>
      <c r="C1205" s="16">
        <v>40400</v>
      </c>
      <c r="D1205" s="16" t="s">
        <v>87</v>
      </c>
      <c r="E1205" s="17" t="s">
        <v>909</v>
      </c>
      <c r="F1205" s="5" t="s">
        <v>1450</v>
      </c>
      <c r="G1205" s="18">
        <v>14</v>
      </c>
      <c r="H1205" s="18">
        <v>78</v>
      </c>
      <c r="I1205" s="14">
        <v>0</v>
      </c>
      <c r="J1205" s="14">
        <v>1</v>
      </c>
      <c r="K1205" s="14">
        <v>1</v>
      </c>
      <c r="L1205" s="13">
        <v>0</v>
      </c>
      <c r="M1205" s="13">
        <v>0</v>
      </c>
      <c r="N1205" s="14" t="s">
        <v>170</v>
      </c>
      <c r="O1205" s="14"/>
      <c r="P1205" s="15" t="s">
        <v>275</v>
      </c>
      <c r="Q1205" s="27" t="str">
        <f t="shared" si="18"/>
        <v>INSERT INTO CNCR_CODE_META_BAK values (:v_host_cd,'1','40400','약제성분종류코드','14','Etoposide','14', NULL, NOW());</v>
      </c>
    </row>
    <row r="1206" spans="1:17">
      <c r="A1206" s="66" t="s">
        <v>2238</v>
      </c>
      <c r="B1206" s="144">
        <v>1</v>
      </c>
      <c r="C1206" s="16">
        <v>40400</v>
      </c>
      <c r="D1206" s="16" t="s">
        <v>87</v>
      </c>
      <c r="E1206" s="17" t="s">
        <v>911</v>
      </c>
      <c r="F1206" s="5" t="s">
        <v>1451</v>
      </c>
      <c r="G1206" s="18">
        <v>15</v>
      </c>
      <c r="H1206" s="18">
        <v>78</v>
      </c>
      <c r="I1206" s="14">
        <v>0</v>
      </c>
      <c r="J1206" s="14">
        <v>0</v>
      </c>
      <c r="K1206" s="14">
        <v>1</v>
      </c>
      <c r="L1206" s="13">
        <v>0</v>
      </c>
      <c r="M1206" s="13">
        <v>0</v>
      </c>
      <c r="N1206" s="14" t="s">
        <v>170</v>
      </c>
      <c r="O1206" s="14"/>
      <c r="P1206" s="15" t="s">
        <v>275</v>
      </c>
      <c r="Q1206" s="27" t="str">
        <f t="shared" si="18"/>
        <v>INSERT INTO CNCR_CODE_META_BAK values (:v_host_cd,'1','40400','약제성분종류코드','15','Everolimus','15', NULL, NOW());</v>
      </c>
    </row>
    <row r="1207" spans="1:17">
      <c r="A1207" s="66" t="s">
        <v>2238</v>
      </c>
      <c r="B1207" s="144">
        <v>1</v>
      </c>
      <c r="C1207" s="16">
        <v>40400</v>
      </c>
      <c r="D1207" s="16" t="s">
        <v>87</v>
      </c>
      <c r="E1207" s="17" t="s">
        <v>913</v>
      </c>
      <c r="F1207" s="5" t="s">
        <v>1452</v>
      </c>
      <c r="G1207" s="18">
        <v>16</v>
      </c>
      <c r="H1207" s="18">
        <v>78</v>
      </c>
      <c r="I1207" s="14">
        <v>0</v>
      </c>
      <c r="J1207" s="14">
        <v>0</v>
      </c>
      <c r="K1207" s="14">
        <v>1</v>
      </c>
      <c r="L1207" s="13">
        <v>0</v>
      </c>
      <c r="M1207" s="13">
        <v>0</v>
      </c>
      <c r="N1207" s="14" t="s">
        <v>170</v>
      </c>
      <c r="O1207" s="14"/>
      <c r="P1207" s="15" t="s">
        <v>275</v>
      </c>
      <c r="Q1207" s="27" t="str">
        <f t="shared" si="18"/>
        <v>INSERT INTO CNCR_CODE_META_BAK values (:v_host_cd,'1','40400','약제성분종류코드','16','Exemestane','16', NULL, NOW());</v>
      </c>
    </row>
    <row r="1208" spans="1:17">
      <c r="A1208" s="66" t="s">
        <v>2238</v>
      </c>
      <c r="B1208" s="144">
        <v>1</v>
      </c>
      <c r="C1208" s="16">
        <v>40400</v>
      </c>
      <c r="D1208" s="16" t="s">
        <v>87</v>
      </c>
      <c r="E1208" s="17" t="s">
        <v>915</v>
      </c>
      <c r="F1208" s="5" t="s">
        <v>1453</v>
      </c>
      <c r="G1208" s="18">
        <v>17</v>
      </c>
      <c r="H1208" s="18">
        <v>78</v>
      </c>
      <c r="I1208" s="14">
        <v>0</v>
      </c>
      <c r="J1208" s="14">
        <v>1</v>
      </c>
      <c r="K1208" s="14">
        <v>1</v>
      </c>
      <c r="L1208" s="13">
        <v>1</v>
      </c>
      <c r="M1208" s="13">
        <v>1</v>
      </c>
      <c r="N1208" s="14" t="s">
        <v>170</v>
      </c>
      <c r="O1208" s="14"/>
      <c r="P1208" s="15" t="s">
        <v>275</v>
      </c>
      <c r="Q1208" s="27" t="str">
        <f t="shared" si="18"/>
        <v>INSERT INTO CNCR_CODE_META_BAK values (:v_host_cd,'1','40400','약제성분종류코드','17','Fluorouracil','17', NULL, NOW());</v>
      </c>
    </row>
    <row r="1209" spans="1:17">
      <c r="A1209" s="66" t="s">
        <v>2238</v>
      </c>
      <c r="B1209" s="144">
        <v>1</v>
      </c>
      <c r="C1209" s="16">
        <v>40400</v>
      </c>
      <c r="D1209" s="16" t="s">
        <v>87</v>
      </c>
      <c r="E1209" s="17" t="s">
        <v>917</v>
      </c>
      <c r="F1209" s="5" t="s">
        <v>1454</v>
      </c>
      <c r="G1209" s="18">
        <v>18</v>
      </c>
      <c r="H1209" s="18">
        <v>78</v>
      </c>
      <c r="I1209" s="14">
        <v>0</v>
      </c>
      <c r="J1209" s="14">
        <v>0</v>
      </c>
      <c r="K1209" s="14">
        <v>1</v>
      </c>
      <c r="L1209" s="13">
        <v>0</v>
      </c>
      <c r="M1209" s="13">
        <v>0</v>
      </c>
      <c r="N1209" s="14" t="s">
        <v>170</v>
      </c>
      <c r="O1209" s="14"/>
      <c r="P1209" s="15" t="s">
        <v>275</v>
      </c>
      <c r="Q1209" s="27" t="str">
        <f t="shared" si="18"/>
        <v>INSERT INTO CNCR_CODE_META_BAK values (:v_host_cd,'1','40400','약제성분종류코드','18','Fulvestrant','18', NULL, NOW());</v>
      </c>
    </row>
    <row r="1210" spans="1:17">
      <c r="A1210" s="66" t="s">
        <v>2238</v>
      </c>
      <c r="B1210" s="144">
        <v>1</v>
      </c>
      <c r="C1210" s="16">
        <v>40400</v>
      </c>
      <c r="D1210" s="16" t="s">
        <v>87</v>
      </c>
      <c r="E1210" s="17" t="s">
        <v>919</v>
      </c>
      <c r="F1210" s="5" t="s">
        <v>1455</v>
      </c>
      <c r="G1210" s="18">
        <v>19</v>
      </c>
      <c r="H1210" s="18">
        <v>78</v>
      </c>
      <c r="I1210" s="14">
        <v>0</v>
      </c>
      <c r="J1210" s="14">
        <v>0</v>
      </c>
      <c r="K1210" s="14">
        <v>1</v>
      </c>
      <c r="L1210" s="13">
        <v>1</v>
      </c>
      <c r="M1210" s="13">
        <v>0</v>
      </c>
      <c r="N1210" s="14" t="s">
        <v>170</v>
      </c>
      <c r="O1210" s="14"/>
      <c r="P1210" s="15" t="s">
        <v>275</v>
      </c>
      <c r="Q1210" s="27" t="str">
        <f t="shared" si="18"/>
        <v>INSERT INTO CNCR_CODE_META_BAK values (:v_host_cd,'1','40400','약제성분종류코드','19','Gemcitabine','19', NULL, NOW());</v>
      </c>
    </row>
    <row r="1211" spans="1:17">
      <c r="A1211" s="66" t="s">
        <v>2238</v>
      </c>
      <c r="B1211" s="144">
        <v>1</v>
      </c>
      <c r="C1211" s="16">
        <v>40400</v>
      </c>
      <c r="D1211" s="16" t="s">
        <v>87</v>
      </c>
      <c r="E1211" s="17" t="s">
        <v>921</v>
      </c>
      <c r="F1211" s="5" t="s">
        <v>1456</v>
      </c>
      <c r="G1211" s="18">
        <v>20</v>
      </c>
      <c r="H1211" s="18">
        <v>78</v>
      </c>
      <c r="I1211" s="14">
        <v>0</v>
      </c>
      <c r="J1211" s="14">
        <v>0</v>
      </c>
      <c r="K1211" s="14">
        <v>1</v>
      </c>
      <c r="L1211" s="13">
        <v>0</v>
      </c>
      <c r="M1211" s="13">
        <v>0</v>
      </c>
      <c r="N1211" s="14" t="s">
        <v>170</v>
      </c>
      <c r="O1211" s="14"/>
      <c r="P1211" s="15" t="s">
        <v>275</v>
      </c>
      <c r="Q1211" s="27" t="str">
        <f t="shared" si="18"/>
        <v>INSERT INTO CNCR_CODE_META_BAK values (:v_host_cd,'1','40400','약제성분종류코드','20','Goserelin','20', NULL, NOW());</v>
      </c>
    </row>
    <row r="1212" spans="1:17">
      <c r="A1212" s="66" t="s">
        <v>2238</v>
      </c>
      <c r="B1212" s="144">
        <v>1</v>
      </c>
      <c r="C1212" s="16">
        <v>40400</v>
      </c>
      <c r="D1212" s="16" t="s">
        <v>1457</v>
      </c>
      <c r="E1212" s="17" t="s">
        <v>923</v>
      </c>
      <c r="F1212" s="5" t="s">
        <v>1458</v>
      </c>
      <c r="G1212" s="18">
        <v>21</v>
      </c>
      <c r="H1212" s="18">
        <v>78</v>
      </c>
      <c r="I1212" s="14">
        <v>0</v>
      </c>
      <c r="J1212" s="14">
        <v>0</v>
      </c>
      <c r="K1212" s="14">
        <v>1</v>
      </c>
      <c r="L1212" s="13">
        <v>0</v>
      </c>
      <c r="M1212" s="13">
        <v>0</v>
      </c>
      <c r="N1212" s="14" t="s">
        <v>170</v>
      </c>
      <c r="O1212" s="14"/>
      <c r="P1212" s="15" t="s">
        <v>275</v>
      </c>
      <c r="Q1212" s="27" t="str">
        <f t="shared" si="18"/>
        <v>INSERT INTO CNCR_CODE_META_BAK values (:v_host_cd,'1','40400','약제성분종류코드','21','Ifosfamide','21', NULL, NOW());</v>
      </c>
    </row>
    <row r="1213" spans="1:17">
      <c r="A1213" s="66" t="s">
        <v>2238</v>
      </c>
      <c r="B1213" s="144">
        <v>1</v>
      </c>
      <c r="C1213" s="16">
        <v>40400</v>
      </c>
      <c r="D1213" s="16" t="s">
        <v>87</v>
      </c>
      <c r="E1213" s="17" t="s">
        <v>925</v>
      </c>
      <c r="F1213" s="5" t="s">
        <v>1459</v>
      </c>
      <c r="G1213" s="18">
        <v>22</v>
      </c>
      <c r="H1213" s="18">
        <v>78</v>
      </c>
      <c r="I1213" s="14">
        <v>0</v>
      </c>
      <c r="J1213" s="14">
        <v>0</v>
      </c>
      <c r="K1213" s="14">
        <v>1</v>
      </c>
      <c r="L1213" s="13">
        <v>1</v>
      </c>
      <c r="M1213" s="13">
        <v>1</v>
      </c>
      <c r="N1213" s="14" t="s">
        <v>170</v>
      </c>
      <c r="O1213" s="14"/>
      <c r="P1213" s="15" t="s">
        <v>275</v>
      </c>
      <c r="Q1213" s="27" t="str">
        <f t="shared" si="18"/>
        <v>INSERT INTO CNCR_CODE_META_BAK values (:v_host_cd,'1','40400','약제성분종류코드','22','Irinotecan','22', NULL, NOW());</v>
      </c>
    </row>
    <row r="1214" spans="1:17">
      <c r="A1214" s="66" t="s">
        <v>2238</v>
      </c>
      <c r="B1214" s="144">
        <v>1</v>
      </c>
      <c r="C1214" s="16">
        <v>40400</v>
      </c>
      <c r="D1214" s="16" t="s">
        <v>87</v>
      </c>
      <c r="E1214" s="17" t="s">
        <v>927</v>
      </c>
      <c r="F1214" s="5" t="s">
        <v>1460</v>
      </c>
      <c r="G1214" s="18">
        <v>23</v>
      </c>
      <c r="H1214" s="18">
        <v>78</v>
      </c>
      <c r="I1214" s="14">
        <v>0</v>
      </c>
      <c r="J1214" s="14">
        <v>1</v>
      </c>
      <c r="K1214" s="14">
        <v>0</v>
      </c>
      <c r="L1214" s="13">
        <v>0</v>
      </c>
      <c r="M1214" s="13">
        <v>0</v>
      </c>
      <c r="N1214" s="14" t="s">
        <v>170</v>
      </c>
      <c r="O1214" s="14"/>
      <c r="P1214" s="15" t="s">
        <v>275</v>
      </c>
      <c r="Q1214" s="27" t="str">
        <f t="shared" si="18"/>
        <v>INSERT INTO CNCR_CODE_META_BAK values (:v_host_cd,'1','40400','약제성분종류코드','23','Irinotecan hydrochloride','23', NULL, NOW());</v>
      </c>
    </row>
    <row r="1215" spans="1:17">
      <c r="A1215" s="66" t="s">
        <v>2238</v>
      </c>
      <c r="B1215" s="144">
        <v>1</v>
      </c>
      <c r="C1215" s="16">
        <v>40400</v>
      </c>
      <c r="D1215" s="16" t="s">
        <v>87</v>
      </c>
      <c r="E1215" s="17" t="s">
        <v>929</v>
      </c>
      <c r="F1215" s="5" t="s">
        <v>1461</v>
      </c>
      <c r="G1215" s="18">
        <v>24</v>
      </c>
      <c r="H1215" s="18">
        <v>78</v>
      </c>
      <c r="I1215" s="14">
        <v>0</v>
      </c>
      <c r="J1215" s="14">
        <v>0</v>
      </c>
      <c r="K1215" s="14">
        <v>1</v>
      </c>
      <c r="L1215" s="13">
        <v>0</v>
      </c>
      <c r="M1215" s="13">
        <v>1</v>
      </c>
      <c r="N1215" s="14" t="s">
        <v>170</v>
      </c>
      <c r="O1215" s="24"/>
      <c r="P1215" s="15" t="s">
        <v>275</v>
      </c>
      <c r="Q1215" s="27" t="str">
        <f t="shared" si="18"/>
        <v>INSERT INTO CNCR_CODE_META_BAK values (:v_host_cd,'1','40400','약제성분종류코드','24','Lapatinib','24', NULL, NOW());</v>
      </c>
    </row>
    <row r="1216" spans="1:17">
      <c r="A1216" s="66" t="s">
        <v>2238</v>
      </c>
      <c r="B1216" s="144">
        <v>1</v>
      </c>
      <c r="C1216" s="16">
        <v>40400</v>
      </c>
      <c r="D1216" s="16" t="s">
        <v>87</v>
      </c>
      <c r="E1216" s="17" t="s">
        <v>931</v>
      </c>
      <c r="F1216" s="5" t="s">
        <v>1462</v>
      </c>
      <c r="G1216" s="18">
        <v>25</v>
      </c>
      <c r="H1216" s="18">
        <v>78</v>
      </c>
      <c r="I1216" s="14">
        <v>0</v>
      </c>
      <c r="J1216" s="14">
        <v>0</v>
      </c>
      <c r="K1216" s="14">
        <v>1</v>
      </c>
      <c r="L1216" s="13">
        <v>0</v>
      </c>
      <c r="M1216" s="13">
        <v>0</v>
      </c>
      <c r="N1216" s="14" t="s">
        <v>170</v>
      </c>
      <c r="O1216" s="14"/>
      <c r="P1216" s="15" t="s">
        <v>275</v>
      </c>
      <c r="Q1216" s="27" t="str">
        <f t="shared" si="18"/>
        <v>INSERT INTO CNCR_CODE_META_BAK values (:v_host_cd,'1','40400','약제성분종류코드','25','Letrozole','25', NULL, NOW());</v>
      </c>
    </row>
    <row r="1217" spans="1:17">
      <c r="A1217" s="66" t="s">
        <v>2238</v>
      </c>
      <c r="B1217" s="144">
        <v>1</v>
      </c>
      <c r="C1217" s="16">
        <v>40400</v>
      </c>
      <c r="D1217" s="16" t="s">
        <v>87</v>
      </c>
      <c r="E1217" s="17" t="s">
        <v>979</v>
      </c>
      <c r="F1217" s="5" t="s">
        <v>1463</v>
      </c>
      <c r="G1217" s="18">
        <v>26</v>
      </c>
      <c r="H1217" s="18">
        <v>78</v>
      </c>
      <c r="I1217" s="14">
        <v>0</v>
      </c>
      <c r="J1217" s="14">
        <v>1</v>
      </c>
      <c r="K1217" s="14">
        <v>0</v>
      </c>
      <c r="L1217" s="13">
        <v>0</v>
      </c>
      <c r="M1217" s="13">
        <v>0</v>
      </c>
      <c r="N1217" s="14" t="s">
        <v>170</v>
      </c>
      <c r="O1217" s="14"/>
      <c r="P1217" s="15" t="s">
        <v>275</v>
      </c>
      <c r="Q1217" s="27" t="str">
        <f t="shared" si="18"/>
        <v>INSERT INTO CNCR_CODE_META_BAK values (:v_host_cd,'1','40400','약제성분종류코드','26','Leucovorin','26', NULL, NOW());</v>
      </c>
    </row>
    <row r="1218" spans="1:17">
      <c r="A1218" s="66" t="s">
        <v>2238</v>
      </c>
      <c r="B1218" s="144">
        <v>1</v>
      </c>
      <c r="C1218" s="16">
        <v>40400</v>
      </c>
      <c r="D1218" s="16" t="s">
        <v>87</v>
      </c>
      <c r="E1218" s="17" t="s">
        <v>981</v>
      </c>
      <c r="F1218" s="5" t="s">
        <v>1464</v>
      </c>
      <c r="G1218" s="18">
        <v>27</v>
      </c>
      <c r="H1218" s="18">
        <v>78</v>
      </c>
      <c r="I1218" s="14">
        <v>0</v>
      </c>
      <c r="J1218" s="14">
        <v>0</v>
      </c>
      <c r="K1218" s="14">
        <v>1</v>
      </c>
      <c r="L1218" s="13">
        <v>0</v>
      </c>
      <c r="M1218" s="13">
        <v>0</v>
      </c>
      <c r="N1218" s="14" t="s">
        <v>170</v>
      </c>
      <c r="O1218" s="14"/>
      <c r="P1218" s="15" t="s">
        <v>275</v>
      </c>
      <c r="Q1218" s="27" t="str">
        <f t="shared" si="18"/>
        <v>INSERT INTO CNCR_CODE_META_BAK values (:v_host_cd,'1','40400','약제성분종류코드','27','Leuprolide','27', NULL, NOW());</v>
      </c>
    </row>
    <row r="1219" spans="1:17">
      <c r="A1219" s="66" t="s">
        <v>2238</v>
      </c>
      <c r="B1219" s="144">
        <v>1</v>
      </c>
      <c r="C1219" s="16">
        <v>40400</v>
      </c>
      <c r="D1219" s="16" t="s">
        <v>87</v>
      </c>
      <c r="E1219" s="17" t="s">
        <v>983</v>
      </c>
      <c r="F1219" s="5" t="s">
        <v>1465</v>
      </c>
      <c r="G1219" s="18">
        <v>28</v>
      </c>
      <c r="H1219" s="18">
        <v>78</v>
      </c>
      <c r="I1219" s="14">
        <v>0</v>
      </c>
      <c r="J1219" s="14">
        <v>0</v>
      </c>
      <c r="K1219" s="14">
        <v>1</v>
      </c>
      <c r="L1219" s="13">
        <v>0</v>
      </c>
      <c r="M1219" s="13">
        <v>0</v>
      </c>
      <c r="N1219" s="14" t="s">
        <v>170</v>
      </c>
      <c r="O1219" s="14"/>
      <c r="P1219" s="15" t="s">
        <v>275</v>
      </c>
      <c r="Q1219" s="27" t="str">
        <f t="shared" ref="Q1219:Q1282" si="19">"INSERT INTO CNCR_CODE_META_BAK values (:v_host_cd,'"&amp; B1219 &amp;"','"&amp; C1219 &amp;"','"&amp; D1219 &amp;"','"&amp; E1219 &amp;"','"&amp; SUBSTITUTE(F1219,CHAR(39),CHAR(39)&amp;CHAR(39)) &amp;"','"&amp; G1219 &amp;"', NULL, NOW());"</f>
        <v>INSERT INTO CNCR_CODE_META_BAK values (:v_host_cd,'1','40400','약제성분종류코드','28','Megestrol acetate','28', NULL, NOW());</v>
      </c>
    </row>
    <row r="1220" spans="1:17">
      <c r="A1220" s="66" t="s">
        <v>2238</v>
      </c>
      <c r="B1220" s="144">
        <v>1</v>
      </c>
      <c r="C1220" s="16">
        <v>40400</v>
      </c>
      <c r="D1220" s="16" t="s">
        <v>87</v>
      </c>
      <c r="E1220" s="17" t="s">
        <v>985</v>
      </c>
      <c r="F1220" s="5" t="s">
        <v>1466</v>
      </c>
      <c r="G1220" s="18">
        <v>29</v>
      </c>
      <c r="H1220" s="18">
        <v>78</v>
      </c>
      <c r="I1220" s="14">
        <v>0</v>
      </c>
      <c r="J1220" s="14">
        <v>1</v>
      </c>
      <c r="K1220" s="14">
        <v>1</v>
      </c>
      <c r="L1220" s="13">
        <v>0</v>
      </c>
      <c r="M1220" s="13">
        <v>0</v>
      </c>
      <c r="N1220" s="14" t="s">
        <v>170</v>
      </c>
      <c r="O1220" s="14"/>
      <c r="P1220" s="15" t="s">
        <v>275</v>
      </c>
      <c r="Q1220" s="27" t="str">
        <f t="shared" si="19"/>
        <v>INSERT INTO CNCR_CODE_META_BAK values (:v_host_cd,'1','40400','약제성분종류코드','29','Methotrexate','29', NULL, NOW());</v>
      </c>
    </row>
    <row r="1221" spans="1:17">
      <c r="A1221" s="66" t="s">
        <v>2238</v>
      </c>
      <c r="B1221" s="144">
        <v>1</v>
      </c>
      <c r="C1221" s="16">
        <v>40400</v>
      </c>
      <c r="D1221" s="16" t="s">
        <v>87</v>
      </c>
      <c r="E1221" s="17" t="s">
        <v>987</v>
      </c>
      <c r="F1221" s="5" t="s">
        <v>1467</v>
      </c>
      <c r="G1221" s="18">
        <v>30</v>
      </c>
      <c r="H1221" s="18">
        <v>78</v>
      </c>
      <c r="I1221" s="14">
        <v>0</v>
      </c>
      <c r="J1221" s="14">
        <v>1</v>
      </c>
      <c r="K1221" s="14">
        <v>0</v>
      </c>
      <c r="L1221" s="13">
        <v>0</v>
      </c>
      <c r="M1221" s="13">
        <v>0</v>
      </c>
      <c r="N1221" s="14" t="s">
        <v>170</v>
      </c>
      <c r="O1221" s="14"/>
      <c r="P1221" s="15" t="s">
        <v>275</v>
      </c>
      <c r="Q1221" s="27" t="str">
        <f t="shared" si="19"/>
        <v>INSERT INTO CNCR_CODE_META_BAK values (:v_host_cd,'1','40400','약제성분종류코드','30','Mitomycin C','30', NULL, NOW());</v>
      </c>
    </row>
    <row r="1222" spans="1:17">
      <c r="A1222" s="66" t="s">
        <v>2238</v>
      </c>
      <c r="B1222" s="144">
        <v>1</v>
      </c>
      <c r="C1222" s="16">
        <v>40400</v>
      </c>
      <c r="D1222" s="16" t="s">
        <v>87</v>
      </c>
      <c r="E1222" s="17" t="s">
        <v>989</v>
      </c>
      <c r="F1222" s="5" t="s">
        <v>1468</v>
      </c>
      <c r="G1222" s="18">
        <v>31</v>
      </c>
      <c r="H1222" s="18">
        <v>78</v>
      </c>
      <c r="I1222" s="14">
        <v>0</v>
      </c>
      <c r="J1222" s="14">
        <v>1</v>
      </c>
      <c r="K1222" s="14">
        <v>1</v>
      </c>
      <c r="L1222" s="13">
        <v>1</v>
      </c>
      <c r="M1222" s="13">
        <v>1</v>
      </c>
      <c r="N1222" s="14" t="s">
        <v>170</v>
      </c>
      <c r="O1222" s="14"/>
      <c r="P1222" s="15" t="s">
        <v>275</v>
      </c>
      <c r="Q1222" s="27" t="str">
        <f t="shared" si="19"/>
        <v>INSERT INTO CNCR_CODE_META_BAK values (:v_host_cd,'1','40400','약제성분종류코드','31','Nivolumab','31', NULL, NOW());</v>
      </c>
    </row>
    <row r="1223" spans="1:17">
      <c r="A1223" s="66" t="s">
        <v>2238</v>
      </c>
      <c r="B1223" s="144">
        <v>1</v>
      </c>
      <c r="C1223" s="16">
        <v>40400</v>
      </c>
      <c r="D1223" s="16" t="s">
        <v>87</v>
      </c>
      <c r="E1223" s="17" t="s">
        <v>1469</v>
      </c>
      <c r="F1223" s="5" t="s">
        <v>1470</v>
      </c>
      <c r="G1223" s="18">
        <v>32</v>
      </c>
      <c r="H1223" s="18">
        <v>78</v>
      </c>
      <c r="I1223" s="14">
        <v>0</v>
      </c>
      <c r="J1223" s="14">
        <v>1</v>
      </c>
      <c r="K1223" s="14">
        <v>0</v>
      </c>
      <c r="L1223" s="13">
        <v>1</v>
      </c>
      <c r="M1223" s="13">
        <v>1</v>
      </c>
      <c r="N1223" s="14" t="s">
        <v>170</v>
      </c>
      <c r="O1223" s="14"/>
      <c r="P1223" s="15" t="s">
        <v>275</v>
      </c>
      <c r="Q1223" s="27" t="str">
        <f t="shared" si="19"/>
        <v>INSERT INTO CNCR_CODE_META_BAK values (:v_host_cd,'1','40400','약제성분종류코드','32','Oxaliplatin','32', NULL, NOW());</v>
      </c>
    </row>
    <row r="1224" spans="1:17">
      <c r="A1224" s="66" t="s">
        <v>2238</v>
      </c>
      <c r="B1224" s="144">
        <v>1</v>
      </c>
      <c r="C1224" s="16">
        <v>40400</v>
      </c>
      <c r="D1224" s="16" t="s">
        <v>87</v>
      </c>
      <c r="E1224" s="17" t="s">
        <v>1471</v>
      </c>
      <c r="F1224" s="5" t="s">
        <v>1472</v>
      </c>
      <c r="G1224" s="18">
        <v>33</v>
      </c>
      <c r="H1224" s="18">
        <v>78</v>
      </c>
      <c r="I1224" s="14">
        <v>0</v>
      </c>
      <c r="J1224" s="14">
        <v>1</v>
      </c>
      <c r="K1224" s="14">
        <v>1</v>
      </c>
      <c r="L1224" s="13">
        <v>0</v>
      </c>
      <c r="M1224" s="13">
        <v>0</v>
      </c>
      <c r="N1224" s="14" t="s">
        <v>170</v>
      </c>
      <c r="O1224" s="14"/>
      <c r="P1224" s="15" t="s">
        <v>275</v>
      </c>
      <c r="Q1224" s="27" t="str">
        <f t="shared" si="19"/>
        <v>INSERT INTO CNCR_CODE_META_BAK values (:v_host_cd,'1','40400','약제성분종류코드','33','Paclitaxel','33', NULL, NOW());</v>
      </c>
    </row>
    <row r="1225" spans="1:17">
      <c r="A1225" s="66" t="s">
        <v>2238</v>
      </c>
      <c r="B1225" s="144">
        <v>1</v>
      </c>
      <c r="C1225" s="16">
        <v>40400</v>
      </c>
      <c r="D1225" s="16" t="s">
        <v>87</v>
      </c>
      <c r="E1225" s="17" t="s">
        <v>1473</v>
      </c>
      <c r="F1225" s="5" t="s">
        <v>1474</v>
      </c>
      <c r="G1225" s="18">
        <v>34</v>
      </c>
      <c r="H1225" s="18">
        <v>78</v>
      </c>
      <c r="I1225" s="14">
        <v>0</v>
      </c>
      <c r="J1225" s="14">
        <v>0</v>
      </c>
      <c r="K1225" s="14">
        <v>1</v>
      </c>
      <c r="L1225" s="13">
        <v>0</v>
      </c>
      <c r="M1225" s="13">
        <v>0</v>
      </c>
      <c r="N1225" s="14" t="s">
        <v>170</v>
      </c>
      <c r="O1225" s="14"/>
      <c r="P1225" s="15" t="s">
        <v>275</v>
      </c>
      <c r="Q1225" s="27" t="str">
        <f t="shared" si="19"/>
        <v>INSERT INTO CNCR_CODE_META_BAK values (:v_host_cd,'1','40400','약제성분종류코드','34','Palbociclib','34', NULL, NOW());</v>
      </c>
    </row>
    <row r="1226" spans="1:17">
      <c r="A1226" s="66" t="s">
        <v>2238</v>
      </c>
      <c r="B1226" s="144">
        <v>1</v>
      </c>
      <c r="C1226" s="16">
        <v>40400</v>
      </c>
      <c r="D1226" s="16" t="s">
        <v>87</v>
      </c>
      <c r="E1226" s="17" t="s">
        <v>1475</v>
      </c>
      <c r="F1226" s="5" t="s">
        <v>1476</v>
      </c>
      <c r="G1226" s="18">
        <v>35</v>
      </c>
      <c r="H1226" s="18">
        <v>78</v>
      </c>
      <c r="I1226" s="14">
        <v>0</v>
      </c>
      <c r="J1226" s="14">
        <v>1</v>
      </c>
      <c r="K1226" s="14">
        <v>1</v>
      </c>
      <c r="L1226" s="13">
        <v>1</v>
      </c>
      <c r="M1226" s="13">
        <v>1</v>
      </c>
      <c r="N1226" s="14" t="s">
        <v>170</v>
      </c>
      <c r="O1226" s="14"/>
      <c r="P1226" s="15" t="s">
        <v>275</v>
      </c>
      <c r="Q1226" s="27" t="str">
        <f t="shared" si="19"/>
        <v>INSERT INTO CNCR_CODE_META_BAK values (:v_host_cd,'1','40400','약제성분종류코드','35','Pembrolizumab','35', NULL, NOW());</v>
      </c>
    </row>
    <row r="1227" spans="1:17">
      <c r="A1227" s="66" t="s">
        <v>2238</v>
      </c>
      <c r="B1227" s="144">
        <v>1</v>
      </c>
      <c r="C1227" s="16">
        <v>40400</v>
      </c>
      <c r="D1227" s="16" t="s">
        <v>87</v>
      </c>
      <c r="E1227" s="17" t="s">
        <v>1477</v>
      </c>
      <c r="F1227" s="5" t="s">
        <v>1478</v>
      </c>
      <c r="G1227" s="18">
        <v>36</v>
      </c>
      <c r="H1227" s="18">
        <v>78</v>
      </c>
      <c r="I1227" s="14">
        <v>0</v>
      </c>
      <c r="J1227" s="14">
        <v>0</v>
      </c>
      <c r="K1227" s="14">
        <v>1</v>
      </c>
      <c r="L1227" s="13">
        <v>0</v>
      </c>
      <c r="M1227" s="13">
        <v>1</v>
      </c>
      <c r="N1227" s="14" t="s">
        <v>170</v>
      </c>
      <c r="O1227" s="14"/>
      <c r="P1227" s="15" t="s">
        <v>275</v>
      </c>
      <c r="Q1227" s="27" t="str">
        <f t="shared" si="19"/>
        <v>INSERT INTO CNCR_CODE_META_BAK values (:v_host_cd,'1','40400','약제성분종류코드','36','Pertuzumab','36', NULL, NOW());</v>
      </c>
    </row>
    <row r="1228" spans="1:17">
      <c r="A1228" s="66" t="s">
        <v>2238</v>
      </c>
      <c r="B1228" s="144">
        <v>1</v>
      </c>
      <c r="C1228" s="16">
        <v>40400</v>
      </c>
      <c r="D1228" s="16" t="s">
        <v>87</v>
      </c>
      <c r="E1228" s="17" t="s">
        <v>1479</v>
      </c>
      <c r="F1228" s="5" t="s">
        <v>1480</v>
      </c>
      <c r="G1228" s="18">
        <v>37</v>
      </c>
      <c r="H1228" s="18">
        <v>78</v>
      </c>
      <c r="I1228" s="14">
        <v>0</v>
      </c>
      <c r="J1228" s="14">
        <v>1</v>
      </c>
      <c r="K1228" s="14">
        <v>0</v>
      </c>
      <c r="L1228" s="13">
        <v>1</v>
      </c>
      <c r="M1228" s="13">
        <v>0</v>
      </c>
      <c r="N1228" s="14" t="s">
        <v>170</v>
      </c>
      <c r="O1228" s="14"/>
      <c r="P1228" s="15" t="s">
        <v>275</v>
      </c>
      <c r="Q1228" s="27" t="str">
        <f t="shared" si="19"/>
        <v>INSERT INTO CNCR_CODE_META_BAK values (:v_host_cd,'1','40400','약제성분종류코드','37','Ramucirumab','37', NULL, NOW());</v>
      </c>
    </row>
    <row r="1229" spans="1:17">
      <c r="A1229" s="66" t="s">
        <v>2238</v>
      </c>
      <c r="B1229" s="144">
        <v>1</v>
      </c>
      <c r="C1229" s="16">
        <v>40400</v>
      </c>
      <c r="D1229" s="16" t="s">
        <v>87</v>
      </c>
      <c r="E1229" s="17" t="s">
        <v>1481</v>
      </c>
      <c r="F1229" s="5" t="s">
        <v>1482</v>
      </c>
      <c r="G1229" s="18">
        <v>38</v>
      </c>
      <c r="H1229" s="18">
        <v>78</v>
      </c>
      <c r="I1229" s="14">
        <v>0</v>
      </c>
      <c r="J1229" s="14">
        <v>0</v>
      </c>
      <c r="K1229" s="14">
        <v>1</v>
      </c>
      <c r="L1229" s="13">
        <v>0</v>
      </c>
      <c r="M1229" s="13">
        <v>0</v>
      </c>
      <c r="N1229" s="14" t="s">
        <v>170</v>
      </c>
      <c r="O1229" s="14"/>
      <c r="P1229" s="15" t="s">
        <v>275</v>
      </c>
      <c r="Q1229" s="27" t="str">
        <f t="shared" si="19"/>
        <v>INSERT INTO CNCR_CODE_META_BAK values (:v_host_cd,'1','40400','약제성분종류코드','38','Ribociclib','38', NULL, NOW());</v>
      </c>
    </row>
    <row r="1230" spans="1:17">
      <c r="A1230" s="66" t="s">
        <v>2238</v>
      </c>
      <c r="B1230" s="144">
        <v>1</v>
      </c>
      <c r="C1230" s="16">
        <v>40400</v>
      </c>
      <c r="D1230" s="16" t="s">
        <v>87</v>
      </c>
      <c r="E1230" s="17" t="s">
        <v>1483</v>
      </c>
      <c r="F1230" s="5" t="s">
        <v>1484</v>
      </c>
      <c r="G1230" s="18">
        <v>39</v>
      </c>
      <c r="H1230" s="18">
        <v>78</v>
      </c>
      <c r="I1230" s="14">
        <v>0</v>
      </c>
      <c r="J1230" s="14">
        <v>0</v>
      </c>
      <c r="K1230" s="14">
        <v>1</v>
      </c>
      <c r="L1230" s="13">
        <v>0</v>
      </c>
      <c r="M1230" s="13">
        <v>0</v>
      </c>
      <c r="N1230" s="14" t="s">
        <v>170</v>
      </c>
      <c r="O1230" s="14"/>
      <c r="P1230" s="15" t="s">
        <v>275</v>
      </c>
      <c r="Q1230" s="27" t="str">
        <f t="shared" si="19"/>
        <v>INSERT INTO CNCR_CODE_META_BAK values (:v_host_cd,'1','40400','약제성분종류코드','39','Tamoxifen','39', NULL, NOW());</v>
      </c>
    </row>
    <row r="1231" spans="1:17">
      <c r="A1231" s="66" t="s">
        <v>2238</v>
      </c>
      <c r="B1231" s="144">
        <v>1</v>
      </c>
      <c r="C1231" s="16">
        <v>40400</v>
      </c>
      <c r="D1231" s="16" t="s">
        <v>87</v>
      </c>
      <c r="E1231" s="17" t="s">
        <v>1485</v>
      </c>
      <c r="F1231" s="5" t="s">
        <v>1486</v>
      </c>
      <c r="G1231" s="18">
        <v>40</v>
      </c>
      <c r="H1231" s="18">
        <v>78</v>
      </c>
      <c r="I1231" s="14">
        <v>0</v>
      </c>
      <c r="J1231" s="14">
        <v>1</v>
      </c>
      <c r="K1231" s="14">
        <v>1</v>
      </c>
      <c r="L1231" s="13">
        <v>0</v>
      </c>
      <c r="M1231" s="13">
        <v>0</v>
      </c>
      <c r="N1231" s="14" t="s">
        <v>170</v>
      </c>
      <c r="O1231" s="14"/>
      <c r="P1231" s="15" t="s">
        <v>275</v>
      </c>
      <c r="Q1231" s="27" t="str">
        <f t="shared" si="19"/>
        <v>INSERT INTO CNCR_CODE_META_BAK values (:v_host_cd,'1','40400','약제성분종류코드','40','Tegafur/gimeracil/oteracil(S-1)','40', NULL, NOW());</v>
      </c>
    </row>
    <row r="1232" spans="1:17">
      <c r="A1232" s="66" t="s">
        <v>2238</v>
      </c>
      <c r="B1232" s="144">
        <v>1</v>
      </c>
      <c r="C1232" s="16">
        <v>40400</v>
      </c>
      <c r="D1232" s="16" t="s">
        <v>87</v>
      </c>
      <c r="E1232" s="17" t="s">
        <v>1487</v>
      </c>
      <c r="F1232" s="5" t="s">
        <v>1488</v>
      </c>
      <c r="G1232" s="18">
        <v>41</v>
      </c>
      <c r="H1232" s="18">
        <v>78</v>
      </c>
      <c r="I1232" s="14">
        <v>0</v>
      </c>
      <c r="J1232" s="14">
        <v>0</v>
      </c>
      <c r="K1232" s="14">
        <v>1</v>
      </c>
      <c r="L1232" s="13">
        <v>0</v>
      </c>
      <c r="M1232" s="13">
        <v>0</v>
      </c>
      <c r="N1232" s="14" t="s">
        <v>170</v>
      </c>
      <c r="O1232" s="14"/>
      <c r="P1232" s="15" t="s">
        <v>499</v>
      </c>
      <c r="Q1232" s="27" t="str">
        <f t="shared" si="19"/>
        <v>INSERT INTO CNCR_CODE_META_BAK values (:v_host_cd,'1','40400','약제성분종류코드','41','Toremifene','41', NULL, NOW());</v>
      </c>
    </row>
    <row r="1233" spans="1:17">
      <c r="A1233" s="66" t="s">
        <v>2238</v>
      </c>
      <c r="B1233" s="144">
        <v>1</v>
      </c>
      <c r="C1233" s="16">
        <v>40400</v>
      </c>
      <c r="D1233" s="16" t="s">
        <v>87</v>
      </c>
      <c r="E1233" s="17" t="s">
        <v>1489</v>
      </c>
      <c r="F1233" s="5" t="s">
        <v>1490</v>
      </c>
      <c r="G1233" s="18">
        <v>42</v>
      </c>
      <c r="H1233" s="18">
        <v>78</v>
      </c>
      <c r="I1233" s="14">
        <v>0</v>
      </c>
      <c r="J1233" s="14">
        <v>1</v>
      </c>
      <c r="K1233" s="14">
        <v>1</v>
      </c>
      <c r="L1233" s="13">
        <v>0</v>
      </c>
      <c r="M1233" s="13">
        <v>1</v>
      </c>
      <c r="N1233" s="14" t="s">
        <v>170</v>
      </c>
      <c r="O1233" s="14"/>
      <c r="P1233" s="15" t="s">
        <v>275</v>
      </c>
      <c r="Q1233" s="27" t="str">
        <f t="shared" si="19"/>
        <v>INSERT INTO CNCR_CODE_META_BAK values (:v_host_cd,'1','40400','약제성분종류코드','42','Trastuzumab','42', NULL, NOW());</v>
      </c>
    </row>
    <row r="1234" spans="1:17">
      <c r="A1234" s="66" t="s">
        <v>2238</v>
      </c>
      <c r="B1234" s="144">
        <v>1</v>
      </c>
      <c r="C1234" s="16">
        <v>40400</v>
      </c>
      <c r="D1234" s="16" t="s">
        <v>87</v>
      </c>
      <c r="E1234" s="17" t="s">
        <v>1491</v>
      </c>
      <c r="F1234" s="5" t="s">
        <v>1492</v>
      </c>
      <c r="G1234" s="18">
        <v>43</v>
      </c>
      <c r="H1234" s="18">
        <v>78</v>
      </c>
      <c r="I1234" s="14">
        <v>0</v>
      </c>
      <c r="J1234" s="14">
        <v>0</v>
      </c>
      <c r="K1234" s="14">
        <v>1</v>
      </c>
      <c r="L1234" s="13">
        <v>0</v>
      </c>
      <c r="M1234" s="13">
        <v>0</v>
      </c>
      <c r="N1234" s="14" t="s">
        <v>170</v>
      </c>
      <c r="O1234" s="14"/>
      <c r="P1234" s="15" t="s">
        <v>499</v>
      </c>
      <c r="Q1234" s="27" t="str">
        <f t="shared" si="19"/>
        <v>INSERT INTO CNCR_CODE_META_BAK values (:v_host_cd,'1','40400','약제성분종류코드','43','Trastuzumab emtansine','43', NULL, NOW());</v>
      </c>
    </row>
    <row r="1235" spans="1:17">
      <c r="A1235" s="66" t="s">
        <v>2238</v>
      </c>
      <c r="B1235" s="144">
        <v>1</v>
      </c>
      <c r="C1235" s="16">
        <v>40400</v>
      </c>
      <c r="D1235" s="16" t="s">
        <v>87</v>
      </c>
      <c r="E1235" s="17" t="s">
        <v>1493</v>
      </c>
      <c r="F1235" s="5" t="s">
        <v>1494</v>
      </c>
      <c r="G1235" s="18">
        <v>44</v>
      </c>
      <c r="H1235" s="18">
        <v>78</v>
      </c>
      <c r="I1235" s="14">
        <v>0</v>
      </c>
      <c r="J1235" s="14">
        <v>1</v>
      </c>
      <c r="K1235" s="14">
        <v>0</v>
      </c>
      <c r="L1235" s="13">
        <v>0</v>
      </c>
      <c r="M1235" s="13">
        <v>1</v>
      </c>
      <c r="N1235" s="14" t="s">
        <v>170</v>
      </c>
      <c r="O1235" s="14"/>
      <c r="P1235" s="15" t="s">
        <v>275</v>
      </c>
      <c r="Q1235" s="27" t="str">
        <f t="shared" si="19"/>
        <v>INSERT INTO CNCR_CODE_META_BAK values (:v_host_cd,'1','40400','약제성분종류코드','44','Trifluridine-tipiracil','44', NULL, NOW());</v>
      </c>
    </row>
    <row r="1236" spans="1:17">
      <c r="A1236" s="66" t="s">
        <v>2238</v>
      </c>
      <c r="B1236" s="144">
        <v>1</v>
      </c>
      <c r="C1236" s="16">
        <v>40400</v>
      </c>
      <c r="D1236" s="16" t="s">
        <v>87</v>
      </c>
      <c r="E1236" s="17" t="s">
        <v>1495</v>
      </c>
      <c r="F1236" s="5" t="s">
        <v>1496</v>
      </c>
      <c r="G1236" s="18">
        <v>45</v>
      </c>
      <c r="H1236" s="18">
        <v>78</v>
      </c>
      <c r="I1236" s="14">
        <v>0</v>
      </c>
      <c r="J1236" s="14">
        <v>0</v>
      </c>
      <c r="K1236" s="14">
        <v>1</v>
      </c>
      <c r="L1236" s="13">
        <v>0</v>
      </c>
      <c r="M1236" s="13">
        <v>0</v>
      </c>
      <c r="N1236" s="14" t="s">
        <v>170</v>
      </c>
      <c r="O1236" s="14"/>
      <c r="P1236" s="15" t="s">
        <v>275</v>
      </c>
      <c r="Q1236" s="27" t="str">
        <f t="shared" si="19"/>
        <v>INSERT INTO CNCR_CODE_META_BAK values (:v_host_cd,'1','40400','약제성분종류코드','45','Vinorelbine','45', NULL, NOW());</v>
      </c>
    </row>
    <row r="1237" spans="1:17">
      <c r="A1237" s="66" t="s">
        <v>2238</v>
      </c>
      <c r="B1237" s="144">
        <v>1</v>
      </c>
      <c r="C1237" s="16">
        <v>40400</v>
      </c>
      <c r="D1237" s="16" t="s">
        <v>87</v>
      </c>
      <c r="E1237" s="17" t="s">
        <v>462</v>
      </c>
      <c r="F1237" s="5" t="s">
        <v>1497</v>
      </c>
      <c r="G1237" s="18">
        <v>46</v>
      </c>
      <c r="H1237" s="18">
        <v>78</v>
      </c>
      <c r="I1237" s="14">
        <v>0</v>
      </c>
      <c r="J1237" s="14">
        <v>0</v>
      </c>
      <c r="K1237" s="14">
        <v>0</v>
      </c>
      <c r="L1237" s="13">
        <v>1</v>
      </c>
      <c r="M1237" s="13">
        <v>0</v>
      </c>
      <c r="N1237" s="14" t="s">
        <v>170</v>
      </c>
      <c r="O1237" s="14"/>
      <c r="P1237" s="15" t="s">
        <v>275</v>
      </c>
      <c r="Q1237" s="27" t="str">
        <f t="shared" si="19"/>
        <v>INSERT INTO CNCR_CODE_META_BAK values (:v_host_cd,'1','40400','약제성분종류코드','46','Adefovir','46', NULL, NOW());</v>
      </c>
    </row>
    <row r="1238" spans="1:17">
      <c r="A1238" s="66" t="s">
        <v>2238</v>
      </c>
      <c r="B1238" s="144">
        <v>1</v>
      </c>
      <c r="C1238" s="16">
        <v>40400</v>
      </c>
      <c r="D1238" s="16" t="s">
        <v>87</v>
      </c>
      <c r="E1238" s="17" t="s">
        <v>464</v>
      </c>
      <c r="F1238" s="5" t="s">
        <v>1498</v>
      </c>
      <c r="G1238" s="18">
        <v>47</v>
      </c>
      <c r="H1238" s="18">
        <v>78</v>
      </c>
      <c r="I1238" s="14">
        <v>0</v>
      </c>
      <c r="J1238" s="14">
        <v>0</v>
      </c>
      <c r="K1238" s="14">
        <v>0</v>
      </c>
      <c r="L1238" s="13">
        <v>0</v>
      </c>
      <c r="M1238" s="13">
        <v>1</v>
      </c>
      <c r="N1238" s="14" t="s">
        <v>170</v>
      </c>
      <c r="O1238" s="14"/>
      <c r="P1238" s="15" t="s">
        <v>275</v>
      </c>
      <c r="Q1238" s="27" t="str">
        <f t="shared" si="19"/>
        <v>INSERT INTO CNCR_CODE_META_BAK values (:v_host_cd,'1','40400','약제성분종류코드','47','Aflibercept','47', NULL, NOW());</v>
      </c>
    </row>
    <row r="1239" spans="1:17">
      <c r="A1239" s="66" t="s">
        <v>2238</v>
      </c>
      <c r="B1239" s="144">
        <v>1</v>
      </c>
      <c r="C1239" s="16">
        <v>40400</v>
      </c>
      <c r="D1239" s="16" t="s">
        <v>87</v>
      </c>
      <c r="E1239" s="17" t="s">
        <v>466</v>
      </c>
      <c r="F1239" s="5" t="s">
        <v>1499</v>
      </c>
      <c r="G1239" s="18">
        <v>48</v>
      </c>
      <c r="H1239" s="18">
        <v>78</v>
      </c>
      <c r="I1239" s="14">
        <v>0</v>
      </c>
      <c r="J1239" s="14">
        <v>0</v>
      </c>
      <c r="K1239" s="14">
        <v>0</v>
      </c>
      <c r="L1239" s="13">
        <v>1</v>
      </c>
      <c r="M1239" s="13">
        <v>0</v>
      </c>
      <c r="N1239" s="14" t="s">
        <v>170</v>
      </c>
      <c r="O1239" s="14"/>
      <c r="P1239" s="15" t="s">
        <v>275</v>
      </c>
      <c r="Q1239" s="27" t="str">
        <f t="shared" si="19"/>
        <v>INSERT INTO CNCR_CODE_META_BAK values (:v_host_cd,'1','40400','약제성분종류코드','48','Asunaprevir','48', NULL, NOW());</v>
      </c>
    </row>
    <row r="1240" spans="1:17">
      <c r="A1240" s="66" t="s">
        <v>2238</v>
      </c>
      <c r="B1240" s="144">
        <v>1</v>
      </c>
      <c r="C1240" s="16">
        <v>40400</v>
      </c>
      <c r="D1240" s="16" t="s">
        <v>87</v>
      </c>
      <c r="E1240" s="17" t="s">
        <v>468</v>
      </c>
      <c r="F1240" s="5" t="s">
        <v>1500</v>
      </c>
      <c r="G1240" s="18">
        <v>49</v>
      </c>
      <c r="H1240" s="18">
        <v>78</v>
      </c>
      <c r="I1240" s="14">
        <v>0</v>
      </c>
      <c r="J1240" s="14">
        <v>0</v>
      </c>
      <c r="K1240" s="14">
        <v>0</v>
      </c>
      <c r="L1240" s="13">
        <v>1</v>
      </c>
      <c r="M1240" s="13">
        <v>1</v>
      </c>
      <c r="N1240" s="14" t="s">
        <v>170</v>
      </c>
      <c r="O1240" s="14"/>
      <c r="P1240" s="15" t="s">
        <v>275</v>
      </c>
      <c r="Q1240" s="27" t="str">
        <f t="shared" si="19"/>
        <v>INSERT INTO CNCR_CODE_META_BAK values (:v_host_cd,'1','40400','약제성분종류코드','49','Atezolizumab','49', NULL, NOW());</v>
      </c>
    </row>
    <row r="1241" spans="1:17">
      <c r="A1241" s="66" t="s">
        <v>2238</v>
      </c>
      <c r="B1241" s="144">
        <v>1</v>
      </c>
      <c r="C1241" s="16">
        <v>40400</v>
      </c>
      <c r="D1241" s="16" t="s">
        <v>87</v>
      </c>
      <c r="E1241" s="17" t="s">
        <v>470</v>
      </c>
      <c r="F1241" s="5" t="s">
        <v>1501</v>
      </c>
      <c r="G1241" s="18">
        <v>50</v>
      </c>
      <c r="H1241" s="18">
        <v>78</v>
      </c>
      <c r="I1241" s="14">
        <v>0</v>
      </c>
      <c r="J1241" s="14">
        <v>0</v>
      </c>
      <c r="K1241" s="14">
        <v>0</v>
      </c>
      <c r="L1241" s="13">
        <v>0</v>
      </c>
      <c r="M1241" s="13">
        <v>1</v>
      </c>
      <c r="N1241" s="14" t="s">
        <v>170</v>
      </c>
      <c r="O1241" s="14"/>
      <c r="P1241" s="15" t="s">
        <v>275</v>
      </c>
      <c r="Q1241" s="27" t="str">
        <f t="shared" si="19"/>
        <v>INSERT INTO CNCR_CODE_META_BAK values (:v_host_cd,'1','40400','약제성분종류코드','50','Avelumab','50', NULL, NOW());</v>
      </c>
    </row>
    <row r="1242" spans="1:17">
      <c r="A1242" s="66" t="s">
        <v>2238</v>
      </c>
      <c r="B1242" s="144">
        <v>1</v>
      </c>
      <c r="C1242" s="16">
        <v>40400</v>
      </c>
      <c r="D1242" s="16" t="s">
        <v>87</v>
      </c>
      <c r="E1242" s="17" t="s">
        <v>472</v>
      </c>
      <c r="F1242" s="5" t="s">
        <v>1502</v>
      </c>
      <c r="G1242" s="18">
        <v>51</v>
      </c>
      <c r="H1242" s="18">
        <v>78</v>
      </c>
      <c r="I1242" s="14">
        <v>0</v>
      </c>
      <c r="J1242" s="14">
        <v>0</v>
      </c>
      <c r="K1242" s="14">
        <v>0</v>
      </c>
      <c r="L1242" s="13">
        <v>1</v>
      </c>
      <c r="M1242" s="13">
        <v>0</v>
      </c>
      <c r="N1242" s="14" t="s">
        <v>170</v>
      </c>
      <c r="O1242" s="14"/>
      <c r="P1242" s="15" t="s">
        <v>275</v>
      </c>
      <c r="Q1242" s="27" t="str">
        <f t="shared" si="19"/>
        <v>INSERT INTO CNCR_CODE_META_BAK values (:v_host_cd,'1','40400','약제성분종류코드','51','Besifovir','51', NULL, NOW());</v>
      </c>
    </row>
    <row r="1243" spans="1:17">
      <c r="A1243" s="66" t="s">
        <v>2238</v>
      </c>
      <c r="B1243" s="144">
        <v>1</v>
      </c>
      <c r="C1243" s="16">
        <v>40400</v>
      </c>
      <c r="D1243" s="16" t="s">
        <v>87</v>
      </c>
      <c r="E1243" s="17" t="s">
        <v>474</v>
      </c>
      <c r="F1243" s="5" t="s">
        <v>1503</v>
      </c>
      <c r="G1243" s="18">
        <v>52</v>
      </c>
      <c r="H1243" s="18">
        <v>78</v>
      </c>
      <c r="I1243" s="14">
        <v>0</v>
      </c>
      <c r="J1243" s="14">
        <v>0</v>
      </c>
      <c r="K1243" s="14">
        <v>0</v>
      </c>
      <c r="L1243" s="13">
        <v>1</v>
      </c>
      <c r="M1243" s="13">
        <v>0</v>
      </c>
      <c r="N1243" s="14" t="s">
        <v>170</v>
      </c>
      <c r="O1243" s="14"/>
      <c r="P1243" s="15" t="s">
        <v>275</v>
      </c>
      <c r="Q1243" s="27" t="str">
        <f t="shared" si="19"/>
        <v>INSERT INTO CNCR_CODE_META_BAK values (:v_host_cd,'1','40400','약제성분종류코드','52','Cabozantinib','52', NULL, NOW());</v>
      </c>
    </row>
    <row r="1244" spans="1:17">
      <c r="A1244" s="66" t="s">
        <v>2238</v>
      </c>
      <c r="B1244" s="144">
        <v>1</v>
      </c>
      <c r="C1244" s="16">
        <v>40400</v>
      </c>
      <c r="D1244" s="16" t="s">
        <v>87</v>
      </c>
      <c r="E1244" s="17" t="s">
        <v>476</v>
      </c>
      <c r="F1244" s="5" t="s">
        <v>1504</v>
      </c>
      <c r="G1244" s="18">
        <v>53</v>
      </c>
      <c r="H1244" s="18">
        <v>78</v>
      </c>
      <c r="I1244" s="14">
        <v>0</v>
      </c>
      <c r="J1244" s="14">
        <v>0</v>
      </c>
      <c r="K1244" s="14">
        <v>0</v>
      </c>
      <c r="L1244" s="13">
        <v>1</v>
      </c>
      <c r="M1244" s="13">
        <v>0</v>
      </c>
      <c r="N1244" s="14" t="s">
        <v>170</v>
      </c>
      <c r="O1244" s="14"/>
      <c r="P1244" s="15" t="s">
        <v>275</v>
      </c>
      <c r="Q1244" s="27" t="str">
        <f t="shared" si="19"/>
        <v>INSERT INTO CNCR_CODE_META_BAK values (:v_host_cd,'1','40400','약제성분종류코드','53','Clevudine','53', NULL, NOW());</v>
      </c>
    </row>
    <row r="1245" spans="1:17">
      <c r="A1245" s="66" t="s">
        <v>2238</v>
      </c>
      <c r="B1245" s="144">
        <v>1</v>
      </c>
      <c r="C1245" s="16">
        <v>40400</v>
      </c>
      <c r="D1245" s="16" t="s">
        <v>87</v>
      </c>
      <c r="E1245" s="17" t="s">
        <v>478</v>
      </c>
      <c r="F1245" s="5" t="s">
        <v>1505</v>
      </c>
      <c r="G1245" s="18">
        <v>54</v>
      </c>
      <c r="H1245" s="18">
        <v>78</v>
      </c>
      <c r="I1245" s="14">
        <v>0</v>
      </c>
      <c r="J1245" s="14">
        <v>0</v>
      </c>
      <c r="K1245" s="14">
        <v>0</v>
      </c>
      <c r="L1245" s="13">
        <v>1</v>
      </c>
      <c r="M1245" s="13">
        <v>0</v>
      </c>
      <c r="N1245" s="14" t="s">
        <v>170</v>
      </c>
      <c r="O1245" s="14"/>
      <c r="P1245" s="15" t="s">
        <v>275</v>
      </c>
      <c r="Q1245" s="27" t="str">
        <f t="shared" si="19"/>
        <v>INSERT INTO CNCR_CODE_META_BAK values (:v_host_cd,'1','40400','약제성분종류코드','54','Daclatasvir','54', NULL, NOW());</v>
      </c>
    </row>
    <row r="1246" spans="1:17">
      <c r="A1246" s="66" t="s">
        <v>2238</v>
      </c>
      <c r="B1246" s="144">
        <v>1</v>
      </c>
      <c r="C1246" s="16">
        <v>40400</v>
      </c>
      <c r="D1246" s="16" t="s">
        <v>87</v>
      </c>
      <c r="E1246" s="17" t="s">
        <v>480</v>
      </c>
      <c r="F1246" s="5" t="s">
        <v>1506</v>
      </c>
      <c r="G1246" s="18">
        <v>55</v>
      </c>
      <c r="H1246" s="18">
        <v>78</v>
      </c>
      <c r="I1246" s="14">
        <v>0</v>
      </c>
      <c r="J1246" s="14">
        <v>0</v>
      </c>
      <c r="K1246" s="14">
        <v>0</v>
      </c>
      <c r="L1246" s="13">
        <v>1</v>
      </c>
      <c r="M1246" s="13">
        <v>0</v>
      </c>
      <c r="N1246" s="14" t="s">
        <v>170</v>
      </c>
      <c r="O1246" s="14"/>
      <c r="P1246" s="15" t="s">
        <v>275</v>
      </c>
      <c r="Q1246" s="27" t="str">
        <f t="shared" si="19"/>
        <v>INSERT INTO CNCR_CODE_META_BAK values (:v_host_cd,'1','40400','약제성분종류코드','55','Dasabuvir','55', NULL, NOW());</v>
      </c>
    </row>
    <row r="1247" spans="1:17">
      <c r="A1247" s="66" t="s">
        <v>2238</v>
      </c>
      <c r="B1247" s="144">
        <v>1</v>
      </c>
      <c r="C1247" s="16">
        <v>40400</v>
      </c>
      <c r="D1247" s="16" t="s">
        <v>87</v>
      </c>
      <c r="E1247" s="17" t="s">
        <v>482</v>
      </c>
      <c r="F1247" s="5" t="s">
        <v>1507</v>
      </c>
      <c r="G1247" s="18">
        <v>56</v>
      </c>
      <c r="H1247" s="18">
        <v>78</v>
      </c>
      <c r="I1247" s="14">
        <v>0</v>
      </c>
      <c r="J1247" s="14">
        <v>0</v>
      </c>
      <c r="K1247" s="14">
        <v>0</v>
      </c>
      <c r="L1247" s="13">
        <v>1</v>
      </c>
      <c r="M1247" s="13">
        <v>0</v>
      </c>
      <c r="N1247" s="14" t="s">
        <v>170</v>
      </c>
      <c r="O1247" s="14"/>
      <c r="P1247" s="15" t="s">
        <v>275</v>
      </c>
      <c r="Q1247" s="27" t="str">
        <f t="shared" si="19"/>
        <v>INSERT INTO CNCR_CODE_META_BAK values (:v_host_cd,'1','40400','약제성분종류코드','56','Durvalumab','56', NULL, NOW());</v>
      </c>
    </row>
    <row r="1248" spans="1:17">
      <c r="A1248" s="66" t="s">
        <v>2238</v>
      </c>
      <c r="B1248" s="144">
        <v>1</v>
      </c>
      <c r="C1248" s="16">
        <v>40400</v>
      </c>
      <c r="D1248" s="16" t="s">
        <v>87</v>
      </c>
      <c r="E1248" s="17" t="s">
        <v>484</v>
      </c>
      <c r="F1248" s="5" t="s">
        <v>1508</v>
      </c>
      <c r="G1248" s="18">
        <v>57</v>
      </c>
      <c r="H1248" s="18">
        <v>78</v>
      </c>
      <c r="I1248" s="14">
        <v>0</v>
      </c>
      <c r="J1248" s="14">
        <v>0</v>
      </c>
      <c r="K1248" s="14">
        <v>0</v>
      </c>
      <c r="L1248" s="13">
        <v>1</v>
      </c>
      <c r="M1248" s="13">
        <v>0</v>
      </c>
      <c r="N1248" s="14" t="s">
        <v>170</v>
      </c>
      <c r="O1248" s="14"/>
      <c r="P1248" s="15" t="s">
        <v>275</v>
      </c>
      <c r="Q1248" s="27" t="str">
        <f t="shared" si="19"/>
        <v>INSERT INTO CNCR_CODE_META_BAK values (:v_host_cd,'1','40400','약제성분종류코드','57','Elbasvir/grazoprevir(Zepatier)','57', NULL, NOW());</v>
      </c>
    </row>
    <row r="1249" spans="1:17">
      <c r="A1249" s="66" t="s">
        <v>2238</v>
      </c>
      <c r="B1249" s="144">
        <v>1</v>
      </c>
      <c r="C1249" s="16">
        <v>40400</v>
      </c>
      <c r="D1249" s="16" t="s">
        <v>87</v>
      </c>
      <c r="E1249" s="17" t="s">
        <v>486</v>
      </c>
      <c r="F1249" s="5" t="s">
        <v>1509</v>
      </c>
      <c r="G1249" s="18">
        <v>58</v>
      </c>
      <c r="H1249" s="18">
        <v>78</v>
      </c>
      <c r="I1249" s="14">
        <v>0</v>
      </c>
      <c r="J1249" s="14">
        <v>0</v>
      </c>
      <c r="K1249" s="14">
        <v>0</v>
      </c>
      <c r="L1249" s="13">
        <v>1</v>
      </c>
      <c r="M1249" s="13">
        <v>0</v>
      </c>
      <c r="N1249" s="14" t="s">
        <v>170</v>
      </c>
      <c r="O1249" s="14"/>
      <c r="P1249" s="15" t="s">
        <v>275</v>
      </c>
      <c r="Q1249" s="27" t="str">
        <f t="shared" si="19"/>
        <v>INSERT INTO CNCR_CODE_META_BAK values (:v_host_cd,'1','40400','약제성분종류코드','58','Entecavir','58', NULL, NOW());</v>
      </c>
    </row>
    <row r="1250" spans="1:17">
      <c r="A1250" s="66" t="s">
        <v>2238</v>
      </c>
      <c r="B1250" s="144">
        <v>1</v>
      </c>
      <c r="C1250" s="16">
        <v>40400</v>
      </c>
      <c r="D1250" s="16" t="s">
        <v>87</v>
      </c>
      <c r="E1250" s="17" t="s">
        <v>488</v>
      </c>
      <c r="F1250" s="5" t="s">
        <v>1510</v>
      </c>
      <c r="G1250" s="18">
        <v>59</v>
      </c>
      <c r="H1250" s="18">
        <v>78</v>
      </c>
      <c r="I1250" s="14">
        <v>0</v>
      </c>
      <c r="J1250" s="14">
        <v>0</v>
      </c>
      <c r="K1250" s="14">
        <v>0</v>
      </c>
      <c r="L1250" s="13">
        <v>1</v>
      </c>
      <c r="M1250" s="13">
        <v>0</v>
      </c>
      <c r="N1250" s="14" t="s">
        <v>170</v>
      </c>
      <c r="O1250" s="14"/>
      <c r="P1250" s="15" t="s">
        <v>275</v>
      </c>
      <c r="Q1250" s="27" t="str">
        <f t="shared" si="19"/>
        <v>INSERT INTO CNCR_CODE_META_BAK values (:v_host_cd,'1','40400','약제성분종류코드','59','Glecaprevir/pibrentasvir(Mavyret)','59', NULL, NOW());</v>
      </c>
    </row>
    <row r="1251" spans="1:17">
      <c r="A1251" s="66" t="s">
        <v>2238</v>
      </c>
      <c r="B1251" s="144">
        <v>1</v>
      </c>
      <c r="C1251" s="16">
        <v>40400</v>
      </c>
      <c r="D1251" s="16" t="s">
        <v>87</v>
      </c>
      <c r="E1251" s="17" t="s">
        <v>490</v>
      </c>
      <c r="F1251" s="5" t="s">
        <v>1511</v>
      </c>
      <c r="G1251" s="18">
        <v>60</v>
      </c>
      <c r="H1251" s="18">
        <v>78</v>
      </c>
      <c r="I1251" s="14">
        <v>0</v>
      </c>
      <c r="J1251" s="14">
        <v>0</v>
      </c>
      <c r="K1251" s="14">
        <v>0</v>
      </c>
      <c r="L1251" s="13">
        <v>1</v>
      </c>
      <c r="M1251" s="13">
        <v>0</v>
      </c>
      <c r="N1251" s="14" t="s">
        <v>170</v>
      </c>
      <c r="O1251" s="14"/>
      <c r="P1251" s="15" t="s">
        <v>275</v>
      </c>
      <c r="Q1251" s="27" t="str">
        <f t="shared" si="19"/>
        <v>INSERT INTO CNCR_CODE_META_BAK values (:v_host_cd,'1','40400','약제성분종류코드','60','Grazoprevir','60', NULL, NOW());</v>
      </c>
    </row>
    <row r="1252" spans="1:17">
      <c r="A1252" s="66" t="s">
        <v>2238</v>
      </c>
      <c r="B1252" s="144">
        <v>1</v>
      </c>
      <c r="C1252" s="16">
        <v>40400</v>
      </c>
      <c r="D1252" s="16" t="s">
        <v>87</v>
      </c>
      <c r="E1252" s="17" t="s">
        <v>492</v>
      </c>
      <c r="F1252" s="5" t="s">
        <v>1512</v>
      </c>
      <c r="G1252" s="18">
        <v>61</v>
      </c>
      <c r="H1252" s="18">
        <v>78</v>
      </c>
      <c r="I1252" s="14">
        <v>0</v>
      </c>
      <c r="J1252" s="14">
        <v>0</v>
      </c>
      <c r="K1252" s="14">
        <v>0</v>
      </c>
      <c r="L1252" s="13">
        <v>1</v>
      </c>
      <c r="M1252" s="13">
        <v>0</v>
      </c>
      <c r="N1252" s="14" t="s">
        <v>170</v>
      </c>
      <c r="O1252" s="14"/>
      <c r="P1252" s="15" t="s">
        <v>275</v>
      </c>
      <c r="Q1252" s="27" t="str">
        <f t="shared" si="19"/>
        <v>INSERT INTO CNCR_CODE_META_BAK values (:v_host_cd,'1','40400','약제성분종류코드','61','Ipilimumab','61', NULL, NOW());</v>
      </c>
    </row>
    <row r="1253" spans="1:17">
      <c r="A1253" s="66" t="s">
        <v>2238</v>
      </c>
      <c r="B1253" s="144">
        <v>1</v>
      </c>
      <c r="C1253" s="16">
        <v>40400</v>
      </c>
      <c r="D1253" s="16" t="s">
        <v>87</v>
      </c>
      <c r="E1253" s="17" t="s">
        <v>494</v>
      </c>
      <c r="F1253" s="5" t="s">
        <v>1513</v>
      </c>
      <c r="G1253" s="18">
        <v>62</v>
      </c>
      <c r="H1253" s="18">
        <v>78</v>
      </c>
      <c r="I1253" s="14">
        <v>0</v>
      </c>
      <c r="J1253" s="14">
        <v>0</v>
      </c>
      <c r="K1253" s="14">
        <v>0</v>
      </c>
      <c r="L1253" s="13">
        <v>1</v>
      </c>
      <c r="M1253" s="13">
        <v>0</v>
      </c>
      <c r="N1253" s="14" t="s">
        <v>170</v>
      </c>
      <c r="O1253" s="14"/>
      <c r="P1253" s="15" t="s">
        <v>275</v>
      </c>
      <c r="Q1253" s="27" t="str">
        <f t="shared" si="19"/>
        <v>INSERT INTO CNCR_CODE_META_BAK values (:v_host_cd,'1','40400','약제성분종류코드','62','Lamivudine','62', NULL, NOW());</v>
      </c>
    </row>
    <row r="1254" spans="1:17">
      <c r="A1254" s="66" t="s">
        <v>2238</v>
      </c>
      <c r="B1254" s="144">
        <v>1</v>
      </c>
      <c r="C1254" s="16">
        <v>40400</v>
      </c>
      <c r="D1254" s="16" t="s">
        <v>87</v>
      </c>
      <c r="E1254" s="17" t="s">
        <v>388</v>
      </c>
      <c r="F1254" s="5" t="s">
        <v>1514</v>
      </c>
      <c r="G1254" s="18">
        <v>63</v>
      </c>
      <c r="H1254" s="18">
        <v>78</v>
      </c>
      <c r="I1254" s="14">
        <v>0</v>
      </c>
      <c r="J1254" s="14">
        <v>0</v>
      </c>
      <c r="K1254" s="14">
        <v>0</v>
      </c>
      <c r="L1254" s="13">
        <v>1</v>
      </c>
      <c r="M1254" s="13">
        <v>0</v>
      </c>
      <c r="N1254" s="14" t="s">
        <v>170</v>
      </c>
      <c r="O1254" s="14"/>
      <c r="P1254" s="15" t="s">
        <v>275</v>
      </c>
      <c r="Q1254" s="27" t="str">
        <f t="shared" si="19"/>
        <v>INSERT INTO CNCR_CODE_META_BAK values (:v_host_cd,'1','40400','약제성분종류코드','63','Lenvatinib','63', NULL, NOW());</v>
      </c>
    </row>
    <row r="1255" spans="1:17">
      <c r="A1255" s="66" t="s">
        <v>2238</v>
      </c>
      <c r="B1255" s="144">
        <v>1</v>
      </c>
      <c r="C1255" s="16">
        <v>40400</v>
      </c>
      <c r="D1255" s="16" t="s">
        <v>87</v>
      </c>
      <c r="E1255" s="17" t="s">
        <v>1023</v>
      </c>
      <c r="F1255" s="5" t="s">
        <v>1515</v>
      </c>
      <c r="G1255" s="18">
        <v>64</v>
      </c>
      <c r="H1255" s="18">
        <v>78</v>
      </c>
      <c r="I1255" s="14">
        <v>0</v>
      </c>
      <c r="J1255" s="14">
        <v>0</v>
      </c>
      <c r="K1255" s="14">
        <v>0</v>
      </c>
      <c r="L1255" s="13">
        <v>1</v>
      </c>
      <c r="M1255" s="13">
        <v>0</v>
      </c>
      <c r="N1255" s="14" t="s">
        <v>170</v>
      </c>
      <c r="O1255" s="14"/>
      <c r="P1255" s="15" t="s">
        <v>275</v>
      </c>
      <c r="Q1255" s="27" t="str">
        <f t="shared" si="19"/>
        <v>INSERT INTO CNCR_CODE_META_BAK values (:v_host_cd,'1','40400','약제성분종류코드','64','Ombitasvir/paritaprevir/ritonavir(Viekira)','64', NULL, NOW());</v>
      </c>
    </row>
    <row r="1256" spans="1:17">
      <c r="A1256" s="66" t="s">
        <v>2238</v>
      </c>
      <c r="B1256" s="144">
        <v>1</v>
      </c>
      <c r="C1256" s="16">
        <v>40400</v>
      </c>
      <c r="D1256" s="16" t="s">
        <v>87</v>
      </c>
      <c r="E1256" s="17" t="s">
        <v>1025</v>
      </c>
      <c r="F1256" s="5" t="s">
        <v>1516</v>
      </c>
      <c r="G1256" s="18">
        <v>65</v>
      </c>
      <c r="H1256" s="18">
        <v>78</v>
      </c>
      <c r="I1256" s="14">
        <v>0</v>
      </c>
      <c r="J1256" s="14">
        <v>0</v>
      </c>
      <c r="K1256" s="14">
        <v>0</v>
      </c>
      <c r="L1256" s="13">
        <v>1</v>
      </c>
      <c r="M1256" s="13">
        <v>0</v>
      </c>
      <c r="N1256" s="14" t="s">
        <v>170</v>
      </c>
      <c r="O1256" s="14"/>
      <c r="P1256" s="15" t="s">
        <v>275</v>
      </c>
      <c r="Q1256" s="27" t="str">
        <f t="shared" si="19"/>
        <v>INSERT INTO CNCR_CODE_META_BAK values (:v_host_cd,'1','40400','약제성분종류코드','65','Peginterferon','65', NULL, NOW());</v>
      </c>
    </row>
    <row r="1257" spans="1:17">
      <c r="A1257" s="66" t="s">
        <v>2238</v>
      </c>
      <c r="B1257" s="144">
        <v>1</v>
      </c>
      <c r="C1257" s="16">
        <v>40400</v>
      </c>
      <c r="D1257" s="16" t="s">
        <v>87</v>
      </c>
      <c r="E1257" s="17" t="s">
        <v>1027</v>
      </c>
      <c r="F1257" s="5" t="s">
        <v>1517</v>
      </c>
      <c r="G1257" s="18">
        <v>66</v>
      </c>
      <c r="H1257" s="18">
        <v>78</v>
      </c>
      <c r="I1257" s="14">
        <v>0</v>
      </c>
      <c r="J1257" s="14">
        <v>0</v>
      </c>
      <c r="K1257" s="14">
        <v>0</v>
      </c>
      <c r="L1257" s="13">
        <v>1</v>
      </c>
      <c r="M1257" s="13">
        <v>1</v>
      </c>
      <c r="N1257" s="14" t="s">
        <v>170</v>
      </c>
      <c r="O1257" s="14"/>
      <c r="P1257" s="15" t="s">
        <v>275</v>
      </c>
      <c r="Q1257" s="27" t="str">
        <f t="shared" si="19"/>
        <v>INSERT INTO CNCR_CODE_META_BAK values (:v_host_cd,'1','40400','약제성분종류코드','66','Regorafenib','66', NULL, NOW());</v>
      </c>
    </row>
    <row r="1258" spans="1:17">
      <c r="A1258" s="66" t="s">
        <v>2238</v>
      </c>
      <c r="B1258" s="144">
        <v>1</v>
      </c>
      <c r="C1258" s="16">
        <v>40400</v>
      </c>
      <c r="D1258" s="16" t="s">
        <v>87</v>
      </c>
      <c r="E1258" s="17" t="s">
        <v>1029</v>
      </c>
      <c r="F1258" s="5" t="s">
        <v>1518</v>
      </c>
      <c r="G1258" s="18">
        <v>67</v>
      </c>
      <c r="H1258" s="18">
        <v>78</v>
      </c>
      <c r="I1258" s="14">
        <v>0</v>
      </c>
      <c r="J1258" s="14">
        <v>0</v>
      </c>
      <c r="K1258" s="14">
        <v>0</v>
      </c>
      <c r="L1258" s="13">
        <v>1</v>
      </c>
      <c r="M1258" s="13">
        <v>0</v>
      </c>
      <c r="N1258" s="14" t="s">
        <v>170</v>
      </c>
      <c r="O1258" s="14"/>
      <c r="P1258" s="15" t="s">
        <v>275</v>
      </c>
      <c r="Q1258" s="27" t="str">
        <f t="shared" si="19"/>
        <v>INSERT INTO CNCR_CODE_META_BAK values (:v_host_cd,'1','40400','약제성분종류코드','67','Ribavirin','67', NULL, NOW());</v>
      </c>
    </row>
    <row r="1259" spans="1:17">
      <c r="A1259" s="66" t="s">
        <v>2238</v>
      </c>
      <c r="B1259" s="144">
        <v>1</v>
      </c>
      <c r="C1259" s="16">
        <v>40400</v>
      </c>
      <c r="D1259" s="16" t="s">
        <v>87</v>
      </c>
      <c r="E1259" s="17" t="s">
        <v>1031</v>
      </c>
      <c r="F1259" s="5" t="s">
        <v>1519</v>
      </c>
      <c r="G1259" s="18">
        <v>68</v>
      </c>
      <c r="H1259" s="18">
        <v>78</v>
      </c>
      <c r="I1259" s="14">
        <v>0</v>
      </c>
      <c r="J1259" s="14">
        <v>0</v>
      </c>
      <c r="K1259" s="14">
        <v>0</v>
      </c>
      <c r="L1259" s="13">
        <v>1</v>
      </c>
      <c r="M1259" s="13">
        <v>0</v>
      </c>
      <c r="N1259" s="14" t="s">
        <v>170</v>
      </c>
      <c r="O1259" s="14"/>
      <c r="P1259" s="15" t="s">
        <v>275</v>
      </c>
      <c r="Q1259" s="27" t="str">
        <f t="shared" si="19"/>
        <v>INSERT INTO CNCR_CODE_META_BAK values (:v_host_cd,'1','40400','약제성분종류코드','68','Sofosbuvir','68', NULL, NOW());</v>
      </c>
    </row>
    <row r="1260" spans="1:17">
      <c r="A1260" s="66" t="s">
        <v>2238</v>
      </c>
      <c r="B1260" s="144">
        <v>1</v>
      </c>
      <c r="C1260" s="16">
        <v>40400</v>
      </c>
      <c r="D1260" s="16" t="s">
        <v>87</v>
      </c>
      <c r="E1260" s="17" t="s">
        <v>1033</v>
      </c>
      <c r="F1260" s="5" t="s">
        <v>1520</v>
      </c>
      <c r="G1260" s="18">
        <v>69</v>
      </c>
      <c r="H1260" s="18">
        <v>78</v>
      </c>
      <c r="I1260" s="14">
        <v>0</v>
      </c>
      <c r="J1260" s="14">
        <v>0</v>
      </c>
      <c r="K1260" s="14">
        <v>0</v>
      </c>
      <c r="L1260" s="13">
        <v>1</v>
      </c>
      <c r="M1260" s="13">
        <v>0</v>
      </c>
      <c r="N1260" s="14" t="s">
        <v>170</v>
      </c>
      <c r="O1260" s="14"/>
      <c r="P1260" s="15" t="s">
        <v>275</v>
      </c>
      <c r="Q1260" s="27" t="str">
        <f t="shared" si="19"/>
        <v>INSERT INTO CNCR_CODE_META_BAK values (:v_host_cd,'1','40400','약제성분종류코드','69','Sofosbuvir/ledipasvir(Harvoni)','69', NULL, NOW());</v>
      </c>
    </row>
    <row r="1261" spans="1:17">
      <c r="A1261" s="66" t="s">
        <v>2238</v>
      </c>
      <c r="B1261" s="144">
        <v>1</v>
      </c>
      <c r="C1261" s="16">
        <v>40400</v>
      </c>
      <c r="D1261" s="16" t="s">
        <v>87</v>
      </c>
      <c r="E1261" s="17" t="s">
        <v>1035</v>
      </c>
      <c r="F1261" s="5" t="s">
        <v>1521</v>
      </c>
      <c r="G1261" s="18">
        <v>70</v>
      </c>
      <c r="H1261" s="18">
        <v>78</v>
      </c>
      <c r="I1261" s="14">
        <v>0</v>
      </c>
      <c r="J1261" s="14">
        <v>0</v>
      </c>
      <c r="K1261" s="14">
        <v>0</v>
      </c>
      <c r="L1261" s="13">
        <v>1</v>
      </c>
      <c r="M1261" s="13">
        <v>0</v>
      </c>
      <c r="N1261" s="14" t="s">
        <v>170</v>
      </c>
      <c r="O1261" s="14"/>
      <c r="P1261" s="15" t="s">
        <v>275</v>
      </c>
      <c r="Q1261" s="27" t="str">
        <f t="shared" si="19"/>
        <v>INSERT INTO CNCR_CODE_META_BAK values (:v_host_cd,'1','40400','약제성분종류코드','70','sofosbuvir/velpatasvir(Epclusa)','70', NULL, NOW());</v>
      </c>
    </row>
    <row r="1262" spans="1:17">
      <c r="A1262" s="66" t="s">
        <v>2238</v>
      </c>
      <c r="B1262" s="144">
        <v>1</v>
      </c>
      <c r="C1262" s="16">
        <v>40400</v>
      </c>
      <c r="D1262" s="16" t="s">
        <v>87</v>
      </c>
      <c r="E1262" s="17" t="s">
        <v>1037</v>
      </c>
      <c r="F1262" s="5" t="s">
        <v>1522</v>
      </c>
      <c r="G1262" s="18">
        <v>71</v>
      </c>
      <c r="H1262" s="18">
        <v>78</v>
      </c>
      <c r="I1262" s="14">
        <v>0</v>
      </c>
      <c r="J1262" s="14">
        <v>0</v>
      </c>
      <c r="K1262" s="14">
        <v>0</v>
      </c>
      <c r="L1262" s="13">
        <v>1</v>
      </c>
      <c r="M1262" s="13">
        <v>0</v>
      </c>
      <c r="N1262" s="14" t="s">
        <v>170</v>
      </c>
      <c r="O1262" s="14"/>
      <c r="P1262" s="15" t="s">
        <v>275</v>
      </c>
      <c r="Q1262" s="27" t="str">
        <f t="shared" si="19"/>
        <v>INSERT INTO CNCR_CODE_META_BAK values (:v_host_cd,'1','40400','약제성분종류코드','71','Sofosbuvir/velpatasvir/voxilaprevir(Vosevi)','71', NULL, NOW());</v>
      </c>
    </row>
    <row r="1263" spans="1:17">
      <c r="A1263" s="66" t="s">
        <v>2238</v>
      </c>
      <c r="B1263" s="144">
        <v>1</v>
      </c>
      <c r="C1263" s="16">
        <v>40400</v>
      </c>
      <c r="D1263" s="16" t="s">
        <v>87</v>
      </c>
      <c r="E1263" s="17" t="s">
        <v>1039</v>
      </c>
      <c r="F1263" s="5" t="s">
        <v>1523</v>
      </c>
      <c r="G1263" s="18">
        <v>72</v>
      </c>
      <c r="H1263" s="18">
        <v>78</v>
      </c>
      <c r="I1263" s="14">
        <v>0</v>
      </c>
      <c r="J1263" s="14">
        <v>0</v>
      </c>
      <c r="K1263" s="14">
        <v>0</v>
      </c>
      <c r="L1263" s="13">
        <v>1</v>
      </c>
      <c r="M1263" s="13">
        <v>0</v>
      </c>
      <c r="N1263" s="14" t="s">
        <v>170</v>
      </c>
      <c r="O1263" s="14"/>
      <c r="P1263" s="15" t="s">
        <v>275</v>
      </c>
      <c r="Q1263" s="27" t="str">
        <f t="shared" si="19"/>
        <v>INSERT INTO CNCR_CODE_META_BAK values (:v_host_cd,'1','40400','약제성분종류코드','72','Sorafenib','72', NULL, NOW());</v>
      </c>
    </row>
    <row r="1264" spans="1:17">
      <c r="A1264" s="66" t="s">
        <v>2238</v>
      </c>
      <c r="B1264" s="144">
        <v>1</v>
      </c>
      <c r="C1264" s="16">
        <v>40400</v>
      </c>
      <c r="D1264" s="16" t="s">
        <v>87</v>
      </c>
      <c r="E1264" s="17" t="s">
        <v>1041</v>
      </c>
      <c r="F1264" s="5" t="s">
        <v>1524</v>
      </c>
      <c r="G1264" s="18">
        <v>73</v>
      </c>
      <c r="H1264" s="18">
        <v>78</v>
      </c>
      <c r="I1264" s="14">
        <v>0</v>
      </c>
      <c r="J1264" s="14">
        <v>0</v>
      </c>
      <c r="K1264" s="14">
        <v>0</v>
      </c>
      <c r="L1264" s="13">
        <v>1</v>
      </c>
      <c r="M1264" s="13">
        <v>0</v>
      </c>
      <c r="N1264" s="14" t="s">
        <v>170</v>
      </c>
      <c r="O1264" s="14"/>
      <c r="P1264" s="15" t="s">
        <v>275</v>
      </c>
      <c r="Q1264" s="27" t="str">
        <f t="shared" si="19"/>
        <v>INSERT INTO CNCR_CODE_META_BAK values (:v_host_cd,'1','40400','약제성분종류코드','73','Telbivudine','73', NULL, NOW());</v>
      </c>
    </row>
    <row r="1265" spans="1:17">
      <c r="A1265" s="66" t="s">
        <v>2238</v>
      </c>
      <c r="B1265" s="144">
        <v>1</v>
      </c>
      <c r="C1265" s="16">
        <v>40400</v>
      </c>
      <c r="D1265" s="16" t="s">
        <v>87</v>
      </c>
      <c r="E1265" s="17" t="s">
        <v>1043</v>
      </c>
      <c r="F1265" s="5" t="s">
        <v>1525</v>
      </c>
      <c r="G1265" s="18">
        <v>74</v>
      </c>
      <c r="H1265" s="18">
        <v>78</v>
      </c>
      <c r="I1265" s="14">
        <v>0</v>
      </c>
      <c r="J1265" s="14">
        <v>0</v>
      </c>
      <c r="K1265" s="14">
        <v>0</v>
      </c>
      <c r="L1265" s="13">
        <v>1</v>
      </c>
      <c r="M1265" s="13">
        <v>0</v>
      </c>
      <c r="N1265" s="14" t="s">
        <v>170</v>
      </c>
      <c r="O1265" s="14"/>
      <c r="P1265" s="15" t="s">
        <v>275</v>
      </c>
      <c r="Q1265" s="27" t="str">
        <f t="shared" si="19"/>
        <v>INSERT INTO CNCR_CODE_META_BAK values (:v_host_cd,'1','40400','약제성분종류코드','74','Tenofovir Alafenamide HemiFumarate','74', NULL, NOW());</v>
      </c>
    </row>
    <row r="1266" spans="1:17">
      <c r="A1266" s="66" t="s">
        <v>2238</v>
      </c>
      <c r="B1266" s="144">
        <v>1</v>
      </c>
      <c r="C1266" s="16">
        <v>40400</v>
      </c>
      <c r="D1266" s="16" t="s">
        <v>87</v>
      </c>
      <c r="E1266" s="19" t="s">
        <v>1045</v>
      </c>
      <c r="F1266" s="5" t="s">
        <v>1526</v>
      </c>
      <c r="G1266" s="18">
        <v>75</v>
      </c>
      <c r="H1266" s="18">
        <v>78</v>
      </c>
      <c r="I1266" s="14">
        <v>0</v>
      </c>
      <c r="J1266" s="14">
        <v>0</v>
      </c>
      <c r="K1266" s="14">
        <v>0</v>
      </c>
      <c r="L1266" s="13">
        <v>1</v>
      </c>
      <c r="M1266" s="13">
        <v>0</v>
      </c>
      <c r="N1266" s="14" t="s">
        <v>170</v>
      </c>
      <c r="O1266" s="14"/>
      <c r="P1266" s="15" t="s">
        <v>275</v>
      </c>
      <c r="Q1266" s="27" t="str">
        <f t="shared" si="19"/>
        <v>INSERT INTO CNCR_CODE_META_BAK values (:v_host_cd,'1','40400','약제성분종류코드','75','Tenofovir Disoproxil Fumarate','75', NULL, NOW());</v>
      </c>
    </row>
    <row r="1267" spans="1:17">
      <c r="A1267" s="66" t="s">
        <v>2238</v>
      </c>
      <c r="B1267" s="144">
        <v>1</v>
      </c>
      <c r="C1267" s="16">
        <v>40400</v>
      </c>
      <c r="D1267" s="16" t="s">
        <v>87</v>
      </c>
      <c r="E1267" s="19" t="s">
        <v>1047</v>
      </c>
      <c r="F1267" s="5" t="s">
        <v>1527</v>
      </c>
      <c r="G1267" s="18">
        <v>76</v>
      </c>
      <c r="H1267" s="18">
        <v>78</v>
      </c>
      <c r="I1267" s="14">
        <v>0</v>
      </c>
      <c r="J1267" s="14">
        <v>0</v>
      </c>
      <c r="K1267" s="14">
        <v>0</v>
      </c>
      <c r="L1267" s="13">
        <v>1</v>
      </c>
      <c r="M1267" s="13">
        <v>0</v>
      </c>
      <c r="N1267" s="14" t="s">
        <v>170</v>
      </c>
      <c r="O1267" s="14"/>
      <c r="P1267" s="15" t="s">
        <v>275</v>
      </c>
      <c r="Q1267" s="27" t="str">
        <f t="shared" si="19"/>
        <v>INSERT INTO CNCR_CODE_META_BAK values (:v_host_cd,'1','40400','약제성분종류코드','76','Tremelimumab','76', NULL, NOW());</v>
      </c>
    </row>
    <row r="1268" spans="1:17">
      <c r="A1268" s="66" t="s">
        <v>2238</v>
      </c>
      <c r="B1268" s="144">
        <v>1</v>
      </c>
      <c r="C1268" s="16">
        <v>40400</v>
      </c>
      <c r="D1268" s="16" t="s">
        <v>87</v>
      </c>
      <c r="E1268" s="19" t="s">
        <v>1528</v>
      </c>
      <c r="F1268" s="5" t="s">
        <v>1529</v>
      </c>
      <c r="G1268" s="18">
        <v>77</v>
      </c>
      <c r="H1268" s="18">
        <v>78</v>
      </c>
      <c r="I1268" s="14">
        <v>0</v>
      </c>
      <c r="J1268" s="14">
        <v>0</v>
      </c>
      <c r="K1268" s="14">
        <v>0</v>
      </c>
      <c r="L1268" s="13">
        <v>1</v>
      </c>
      <c r="M1268" s="13">
        <v>0</v>
      </c>
      <c r="N1268" s="14" t="s">
        <v>170</v>
      </c>
      <c r="O1268" s="14"/>
      <c r="P1268" s="15" t="s">
        <v>275</v>
      </c>
      <c r="Q1268" s="27" t="str">
        <f t="shared" si="19"/>
        <v>INSERT INTO CNCR_CODE_META_BAK values (:v_host_cd,'1','40400','약제성분종류코드','77','Vincristine','77', NULL, NOW());</v>
      </c>
    </row>
    <row r="1269" spans="1:17">
      <c r="A1269" s="66" t="s">
        <v>2238</v>
      </c>
      <c r="B1269" s="144">
        <v>1</v>
      </c>
      <c r="C1269" s="16">
        <v>40400</v>
      </c>
      <c r="D1269" s="16" t="s">
        <v>87</v>
      </c>
      <c r="E1269" s="17" t="s">
        <v>310</v>
      </c>
      <c r="F1269" s="5" t="s">
        <v>271</v>
      </c>
      <c r="G1269" s="18">
        <v>78</v>
      </c>
      <c r="H1269" s="18">
        <v>78</v>
      </c>
      <c r="I1269" s="14">
        <v>0</v>
      </c>
      <c r="J1269" s="14">
        <v>1</v>
      </c>
      <c r="K1269" s="14">
        <v>1</v>
      </c>
      <c r="L1269" s="13">
        <v>1</v>
      </c>
      <c r="M1269" s="13">
        <v>1</v>
      </c>
      <c r="N1269" s="14" t="s">
        <v>170</v>
      </c>
      <c r="O1269" s="14"/>
      <c r="P1269" s="15" t="s">
        <v>275</v>
      </c>
      <c r="Q1269" s="27" t="str">
        <f t="shared" si="19"/>
        <v>INSERT INTO CNCR_CODE_META_BAK values (:v_host_cd,'1','40400','약제성분종류코드','99','기타','78', NULL, NOW());</v>
      </c>
    </row>
    <row r="1270" spans="1:17">
      <c r="A1270" s="66" t="s">
        <v>2238</v>
      </c>
      <c r="B1270" s="144">
        <v>1</v>
      </c>
      <c r="C1270" s="16">
        <v>40420</v>
      </c>
      <c r="D1270" s="16" t="s">
        <v>1530</v>
      </c>
      <c r="E1270" s="17" t="s">
        <v>339</v>
      </c>
      <c r="F1270" s="5" t="s">
        <v>1531</v>
      </c>
      <c r="G1270" s="18">
        <v>1</v>
      </c>
      <c r="H1270" s="18">
        <v>22</v>
      </c>
      <c r="I1270" s="14">
        <v>0</v>
      </c>
      <c r="J1270" s="14">
        <v>1</v>
      </c>
      <c r="K1270" s="14">
        <v>1</v>
      </c>
      <c r="L1270" s="14">
        <v>1</v>
      </c>
      <c r="M1270" s="14">
        <v>1</v>
      </c>
      <c r="N1270" s="14" t="s">
        <v>170</v>
      </c>
      <c r="O1270" s="14"/>
      <c r="P1270" s="15" t="s">
        <v>275</v>
      </c>
      <c r="Q1270" s="27" t="str">
        <f t="shared" si="19"/>
        <v>INSERT INTO CNCR_CODE_META_BAK values (:v_host_cd,'1','40420','약제처방용량단위코드','01','amp','1', NULL, NOW());</v>
      </c>
    </row>
    <row r="1271" spans="1:17">
      <c r="A1271" s="66" t="s">
        <v>2238</v>
      </c>
      <c r="B1271" s="144">
        <v>1</v>
      </c>
      <c r="C1271" s="16">
        <v>40420</v>
      </c>
      <c r="D1271" s="16" t="s">
        <v>90</v>
      </c>
      <c r="E1271" s="17" t="s">
        <v>341</v>
      </c>
      <c r="F1271" s="5" t="s">
        <v>1532</v>
      </c>
      <c r="G1271" s="18">
        <v>2</v>
      </c>
      <c r="H1271" s="18">
        <v>22</v>
      </c>
      <c r="I1271" s="14">
        <v>0</v>
      </c>
      <c r="J1271" s="14">
        <v>1</v>
      </c>
      <c r="K1271" s="14">
        <v>1</v>
      </c>
      <c r="L1271" s="14">
        <v>1</v>
      </c>
      <c r="M1271" s="14">
        <v>1</v>
      </c>
      <c r="N1271" s="14" t="s">
        <v>170</v>
      </c>
      <c r="O1271" s="14"/>
      <c r="P1271" s="15" t="s">
        <v>275</v>
      </c>
      <c r="Q1271" s="27" t="str">
        <f t="shared" si="19"/>
        <v>INSERT INTO CNCR_CODE_META_BAK values (:v_host_cd,'1','40420','약제처방용량단위코드','02','cap','2', NULL, NOW());</v>
      </c>
    </row>
    <row r="1272" spans="1:17">
      <c r="A1272" s="66" t="s">
        <v>2238</v>
      </c>
      <c r="B1272" s="144">
        <v>1</v>
      </c>
      <c r="C1272" s="16">
        <v>40420</v>
      </c>
      <c r="D1272" s="16" t="s">
        <v>90</v>
      </c>
      <c r="E1272" s="17" t="s">
        <v>343</v>
      </c>
      <c r="F1272" s="5" t="s">
        <v>1533</v>
      </c>
      <c r="G1272" s="18">
        <v>3</v>
      </c>
      <c r="H1272" s="18">
        <v>22</v>
      </c>
      <c r="I1272" s="14">
        <v>0</v>
      </c>
      <c r="J1272" s="14">
        <v>1</v>
      </c>
      <c r="K1272" s="14">
        <v>1</v>
      </c>
      <c r="L1272" s="14">
        <v>1</v>
      </c>
      <c r="M1272" s="14">
        <v>1</v>
      </c>
      <c r="N1272" s="14" t="s">
        <v>170</v>
      </c>
      <c r="O1272" s="14"/>
      <c r="P1272" s="15" t="s">
        <v>275</v>
      </c>
      <c r="Q1272" s="27" t="str">
        <f t="shared" si="19"/>
        <v>INSERT INTO CNCR_CODE_META_BAK values (:v_host_cd,'1','40420','약제처방용량단위코드','03','dos','3', NULL, NOW());</v>
      </c>
    </row>
    <row r="1273" spans="1:17">
      <c r="A1273" s="66" t="s">
        <v>2238</v>
      </c>
      <c r="B1273" s="144">
        <v>1</v>
      </c>
      <c r="C1273" s="16">
        <v>40420</v>
      </c>
      <c r="D1273" s="16" t="s">
        <v>90</v>
      </c>
      <c r="E1273" s="17" t="s">
        <v>345</v>
      </c>
      <c r="F1273" s="5" t="s">
        <v>1534</v>
      </c>
      <c r="G1273" s="18">
        <v>4</v>
      </c>
      <c r="H1273" s="18">
        <v>22</v>
      </c>
      <c r="I1273" s="14">
        <v>0</v>
      </c>
      <c r="J1273" s="14">
        <v>1</v>
      </c>
      <c r="K1273" s="14">
        <v>1</v>
      </c>
      <c r="L1273" s="14">
        <v>1</v>
      </c>
      <c r="M1273" s="14">
        <v>1</v>
      </c>
      <c r="N1273" s="14" t="s">
        <v>170</v>
      </c>
      <c r="O1273" s="14"/>
      <c r="P1273" s="15" t="s">
        <v>275</v>
      </c>
      <c r="Q1273" s="27" t="str">
        <f t="shared" si="19"/>
        <v>INSERT INTO CNCR_CODE_META_BAK values (:v_host_cd,'1','40420','약제처방용량단위코드','04','ea','4', NULL, NOW());</v>
      </c>
    </row>
    <row r="1274" spans="1:17">
      <c r="A1274" s="66" t="s">
        <v>2238</v>
      </c>
      <c r="B1274" s="144">
        <v>1</v>
      </c>
      <c r="C1274" s="16">
        <v>40420</v>
      </c>
      <c r="D1274" s="16" t="s">
        <v>90</v>
      </c>
      <c r="E1274" s="17" t="s">
        <v>347</v>
      </c>
      <c r="F1274" s="5" t="s">
        <v>1535</v>
      </c>
      <c r="G1274" s="18">
        <v>5</v>
      </c>
      <c r="H1274" s="18">
        <v>22</v>
      </c>
      <c r="I1274" s="14">
        <v>0</v>
      </c>
      <c r="J1274" s="14">
        <v>1</v>
      </c>
      <c r="K1274" s="14">
        <v>1</v>
      </c>
      <c r="L1274" s="14">
        <v>1</v>
      </c>
      <c r="M1274" s="14">
        <v>1</v>
      </c>
      <c r="N1274" s="14" t="s">
        <v>170</v>
      </c>
      <c r="O1274" s="14"/>
      <c r="P1274" s="15" t="s">
        <v>275</v>
      </c>
      <c r="Q1274" s="27" t="str">
        <f t="shared" si="19"/>
        <v>INSERT INTO CNCR_CODE_META_BAK values (:v_host_cd,'1','40420','약제처방용량단위코드','05','g','5', NULL, NOW());</v>
      </c>
    </row>
    <row r="1275" spans="1:17">
      <c r="A1275" s="66" t="s">
        <v>2238</v>
      </c>
      <c r="B1275" s="144">
        <v>1</v>
      </c>
      <c r="C1275" s="16">
        <v>40420</v>
      </c>
      <c r="D1275" s="16" t="s">
        <v>90</v>
      </c>
      <c r="E1275" s="17" t="s">
        <v>595</v>
      </c>
      <c r="F1275" s="5" t="s">
        <v>1536</v>
      </c>
      <c r="G1275" s="18">
        <v>6</v>
      </c>
      <c r="H1275" s="18">
        <v>22</v>
      </c>
      <c r="I1275" s="14">
        <v>0</v>
      </c>
      <c r="J1275" s="14">
        <v>1</v>
      </c>
      <c r="K1275" s="14">
        <v>1</v>
      </c>
      <c r="L1275" s="14">
        <v>1</v>
      </c>
      <c r="M1275" s="14">
        <v>1</v>
      </c>
      <c r="N1275" s="14" t="s">
        <v>170</v>
      </c>
      <c r="O1275" s="14"/>
      <c r="P1275" s="15" t="s">
        <v>275</v>
      </c>
      <c r="Q1275" s="27" t="str">
        <f t="shared" si="19"/>
        <v>INSERT INTO CNCR_CODE_META_BAK values (:v_host_cd,'1','40420','약제처방용량단위코드','06','g/kg','6', NULL, NOW());</v>
      </c>
    </row>
    <row r="1276" spans="1:17">
      <c r="A1276" s="66" t="s">
        <v>2238</v>
      </c>
      <c r="B1276" s="144">
        <v>1</v>
      </c>
      <c r="C1276" s="16">
        <v>40420</v>
      </c>
      <c r="D1276" s="16" t="s">
        <v>90</v>
      </c>
      <c r="E1276" s="17" t="s">
        <v>597</v>
      </c>
      <c r="F1276" s="5" t="s">
        <v>1537</v>
      </c>
      <c r="G1276" s="18">
        <v>7</v>
      </c>
      <c r="H1276" s="18">
        <v>22</v>
      </c>
      <c r="I1276" s="14">
        <v>0</v>
      </c>
      <c r="J1276" s="14">
        <v>1</v>
      </c>
      <c r="K1276" s="14">
        <v>1</v>
      </c>
      <c r="L1276" s="14">
        <v>1</v>
      </c>
      <c r="M1276" s="14">
        <v>1</v>
      </c>
      <c r="N1276" s="14" t="s">
        <v>170</v>
      </c>
      <c r="O1276" s="14"/>
      <c r="P1276" s="15" t="s">
        <v>275</v>
      </c>
      <c r="Q1276" s="27" t="str">
        <f t="shared" si="19"/>
        <v>INSERT INTO CNCR_CODE_META_BAK values (:v_host_cd,'1','40420','약제처방용량단위코드','07','g/m2','7', NULL, NOW());</v>
      </c>
    </row>
    <row r="1277" spans="1:17">
      <c r="A1277" s="66" t="s">
        <v>2238</v>
      </c>
      <c r="B1277" s="144">
        <v>1</v>
      </c>
      <c r="C1277" s="16">
        <v>40420</v>
      </c>
      <c r="D1277" s="16" t="s">
        <v>90</v>
      </c>
      <c r="E1277" s="17" t="s">
        <v>599</v>
      </c>
      <c r="F1277" s="5" t="s">
        <v>1538</v>
      </c>
      <c r="G1277" s="18">
        <v>8</v>
      </c>
      <c r="H1277" s="18">
        <v>22</v>
      </c>
      <c r="I1277" s="14">
        <v>0</v>
      </c>
      <c r="J1277" s="14">
        <v>1</v>
      </c>
      <c r="K1277" s="14">
        <v>1</v>
      </c>
      <c r="L1277" s="14">
        <v>1</v>
      </c>
      <c r="M1277" s="14">
        <v>1</v>
      </c>
      <c r="N1277" s="14" t="s">
        <v>170</v>
      </c>
      <c r="O1277" s="14"/>
      <c r="P1277" s="15" t="s">
        <v>275</v>
      </c>
      <c r="Q1277" s="27" t="str">
        <f t="shared" si="19"/>
        <v>INSERT INTO CNCR_CODE_META_BAK values (:v_host_cd,'1','40420','약제처방용량단위코드','08','ke','8', NULL, NOW());</v>
      </c>
    </row>
    <row r="1278" spans="1:17">
      <c r="A1278" s="66" t="s">
        <v>2238</v>
      </c>
      <c r="B1278" s="144">
        <v>1</v>
      </c>
      <c r="C1278" s="16">
        <v>40420</v>
      </c>
      <c r="D1278" s="16" t="s">
        <v>90</v>
      </c>
      <c r="E1278" s="17" t="s">
        <v>666</v>
      </c>
      <c r="F1278" s="5" t="s">
        <v>1539</v>
      </c>
      <c r="G1278" s="18">
        <v>9</v>
      </c>
      <c r="H1278" s="18">
        <v>22</v>
      </c>
      <c r="I1278" s="14">
        <v>0</v>
      </c>
      <c r="J1278" s="14">
        <v>1</v>
      </c>
      <c r="K1278" s="14">
        <v>1</v>
      </c>
      <c r="L1278" s="14">
        <v>1</v>
      </c>
      <c r="M1278" s="14">
        <v>1</v>
      </c>
      <c r="N1278" s="14" t="s">
        <v>170</v>
      </c>
      <c r="O1278" s="14"/>
      <c r="P1278" s="15" t="s">
        <v>275</v>
      </c>
      <c r="Q1278" s="27" t="str">
        <f t="shared" si="19"/>
        <v>INSERT INTO CNCR_CODE_META_BAK values (:v_host_cd,'1','40420','약제처방용량단위코드','09','kit','9', NULL, NOW());</v>
      </c>
    </row>
    <row r="1279" spans="1:17">
      <c r="A1279" s="66" t="s">
        <v>2238</v>
      </c>
      <c r="B1279" s="144">
        <v>1</v>
      </c>
      <c r="C1279" s="16">
        <v>40420</v>
      </c>
      <c r="D1279" s="16" t="s">
        <v>90</v>
      </c>
      <c r="E1279" s="17">
        <v>10</v>
      </c>
      <c r="F1279" s="5" t="s">
        <v>1540</v>
      </c>
      <c r="G1279" s="18">
        <v>10</v>
      </c>
      <c r="H1279" s="18">
        <v>22</v>
      </c>
      <c r="I1279" s="14">
        <v>0</v>
      </c>
      <c r="J1279" s="14">
        <v>1</v>
      </c>
      <c r="K1279" s="14">
        <v>1</v>
      </c>
      <c r="L1279" s="14">
        <v>1</v>
      </c>
      <c r="M1279" s="14">
        <v>1</v>
      </c>
      <c r="N1279" s="14" t="s">
        <v>170</v>
      </c>
      <c r="O1279" s="14"/>
      <c r="P1279" s="15" t="s">
        <v>275</v>
      </c>
      <c r="Q1279" s="27" t="str">
        <f t="shared" si="19"/>
        <v>INSERT INTO CNCR_CODE_META_BAK values (:v_host_cd,'1','40420','약제처방용량단위코드','10','mcg','10', NULL, NOW());</v>
      </c>
    </row>
    <row r="1280" spans="1:17">
      <c r="A1280" s="66" t="s">
        <v>2238</v>
      </c>
      <c r="B1280" s="144">
        <v>1</v>
      </c>
      <c r="C1280" s="16">
        <v>40420</v>
      </c>
      <c r="D1280" s="16" t="s">
        <v>90</v>
      </c>
      <c r="E1280" s="17">
        <v>11</v>
      </c>
      <c r="F1280" s="5" t="s">
        <v>1541</v>
      </c>
      <c r="G1280" s="18">
        <v>11</v>
      </c>
      <c r="H1280" s="18">
        <v>22</v>
      </c>
      <c r="I1280" s="14">
        <v>0</v>
      </c>
      <c r="J1280" s="14">
        <v>1</v>
      </c>
      <c r="K1280" s="14">
        <v>1</v>
      </c>
      <c r="L1280" s="14">
        <v>1</v>
      </c>
      <c r="M1280" s="14">
        <v>1</v>
      </c>
      <c r="N1280" s="14" t="s">
        <v>170</v>
      </c>
      <c r="O1280" s="14"/>
      <c r="P1280" s="15" t="s">
        <v>275</v>
      </c>
      <c r="Q1280" s="27" t="str">
        <f t="shared" si="19"/>
        <v>INSERT INTO CNCR_CODE_META_BAK values (:v_host_cd,'1','40420','약제처방용량단위코드','11','mcg/kg','11', NULL, NOW());</v>
      </c>
    </row>
    <row r="1281" spans="1:17">
      <c r="A1281" s="66" t="s">
        <v>2238</v>
      </c>
      <c r="B1281" s="144">
        <v>1</v>
      </c>
      <c r="C1281" s="16">
        <v>40420</v>
      </c>
      <c r="D1281" s="16" t="s">
        <v>90</v>
      </c>
      <c r="E1281" s="17">
        <v>12</v>
      </c>
      <c r="F1281" s="5" t="s">
        <v>1542</v>
      </c>
      <c r="G1281" s="18">
        <v>12</v>
      </c>
      <c r="H1281" s="18">
        <v>22</v>
      </c>
      <c r="I1281" s="14">
        <v>0</v>
      </c>
      <c r="J1281" s="14">
        <v>1</v>
      </c>
      <c r="K1281" s="14">
        <v>1</v>
      </c>
      <c r="L1281" s="14">
        <v>1</v>
      </c>
      <c r="M1281" s="14">
        <v>1</v>
      </c>
      <c r="N1281" s="14" t="s">
        <v>170</v>
      </c>
      <c r="O1281" s="14"/>
      <c r="P1281" s="15" t="s">
        <v>275</v>
      </c>
      <c r="Q1281" s="27" t="str">
        <f t="shared" si="19"/>
        <v>INSERT INTO CNCR_CODE_META_BAK values (:v_host_cd,'1','40420','약제처방용량단위코드','12','mcg/m2','12', NULL, NOW());</v>
      </c>
    </row>
    <row r="1282" spans="1:17">
      <c r="A1282" s="66" t="s">
        <v>2238</v>
      </c>
      <c r="B1282" s="144">
        <v>1</v>
      </c>
      <c r="C1282" s="16">
        <v>40420</v>
      </c>
      <c r="D1282" s="16" t="s">
        <v>90</v>
      </c>
      <c r="E1282" s="17">
        <v>13</v>
      </c>
      <c r="F1282" s="5" t="s">
        <v>1543</v>
      </c>
      <c r="G1282" s="18">
        <v>13</v>
      </c>
      <c r="H1282" s="18">
        <v>22</v>
      </c>
      <c r="I1282" s="14">
        <v>0</v>
      </c>
      <c r="J1282" s="14">
        <v>1</v>
      </c>
      <c r="K1282" s="14">
        <v>1</v>
      </c>
      <c r="L1282" s="14">
        <v>1</v>
      </c>
      <c r="M1282" s="14">
        <v>1</v>
      </c>
      <c r="N1282" s="14" t="s">
        <v>170</v>
      </c>
      <c r="O1282" s="14"/>
      <c r="P1282" s="15" t="s">
        <v>275</v>
      </c>
      <c r="Q1282" s="27" t="str">
        <f t="shared" si="19"/>
        <v>INSERT INTO CNCR_CODE_META_BAK values (:v_host_cd,'1','40420','약제처방용량단위코드','13','mg','13', NULL, NOW());</v>
      </c>
    </row>
    <row r="1283" spans="1:17">
      <c r="A1283" s="66" t="s">
        <v>2238</v>
      </c>
      <c r="B1283" s="144">
        <v>1</v>
      </c>
      <c r="C1283" s="16">
        <v>40420</v>
      </c>
      <c r="D1283" s="16" t="s">
        <v>90</v>
      </c>
      <c r="E1283" s="17">
        <v>14</v>
      </c>
      <c r="F1283" s="5" t="s">
        <v>1544</v>
      </c>
      <c r="G1283" s="18">
        <v>14</v>
      </c>
      <c r="H1283" s="18">
        <v>22</v>
      </c>
      <c r="I1283" s="14">
        <v>0</v>
      </c>
      <c r="J1283" s="14">
        <v>1</v>
      </c>
      <c r="K1283" s="14">
        <v>1</v>
      </c>
      <c r="L1283" s="14">
        <v>1</v>
      </c>
      <c r="M1283" s="14">
        <v>1</v>
      </c>
      <c r="N1283" s="14" t="s">
        <v>170</v>
      </c>
      <c r="O1283" s="14"/>
      <c r="P1283" s="15" t="s">
        <v>275</v>
      </c>
      <c r="Q1283" s="27" t="str">
        <f t="shared" ref="Q1283:Q1346" si="20">"INSERT INTO CNCR_CODE_META_BAK values (:v_host_cd,'"&amp; B1283 &amp;"','"&amp; C1283 &amp;"','"&amp; D1283 &amp;"','"&amp; E1283 &amp;"','"&amp; SUBSTITUTE(F1283,CHAR(39),CHAR(39)&amp;CHAR(39)) &amp;"','"&amp; G1283 &amp;"', NULL, NOW());"</f>
        <v>INSERT INTO CNCR_CODE_META_BAK values (:v_host_cd,'1','40420','약제처방용량단위코드','14','mg/kg','14', NULL, NOW());</v>
      </c>
    </row>
    <row r="1284" spans="1:17">
      <c r="A1284" s="66" t="s">
        <v>2238</v>
      </c>
      <c r="B1284" s="144">
        <v>1</v>
      </c>
      <c r="C1284" s="16">
        <v>40420</v>
      </c>
      <c r="D1284" s="16" t="s">
        <v>90</v>
      </c>
      <c r="E1284" s="17">
        <v>15</v>
      </c>
      <c r="F1284" s="5" t="s">
        <v>1545</v>
      </c>
      <c r="G1284" s="18">
        <v>15</v>
      </c>
      <c r="H1284" s="18">
        <v>22</v>
      </c>
      <c r="I1284" s="14">
        <v>0</v>
      </c>
      <c r="J1284" s="14">
        <v>1</v>
      </c>
      <c r="K1284" s="14">
        <v>1</v>
      </c>
      <c r="L1284" s="14">
        <v>1</v>
      </c>
      <c r="M1284" s="14">
        <v>1</v>
      </c>
      <c r="N1284" s="14" t="s">
        <v>170</v>
      </c>
      <c r="O1284" s="14"/>
      <c r="P1284" s="15" t="s">
        <v>275</v>
      </c>
      <c r="Q1284" s="27" t="str">
        <f t="shared" si="20"/>
        <v>INSERT INTO CNCR_CODE_META_BAK values (:v_host_cd,'1','40420','약제처방용량단위코드','15','mg/m2','15', NULL, NOW());</v>
      </c>
    </row>
    <row r="1285" spans="1:17">
      <c r="A1285" s="66" t="s">
        <v>2238</v>
      </c>
      <c r="B1285" s="144">
        <v>1</v>
      </c>
      <c r="C1285" s="16">
        <v>40420</v>
      </c>
      <c r="D1285" s="16" t="s">
        <v>90</v>
      </c>
      <c r="E1285" s="17">
        <v>16</v>
      </c>
      <c r="F1285" s="5" t="s">
        <v>1546</v>
      </c>
      <c r="G1285" s="18">
        <v>16</v>
      </c>
      <c r="H1285" s="18">
        <v>22</v>
      </c>
      <c r="I1285" s="14">
        <v>0</v>
      </c>
      <c r="J1285" s="14">
        <v>1</v>
      </c>
      <c r="K1285" s="14">
        <v>1</v>
      </c>
      <c r="L1285" s="14">
        <v>1</v>
      </c>
      <c r="M1285" s="14">
        <v>1</v>
      </c>
      <c r="N1285" s="14" t="s">
        <v>170</v>
      </c>
      <c r="O1285" s="14"/>
      <c r="P1285" s="15" t="s">
        <v>275</v>
      </c>
      <c r="Q1285" s="27" t="str">
        <f t="shared" si="20"/>
        <v>INSERT INTO CNCR_CODE_META_BAK values (:v_host_cd,'1','40420','약제처방용량단위코드','16','ml','16', NULL, NOW());</v>
      </c>
    </row>
    <row r="1286" spans="1:17">
      <c r="A1286" s="66" t="s">
        <v>2238</v>
      </c>
      <c r="B1286" s="144">
        <v>1</v>
      </c>
      <c r="C1286" s="16">
        <v>40420</v>
      </c>
      <c r="D1286" s="16" t="s">
        <v>90</v>
      </c>
      <c r="E1286" s="17">
        <v>17</v>
      </c>
      <c r="F1286" s="5" t="s">
        <v>1547</v>
      </c>
      <c r="G1286" s="18">
        <v>17</v>
      </c>
      <c r="H1286" s="18">
        <v>22</v>
      </c>
      <c r="I1286" s="14">
        <v>0</v>
      </c>
      <c r="J1286" s="14">
        <v>1</v>
      </c>
      <c r="K1286" s="14">
        <v>1</v>
      </c>
      <c r="L1286" s="14">
        <v>1</v>
      </c>
      <c r="M1286" s="14">
        <v>1</v>
      </c>
      <c r="N1286" s="14" t="s">
        <v>170</v>
      </c>
      <c r="O1286" s="14"/>
      <c r="P1286" s="15" t="s">
        <v>275</v>
      </c>
      <c r="Q1286" s="27" t="str">
        <f t="shared" si="20"/>
        <v>INSERT INTO CNCR_CODE_META_BAK values (:v_host_cd,'1','40420','약제처방용량단위코드','17','pfu','17', NULL, NOW());</v>
      </c>
    </row>
    <row r="1287" spans="1:17">
      <c r="A1287" s="66" t="s">
        <v>2238</v>
      </c>
      <c r="B1287" s="144">
        <v>1</v>
      </c>
      <c r="C1287" s="16">
        <v>40420</v>
      </c>
      <c r="D1287" s="16" t="s">
        <v>90</v>
      </c>
      <c r="E1287" s="17">
        <v>18</v>
      </c>
      <c r="F1287" s="5" t="s">
        <v>1548</v>
      </c>
      <c r="G1287" s="18">
        <v>18</v>
      </c>
      <c r="H1287" s="18">
        <v>22</v>
      </c>
      <c r="I1287" s="14">
        <v>0</v>
      </c>
      <c r="J1287" s="14">
        <v>1</v>
      </c>
      <c r="K1287" s="14">
        <v>1</v>
      </c>
      <c r="L1287" s="14">
        <v>1</v>
      </c>
      <c r="M1287" s="14">
        <v>1</v>
      </c>
      <c r="N1287" s="14" t="s">
        <v>170</v>
      </c>
      <c r="O1287" s="14"/>
      <c r="P1287" s="15" t="s">
        <v>275</v>
      </c>
      <c r="Q1287" s="27" t="str">
        <f t="shared" si="20"/>
        <v>INSERT INTO CNCR_CODE_META_BAK values (:v_host_cd,'1','40420','약제처방용량단위코드','18','pkg','18', NULL, NOW());</v>
      </c>
    </row>
    <row r="1288" spans="1:17">
      <c r="A1288" s="66" t="s">
        <v>2238</v>
      </c>
      <c r="B1288" s="144">
        <v>1</v>
      </c>
      <c r="C1288" s="16">
        <v>40420</v>
      </c>
      <c r="D1288" s="16" t="s">
        <v>90</v>
      </c>
      <c r="E1288" s="17">
        <v>19</v>
      </c>
      <c r="F1288" s="5" t="s">
        <v>1549</v>
      </c>
      <c r="G1288" s="18">
        <v>19</v>
      </c>
      <c r="H1288" s="18">
        <v>22</v>
      </c>
      <c r="I1288" s="14">
        <v>0</v>
      </c>
      <c r="J1288" s="14">
        <v>1</v>
      </c>
      <c r="K1288" s="14">
        <v>1</v>
      </c>
      <c r="L1288" s="14">
        <v>1</v>
      </c>
      <c r="M1288" s="14">
        <v>1</v>
      </c>
      <c r="N1288" s="14" t="s">
        <v>170</v>
      </c>
      <c r="O1288" s="14"/>
      <c r="P1288" s="15" t="s">
        <v>275</v>
      </c>
      <c r="Q1288" s="27" t="str">
        <f t="shared" si="20"/>
        <v>INSERT INTO CNCR_CODE_META_BAK values (:v_host_cd,'1','40420','약제처방용량단위코드','19','set','19', NULL, NOW());</v>
      </c>
    </row>
    <row r="1289" spans="1:17">
      <c r="A1289" s="66" t="s">
        <v>2238</v>
      </c>
      <c r="B1289" s="144">
        <v>1</v>
      </c>
      <c r="C1289" s="16">
        <v>40420</v>
      </c>
      <c r="D1289" s="16" t="s">
        <v>90</v>
      </c>
      <c r="E1289" s="17">
        <v>20</v>
      </c>
      <c r="F1289" s="5" t="s">
        <v>1550</v>
      </c>
      <c r="G1289" s="18">
        <v>20</v>
      </c>
      <c r="H1289" s="18">
        <v>22</v>
      </c>
      <c r="I1289" s="14">
        <v>0</v>
      </c>
      <c r="J1289" s="14">
        <v>1</v>
      </c>
      <c r="K1289" s="14">
        <v>1</v>
      </c>
      <c r="L1289" s="14">
        <v>1</v>
      </c>
      <c r="M1289" s="14">
        <v>1</v>
      </c>
      <c r="N1289" s="14" t="s">
        <v>170</v>
      </c>
      <c r="O1289" s="14"/>
      <c r="P1289" s="15" t="s">
        <v>275</v>
      </c>
      <c r="Q1289" s="27" t="str">
        <f t="shared" si="20"/>
        <v>INSERT INTO CNCR_CODE_META_BAK values (:v_host_cd,'1','40420','약제처방용량단위코드','20','tab','20', NULL, NOW());</v>
      </c>
    </row>
    <row r="1290" spans="1:17">
      <c r="A1290" s="66" t="s">
        <v>2238</v>
      </c>
      <c r="B1290" s="144">
        <v>1</v>
      </c>
      <c r="C1290" s="16">
        <v>40420</v>
      </c>
      <c r="D1290" s="16" t="s">
        <v>90</v>
      </c>
      <c r="E1290" s="17">
        <v>21</v>
      </c>
      <c r="F1290" s="5" t="s">
        <v>1551</v>
      </c>
      <c r="G1290" s="18">
        <v>21</v>
      </c>
      <c r="H1290" s="18">
        <v>22</v>
      </c>
      <c r="I1290" s="14">
        <v>0</v>
      </c>
      <c r="J1290" s="14">
        <v>1</v>
      </c>
      <c r="K1290" s="14">
        <v>1</v>
      </c>
      <c r="L1290" s="14">
        <v>1</v>
      </c>
      <c r="M1290" s="14">
        <v>1</v>
      </c>
      <c r="N1290" s="14" t="s">
        <v>170</v>
      </c>
      <c r="O1290" s="14"/>
      <c r="P1290" s="15" t="s">
        <v>275</v>
      </c>
      <c r="Q1290" s="27" t="str">
        <f t="shared" si="20"/>
        <v>INSERT INTO CNCR_CODE_META_BAK values (:v_host_cd,'1','40420','약제처방용량단위코드','21','unit','21', NULL, NOW());</v>
      </c>
    </row>
    <row r="1291" spans="1:17">
      <c r="A1291" s="66" t="s">
        <v>2238</v>
      </c>
      <c r="B1291" s="144">
        <v>1</v>
      </c>
      <c r="C1291" s="16">
        <v>40420</v>
      </c>
      <c r="D1291" s="16" t="s">
        <v>90</v>
      </c>
      <c r="E1291" s="17">
        <v>99</v>
      </c>
      <c r="F1291" s="5" t="s">
        <v>271</v>
      </c>
      <c r="G1291" s="22">
        <v>22</v>
      </c>
      <c r="H1291" s="18">
        <v>22</v>
      </c>
      <c r="I1291" s="14">
        <v>0</v>
      </c>
      <c r="J1291" s="14">
        <v>1</v>
      </c>
      <c r="K1291" s="14">
        <v>1</v>
      </c>
      <c r="L1291" s="14">
        <v>1</v>
      </c>
      <c r="M1291" s="14">
        <v>1</v>
      </c>
      <c r="N1291" s="14" t="s">
        <v>170</v>
      </c>
      <c r="O1291" s="14"/>
      <c r="P1291" s="15" t="s">
        <v>275</v>
      </c>
      <c r="Q1291" s="27" t="str">
        <f t="shared" si="20"/>
        <v>INSERT INTO CNCR_CODE_META_BAK values (:v_host_cd,'1','40420','약제처방용량단위코드','99','기타','22', NULL, NOW());</v>
      </c>
    </row>
    <row r="1292" spans="1:17">
      <c r="A1292" s="66" t="s">
        <v>2238</v>
      </c>
      <c r="B1292" s="144">
        <v>1</v>
      </c>
      <c r="C1292" s="16">
        <v>40440</v>
      </c>
      <c r="D1292" s="16" t="s">
        <v>1552</v>
      </c>
      <c r="E1292" s="17" t="s">
        <v>339</v>
      </c>
      <c r="F1292" s="5" t="s">
        <v>1553</v>
      </c>
      <c r="G1292" s="18">
        <v>1</v>
      </c>
      <c r="H1292" s="18">
        <v>8</v>
      </c>
      <c r="I1292" s="14">
        <v>0</v>
      </c>
      <c r="J1292" s="14">
        <v>1</v>
      </c>
      <c r="K1292" s="14">
        <v>1</v>
      </c>
      <c r="L1292" s="14">
        <v>1</v>
      </c>
      <c r="M1292" s="14">
        <v>1</v>
      </c>
      <c r="N1292" s="14" t="s">
        <v>170</v>
      </c>
      <c r="O1292" s="14"/>
      <c r="P1292" s="15" t="s">
        <v>275</v>
      </c>
      <c r="Q1292" s="27" t="str">
        <f t="shared" si="20"/>
        <v>INSERT INTO CNCR_CODE_META_BAK values (:v_host_cd,'1','40440','약제투여경로코드','01','경구','1', NULL, NOW());</v>
      </c>
    </row>
    <row r="1293" spans="1:17">
      <c r="A1293" s="66" t="s">
        <v>2238</v>
      </c>
      <c r="B1293" s="144">
        <v>1</v>
      </c>
      <c r="C1293" s="16">
        <v>40440</v>
      </c>
      <c r="D1293" s="16" t="s">
        <v>91</v>
      </c>
      <c r="E1293" s="17" t="s">
        <v>341</v>
      </c>
      <c r="F1293" s="5" t="s">
        <v>1554</v>
      </c>
      <c r="G1293" s="18">
        <v>2</v>
      </c>
      <c r="H1293" s="18">
        <v>8</v>
      </c>
      <c r="I1293" s="14">
        <v>0</v>
      </c>
      <c r="J1293" s="14">
        <v>0</v>
      </c>
      <c r="K1293" s="14">
        <v>1</v>
      </c>
      <c r="L1293" s="14">
        <v>1</v>
      </c>
      <c r="M1293" s="14">
        <v>0</v>
      </c>
      <c r="N1293" s="14" t="s">
        <v>170</v>
      </c>
      <c r="O1293" s="14"/>
      <c r="P1293" s="15" t="s">
        <v>275</v>
      </c>
      <c r="Q1293" s="27" t="str">
        <f t="shared" si="20"/>
        <v>INSERT INTO CNCR_CODE_META_BAK values (:v_host_cd,'1','40440','약제투여경로코드','02','근육주사','2', NULL, NOW());</v>
      </c>
    </row>
    <row r="1294" spans="1:17">
      <c r="A1294" s="66" t="s">
        <v>2238</v>
      </c>
      <c r="B1294" s="144">
        <v>1</v>
      </c>
      <c r="C1294" s="16">
        <v>40440</v>
      </c>
      <c r="D1294" s="16" t="s">
        <v>91</v>
      </c>
      <c r="E1294" s="17" t="s">
        <v>343</v>
      </c>
      <c r="F1294" s="5" t="s">
        <v>1555</v>
      </c>
      <c r="G1294" s="18">
        <v>3</v>
      </c>
      <c r="H1294" s="18">
        <v>8</v>
      </c>
      <c r="I1294" s="14">
        <v>0</v>
      </c>
      <c r="J1294" s="14">
        <v>1</v>
      </c>
      <c r="K1294" s="14">
        <v>1</v>
      </c>
      <c r="L1294" s="14">
        <v>1</v>
      </c>
      <c r="M1294" s="14">
        <v>1</v>
      </c>
      <c r="N1294" s="14" t="s">
        <v>170</v>
      </c>
      <c r="O1294" s="14"/>
      <c r="P1294" s="15" t="s">
        <v>275</v>
      </c>
      <c r="Q1294" s="27" t="str">
        <f t="shared" si="20"/>
        <v>INSERT INTO CNCR_CODE_META_BAK values (:v_host_cd,'1','40440','약제투여경로코드','03','정맥내주사','3', NULL, NOW());</v>
      </c>
    </row>
    <row r="1295" spans="1:17">
      <c r="A1295" s="66" t="s">
        <v>2238</v>
      </c>
      <c r="B1295" s="144">
        <v>1</v>
      </c>
      <c r="C1295" s="16">
        <v>40440</v>
      </c>
      <c r="D1295" s="16" t="s">
        <v>91</v>
      </c>
      <c r="E1295" s="17" t="s">
        <v>345</v>
      </c>
      <c r="F1295" s="5" t="s">
        <v>1556</v>
      </c>
      <c r="G1295" s="18">
        <v>4</v>
      </c>
      <c r="H1295" s="18">
        <v>8</v>
      </c>
      <c r="I1295" s="14">
        <v>0</v>
      </c>
      <c r="J1295" s="14">
        <v>1</v>
      </c>
      <c r="K1295" s="14">
        <v>0</v>
      </c>
      <c r="L1295" s="14">
        <v>0</v>
      </c>
      <c r="M1295" s="14">
        <v>1</v>
      </c>
      <c r="N1295" s="14" t="s">
        <v>170</v>
      </c>
      <c r="O1295" s="14"/>
      <c r="P1295" s="15" t="s">
        <v>275</v>
      </c>
      <c r="Q1295" s="27" t="str">
        <f t="shared" si="20"/>
        <v>INSERT INTO CNCR_CODE_META_BAK values (:v_host_cd,'1','40440','약제투여경로코드','04','척수강내주사','4', NULL, NOW());</v>
      </c>
    </row>
    <row r="1296" spans="1:17">
      <c r="A1296" s="66" t="s">
        <v>2238</v>
      </c>
      <c r="B1296" s="144">
        <v>1</v>
      </c>
      <c r="C1296" s="16">
        <v>40440</v>
      </c>
      <c r="D1296" s="16" t="s">
        <v>91</v>
      </c>
      <c r="E1296" s="17" t="s">
        <v>347</v>
      </c>
      <c r="F1296" s="5" t="s">
        <v>1557</v>
      </c>
      <c r="G1296" s="18">
        <v>5</v>
      </c>
      <c r="H1296" s="18">
        <v>8</v>
      </c>
      <c r="I1296" s="14">
        <v>0</v>
      </c>
      <c r="J1296" s="14">
        <v>0</v>
      </c>
      <c r="K1296" s="14">
        <v>1</v>
      </c>
      <c r="L1296" s="14">
        <v>0</v>
      </c>
      <c r="M1296" s="14">
        <v>0</v>
      </c>
      <c r="N1296" s="14" t="s">
        <v>170</v>
      </c>
      <c r="O1296" s="14"/>
      <c r="P1296" s="15" t="s">
        <v>275</v>
      </c>
      <c r="Q1296" s="27" t="str">
        <f t="shared" si="20"/>
        <v>INSERT INTO CNCR_CODE_META_BAK values (:v_host_cd,'1','40440','약제투여경로코드','05','피내주사','5', NULL, NOW());</v>
      </c>
    </row>
    <row r="1297" spans="1:17">
      <c r="A1297" s="66" t="s">
        <v>2238</v>
      </c>
      <c r="B1297" s="144">
        <v>1</v>
      </c>
      <c r="C1297" s="16">
        <v>40440</v>
      </c>
      <c r="D1297" s="16" t="s">
        <v>91</v>
      </c>
      <c r="E1297" s="17" t="s">
        <v>595</v>
      </c>
      <c r="F1297" s="5" t="s">
        <v>1558</v>
      </c>
      <c r="G1297" s="18">
        <v>6</v>
      </c>
      <c r="H1297" s="18">
        <v>8</v>
      </c>
      <c r="I1297" s="14">
        <v>0</v>
      </c>
      <c r="J1297" s="14">
        <v>0</v>
      </c>
      <c r="K1297" s="14">
        <v>1</v>
      </c>
      <c r="L1297" s="14">
        <v>0</v>
      </c>
      <c r="M1297" s="14">
        <v>0</v>
      </c>
      <c r="N1297" s="14" t="s">
        <v>170</v>
      </c>
      <c r="O1297" s="14"/>
      <c r="P1297" s="15" t="s">
        <v>275</v>
      </c>
      <c r="Q1297" s="27" t="str">
        <f t="shared" si="20"/>
        <v>INSERT INTO CNCR_CODE_META_BAK values (:v_host_cd,'1','40440','약제투여경로코드','06','피하주사','6', NULL, NOW());</v>
      </c>
    </row>
    <row r="1298" spans="1:17">
      <c r="A1298" s="66" t="s">
        <v>2238</v>
      </c>
      <c r="B1298" s="144">
        <v>1</v>
      </c>
      <c r="C1298" s="16">
        <v>40440</v>
      </c>
      <c r="D1298" s="16" t="s">
        <v>91</v>
      </c>
      <c r="E1298" s="17" t="s">
        <v>286</v>
      </c>
      <c r="F1298" s="5" t="s">
        <v>1559</v>
      </c>
      <c r="G1298" s="18">
        <v>7</v>
      </c>
      <c r="H1298" s="18">
        <v>8</v>
      </c>
      <c r="I1298" s="14">
        <v>0</v>
      </c>
      <c r="J1298" s="14">
        <v>0</v>
      </c>
      <c r="K1298" s="14">
        <v>0</v>
      </c>
      <c r="L1298" s="14">
        <v>1</v>
      </c>
      <c r="M1298" s="14">
        <v>0</v>
      </c>
      <c r="N1298" s="14" t="s">
        <v>170</v>
      </c>
      <c r="O1298" s="14"/>
      <c r="P1298" s="15" t="s">
        <v>275</v>
      </c>
      <c r="Q1298" s="27" t="str">
        <f t="shared" si="20"/>
        <v>INSERT INTO CNCR_CODE_META_BAK values (:v_host_cd,'1','40440','약제투여경로코드','07','동맥내주사','7', NULL, NOW());</v>
      </c>
    </row>
    <row r="1299" spans="1:17">
      <c r="A1299" s="66" t="s">
        <v>2238</v>
      </c>
      <c r="B1299" s="144">
        <v>1</v>
      </c>
      <c r="C1299" s="16">
        <v>40440</v>
      </c>
      <c r="D1299" s="16" t="s">
        <v>91</v>
      </c>
      <c r="E1299" s="17">
        <v>99</v>
      </c>
      <c r="F1299" s="5" t="s">
        <v>271</v>
      </c>
      <c r="G1299" s="18">
        <v>8</v>
      </c>
      <c r="H1299" s="18">
        <v>8</v>
      </c>
      <c r="I1299" s="14">
        <v>0</v>
      </c>
      <c r="J1299" s="14">
        <v>1</v>
      </c>
      <c r="K1299" s="14">
        <v>1</v>
      </c>
      <c r="L1299" s="14">
        <v>1</v>
      </c>
      <c r="M1299" s="14">
        <v>1</v>
      </c>
      <c r="N1299" s="14" t="s">
        <v>170</v>
      </c>
      <c r="O1299" s="14"/>
      <c r="P1299" s="15" t="s">
        <v>275</v>
      </c>
      <c r="Q1299" s="27" t="str">
        <f t="shared" si="20"/>
        <v>INSERT INTO CNCR_CODE_META_BAK values (:v_host_cd,'1','40440','약제투여경로코드','99','기타','8', NULL, NOW());</v>
      </c>
    </row>
    <row r="1300" spans="1:17">
      <c r="A1300" s="66" t="s">
        <v>2238</v>
      </c>
      <c r="B1300" s="144">
        <v>1</v>
      </c>
      <c r="C1300" s="16">
        <v>40450</v>
      </c>
      <c r="D1300" s="16" t="s">
        <v>1560</v>
      </c>
      <c r="E1300" s="17">
        <v>1</v>
      </c>
      <c r="F1300" s="5" t="s">
        <v>1561</v>
      </c>
      <c r="G1300" s="18">
        <v>1</v>
      </c>
      <c r="H1300" s="18">
        <v>5</v>
      </c>
      <c r="I1300" s="14">
        <v>0</v>
      </c>
      <c r="J1300" s="14">
        <v>0</v>
      </c>
      <c r="K1300" s="14">
        <v>1</v>
      </c>
      <c r="L1300" s="14">
        <v>1</v>
      </c>
      <c r="M1300" s="14">
        <v>1</v>
      </c>
      <c r="N1300" s="14" t="s">
        <v>170</v>
      </c>
      <c r="O1300" s="14"/>
      <c r="P1300" s="15" t="s">
        <v>275</v>
      </c>
      <c r="Q1300" s="27" t="str">
        <f t="shared" si="20"/>
        <v>INSERT INTO CNCR_CODE_META_BAK values (:v_host_cd,'1','40450','수술방법코드','1','Open','1', NULL, NOW());</v>
      </c>
    </row>
    <row r="1301" spans="1:17">
      <c r="A1301" s="66" t="s">
        <v>2238</v>
      </c>
      <c r="B1301" s="144">
        <v>1</v>
      </c>
      <c r="C1301" s="16">
        <v>40450</v>
      </c>
      <c r="D1301" s="16" t="s">
        <v>1560</v>
      </c>
      <c r="E1301" s="17">
        <v>2</v>
      </c>
      <c r="F1301" s="5" t="s">
        <v>1562</v>
      </c>
      <c r="G1301" s="18">
        <v>2</v>
      </c>
      <c r="H1301" s="18">
        <v>5</v>
      </c>
      <c r="I1301" s="14">
        <v>0</v>
      </c>
      <c r="J1301" s="14">
        <v>0</v>
      </c>
      <c r="K1301" s="14">
        <v>1</v>
      </c>
      <c r="L1301" s="14">
        <v>0</v>
      </c>
      <c r="M1301" s="14">
        <v>0</v>
      </c>
      <c r="N1301" s="14" t="s">
        <v>170</v>
      </c>
      <c r="O1301" s="14"/>
      <c r="P1301" s="15" t="s">
        <v>275</v>
      </c>
      <c r="Q1301" s="27" t="str">
        <f t="shared" si="20"/>
        <v>INSERT INTO CNCR_CODE_META_BAK values (:v_host_cd,'1','40450','수술방법코드','2','Endoscopic','2', NULL, NOW());</v>
      </c>
    </row>
    <row r="1302" spans="1:17">
      <c r="A1302" s="66" t="s">
        <v>2238</v>
      </c>
      <c r="B1302" s="144">
        <v>1</v>
      </c>
      <c r="C1302" s="16">
        <v>40450</v>
      </c>
      <c r="D1302" s="16" t="s">
        <v>1560</v>
      </c>
      <c r="E1302" s="17">
        <v>3</v>
      </c>
      <c r="F1302" s="5" t="s">
        <v>1563</v>
      </c>
      <c r="G1302" s="18">
        <v>3</v>
      </c>
      <c r="H1302" s="18">
        <v>5</v>
      </c>
      <c r="I1302" s="14">
        <v>0</v>
      </c>
      <c r="J1302" s="14">
        <v>0</v>
      </c>
      <c r="K1302" s="14">
        <v>1</v>
      </c>
      <c r="L1302" s="14">
        <v>1</v>
      </c>
      <c r="M1302" s="14">
        <v>1</v>
      </c>
      <c r="N1302" s="14" t="s">
        <v>170</v>
      </c>
      <c r="O1302" s="14"/>
      <c r="P1302" s="15" t="s">
        <v>275</v>
      </c>
      <c r="Q1302" s="27" t="str">
        <f t="shared" si="20"/>
        <v>INSERT INTO CNCR_CODE_META_BAK values (:v_host_cd,'1','40450','수술방법코드','3','Robotic','3', NULL, NOW());</v>
      </c>
    </row>
    <row r="1303" spans="1:17">
      <c r="A1303" s="66" t="s">
        <v>2238</v>
      </c>
      <c r="B1303" s="144">
        <v>1</v>
      </c>
      <c r="C1303" s="16">
        <v>40450</v>
      </c>
      <c r="D1303" s="16" t="s">
        <v>1560</v>
      </c>
      <c r="E1303" s="17" t="s">
        <v>384</v>
      </c>
      <c r="F1303" s="5" t="s">
        <v>1564</v>
      </c>
      <c r="G1303" s="18">
        <v>4</v>
      </c>
      <c r="H1303" s="18">
        <v>5</v>
      </c>
      <c r="I1303" s="14">
        <v>0</v>
      </c>
      <c r="J1303" s="14">
        <v>0</v>
      </c>
      <c r="K1303" s="14">
        <v>0</v>
      </c>
      <c r="L1303" s="14">
        <v>1</v>
      </c>
      <c r="M1303" s="14">
        <v>1</v>
      </c>
      <c r="N1303" s="14" t="s">
        <v>170</v>
      </c>
      <c r="O1303" s="14"/>
      <c r="P1303" s="15" t="s">
        <v>275</v>
      </c>
      <c r="Q1303" s="27" t="str">
        <f t="shared" si="20"/>
        <v>INSERT INTO CNCR_CODE_META_BAK values (:v_host_cd,'1','40450','수술방법코드','4','Laparoscopic','4', NULL, NOW());</v>
      </c>
    </row>
    <row r="1304" spans="1:17">
      <c r="A1304" s="66" t="s">
        <v>2238</v>
      </c>
      <c r="B1304" s="144">
        <v>1</v>
      </c>
      <c r="C1304" s="16">
        <v>40450</v>
      </c>
      <c r="D1304" s="16" t="s">
        <v>1560</v>
      </c>
      <c r="E1304" s="17">
        <v>9</v>
      </c>
      <c r="F1304" s="5" t="s">
        <v>271</v>
      </c>
      <c r="G1304" s="18">
        <v>5</v>
      </c>
      <c r="H1304" s="18">
        <v>5</v>
      </c>
      <c r="I1304" s="14">
        <v>0</v>
      </c>
      <c r="J1304" s="14">
        <v>0</v>
      </c>
      <c r="K1304" s="14">
        <v>1</v>
      </c>
      <c r="L1304" s="14">
        <v>1</v>
      </c>
      <c r="M1304" s="14">
        <v>1</v>
      </c>
      <c r="N1304" s="14" t="s">
        <v>170</v>
      </c>
      <c r="O1304" s="14"/>
      <c r="P1304" s="15" t="s">
        <v>275</v>
      </c>
      <c r="Q1304" s="27" t="str">
        <f t="shared" si="20"/>
        <v>INSERT INTO CNCR_CODE_META_BAK values (:v_host_cd,'1','40450','수술방법코드','9','기타','5', NULL, NOW());</v>
      </c>
    </row>
    <row r="1305" spans="1:17">
      <c r="A1305" s="66" t="s">
        <v>2238</v>
      </c>
      <c r="B1305" s="144">
        <v>1</v>
      </c>
      <c r="C1305" s="16">
        <v>40460</v>
      </c>
      <c r="D1305" s="17" t="s">
        <v>1565</v>
      </c>
      <c r="E1305" s="17" t="s">
        <v>369</v>
      </c>
      <c r="F1305" s="5" t="s">
        <v>1566</v>
      </c>
      <c r="G1305" s="18">
        <v>1</v>
      </c>
      <c r="H1305" s="18">
        <v>10</v>
      </c>
      <c r="I1305" s="14">
        <v>0</v>
      </c>
      <c r="J1305" s="14">
        <v>0</v>
      </c>
      <c r="K1305" s="14">
        <v>1</v>
      </c>
      <c r="L1305" s="14">
        <v>0</v>
      </c>
      <c r="M1305" s="14">
        <v>0</v>
      </c>
      <c r="N1305" s="14" t="s">
        <v>170</v>
      </c>
      <c r="O1305" s="14"/>
      <c r="P1305" s="15" t="s">
        <v>267</v>
      </c>
      <c r="Q1305" s="27" t="str">
        <f t="shared" si="20"/>
        <v>INSERT INTO CNCR_CODE_META_BAK values (:v_host_cd,'1','40460','재건술방법코드','01','Advanced glandular','1', NULL, NOW());</v>
      </c>
    </row>
    <row r="1306" spans="1:17">
      <c r="A1306" s="66" t="s">
        <v>2238</v>
      </c>
      <c r="B1306" s="144">
        <v>1</v>
      </c>
      <c r="C1306" s="16">
        <v>40460</v>
      </c>
      <c r="D1306" s="17" t="s">
        <v>1567</v>
      </c>
      <c r="E1306" s="17" t="s">
        <v>371</v>
      </c>
      <c r="F1306" s="5" t="s">
        <v>1568</v>
      </c>
      <c r="G1306" s="18">
        <v>2</v>
      </c>
      <c r="H1306" s="18">
        <v>10</v>
      </c>
      <c r="I1306" s="14">
        <v>0</v>
      </c>
      <c r="J1306" s="14">
        <v>0</v>
      </c>
      <c r="K1306" s="14">
        <v>1</v>
      </c>
      <c r="L1306" s="14">
        <v>0</v>
      </c>
      <c r="M1306" s="14">
        <v>0</v>
      </c>
      <c r="N1306" s="14" t="s">
        <v>170</v>
      </c>
      <c r="O1306" s="14"/>
      <c r="P1306" s="15" t="s">
        <v>267</v>
      </c>
      <c r="Q1306" s="27" t="str">
        <f t="shared" si="20"/>
        <v>INSERT INTO CNCR_CODE_META_BAK values (:v_host_cd,'1','40460','재건술방법코드','02','Direct to implant','2', NULL, NOW());</v>
      </c>
    </row>
    <row r="1307" spans="1:17">
      <c r="A1307" s="66" t="s">
        <v>2238</v>
      </c>
      <c r="B1307" s="144">
        <v>1</v>
      </c>
      <c r="C1307" s="16">
        <v>40460</v>
      </c>
      <c r="D1307" s="17" t="s">
        <v>1567</v>
      </c>
      <c r="E1307" s="17" t="s">
        <v>373</v>
      </c>
      <c r="F1307" s="5" t="s">
        <v>1569</v>
      </c>
      <c r="G1307" s="18">
        <v>3</v>
      </c>
      <c r="H1307" s="18">
        <v>10</v>
      </c>
      <c r="I1307" s="14">
        <v>0</v>
      </c>
      <c r="J1307" s="14">
        <v>1</v>
      </c>
      <c r="K1307" s="14">
        <v>0</v>
      </c>
      <c r="L1307" s="14">
        <v>0</v>
      </c>
      <c r="M1307" s="14">
        <v>0</v>
      </c>
      <c r="N1307" s="14" t="s">
        <v>170</v>
      </c>
      <c r="O1307" s="14"/>
      <c r="P1307" s="15" t="s">
        <v>267</v>
      </c>
      <c r="Q1307" s="27" t="str">
        <f t="shared" si="20"/>
        <v>INSERT INTO CNCR_CODE_META_BAK values (:v_host_cd,'1','40460','재건술방법코드','03','Hand-sewing','3', NULL, NOW());</v>
      </c>
    </row>
    <row r="1308" spans="1:17">
      <c r="A1308" s="66" t="s">
        <v>2238</v>
      </c>
      <c r="B1308" s="144">
        <v>1</v>
      </c>
      <c r="C1308" s="16">
        <v>40460</v>
      </c>
      <c r="D1308" s="17" t="s">
        <v>1567</v>
      </c>
      <c r="E1308" s="17" t="s">
        <v>375</v>
      </c>
      <c r="F1308" s="5" t="s">
        <v>1570</v>
      </c>
      <c r="G1308" s="18">
        <v>4</v>
      </c>
      <c r="H1308" s="18">
        <v>10</v>
      </c>
      <c r="I1308" s="14">
        <v>0</v>
      </c>
      <c r="J1308" s="14">
        <v>0</v>
      </c>
      <c r="K1308" s="14">
        <v>1</v>
      </c>
      <c r="L1308" s="14">
        <v>0</v>
      </c>
      <c r="M1308" s="14">
        <v>0</v>
      </c>
      <c r="N1308" s="14" t="s">
        <v>170</v>
      </c>
      <c r="O1308" s="14"/>
      <c r="P1308" s="15" t="s">
        <v>267</v>
      </c>
      <c r="Q1308" s="27" t="str">
        <f t="shared" si="20"/>
        <v>INSERT INTO CNCR_CODE_META_BAK values (:v_host_cd,'1','40460','재건술방법코드','04','LD flap','4', NULL, NOW());</v>
      </c>
    </row>
    <row r="1309" spans="1:17">
      <c r="A1309" s="66" t="s">
        <v>2238</v>
      </c>
      <c r="B1309" s="144">
        <v>1</v>
      </c>
      <c r="C1309" s="16">
        <v>40460</v>
      </c>
      <c r="D1309" s="17" t="s">
        <v>1567</v>
      </c>
      <c r="E1309" s="17" t="s">
        <v>377</v>
      </c>
      <c r="F1309" s="5" t="s">
        <v>1193</v>
      </c>
      <c r="G1309" s="18">
        <v>5</v>
      </c>
      <c r="H1309" s="18">
        <v>10</v>
      </c>
      <c r="I1309" s="14">
        <v>0</v>
      </c>
      <c r="J1309" s="14">
        <v>1</v>
      </c>
      <c r="K1309" s="14">
        <v>0</v>
      </c>
      <c r="L1309" s="14">
        <v>0</v>
      </c>
      <c r="M1309" s="14">
        <v>0</v>
      </c>
      <c r="N1309" s="14" t="s">
        <v>170</v>
      </c>
      <c r="O1309" s="14"/>
      <c r="P1309" s="15" t="s">
        <v>267</v>
      </c>
      <c r="Q1309" s="27" t="str">
        <f t="shared" si="20"/>
        <v>INSERT INTO CNCR_CODE_META_BAK values (:v_host_cd,'1','40460','재건술방법코드','05','Not applicable','5', NULL, NOW());</v>
      </c>
    </row>
    <row r="1310" spans="1:17">
      <c r="A1310" s="66" t="s">
        <v>2238</v>
      </c>
      <c r="B1310" s="144">
        <v>1</v>
      </c>
      <c r="C1310" s="16">
        <v>40460</v>
      </c>
      <c r="D1310" s="17" t="s">
        <v>1567</v>
      </c>
      <c r="E1310" s="17" t="s">
        <v>1322</v>
      </c>
      <c r="F1310" s="5" t="s">
        <v>1571</v>
      </c>
      <c r="G1310" s="18">
        <v>6</v>
      </c>
      <c r="H1310" s="18">
        <v>10</v>
      </c>
      <c r="I1310" s="14">
        <v>0</v>
      </c>
      <c r="J1310" s="14">
        <v>1</v>
      </c>
      <c r="K1310" s="14">
        <v>0</v>
      </c>
      <c r="L1310" s="14">
        <v>0</v>
      </c>
      <c r="M1310" s="14">
        <v>0</v>
      </c>
      <c r="N1310" s="14" t="s">
        <v>170</v>
      </c>
      <c r="O1310" s="14"/>
      <c r="P1310" s="15" t="s">
        <v>267</v>
      </c>
      <c r="Q1310" s="27" t="str">
        <f t="shared" si="20"/>
        <v>INSERT INTO CNCR_CODE_META_BAK values (:v_host_cd,'1','40460','재건술방법코드','06','Stapler','6', NULL, NOW());</v>
      </c>
    </row>
    <row r="1311" spans="1:17">
      <c r="A1311" s="66" t="s">
        <v>2238</v>
      </c>
      <c r="B1311" s="144">
        <v>1</v>
      </c>
      <c r="C1311" s="16">
        <v>40460</v>
      </c>
      <c r="D1311" s="17" t="s">
        <v>1567</v>
      </c>
      <c r="E1311" s="17" t="s">
        <v>1324</v>
      </c>
      <c r="F1311" s="5" t="s">
        <v>1572</v>
      </c>
      <c r="G1311" s="18">
        <v>7</v>
      </c>
      <c r="H1311" s="18">
        <v>10</v>
      </c>
      <c r="I1311" s="14">
        <v>0</v>
      </c>
      <c r="J1311" s="14">
        <v>0</v>
      </c>
      <c r="K1311" s="14">
        <v>1</v>
      </c>
      <c r="L1311" s="14">
        <v>0</v>
      </c>
      <c r="M1311" s="14">
        <v>0</v>
      </c>
      <c r="N1311" s="14" t="s">
        <v>170</v>
      </c>
      <c r="O1311" s="14"/>
      <c r="P1311" s="15" t="s">
        <v>267</v>
      </c>
      <c r="Q1311" s="27" t="str">
        <f t="shared" si="20"/>
        <v>INSERT INTO CNCR_CODE_META_BAK values (:v_host_cd,'1','40460','재건술방법코드','07','Tissue expander','7', NULL, NOW());</v>
      </c>
    </row>
    <row r="1312" spans="1:17">
      <c r="A1312" s="66" t="s">
        <v>2238</v>
      </c>
      <c r="B1312" s="144">
        <v>1</v>
      </c>
      <c r="C1312" s="16">
        <v>40460</v>
      </c>
      <c r="D1312" s="17" t="s">
        <v>1567</v>
      </c>
      <c r="E1312" s="17" t="s">
        <v>1326</v>
      </c>
      <c r="F1312" s="5" t="s">
        <v>1573</v>
      </c>
      <c r="G1312" s="18">
        <v>8</v>
      </c>
      <c r="H1312" s="18">
        <v>10</v>
      </c>
      <c r="I1312" s="14">
        <v>0</v>
      </c>
      <c r="J1312" s="14">
        <v>0</v>
      </c>
      <c r="K1312" s="14">
        <v>1</v>
      </c>
      <c r="L1312" s="14">
        <v>0</v>
      </c>
      <c r="M1312" s="14">
        <v>0</v>
      </c>
      <c r="N1312" s="14" t="s">
        <v>170</v>
      </c>
      <c r="O1312" s="14"/>
      <c r="P1312" s="15" t="s">
        <v>267</v>
      </c>
      <c r="Q1312" s="27" t="str">
        <f t="shared" si="20"/>
        <v>INSERT INTO CNCR_CODE_META_BAK values (:v_host_cd,'1','40460','재건술방법코드','08','TRAM/DIEP','8', NULL, NOW());</v>
      </c>
    </row>
    <row r="1313" spans="1:17">
      <c r="A1313" s="66" t="s">
        <v>2238</v>
      </c>
      <c r="B1313" s="144">
        <v>1</v>
      </c>
      <c r="C1313" s="16">
        <v>40460</v>
      </c>
      <c r="D1313" s="17" t="s">
        <v>1567</v>
      </c>
      <c r="E1313" s="17" t="s">
        <v>832</v>
      </c>
      <c r="F1313" s="5" t="s">
        <v>1574</v>
      </c>
      <c r="G1313" s="18">
        <v>9</v>
      </c>
      <c r="H1313" s="18">
        <v>10</v>
      </c>
      <c r="I1313" s="14">
        <v>0</v>
      </c>
      <c r="J1313" s="14">
        <v>0</v>
      </c>
      <c r="K1313" s="14">
        <v>1</v>
      </c>
      <c r="L1313" s="14">
        <v>0</v>
      </c>
      <c r="M1313" s="14">
        <v>0</v>
      </c>
      <c r="N1313" s="14" t="s">
        <v>170</v>
      </c>
      <c r="O1313" s="14"/>
      <c r="P1313" s="15" t="s">
        <v>267</v>
      </c>
      <c r="Q1313" s="27" t="str">
        <f t="shared" si="20"/>
        <v>INSERT INTO CNCR_CODE_META_BAK values (:v_host_cd,'1','40460','재건술방법코드','09','Vicryl mesh','9', NULL, NOW());</v>
      </c>
    </row>
    <row r="1314" spans="1:17">
      <c r="A1314" s="66" t="s">
        <v>2238</v>
      </c>
      <c r="B1314" s="144">
        <v>1</v>
      </c>
      <c r="C1314" s="16">
        <v>40460</v>
      </c>
      <c r="D1314" s="17" t="s">
        <v>1567</v>
      </c>
      <c r="E1314" s="17" t="s">
        <v>943</v>
      </c>
      <c r="F1314" s="5" t="s">
        <v>271</v>
      </c>
      <c r="G1314" s="18">
        <v>10</v>
      </c>
      <c r="H1314" s="18">
        <v>10</v>
      </c>
      <c r="I1314" s="14">
        <v>0</v>
      </c>
      <c r="J1314" s="14">
        <v>1</v>
      </c>
      <c r="K1314" s="14">
        <v>1</v>
      </c>
      <c r="L1314" s="14">
        <v>0</v>
      </c>
      <c r="M1314" s="14">
        <v>0</v>
      </c>
      <c r="N1314" s="14" t="s">
        <v>170</v>
      </c>
      <c r="O1314" s="14"/>
      <c r="P1314" s="15" t="s">
        <v>267</v>
      </c>
      <c r="Q1314" s="27" t="str">
        <f t="shared" si="20"/>
        <v>INSERT INTO CNCR_CODE_META_BAK values (:v_host_cd,'1','40460','재건술방법코드','99','기타','10', NULL, NOW());</v>
      </c>
    </row>
    <row r="1315" spans="1:17">
      <c r="A1315" s="66" t="s">
        <v>2238</v>
      </c>
      <c r="B1315" s="144">
        <v>1</v>
      </c>
      <c r="C1315" s="16">
        <v>40470</v>
      </c>
      <c r="D1315" s="16" t="s">
        <v>1575</v>
      </c>
      <c r="E1315" s="17">
        <v>1</v>
      </c>
      <c r="F1315" s="5" t="s">
        <v>1576</v>
      </c>
      <c r="G1315" s="18">
        <v>1</v>
      </c>
      <c r="H1315" s="18">
        <v>5</v>
      </c>
      <c r="I1315" s="14">
        <v>0</v>
      </c>
      <c r="J1315" s="14">
        <v>0</v>
      </c>
      <c r="K1315" s="14">
        <v>1</v>
      </c>
      <c r="L1315" s="14">
        <v>0</v>
      </c>
      <c r="M1315" s="14">
        <v>0</v>
      </c>
      <c r="N1315" s="14" t="s">
        <v>170</v>
      </c>
      <c r="O1315" s="14"/>
      <c r="P1315" s="15" t="s">
        <v>267</v>
      </c>
      <c r="Q1315" s="27" t="str">
        <f t="shared" si="20"/>
        <v>INSERT INTO CNCR_CODE_META_BAK values (:v_host_cd,'1','40470','재건성형술분류코드','1','Immediate reconstruction','1', NULL, NOW());</v>
      </c>
    </row>
    <row r="1316" spans="1:17">
      <c r="A1316" s="66" t="s">
        <v>2238</v>
      </c>
      <c r="B1316" s="144">
        <v>1</v>
      </c>
      <c r="C1316" s="16">
        <v>40470</v>
      </c>
      <c r="D1316" s="16" t="s">
        <v>1575</v>
      </c>
      <c r="E1316" s="17">
        <v>2</v>
      </c>
      <c r="F1316" s="5" t="s">
        <v>1577</v>
      </c>
      <c r="G1316" s="18">
        <v>2</v>
      </c>
      <c r="H1316" s="18">
        <v>5</v>
      </c>
      <c r="I1316" s="14">
        <v>0</v>
      </c>
      <c r="J1316" s="14">
        <v>0</v>
      </c>
      <c r="K1316" s="14">
        <v>1</v>
      </c>
      <c r="L1316" s="14">
        <v>0</v>
      </c>
      <c r="M1316" s="14">
        <v>0</v>
      </c>
      <c r="N1316" s="14" t="s">
        <v>170</v>
      </c>
      <c r="O1316" s="14"/>
      <c r="P1316" s="15" t="s">
        <v>267</v>
      </c>
      <c r="Q1316" s="27" t="str">
        <f t="shared" si="20"/>
        <v>INSERT INTO CNCR_CODE_META_BAK values (:v_host_cd,'1','40470','재건성형술분류코드','2','Delayed reconstruction','2', NULL, NOW());</v>
      </c>
    </row>
    <row r="1317" spans="1:17">
      <c r="A1317" s="66" t="s">
        <v>2238</v>
      </c>
      <c r="B1317" s="144">
        <v>1</v>
      </c>
      <c r="C1317" s="16">
        <v>40470</v>
      </c>
      <c r="D1317" s="16" t="s">
        <v>1575</v>
      </c>
      <c r="E1317" s="17">
        <v>3</v>
      </c>
      <c r="F1317" s="5" t="s">
        <v>1578</v>
      </c>
      <c r="G1317" s="18">
        <v>3</v>
      </c>
      <c r="H1317" s="18">
        <v>5</v>
      </c>
      <c r="I1317" s="14">
        <v>0</v>
      </c>
      <c r="J1317" s="14">
        <v>0</v>
      </c>
      <c r="K1317" s="14">
        <v>1</v>
      </c>
      <c r="L1317" s="14">
        <v>0</v>
      </c>
      <c r="M1317" s="14">
        <v>0</v>
      </c>
      <c r="N1317" s="14" t="s">
        <v>170</v>
      </c>
      <c r="O1317" s="14"/>
      <c r="P1317" s="15" t="s">
        <v>267</v>
      </c>
      <c r="Q1317" s="27" t="str">
        <f t="shared" si="20"/>
        <v>INSERT INTO CNCR_CODE_META_BAK values (:v_host_cd,'1','40470','재건성형술분류코드','3','Oncoplastic','3', NULL, NOW());</v>
      </c>
    </row>
    <row r="1318" spans="1:17">
      <c r="A1318" s="66" t="s">
        <v>2238</v>
      </c>
      <c r="B1318" s="144">
        <v>1</v>
      </c>
      <c r="C1318" s="16">
        <v>40470</v>
      </c>
      <c r="D1318" s="16" t="s">
        <v>1575</v>
      </c>
      <c r="E1318" s="17">
        <v>4</v>
      </c>
      <c r="F1318" s="5" t="s">
        <v>1193</v>
      </c>
      <c r="G1318" s="18">
        <v>4</v>
      </c>
      <c r="H1318" s="18">
        <v>5</v>
      </c>
      <c r="I1318" s="14">
        <v>0</v>
      </c>
      <c r="J1318" s="14">
        <v>0</v>
      </c>
      <c r="K1318" s="14">
        <v>1</v>
      </c>
      <c r="L1318" s="14">
        <v>0</v>
      </c>
      <c r="M1318" s="14">
        <v>0</v>
      </c>
      <c r="N1318" s="14" t="s">
        <v>170</v>
      </c>
      <c r="O1318" s="14"/>
      <c r="P1318" s="15" t="s">
        <v>267</v>
      </c>
      <c r="Q1318" s="27" t="str">
        <f t="shared" si="20"/>
        <v>INSERT INTO CNCR_CODE_META_BAK values (:v_host_cd,'1','40470','재건성형술분류코드','4','Not applicable','4', NULL, NOW());</v>
      </c>
    </row>
    <row r="1319" spans="1:17">
      <c r="A1319" s="66" t="s">
        <v>2238</v>
      </c>
      <c r="B1319" s="144">
        <v>1</v>
      </c>
      <c r="C1319" s="16">
        <v>40470</v>
      </c>
      <c r="D1319" s="16" t="s">
        <v>1575</v>
      </c>
      <c r="E1319" s="17">
        <v>9</v>
      </c>
      <c r="F1319" s="5" t="s">
        <v>271</v>
      </c>
      <c r="G1319" s="18">
        <v>5</v>
      </c>
      <c r="H1319" s="18">
        <v>5</v>
      </c>
      <c r="I1319" s="14">
        <v>0</v>
      </c>
      <c r="J1319" s="14">
        <v>0</v>
      </c>
      <c r="K1319" s="14">
        <v>1</v>
      </c>
      <c r="L1319" s="14">
        <v>0</v>
      </c>
      <c r="M1319" s="14">
        <v>0</v>
      </c>
      <c r="N1319" s="14" t="s">
        <v>170</v>
      </c>
      <c r="O1319" s="14"/>
      <c r="P1319" s="15" t="s">
        <v>267</v>
      </c>
      <c r="Q1319" s="27" t="str">
        <f t="shared" si="20"/>
        <v>INSERT INTO CNCR_CODE_META_BAK values (:v_host_cd,'1','40470','재건성형술분류코드','9','기타','5', NULL, NOW());</v>
      </c>
    </row>
    <row r="1320" spans="1:17">
      <c r="A1320" s="66" t="s">
        <v>2238</v>
      </c>
      <c r="B1320" s="144">
        <v>1</v>
      </c>
      <c r="C1320" s="16">
        <v>40480</v>
      </c>
      <c r="D1320" s="17" t="s">
        <v>1579</v>
      </c>
      <c r="E1320" s="17" t="s">
        <v>1203</v>
      </c>
      <c r="F1320" s="5" t="s">
        <v>1580</v>
      </c>
      <c r="G1320" s="18">
        <v>1</v>
      </c>
      <c r="H1320" s="18">
        <v>4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 t="s">
        <v>170</v>
      </c>
      <c r="O1320" s="14"/>
      <c r="P1320" s="15" t="s">
        <v>267</v>
      </c>
      <c r="Q1320" s="27" t="str">
        <f t="shared" si="20"/>
        <v>INSERT INTO CNCR_CODE_META_BAK values (:v_host_cd,'1','40480','재건술접근법코드','1','Intracorporeal','1', NULL, NOW());</v>
      </c>
    </row>
    <row r="1321" spans="1:17">
      <c r="A1321" s="66" t="s">
        <v>2238</v>
      </c>
      <c r="B1321" s="144">
        <v>1</v>
      </c>
      <c r="C1321" s="16">
        <v>40480</v>
      </c>
      <c r="D1321" s="17" t="s">
        <v>1579</v>
      </c>
      <c r="E1321" s="17" t="s">
        <v>1581</v>
      </c>
      <c r="F1321" s="5" t="s">
        <v>1582</v>
      </c>
      <c r="G1321" s="18">
        <v>2</v>
      </c>
      <c r="H1321" s="18">
        <v>4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 t="s">
        <v>170</v>
      </c>
      <c r="O1321" s="14"/>
      <c r="P1321" s="15" t="s">
        <v>267</v>
      </c>
      <c r="Q1321" s="27" t="str">
        <f t="shared" si="20"/>
        <v>INSERT INTO CNCR_CODE_META_BAK values (:v_host_cd,'1','40480','재건술접근법코드','2','Extracorporeal','2', NULL, NOW());</v>
      </c>
    </row>
    <row r="1322" spans="1:17">
      <c r="A1322" s="66" t="s">
        <v>2238</v>
      </c>
      <c r="B1322" s="144">
        <v>1</v>
      </c>
      <c r="C1322" s="16">
        <v>40480</v>
      </c>
      <c r="D1322" s="17" t="s">
        <v>1579</v>
      </c>
      <c r="E1322" s="17" t="s">
        <v>1583</v>
      </c>
      <c r="F1322" s="5" t="s">
        <v>1193</v>
      </c>
      <c r="G1322" s="18">
        <v>3</v>
      </c>
      <c r="H1322" s="18">
        <v>4</v>
      </c>
      <c r="I1322" s="14">
        <v>0</v>
      </c>
      <c r="J1322" s="14">
        <v>1</v>
      </c>
      <c r="K1322" s="14">
        <v>0</v>
      </c>
      <c r="L1322" s="14">
        <v>0</v>
      </c>
      <c r="M1322" s="14">
        <v>0</v>
      </c>
      <c r="N1322" s="14" t="s">
        <v>170</v>
      </c>
      <c r="O1322" s="14"/>
      <c r="P1322" s="15" t="s">
        <v>267</v>
      </c>
      <c r="Q1322" s="27" t="str">
        <f t="shared" si="20"/>
        <v>INSERT INTO CNCR_CODE_META_BAK values (:v_host_cd,'1','40480','재건술접근법코드','3','Not applicable','3', NULL, NOW());</v>
      </c>
    </row>
    <row r="1323" spans="1:17">
      <c r="A1323" s="66" t="s">
        <v>2238</v>
      </c>
      <c r="B1323" s="144">
        <v>1</v>
      </c>
      <c r="C1323" s="16">
        <v>40480</v>
      </c>
      <c r="D1323" s="17" t="s">
        <v>1579</v>
      </c>
      <c r="E1323" s="17" t="s">
        <v>1584</v>
      </c>
      <c r="F1323" s="5" t="s">
        <v>271</v>
      </c>
      <c r="G1323" s="18">
        <v>4</v>
      </c>
      <c r="H1323" s="18">
        <v>4</v>
      </c>
      <c r="I1323" s="14">
        <v>0</v>
      </c>
      <c r="J1323" s="14">
        <v>1</v>
      </c>
      <c r="K1323" s="14">
        <v>0</v>
      </c>
      <c r="L1323" s="14">
        <v>0</v>
      </c>
      <c r="M1323" s="14">
        <v>0</v>
      </c>
      <c r="N1323" s="14" t="s">
        <v>170</v>
      </c>
      <c r="O1323" s="14"/>
      <c r="P1323" s="15" t="s">
        <v>267</v>
      </c>
      <c r="Q1323" s="27" t="str">
        <f t="shared" si="20"/>
        <v>INSERT INTO CNCR_CODE_META_BAK values (:v_host_cd,'1','40480','재건술접근법코드','9','기타','4', NULL, NOW());</v>
      </c>
    </row>
    <row r="1324" spans="1:17">
      <c r="A1324" s="66" t="s">
        <v>2238</v>
      </c>
      <c r="B1324" s="144">
        <v>1</v>
      </c>
      <c r="C1324" s="16">
        <v>40490</v>
      </c>
      <c r="D1324" s="25" t="s">
        <v>1585</v>
      </c>
      <c r="E1324" s="17" t="s">
        <v>339</v>
      </c>
      <c r="F1324" s="5" t="s">
        <v>1586</v>
      </c>
      <c r="G1324" s="18">
        <v>1</v>
      </c>
      <c r="H1324" s="18">
        <v>8</v>
      </c>
      <c r="I1324" s="14">
        <v>0</v>
      </c>
      <c r="J1324" s="14">
        <v>1</v>
      </c>
      <c r="K1324" s="14">
        <v>0</v>
      </c>
      <c r="L1324" s="14">
        <v>0</v>
      </c>
      <c r="M1324" s="14">
        <v>0</v>
      </c>
      <c r="N1324" s="14" t="s">
        <v>170</v>
      </c>
      <c r="O1324" s="14"/>
      <c r="P1324" s="15" t="s">
        <v>267</v>
      </c>
      <c r="Q1324" s="27" t="str">
        <f t="shared" si="20"/>
        <v>INSERT INTO CNCR_CODE_META_BAK values (:v_host_cd,'1','40490','재건술종류코드','01','Billroth I','1', NULL, NOW());</v>
      </c>
    </row>
    <row r="1325" spans="1:17">
      <c r="A1325" s="66" t="s">
        <v>2238</v>
      </c>
      <c r="B1325" s="144">
        <v>1</v>
      </c>
      <c r="C1325" s="16">
        <v>40490</v>
      </c>
      <c r="D1325" s="25" t="s">
        <v>1585</v>
      </c>
      <c r="E1325" s="17" t="s">
        <v>341</v>
      </c>
      <c r="F1325" s="5" t="s">
        <v>1587</v>
      </c>
      <c r="G1325" s="18">
        <v>2</v>
      </c>
      <c r="H1325" s="18">
        <v>8</v>
      </c>
      <c r="I1325" s="14">
        <v>0</v>
      </c>
      <c r="J1325" s="14">
        <v>1</v>
      </c>
      <c r="K1325" s="14">
        <v>0</v>
      </c>
      <c r="L1325" s="14">
        <v>0</v>
      </c>
      <c r="M1325" s="14">
        <v>0</v>
      </c>
      <c r="N1325" s="14" t="s">
        <v>170</v>
      </c>
      <c r="O1325" s="14"/>
      <c r="P1325" s="15" t="s">
        <v>267</v>
      </c>
      <c r="Q1325" s="27" t="str">
        <f t="shared" si="20"/>
        <v>INSERT INTO CNCR_CODE_META_BAK values (:v_host_cd,'1','40490','재건술종류코드','02','Billroth II','2', NULL, NOW());</v>
      </c>
    </row>
    <row r="1326" spans="1:17">
      <c r="A1326" s="66" t="s">
        <v>2238</v>
      </c>
      <c r="B1326" s="144">
        <v>1</v>
      </c>
      <c r="C1326" s="16">
        <v>40490</v>
      </c>
      <c r="D1326" s="25" t="s">
        <v>1585</v>
      </c>
      <c r="E1326" s="17" t="s">
        <v>343</v>
      </c>
      <c r="F1326" s="5" t="s">
        <v>1588</v>
      </c>
      <c r="G1326" s="18">
        <v>3</v>
      </c>
      <c r="H1326" s="18">
        <v>8</v>
      </c>
      <c r="I1326" s="14">
        <v>0</v>
      </c>
      <c r="J1326" s="14">
        <v>1</v>
      </c>
      <c r="K1326" s="14">
        <v>0</v>
      </c>
      <c r="L1326" s="14">
        <v>0</v>
      </c>
      <c r="M1326" s="14">
        <v>0</v>
      </c>
      <c r="N1326" s="14" t="s">
        <v>170</v>
      </c>
      <c r="O1326" s="14"/>
      <c r="P1326" s="15" t="s">
        <v>267</v>
      </c>
      <c r="Q1326" s="27" t="str">
        <f t="shared" si="20"/>
        <v>INSERT INTO CNCR_CODE_META_BAK values (:v_host_cd,'1','40490','재건술종류코드','03','Double tract method','3', NULL, NOW());</v>
      </c>
    </row>
    <row r="1327" spans="1:17">
      <c r="A1327" s="66" t="s">
        <v>2238</v>
      </c>
      <c r="B1327" s="144">
        <v>1</v>
      </c>
      <c r="C1327" s="16">
        <v>40490</v>
      </c>
      <c r="D1327" s="25" t="s">
        <v>1585</v>
      </c>
      <c r="E1327" s="17" t="s">
        <v>345</v>
      </c>
      <c r="F1327" s="5" t="s">
        <v>1589</v>
      </c>
      <c r="G1327" s="18">
        <v>4</v>
      </c>
      <c r="H1327" s="18">
        <v>8</v>
      </c>
      <c r="I1327" s="14">
        <v>0</v>
      </c>
      <c r="J1327" s="14">
        <v>1</v>
      </c>
      <c r="K1327" s="14">
        <v>0</v>
      </c>
      <c r="L1327" s="14">
        <v>0</v>
      </c>
      <c r="M1327" s="14">
        <v>0</v>
      </c>
      <c r="N1327" s="14" t="s">
        <v>170</v>
      </c>
      <c r="O1327" s="14"/>
      <c r="P1327" s="15" t="s">
        <v>267</v>
      </c>
      <c r="Q1327" s="27" t="str">
        <f t="shared" si="20"/>
        <v>INSERT INTO CNCR_CODE_META_BAK values (:v_host_cd,'1','40490','재건술종류코드','04','Esophagogastrostomy','4', NULL, NOW());</v>
      </c>
    </row>
    <row r="1328" spans="1:17">
      <c r="A1328" s="66" t="s">
        <v>2238</v>
      </c>
      <c r="B1328" s="144">
        <v>1</v>
      </c>
      <c r="C1328" s="16">
        <v>40490</v>
      </c>
      <c r="D1328" s="25" t="s">
        <v>1585</v>
      </c>
      <c r="E1328" s="17" t="s">
        <v>347</v>
      </c>
      <c r="F1328" s="5" t="s">
        <v>1590</v>
      </c>
      <c r="G1328" s="18">
        <v>5</v>
      </c>
      <c r="H1328" s="18">
        <v>8</v>
      </c>
      <c r="I1328" s="14">
        <v>0</v>
      </c>
      <c r="J1328" s="14">
        <v>1</v>
      </c>
      <c r="K1328" s="14">
        <v>0</v>
      </c>
      <c r="L1328" s="14">
        <v>0</v>
      </c>
      <c r="M1328" s="14">
        <v>0</v>
      </c>
      <c r="N1328" s="14" t="s">
        <v>170</v>
      </c>
      <c r="O1328" s="14"/>
      <c r="P1328" s="15" t="s">
        <v>267</v>
      </c>
      <c r="Q1328" s="27" t="str">
        <f t="shared" si="20"/>
        <v>INSERT INTO CNCR_CODE_META_BAK values (:v_host_cd,'1','40490','재건술종류코드','05','Gastrogastrostomy','5', NULL, NOW());</v>
      </c>
    </row>
    <row r="1329" spans="1:17">
      <c r="A1329" s="66" t="s">
        <v>2238</v>
      </c>
      <c r="B1329" s="144">
        <v>1</v>
      </c>
      <c r="C1329" s="16">
        <v>40490</v>
      </c>
      <c r="D1329" s="25" t="s">
        <v>1585</v>
      </c>
      <c r="E1329" s="17" t="s">
        <v>595</v>
      </c>
      <c r="F1329" s="5" t="s">
        <v>1591</v>
      </c>
      <c r="G1329" s="18">
        <v>6</v>
      </c>
      <c r="H1329" s="18">
        <v>8</v>
      </c>
      <c r="I1329" s="14">
        <v>0</v>
      </c>
      <c r="J1329" s="14">
        <v>1</v>
      </c>
      <c r="K1329" s="14">
        <v>0</v>
      </c>
      <c r="L1329" s="14">
        <v>0</v>
      </c>
      <c r="M1329" s="14">
        <v>0</v>
      </c>
      <c r="N1329" s="14" t="s">
        <v>170</v>
      </c>
      <c r="O1329" s="14"/>
      <c r="P1329" s="15" t="s">
        <v>267</v>
      </c>
      <c r="Q1329" s="27" t="str">
        <f t="shared" si="20"/>
        <v>INSERT INTO CNCR_CODE_META_BAK values (:v_host_cd,'1','40490','재건술종류코드','06','Primary repair','6', NULL, NOW());</v>
      </c>
    </row>
    <row r="1330" spans="1:17">
      <c r="A1330" s="66" t="s">
        <v>2238</v>
      </c>
      <c r="B1330" s="144">
        <v>1</v>
      </c>
      <c r="C1330" s="16">
        <v>40490</v>
      </c>
      <c r="D1330" s="25" t="s">
        <v>1585</v>
      </c>
      <c r="E1330" s="17" t="s">
        <v>597</v>
      </c>
      <c r="F1330" s="5" t="s">
        <v>1592</v>
      </c>
      <c r="G1330" s="18">
        <v>7</v>
      </c>
      <c r="H1330" s="18">
        <v>8</v>
      </c>
      <c r="I1330" s="14">
        <v>0</v>
      </c>
      <c r="J1330" s="14">
        <v>1</v>
      </c>
      <c r="K1330" s="14">
        <v>0</v>
      </c>
      <c r="L1330" s="14">
        <v>0</v>
      </c>
      <c r="M1330" s="14">
        <v>0</v>
      </c>
      <c r="N1330" s="14" t="s">
        <v>170</v>
      </c>
      <c r="O1330" s="14"/>
      <c r="P1330" s="15" t="s">
        <v>267</v>
      </c>
      <c r="Q1330" s="27" t="str">
        <f t="shared" si="20"/>
        <v>INSERT INTO CNCR_CODE_META_BAK values (:v_host_cd,'1','40490','재건술종류코드','07','Roux-en-Y','7', NULL, NOW());</v>
      </c>
    </row>
    <row r="1331" spans="1:17">
      <c r="A1331" s="66" t="s">
        <v>2238</v>
      </c>
      <c r="B1331" s="144">
        <v>1</v>
      </c>
      <c r="C1331" s="16">
        <v>40490</v>
      </c>
      <c r="D1331" s="25" t="s">
        <v>1585</v>
      </c>
      <c r="E1331" s="17" t="s">
        <v>82</v>
      </c>
      <c r="F1331" s="5" t="s">
        <v>271</v>
      </c>
      <c r="G1331" s="18">
        <v>8</v>
      </c>
      <c r="H1331" s="18">
        <v>8</v>
      </c>
      <c r="I1331" s="14">
        <v>0</v>
      </c>
      <c r="J1331" s="14">
        <v>1</v>
      </c>
      <c r="K1331" s="14">
        <v>0</v>
      </c>
      <c r="L1331" s="14">
        <v>0</v>
      </c>
      <c r="M1331" s="14">
        <v>0</v>
      </c>
      <c r="N1331" s="14" t="s">
        <v>170</v>
      </c>
      <c r="O1331" s="14"/>
      <c r="P1331" s="15" t="s">
        <v>267</v>
      </c>
      <c r="Q1331" s="27" t="str">
        <f t="shared" si="20"/>
        <v>INSERT INTO CNCR_CODE_META_BAK values (:v_host_cd,'1','40490','재건술종류코드','99','기타','8', NULL, NOW());</v>
      </c>
    </row>
    <row r="1332" spans="1:17">
      <c r="A1332" s="66" t="s">
        <v>2238</v>
      </c>
      <c r="B1332" s="144">
        <v>1</v>
      </c>
      <c r="C1332" s="16">
        <v>40500</v>
      </c>
      <c r="D1332" s="16" t="s">
        <v>1593</v>
      </c>
      <c r="E1332" s="17" t="s">
        <v>339</v>
      </c>
      <c r="F1332" s="5" t="s">
        <v>620</v>
      </c>
      <c r="G1332" s="18">
        <v>1</v>
      </c>
      <c r="H1332" s="18">
        <v>7</v>
      </c>
      <c r="I1332" s="14">
        <v>0</v>
      </c>
      <c r="J1332" s="14">
        <v>1</v>
      </c>
      <c r="K1332" s="14">
        <v>0</v>
      </c>
      <c r="L1332" s="14">
        <v>0</v>
      </c>
      <c r="M1332" s="14">
        <v>0</v>
      </c>
      <c r="N1332" s="14" t="s">
        <v>170</v>
      </c>
      <c r="O1332" s="14"/>
      <c r="P1332" s="15" t="s">
        <v>267</v>
      </c>
      <c r="Q1332" s="27" t="str">
        <f t="shared" si="20"/>
        <v>INSERT INTO CNCR_CODE_META_BAK values (:v_host_cd,'1','40500','합병절제부위코드','01','None','1', NULL, NOW());</v>
      </c>
    </row>
    <row r="1333" spans="1:17">
      <c r="A1333" s="66" t="s">
        <v>2238</v>
      </c>
      <c r="B1333" s="144">
        <v>1</v>
      </c>
      <c r="C1333" s="16">
        <v>40500</v>
      </c>
      <c r="D1333" s="16" t="s">
        <v>1594</v>
      </c>
      <c r="E1333" s="17" t="s">
        <v>341</v>
      </c>
      <c r="F1333" s="5" t="s">
        <v>768</v>
      </c>
      <c r="G1333" s="18">
        <v>2</v>
      </c>
      <c r="H1333" s="18">
        <v>7</v>
      </c>
      <c r="I1333" s="14">
        <v>0</v>
      </c>
      <c r="J1333" s="14">
        <v>1</v>
      </c>
      <c r="K1333" s="14">
        <v>0</v>
      </c>
      <c r="L1333" s="14">
        <v>0</v>
      </c>
      <c r="M1333" s="14">
        <v>0</v>
      </c>
      <c r="N1333" s="14" t="s">
        <v>170</v>
      </c>
      <c r="O1333" s="14"/>
      <c r="P1333" s="15" t="s">
        <v>267</v>
      </c>
      <c r="Q1333" s="27" t="str">
        <f t="shared" si="20"/>
        <v>INSERT INTO CNCR_CODE_META_BAK values (:v_host_cd,'1','40500','합병절제부위코드','02','Colon','2', NULL, NOW());</v>
      </c>
    </row>
    <row r="1334" spans="1:17">
      <c r="A1334" s="66" t="s">
        <v>2238</v>
      </c>
      <c r="B1334" s="144">
        <v>1</v>
      </c>
      <c r="C1334" s="16">
        <v>40500</v>
      </c>
      <c r="D1334" s="16" t="s">
        <v>1594</v>
      </c>
      <c r="E1334" s="17" t="s">
        <v>343</v>
      </c>
      <c r="F1334" s="5" t="s">
        <v>1595</v>
      </c>
      <c r="G1334" s="18">
        <v>3</v>
      </c>
      <c r="H1334" s="18">
        <v>7</v>
      </c>
      <c r="I1334" s="14">
        <v>0</v>
      </c>
      <c r="J1334" s="14">
        <v>1</v>
      </c>
      <c r="K1334" s="14">
        <v>0</v>
      </c>
      <c r="L1334" s="14">
        <v>0</v>
      </c>
      <c r="M1334" s="14">
        <v>0</v>
      </c>
      <c r="N1334" s="14" t="s">
        <v>170</v>
      </c>
      <c r="O1334" s="14"/>
      <c r="P1334" s="15" t="s">
        <v>267</v>
      </c>
      <c r="Q1334" s="27" t="str">
        <f t="shared" si="20"/>
        <v>INSERT INTO CNCR_CODE_META_BAK values (:v_host_cd,'1','40500','합병절제부위코드','03','Gall Baldder','3', NULL, NOW());</v>
      </c>
    </row>
    <row r="1335" spans="1:17">
      <c r="A1335" s="66" t="s">
        <v>2238</v>
      </c>
      <c r="B1335" s="144">
        <v>1</v>
      </c>
      <c r="C1335" s="16">
        <v>40500</v>
      </c>
      <c r="D1335" s="16" t="s">
        <v>1594</v>
      </c>
      <c r="E1335" s="17" t="s">
        <v>345</v>
      </c>
      <c r="F1335" s="5" t="s">
        <v>510</v>
      </c>
      <c r="G1335" s="18">
        <v>4</v>
      </c>
      <c r="H1335" s="18">
        <v>7</v>
      </c>
      <c r="I1335" s="14">
        <v>0</v>
      </c>
      <c r="J1335" s="14">
        <v>1</v>
      </c>
      <c r="K1335" s="14">
        <v>0</v>
      </c>
      <c r="L1335" s="14">
        <v>0</v>
      </c>
      <c r="M1335" s="14">
        <v>0</v>
      </c>
      <c r="N1335" s="14" t="s">
        <v>170</v>
      </c>
      <c r="O1335" s="14"/>
      <c r="P1335" s="15" t="s">
        <v>267</v>
      </c>
      <c r="Q1335" s="27" t="str">
        <f t="shared" si="20"/>
        <v>INSERT INTO CNCR_CODE_META_BAK values (:v_host_cd,'1','40500','합병절제부위코드','04','Liver','4', NULL, NOW());</v>
      </c>
    </row>
    <row r="1336" spans="1:17">
      <c r="A1336" s="66" t="s">
        <v>2238</v>
      </c>
      <c r="B1336" s="144">
        <v>1</v>
      </c>
      <c r="C1336" s="16">
        <v>40500</v>
      </c>
      <c r="D1336" s="16" t="s">
        <v>1594</v>
      </c>
      <c r="E1336" s="17" t="s">
        <v>347</v>
      </c>
      <c r="F1336" s="5" t="s">
        <v>1055</v>
      </c>
      <c r="G1336" s="18">
        <v>5</v>
      </c>
      <c r="H1336" s="18">
        <v>7</v>
      </c>
      <c r="I1336" s="14">
        <v>0</v>
      </c>
      <c r="J1336" s="14">
        <v>1</v>
      </c>
      <c r="K1336" s="14">
        <v>0</v>
      </c>
      <c r="L1336" s="14">
        <v>0</v>
      </c>
      <c r="M1336" s="14">
        <v>0</v>
      </c>
      <c r="N1336" s="14" t="s">
        <v>170</v>
      </c>
      <c r="O1336" s="14"/>
      <c r="P1336" s="15" t="s">
        <v>267</v>
      </c>
      <c r="Q1336" s="27" t="str">
        <f t="shared" si="20"/>
        <v>INSERT INTO CNCR_CODE_META_BAK values (:v_host_cd,'1','40500','합병절제부위코드','05','Pancreas','5', NULL, NOW());</v>
      </c>
    </row>
    <row r="1337" spans="1:17">
      <c r="A1337" s="66" t="s">
        <v>2238</v>
      </c>
      <c r="B1337" s="144">
        <v>1</v>
      </c>
      <c r="C1337" s="16">
        <v>40500</v>
      </c>
      <c r="D1337" s="16" t="s">
        <v>1594</v>
      </c>
      <c r="E1337" s="17" t="s">
        <v>595</v>
      </c>
      <c r="F1337" s="5" t="s">
        <v>1057</v>
      </c>
      <c r="G1337" s="18">
        <v>6</v>
      </c>
      <c r="H1337" s="18">
        <v>7</v>
      </c>
      <c r="I1337" s="14">
        <v>0</v>
      </c>
      <c r="J1337" s="14">
        <v>1</v>
      </c>
      <c r="K1337" s="14">
        <v>0</v>
      </c>
      <c r="L1337" s="14">
        <v>0</v>
      </c>
      <c r="M1337" s="14">
        <v>0</v>
      </c>
      <c r="N1337" s="14" t="s">
        <v>170</v>
      </c>
      <c r="O1337" s="14"/>
      <c r="P1337" s="15" t="s">
        <v>267</v>
      </c>
      <c r="Q1337" s="27" t="str">
        <f t="shared" si="20"/>
        <v>INSERT INTO CNCR_CODE_META_BAK values (:v_host_cd,'1','40500','합병절제부위코드','06','Spleen','6', NULL, NOW());</v>
      </c>
    </row>
    <row r="1338" spans="1:17">
      <c r="A1338" s="66" t="s">
        <v>2238</v>
      </c>
      <c r="B1338" s="144">
        <v>1</v>
      </c>
      <c r="C1338" s="16">
        <v>40500</v>
      </c>
      <c r="D1338" s="16" t="s">
        <v>1594</v>
      </c>
      <c r="E1338" s="17">
        <v>99</v>
      </c>
      <c r="F1338" s="5" t="s">
        <v>271</v>
      </c>
      <c r="G1338" s="18">
        <v>7</v>
      </c>
      <c r="H1338" s="18">
        <v>7</v>
      </c>
      <c r="I1338" s="14">
        <v>0</v>
      </c>
      <c r="J1338" s="14">
        <v>1</v>
      </c>
      <c r="K1338" s="14">
        <v>0</v>
      </c>
      <c r="L1338" s="14">
        <v>0</v>
      </c>
      <c r="M1338" s="14">
        <v>0</v>
      </c>
      <c r="N1338" s="14" t="s">
        <v>170</v>
      </c>
      <c r="O1338" s="14"/>
      <c r="P1338" s="15" t="s">
        <v>267</v>
      </c>
      <c r="Q1338" s="27" t="str">
        <f t="shared" si="20"/>
        <v>INSERT INTO CNCR_CODE_META_BAK values (:v_host_cd,'1','40500','합병절제부위코드','99','기타','7', NULL, NOW());</v>
      </c>
    </row>
    <row r="1339" spans="1:17">
      <c r="A1339" s="66" t="s">
        <v>2238</v>
      </c>
      <c r="B1339" s="144">
        <v>1</v>
      </c>
      <c r="C1339" s="16">
        <v>40520</v>
      </c>
      <c r="D1339" s="16" t="s">
        <v>1596</v>
      </c>
      <c r="E1339" s="17" t="s">
        <v>339</v>
      </c>
      <c r="F1339" s="5" t="s">
        <v>848</v>
      </c>
      <c r="G1339" s="18">
        <v>1</v>
      </c>
      <c r="H1339" s="18">
        <v>6</v>
      </c>
      <c r="I1339" s="14">
        <v>0</v>
      </c>
      <c r="J1339" s="14">
        <v>1</v>
      </c>
      <c r="K1339" s="14">
        <v>1</v>
      </c>
      <c r="L1339" s="14">
        <v>1</v>
      </c>
      <c r="M1339" s="14">
        <v>1</v>
      </c>
      <c r="N1339" s="14" t="s">
        <v>170</v>
      </c>
      <c r="O1339" s="14"/>
      <c r="P1339" s="15" t="s">
        <v>275</v>
      </c>
      <c r="Q1339" s="27" t="str">
        <f t="shared" si="20"/>
        <v>INSERT INTO CNCR_CODE_META_BAK values (:v_host_cd,'1','40520','항암요법부작용등급코드','01','I','1', NULL, NOW());</v>
      </c>
    </row>
    <row r="1340" spans="1:17">
      <c r="A1340" s="66" t="s">
        <v>2238</v>
      </c>
      <c r="B1340" s="144">
        <v>1</v>
      </c>
      <c r="C1340" s="16">
        <v>40520</v>
      </c>
      <c r="D1340" s="16" t="s">
        <v>98</v>
      </c>
      <c r="E1340" s="17" t="s">
        <v>341</v>
      </c>
      <c r="F1340" s="5" t="s">
        <v>849</v>
      </c>
      <c r="G1340" s="18">
        <v>2</v>
      </c>
      <c r="H1340" s="18">
        <v>6</v>
      </c>
      <c r="I1340" s="14">
        <v>0</v>
      </c>
      <c r="J1340" s="14">
        <v>1</v>
      </c>
      <c r="K1340" s="14">
        <v>1</v>
      </c>
      <c r="L1340" s="14">
        <v>1</v>
      </c>
      <c r="M1340" s="14">
        <v>1</v>
      </c>
      <c r="N1340" s="14" t="s">
        <v>170</v>
      </c>
      <c r="O1340" s="14"/>
      <c r="P1340" s="15" t="s">
        <v>275</v>
      </c>
      <c r="Q1340" s="27" t="str">
        <f t="shared" si="20"/>
        <v>INSERT INTO CNCR_CODE_META_BAK values (:v_host_cd,'1','40520','항암요법부작용등급코드','02','II','2', NULL, NOW());</v>
      </c>
    </row>
    <row r="1341" spans="1:17">
      <c r="A1341" s="66" t="s">
        <v>2238</v>
      </c>
      <c r="B1341" s="144">
        <v>1</v>
      </c>
      <c r="C1341" s="16">
        <v>40520</v>
      </c>
      <c r="D1341" s="16" t="s">
        <v>98</v>
      </c>
      <c r="E1341" s="17" t="s">
        <v>343</v>
      </c>
      <c r="F1341" s="5" t="s">
        <v>1597</v>
      </c>
      <c r="G1341" s="18">
        <v>3</v>
      </c>
      <c r="H1341" s="18">
        <v>6</v>
      </c>
      <c r="I1341" s="14">
        <v>0</v>
      </c>
      <c r="J1341" s="14">
        <v>1</v>
      </c>
      <c r="K1341" s="14">
        <v>1</v>
      </c>
      <c r="L1341" s="14">
        <v>1</v>
      </c>
      <c r="M1341" s="14">
        <v>1</v>
      </c>
      <c r="N1341" s="14" t="s">
        <v>170</v>
      </c>
      <c r="O1341" s="14"/>
      <c r="P1341" s="15" t="s">
        <v>275</v>
      </c>
      <c r="Q1341" s="27" t="str">
        <f t="shared" si="20"/>
        <v>INSERT INTO CNCR_CODE_META_BAK values (:v_host_cd,'1','40520','항암요법부작용등급코드','03','III','3', NULL, NOW());</v>
      </c>
    </row>
    <row r="1342" spans="1:17">
      <c r="A1342" s="66" t="s">
        <v>2238</v>
      </c>
      <c r="B1342" s="144">
        <v>1</v>
      </c>
      <c r="C1342" s="16">
        <v>40520</v>
      </c>
      <c r="D1342" s="16" t="s">
        <v>98</v>
      </c>
      <c r="E1342" s="17" t="s">
        <v>345</v>
      </c>
      <c r="F1342" s="5" t="s">
        <v>851</v>
      </c>
      <c r="G1342" s="18">
        <v>4</v>
      </c>
      <c r="H1342" s="18">
        <v>6</v>
      </c>
      <c r="I1342" s="14">
        <v>0</v>
      </c>
      <c r="J1342" s="14">
        <v>1</v>
      </c>
      <c r="K1342" s="14">
        <v>1</v>
      </c>
      <c r="L1342" s="14">
        <v>1</v>
      </c>
      <c r="M1342" s="14">
        <v>1</v>
      </c>
      <c r="N1342" s="14" t="s">
        <v>170</v>
      </c>
      <c r="O1342" s="14"/>
      <c r="P1342" s="15" t="s">
        <v>275</v>
      </c>
      <c r="Q1342" s="27" t="str">
        <f t="shared" si="20"/>
        <v>INSERT INTO CNCR_CODE_META_BAK values (:v_host_cd,'1','40520','항암요법부작용등급코드','04','IV','4', NULL, NOW());</v>
      </c>
    </row>
    <row r="1343" spans="1:17">
      <c r="A1343" s="66" t="s">
        <v>2238</v>
      </c>
      <c r="B1343" s="144">
        <v>1</v>
      </c>
      <c r="C1343" s="16">
        <v>40520</v>
      </c>
      <c r="D1343" s="16" t="s">
        <v>98</v>
      </c>
      <c r="E1343" s="17" t="s">
        <v>347</v>
      </c>
      <c r="F1343" s="5" t="s">
        <v>852</v>
      </c>
      <c r="G1343" s="18">
        <v>5</v>
      </c>
      <c r="H1343" s="18">
        <v>6</v>
      </c>
      <c r="I1343" s="14">
        <v>0</v>
      </c>
      <c r="J1343" s="14">
        <v>1</v>
      </c>
      <c r="K1343" s="14">
        <v>1</v>
      </c>
      <c r="L1343" s="14">
        <v>1</v>
      </c>
      <c r="M1343" s="14">
        <v>1</v>
      </c>
      <c r="N1343" s="14" t="s">
        <v>170</v>
      </c>
      <c r="O1343" s="14"/>
      <c r="P1343" s="15" t="s">
        <v>275</v>
      </c>
      <c r="Q1343" s="27" t="str">
        <f t="shared" si="20"/>
        <v>INSERT INTO CNCR_CODE_META_BAK values (:v_host_cd,'1','40520','항암요법부작용등급코드','05','V','5', NULL, NOW());</v>
      </c>
    </row>
    <row r="1344" spans="1:17">
      <c r="A1344" s="66" t="s">
        <v>2238</v>
      </c>
      <c r="B1344" s="144">
        <v>1</v>
      </c>
      <c r="C1344" s="16">
        <v>40520</v>
      </c>
      <c r="D1344" s="16" t="s">
        <v>98</v>
      </c>
      <c r="E1344" s="17" t="s">
        <v>307</v>
      </c>
      <c r="F1344" s="5" t="s">
        <v>308</v>
      </c>
      <c r="G1344" s="18">
        <v>6</v>
      </c>
      <c r="H1344" s="18">
        <v>6</v>
      </c>
      <c r="I1344" s="14">
        <v>0</v>
      </c>
      <c r="J1344" s="14">
        <v>0</v>
      </c>
      <c r="K1344" s="14">
        <v>0</v>
      </c>
      <c r="L1344" s="14">
        <v>1</v>
      </c>
      <c r="M1344" s="14">
        <v>1</v>
      </c>
      <c r="N1344" s="14" t="s">
        <v>170</v>
      </c>
      <c r="O1344" s="14"/>
      <c r="P1344" s="15" t="s">
        <v>309</v>
      </c>
      <c r="Q1344" s="27" t="str">
        <f t="shared" si="20"/>
        <v>INSERT INTO CNCR_CODE_META_BAK values (:v_host_cd,'1','40520','항암요법부작용등급코드','98','2개 이상','6', NULL, NOW());</v>
      </c>
    </row>
    <row r="1345" spans="1:17">
      <c r="A1345" s="66" t="s">
        <v>2238</v>
      </c>
      <c r="B1345" s="144">
        <v>1</v>
      </c>
      <c r="C1345" s="16">
        <v>40530</v>
      </c>
      <c r="D1345" s="16" t="s">
        <v>1598</v>
      </c>
      <c r="E1345" s="17" t="s">
        <v>273</v>
      </c>
      <c r="F1345" s="5" t="s">
        <v>1599</v>
      </c>
      <c r="G1345" s="18">
        <v>1</v>
      </c>
      <c r="H1345" s="18">
        <v>37</v>
      </c>
      <c r="I1345" s="14">
        <v>0</v>
      </c>
      <c r="J1345" s="14">
        <v>1</v>
      </c>
      <c r="K1345" s="14">
        <v>1</v>
      </c>
      <c r="L1345" s="13">
        <v>0</v>
      </c>
      <c r="M1345" s="13">
        <v>1</v>
      </c>
      <c r="N1345" s="14" t="s">
        <v>170</v>
      </c>
      <c r="O1345" s="14"/>
      <c r="P1345" s="15" t="s">
        <v>181</v>
      </c>
      <c r="Q1345" s="27" t="str">
        <f t="shared" si="20"/>
        <v>INSERT INTO CNCR_CODE_META_BAK values (:v_host_cd,'1','40530','항암요법부작용코드','01','Alopecia','1', NULL, NOW());</v>
      </c>
    </row>
    <row r="1346" spans="1:17">
      <c r="A1346" s="66" t="s">
        <v>2238</v>
      </c>
      <c r="B1346" s="144">
        <v>1</v>
      </c>
      <c r="C1346" s="16">
        <v>40530</v>
      </c>
      <c r="D1346" s="16" t="s">
        <v>97</v>
      </c>
      <c r="E1346" s="17" t="s">
        <v>276</v>
      </c>
      <c r="F1346" s="5" t="s">
        <v>1600</v>
      </c>
      <c r="G1346" s="18">
        <v>2</v>
      </c>
      <c r="H1346" s="18">
        <v>37</v>
      </c>
      <c r="I1346" s="14">
        <v>0</v>
      </c>
      <c r="J1346" s="14">
        <v>1</v>
      </c>
      <c r="K1346" s="14">
        <v>1</v>
      </c>
      <c r="L1346" s="13">
        <v>0</v>
      </c>
      <c r="M1346" s="13">
        <v>1</v>
      </c>
      <c r="N1346" s="14" t="s">
        <v>170</v>
      </c>
      <c r="O1346" s="14"/>
      <c r="P1346" s="15" t="s">
        <v>181</v>
      </c>
      <c r="Q1346" s="27" t="str">
        <f t="shared" si="20"/>
        <v>INSERT INTO CNCR_CODE_META_BAK values (:v_host_cd,'1','40530','항암요법부작용코드','02','Anorexia','2', NULL, NOW());</v>
      </c>
    </row>
    <row r="1347" spans="1:17">
      <c r="A1347" s="66" t="s">
        <v>2238</v>
      </c>
      <c r="B1347" s="144">
        <v>1</v>
      </c>
      <c r="C1347" s="16">
        <v>40530</v>
      </c>
      <c r="D1347" s="16" t="s">
        <v>97</v>
      </c>
      <c r="E1347" s="17" t="s">
        <v>278</v>
      </c>
      <c r="F1347" s="5" t="s">
        <v>429</v>
      </c>
      <c r="G1347" s="18">
        <v>3</v>
      </c>
      <c r="H1347" s="18">
        <v>37</v>
      </c>
      <c r="I1347" s="14">
        <v>0</v>
      </c>
      <c r="J1347" s="14">
        <v>0</v>
      </c>
      <c r="K1347" s="14">
        <v>1</v>
      </c>
      <c r="L1347" s="13">
        <v>1</v>
      </c>
      <c r="M1347" s="13">
        <v>1</v>
      </c>
      <c r="N1347" s="14" t="s">
        <v>170</v>
      </c>
      <c r="O1347" s="14"/>
      <c r="P1347" s="15" t="s">
        <v>181</v>
      </c>
      <c r="Q1347" s="27" t="str">
        <f t="shared" ref="Q1347:Q1410" si="21">"INSERT INTO CNCR_CODE_META_BAK values (:v_host_cd,'"&amp; B1347 &amp;"','"&amp; C1347 &amp;"','"&amp; D1347 &amp;"','"&amp; E1347 &amp;"','"&amp; SUBSTITUTE(F1347,CHAR(39),CHAR(39)&amp;CHAR(39)) &amp;"','"&amp; G1347 &amp;"', NULL, NOW());"</f>
        <v>INSERT INTO CNCR_CODE_META_BAK values (:v_host_cd,'1','40530','항암요법부작용코드','03','Constipation','3', NULL, NOW());</v>
      </c>
    </row>
    <row r="1348" spans="1:17">
      <c r="A1348" s="66" t="s">
        <v>2238</v>
      </c>
      <c r="B1348" s="144">
        <v>1</v>
      </c>
      <c r="C1348" s="16">
        <v>40530</v>
      </c>
      <c r="D1348" s="16" t="s">
        <v>97</v>
      </c>
      <c r="E1348" s="17" t="s">
        <v>280</v>
      </c>
      <c r="F1348" s="5" t="s">
        <v>437</v>
      </c>
      <c r="G1348" s="18">
        <v>4</v>
      </c>
      <c r="H1348" s="18">
        <v>37</v>
      </c>
      <c r="I1348" s="14">
        <v>0</v>
      </c>
      <c r="J1348" s="14">
        <v>0</v>
      </c>
      <c r="K1348" s="14">
        <v>1</v>
      </c>
      <c r="L1348" s="13">
        <v>1</v>
      </c>
      <c r="M1348" s="13">
        <v>1</v>
      </c>
      <c r="N1348" s="14" t="s">
        <v>170</v>
      </c>
      <c r="O1348" s="14"/>
      <c r="P1348" s="15" t="s">
        <v>181</v>
      </c>
      <c r="Q1348" s="27" t="str">
        <f t="shared" si="21"/>
        <v>INSERT INTO CNCR_CODE_META_BAK values (:v_host_cd,'1','40530','항암요법부작용코드','04','Diarrhea','4', NULL, NOW());</v>
      </c>
    </row>
    <row r="1349" spans="1:17">
      <c r="A1349" s="66" t="s">
        <v>2238</v>
      </c>
      <c r="B1349" s="144">
        <v>1</v>
      </c>
      <c r="C1349" s="16">
        <v>40530</v>
      </c>
      <c r="D1349" s="16" t="s">
        <v>97</v>
      </c>
      <c r="E1349" s="17" t="s">
        <v>282</v>
      </c>
      <c r="F1349" s="5" t="s">
        <v>1601</v>
      </c>
      <c r="G1349" s="18">
        <v>5</v>
      </c>
      <c r="H1349" s="18">
        <v>37</v>
      </c>
      <c r="I1349" s="14">
        <v>0</v>
      </c>
      <c r="J1349" s="14">
        <v>1</v>
      </c>
      <c r="K1349" s="14">
        <v>1</v>
      </c>
      <c r="L1349" s="13">
        <v>0</v>
      </c>
      <c r="M1349" s="13">
        <v>0</v>
      </c>
      <c r="N1349" s="14" t="s">
        <v>170</v>
      </c>
      <c r="O1349" s="14"/>
      <c r="P1349" s="15" t="s">
        <v>181</v>
      </c>
      <c r="Q1349" s="27" t="str">
        <f t="shared" si="21"/>
        <v>INSERT INTO CNCR_CODE_META_BAK values (:v_host_cd,'1','40530','항암요법부작용코드','05','Dry skin','5', NULL, NOW());</v>
      </c>
    </row>
    <row r="1350" spans="1:17">
      <c r="A1350" s="66" t="s">
        <v>2238</v>
      </c>
      <c r="B1350" s="144">
        <v>1</v>
      </c>
      <c r="C1350" s="16">
        <v>40530</v>
      </c>
      <c r="D1350" s="16" t="s">
        <v>97</v>
      </c>
      <c r="E1350" s="17" t="s">
        <v>284</v>
      </c>
      <c r="F1350" s="5" t="s">
        <v>1287</v>
      </c>
      <c r="G1350" s="18">
        <v>6</v>
      </c>
      <c r="H1350" s="18">
        <v>37</v>
      </c>
      <c r="I1350" s="14">
        <v>0</v>
      </c>
      <c r="J1350" s="14">
        <v>0</v>
      </c>
      <c r="K1350" s="14">
        <v>1</v>
      </c>
      <c r="L1350" s="13">
        <v>1</v>
      </c>
      <c r="M1350" s="13">
        <v>1</v>
      </c>
      <c r="N1350" s="14" t="s">
        <v>170</v>
      </c>
      <c r="O1350" s="14"/>
      <c r="P1350" s="15" t="s">
        <v>181</v>
      </c>
      <c r="Q1350" s="27" t="str">
        <f t="shared" si="21"/>
        <v>INSERT INTO CNCR_CODE_META_BAK values (:v_host_cd,'1','40530','항암요법부작용코드','06','Fatigue','6', NULL, NOW());</v>
      </c>
    </row>
    <row r="1351" spans="1:17">
      <c r="A1351" s="66" t="s">
        <v>2238</v>
      </c>
      <c r="B1351" s="144">
        <v>1</v>
      </c>
      <c r="C1351" s="16">
        <v>40530</v>
      </c>
      <c r="D1351" s="16" t="s">
        <v>97</v>
      </c>
      <c r="E1351" s="17" t="s">
        <v>286</v>
      </c>
      <c r="F1351" s="5" t="s">
        <v>1602</v>
      </c>
      <c r="G1351" s="18">
        <v>7</v>
      </c>
      <c r="H1351" s="18">
        <v>37</v>
      </c>
      <c r="I1351" s="14">
        <v>0</v>
      </c>
      <c r="J1351" s="14">
        <v>1</v>
      </c>
      <c r="K1351" s="14">
        <v>1</v>
      </c>
      <c r="L1351" s="13">
        <v>1</v>
      </c>
      <c r="M1351" s="13">
        <v>1</v>
      </c>
      <c r="N1351" s="14" t="s">
        <v>170</v>
      </c>
      <c r="O1351" s="14"/>
      <c r="P1351" s="15" t="s">
        <v>181</v>
      </c>
      <c r="Q1351" s="27" t="str">
        <f t="shared" si="21"/>
        <v>INSERT INTO CNCR_CODE_META_BAK values (:v_host_cd,'1','40530','항암요법부작용코드','07','Hand-foot syndrome','7', NULL, NOW());</v>
      </c>
    </row>
    <row r="1352" spans="1:17">
      <c r="A1352" s="66" t="s">
        <v>2238</v>
      </c>
      <c r="B1352" s="144">
        <v>1</v>
      </c>
      <c r="C1352" s="16">
        <v>40530</v>
      </c>
      <c r="D1352" s="16" t="s">
        <v>97</v>
      </c>
      <c r="E1352" s="17" t="s">
        <v>599</v>
      </c>
      <c r="F1352" s="5" t="s">
        <v>1603</v>
      </c>
      <c r="G1352" s="18">
        <v>8</v>
      </c>
      <c r="H1352" s="18">
        <v>37</v>
      </c>
      <c r="I1352" s="14">
        <v>0</v>
      </c>
      <c r="J1352" s="14">
        <v>0</v>
      </c>
      <c r="K1352" s="14">
        <v>1</v>
      </c>
      <c r="L1352" s="13">
        <v>0</v>
      </c>
      <c r="M1352" s="13">
        <v>0</v>
      </c>
      <c r="N1352" s="14" t="s">
        <v>170</v>
      </c>
      <c r="O1352" s="14"/>
      <c r="P1352" s="15" t="s">
        <v>181</v>
      </c>
      <c r="Q1352" s="27" t="str">
        <f t="shared" si="21"/>
        <v>INSERT INTO CNCR_CODE_META_BAK values (:v_host_cd,'1','40530','항암요법부작용코드','08','Leukopenia','8', NULL, NOW());</v>
      </c>
    </row>
    <row r="1353" spans="1:17">
      <c r="A1353" s="66" t="s">
        <v>2238</v>
      </c>
      <c r="B1353" s="144">
        <v>1</v>
      </c>
      <c r="C1353" s="16">
        <v>40530</v>
      </c>
      <c r="D1353" s="16" t="s">
        <v>97</v>
      </c>
      <c r="E1353" s="17" t="s">
        <v>666</v>
      </c>
      <c r="F1353" s="5" t="s">
        <v>1604</v>
      </c>
      <c r="G1353" s="18">
        <v>9</v>
      </c>
      <c r="H1353" s="18">
        <v>37</v>
      </c>
      <c r="I1353" s="14">
        <v>0</v>
      </c>
      <c r="J1353" s="14">
        <v>0</v>
      </c>
      <c r="K1353" s="14">
        <v>1</v>
      </c>
      <c r="L1353" s="13">
        <v>1</v>
      </c>
      <c r="M1353" s="13">
        <v>1</v>
      </c>
      <c r="N1353" s="14" t="s">
        <v>170</v>
      </c>
      <c r="O1353" s="14"/>
      <c r="P1353" s="15" t="s">
        <v>181</v>
      </c>
      <c r="Q1353" s="27" t="str">
        <f t="shared" si="21"/>
        <v>INSERT INTO CNCR_CODE_META_BAK values (:v_host_cd,'1','40530','항암요법부작용코드','09','Mucositis','9', NULL, NOW());</v>
      </c>
    </row>
    <row r="1354" spans="1:17">
      <c r="A1354" s="66" t="s">
        <v>2238</v>
      </c>
      <c r="B1354" s="144">
        <v>1</v>
      </c>
      <c r="C1354" s="16">
        <v>40530</v>
      </c>
      <c r="D1354" s="16" t="s">
        <v>1598</v>
      </c>
      <c r="E1354" s="17" t="s">
        <v>901</v>
      </c>
      <c r="F1354" s="5" t="s">
        <v>1605</v>
      </c>
      <c r="G1354" s="18">
        <v>10</v>
      </c>
      <c r="H1354" s="18">
        <v>37</v>
      </c>
      <c r="I1354" s="14">
        <v>0</v>
      </c>
      <c r="J1354" s="14">
        <v>1</v>
      </c>
      <c r="K1354" s="14">
        <v>1</v>
      </c>
      <c r="L1354" s="13">
        <v>1</v>
      </c>
      <c r="M1354" s="13">
        <v>1</v>
      </c>
      <c r="N1354" s="14" t="s">
        <v>170</v>
      </c>
      <c r="O1354" s="14"/>
      <c r="P1354" s="15" t="s">
        <v>181</v>
      </c>
      <c r="Q1354" s="27" t="str">
        <f t="shared" si="21"/>
        <v>INSERT INTO CNCR_CODE_META_BAK values (:v_host_cd,'1','40530','항암요법부작용코드','10','Nausea/vomiting','10', NULL, NOW());</v>
      </c>
    </row>
    <row r="1355" spans="1:17">
      <c r="A1355" s="66" t="s">
        <v>2238</v>
      </c>
      <c r="B1355" s="144">
        <v>1</v>
      </c>
      <c r="C1355" s="16">
        <v>40530</v>
      </c>
      <c r="D1355" s="16" t="s">
        <v>97</v>
      </c>
      <c r="E1355" s="17" t="s">
        <v>903</v>
      </c>
      <c r="F1355" s="5" t="s">
        <v>1606</v>
      </c>
      <c r="G1355" s="18">
        <v>11</v>
      </c>
      <c r="H1355" s="18">
        <v>37</v>
      </c>
      <c r="I1355" s="14">
        <v>0</v>
      </c>
      <c r="J1355" s="14">
        <v>0</v>
      </c>
      <c r="K1355" s="14">
        <v>1</v>
      </c>
      <c r="L1355" s="13">
        <v>1</v>
      </c>
      <c r="M1355" s="13">
        <v>1</v>
      </c>
      <c r="N1355" s="14" t="s">
        <v>170</v>
      </c>
      <c r="O1355" s="14"/>
      <c r="P1355" s="15" t="s">
        <v>181</v>
      </c>
      <c r="Q1355" s="27" t="str">
        <f t="shared" si="21"/>
        <v>INSERT INTO CNCR_CODE_META_BAK values (:v_host_cd,'1','40530','항암요법부작용코드','11','Neuropathy','11', NULL, NOW());</v>
      </c>
    </row>
    <row r="1356" spans="1:17">
      <c r="A1356" s="66" t="s">
        <v>2238</v>
      </c>
      <c r="B1356" s="144">
        <v>1</v>
      </c>
      <c r="C1356" s="16">
        <v>40530</v>
      </c>
      <c r="D1356" s="16" t="s">
        <v>97</v>
      </c>
      <c r="E1356" s="17" t="s">
        <v>905</v>
      </c>
      <c r="F1356" s="5" t="s">
        <v>1607</v>
      </c>
      <c r="G1356" s="18">
        <v>12</v>
      </c>
      <c r="H1356" s="18">
        <v>37</v>
      </c>
      <c r="I1356" s="14">
        <v>0</v>
      </c>
      <c r="J1356" s="14">
        <v>0</v>
      </c>
      <c r="K1356" s="14">
        <v>1</v>
      </c>
      <c r="L1356" s="13">
        <v>1</v>
      </c>
      <c r="M1356" s="13">
        <v>1</v>
      </c>
      <c r="N1356" s="14" t="s">
        <v>170</v>
      </c>
      <c r="O1356" s="14"/>
      <c r="P1356" s="15" t="s">
        <v>181</v>
      </c>
      <c r="Q1356" s="27" t="str">
        <f t="shared" si="21"/>
        <v>INSERT INTO CNCR_CODE_META_BAK values (:v_host_cd,'1','40530','항암요법부작용코드','12','Skin rash','12', NULL, NOW());</v>
      </c>
    </row>
    <row r="1357" spans="1:17">
      <c r="A1357" s="66" t="s">
        <v>2238</v>
      </c>
      <c r="B1357" s="144">
        <v>1</v>
      </c>
      <c r="C1357" s="16">
        <v>40530</v>
      </c>
      <c r="D1357" s="16" t="s">
        <v>97</v>
      </c>
      <c r="E1357" s="17" t="s">
        <v>299</v>
      </c>
      <c r="F1357" s="5" t="s">
        <v>1608</v>
      </c>
      <c r="G1357" s="18">
        <v>13</v>
      </c>
      <c r="H1357" s="18">
        <v>37</v>
      </c>
      <c r="I1357" s="14">
        <v>0</v>
      </c>
      <c r="J1357" s="14">
        <v>0</v>
      </c>
      <c r="K1357" s="14">
        <v>0</v>
      </c>
      <c r="L1357" s="13">
        <v>1</v>
      </c>
      <c r="M1357" s="13">
        <v>1</v>
      </c>
      <c r="N1357" s="14" t="s">
        <v>170</v>
      </c>
      <c r="O1357" s="14"/>
      <c r="P1357" s="15" t="s">
        <v>181</v>
      </c>
      <c r="Q1357" s="27" t="str">
        <f t="shared" si="21"/>
        <v>INSERT INTO CNCR_CODE_META_BAK values (:v_host_cd,'1','40530','항암요법부작용코드','13','Abnormal ALP','13', NULL, NOW());</v>
      </c>
    </row>
    <row r="1358" spans="1:17">
      <c r="A1358" s="66" t="s">
        <v>2238</v>
      </c>
      <c r="B1358" s="144">
        <v>1</v>
      </c>
      <c r="C1358" s="16">
        <v>40530</v>
      </c>
      <c r="D1358" s="16" t="s">
        <v>97</v>
      </c>
      <c r="E1358" s="17" t="s">
        <v>301</v>
      </c>
      <c r="F1358" s="5" t="s">
        <v>1609</v>
      </c>
      <c r="G1358" s="18">
        <v>14</v>
      </c>
      <c r="H1358" s="18">
        <v>37</v>
      </c>
      <c r="I1358" s="14">
        <v>0</v>
      </c>
      <c r="J1358" s="14">
        <v>0</v>
      </c>
      <c r="K1358" s="14">
        <v>0</v>
      </c>
      <c r="L1358" s="13">
        <v>1</v>
      </c>
      <c r="M1358" s="13">
        <v>0</v>
      </c>
      <c r="N1358" s="14" t="s">
        <v>170</v>
      </c>
      <c r="O1358" s="14"/>
      <c r="P1358" s="15" t="s">
        <v>181</v>
      </c>
      <c r="Q1358" s="27" t="str">
        <f t="shared" si="21"/>
        <v>INSERT INTO CNCR_CODE_META_BAK values (:v_host_cd,'1','40530','항암요법부작용코드','14','Abnormal ALT','14', NULL, NOW());</v>
      </c>
    </row>
    <row r="1359" spans="1:17">
      <c r="A1359" s="66" t="s">
        <v>2238</v>
      </c>
      <c r="B1359" s="144">
        <v>1</v>
      </c>
      <c r="C1359" s="16">
        <v>40530</v>
      </c>
      <c r="D1359" s="16" t="s">
        <v>97</v>
      </c>
      <c r="E1359" s="17" t="s">
        <v>303</v>
      </c>
      <c r="F1359" s="5" t="s">
        <v>1610</v>
      </c>
      <c r="G1359" s="18">
        <v>15</v>
      </c>
      <c r="H1359" s="18">
        <v>37</v>
      </c>
      <c r="I1359" s="14">
        <v>0</v>
      </c>
      <c r="J1359" s="14">
        <v>0</v>
      </c>
      <c r="K1359" s="14">
        <v>0</v>
      </c>
      <c r="L1359" s="13">
        <v>1</v>
      </c>
      <c r="M1359" s="13">
        <v>0</v>
      </c>
      <c r="N1359" s="14" t="s">
        <v>170</v>
      </c>
      <c r="O1359" s="14"/>
      <c r="P1359" s="15" t="s">
        <v>181</v>
      </c>
      <c r="Q1359" s="27" t="str">
        <f t="shared" si="21"/>
        <v>INSERT INTO CNCR_CODE_META_BAK values (:v_host_cd,'1','40530','항암요법부작용코드','15','Abnormal AST','15', NULL, NOW());</v>
      </c>
    </row>
    <row r="1360" spans="1:17">
      <c r="A1360" s="66" t="s">
        <v>2238</v>
      </c>
      <c r="B1360" s="144">
        <v>1</v>
      </c>
      <c r="C1360" s="16">
        <v>40530</v>
      </c>
      <c r="D1360" s="16" t="s">
        <v>97</v>
      </c>
      <c r="E1360" s="17" t="s">
        <v>305</v>
      </c>
      <c r="F1360" s="5" t="s">
        <v>1611</v>
      </c>
      <c r="G1360" s="18">
        <v>16</v>
      </c>
      <c r="H1360" s="18">
        <v>37</v>
      </c>
      <c r="I1360" s="14">
        <v>0</v>
      </c>
      <c r="J1360" s="14">
        <v>0</v>
      </c>
      <c r="K1360" s="14">
        <v>0</v>
      </c>
      <c r="L1360" s="13">
        <v>1</v>
      </c>
      <c r="M1360" s="13">
        <v>0</v>
      </c>
      <c r="N1360" s="14" t="s">
        <v>170</v>
      </c>
      <c r="O1360" s="14"/>
      <c r="P1360" s="15" t="s">
        <v>181</v>
      </c>
      <c r="Q1360" s="27" t="str">
        <f t="shared" si="21"/>
        <v>INSERT INTO CNCR_CODE_META_BAK values (:v_host_cd,'1','40530','항암요법부작용코드','16','Abnormal Bilirubin','16', NULL, NOW());</v>
      </c>
    </row>
    <row r="1361" spans="1:17">
      <c r="A1361" s="66" t="s">
        <v>2238</v>
      </c>
      <c r="B1361" s="144">
        <v>1</v>
      </c>
      <c r="C1361" s="16">
        <v>40530</v>
      </c>
      <c r="D1361" s="16" t="s">
        <v>97</v>
      </c>
      <c r="E1361" s="17" t="s">
        <v>404</v>
      </c>
      <c r="F1361" s="5" t="s">
        <v>1612</v>
      </c>
      <c r="G1361" s="18">
        <v>17</v>
      </c>
      <c r="H1361" s="18">
        <v>37</v>
      </c>
      <c r="I1361" s="14">
        <v>0</v>
      </c>
      <c r="J1361" s="14">
        <v>0</v>
      </c>
      <c r="K1361" s="14">
        <v>0</v>
      </c>
      <c r="L1361" s="13">
        <v>0</v>
      </c>
      <c r="M1361" s="13">
        <v>1</v>
      </c>
      <c r="N1361" s="14" t="s">
        <v>170</v>
      </c>
      <c r="O1361" s="14"/>
      <c r="P1361" s="15" t="s">
        <v>181</v>
      </c>
      <c r="Q1361" s="27" t="str">
        <f t="shared" si="21"/>
        <v>INSERT INTO CNCR_CODE_META_BAK values (:v_host_cd,'1','40530','항암요법부작용코드','17','Abnormal Creatinine','17', NULL, NOW());</v>
      </c>
    </row>
    <row r="1362" spans="1:17">
      <c r="A1362" s="66" t="s">
        <v>2238</v>
      </c>
      <c r="B1362" s="144">
        <v>1</v>
      </c>
      <c r="C1362" s="16">
        <v>40530</v>
      </c>
      <c r="D1362" s="16" t="s">
        <v>97</v>
      </c>
      <c r="E1362" s="17" t="s">
        <v>406</v>
      </c>
      <c r="F1362" s="5" t="s">
        <v>1613</v>
      </c>
      <c r="G1362" s="18">
        <v>18</v>
      </c>
      <c r="H1362" s="18">
        <v>37</v>
      </c>
      <c r="I1362" s="14">
        <v>0</v>
      </c>
      <c r="J1362" s="14">
        <v>0</v>
      </c>
      <c r="K1362" s="14">
        <v>0</v>
      </c>
      <c r="L1362" s="13">
        <v>1</v>
      </c>
      <c r="M1362" s="13">
        <v>0</v>
      </c>
      <c r="N1362" s="14" t="s">
        <v>170</v>
      </c>
      <c r="O1362" s="14"/>
      <c r="P1362" s="15" t="s">
        <v>181</v>
      </c>
      <c r="Q1362" s="27" t="str">
        <f t="shared" si="21"/>
        <v>INSERT INTO CNCR_CODE_META_BAK values (:v_host_cd,'1','40530','항암요법부작용코드','18','Anaemia','18', NULL, NOW());</v>
      </c>
    </row>
    <row r="1363" spans="1:17">
      <c r="A1363" s="66" t="s">
        <v>2238</v>
      </c>
      <c r="B1363" s="144">
        <v>1</v>
      </c>
      <c r="C1363" s="16">
        <v>40530</v>
      </c>
      <c r="D1363" s="16" t="s">
        <v>97</v>
      </c>
      <c r="E1363" s="17" t="s">
        <v>408</v>
      </c>
      <c r="F1363" s="5" t="s">
        <v>622</v>
      </c>
      <c r="G1363" s="18">
        <v>19</v>
      </c>
      <c r="H1363" s="18">
        <v>37</v>
      </c>
      <c r="I1363" s="14">
        <v>0</v>
      </c>
      <c r="J1363" s="14">
        <v>0</v>
      </c>
      <c r="K1363" s="14">
        <v>0</v>
      </c>
      <c r="L1363" s="13">
        <v>0</v>
      </c>
      <c r="M1363" s="13">
        <v>1</v>
      </c>
      <c r="N1363" s="14" t="s">
        <v>170</v>
      </c>
      <c r="O1363" s="14"/>
      <c r="P1363" s="15" t="s">
        <v>181</v>
      </c>
      <c r="Q1363" s="27" t="str">
        <f t="shared" si="21"/>
        <v>INSERT INTO CNCR_CODE_META_BAK values (:v_host_cd,'1','40530','항암요법부작용코드','19','Bleeding','19', NULL, NOW());</v>
      </c>
    </row>
    <row r="1364" spans="1:17">
      <c r="A1364" s="66" t="s">
        <v>2238</v>
      </c>
      <c r="B1364" s="144">
        <v>1</v>
      </c>
      <c r="C1364" s="16">
        <v>40530</v>
      </c>
      <c r="D1364" s="16" t="s">
        <v>97</v>
      </c>
      <c r="E1364" s="17" t="s">
        <v>410</v>
      </c>
      <c r="F1364" s="5" t="s">
        <v>1614</v>
      </c>
      <c r="G1364" s="18">
        <v>20</v>
      </c>
      <c r="H1364" s="18">
        <v>37</v>
      </c>
      <c r="I1364" s="14">
        <v>0</v>
      </c>
      <c r="J1364" s="14">
        <v>0</v>
      </c>
      <c r="K1364" s="14">
        <v>0</v>
      </c>
      <c r="L1364" s="13">
        <v>0</v>
      </c>
      <c r="M1364" s="13">
        <v>1</v>
      </c>
      <c r="N1364" s="14" t="s">
        <v>170</v>
      </c>
      <c r="O1364" s="14"/>
      <c r="P1364" s="15" t="s">
        <v>181</v>
      </c>
      <c r="Q1364" s="27" t="str">
        <f t="shared" si="21"/>
        <v>INSERT INTO CNCR_CODE_META_BAK values (:v_host_cd,'1','40530','항암요법부작용코드','20','Edema','20', NULL, NOW());</v>
      </c>
    </row>
    <row r="1365" spans="1:17">
      <c r="A1365" s="66" t="s">
        <v>2238</v>
      </c>
      <c r="B1365" s="144">
        <v>1</v>
      </c>
      <c r="C1365" s="16">
        <v>40530</v>
      </c>
      <c r="D1365" s="16" t="s">
        <v>97</v>
      </c>
      <c r="E1365" s="17" t="s">
        <v>412</v>
      </c>
      <c r="F1365" s="5" t="s">
        <v>1615</v>
      </c>
      <c r="G1365" s="18">
        <v>21</v>
      </c>
      <c r="H1365" s="18">
        <v>37</v>
      </c>
      <c r="I1365" s="14">
        <v>0</v>
      </c>
      <c r="J1365" s="14">
        <v>0</v>
      </c>
      <c r="K1365" s="14">
        <v>0</v>
      </c>
      <c r="L1365" s="13">
        <v>0</v>
      </c>
      <c r="M1365" s="13">
        <v>1</v>
      </c>
      <c r="N1365" s="14" t="s">
        <v>170</v>
      </c>
      <c r="O1365" s="14"/>
      <c r="P1365" s="15" t="s">
        <v>181</v>
      </c>
      <c r="Q1365" s="27" t="str">
        <f t="shared" si="21"/>
        <v>INSERT INTO CNCR_CODE_META_BAK values (:v_host_cd,'1','40530','항암요법부작용코드','21','Febrile neutropenia','21', NULL, NOW());</v>
      </c>
    </row>
    <row r="1366" spans="1:17">
      <c r="A1366" s="66" t="s">
        <v>2238</v>
      </c>
      <c r="B1366" s="144">
        <v>1</v>
      </c>
      <c r="C1366" s="16">
        <v>40530</v>
      </c>
      <c r="D1366" s="16" t="s">
        <v>97</v>
      </c>
      <c r="E1366" s="17" t="s">
        <v>414</v>
      </c>
      <c r="F1366" s="5" t="s">
        <v>1295</v>
      </c>
      <c r="G1366" s="18">
        <v>22</v>
      </c>
      <c r="H1366" s="18">
        <v>37</v>
      </c>
      <c r="I1366" s="14">
        <v>0</v>
      </c>
      <c r="J1366" s="14">
        <v>0</v>
      </c>
      <c r="K1366" s="14">
        <v>0</v>
      </c>
      <c r="L1366" s="13">
        <v>1</v>
      </c>
      <c r="M1366" s="13">
        <v>0</v>
      </c>
      <c r="N1366" s="14" t="s">
        <v>170</v>
      </c>
      <c r="O1366" s="14"/>
      <c r="P1366" s="15" t="s">
        <v>181</v>
      </c>
      <c r="Q1366" s="27" t="str">
        <f t="shared" si="21"/>
        <v>INSERT INTO CNCR_CODE_META_BAK values (:v_host_cd,'1','40530','항암요법부작용코드','22','Haemorrhage of gastrointestinal tract','22', NULL, NOW());</v>
      </c>
    </row>
    <row r="1367" spans="1:17">
      <c r="A1367" s="66" t="s">
        <v>2238</v>
      </c>
      <c r="B1367" s="144">
        <v>1</v>
      </c>
      <c r="C1367" s="16">
        <v>40530</v>
      </c>
      <c r="D1367" s="16" t="s">
        <v>97</v>
      </c>
      <c r="E1367" s="17" t="s">
        <v>416</v>
      </c>
      <c r="F1367" s="5" t="s">
        <v>1616</v>
      </c>
      <c r="G1367" s="18">
        <v>23</v>
      </c>
      <c r="H1367" s="18">
        <v>37</v>
      </c>
      <c r="I1367" s="14">
        <v>0</v>
      </c>
      <c r="J1367" s="14">
        <v>0</v>
      </c>
      <c r="K1367" s="14">
        <v>0</v>
      </c>
      <c r="L1367" s="13">
        <v>0</v>
      </c>
      <c r="M1367" s="13">
        <v>1</v>
      </c>
      <c r="N1367" s="14" t="s">
        <v>170</v>
      </c>
      <c r="O1367" s="14"/>
      <c r="P1367" s="15" t="s">
        <v>181</v>
      </c>
      <c r="Q1367" s="27" t="str">
        <f t="shared" si="21"/>
        <v>INSERT INTO CNCR_CODE_META_BAK values (:v_host_cd,'1','40530','항암요법부작용코드','23','Hyperbilirubinemia','23', NULL, NOW());</v>
      </c>
    </row>
    <row r="1368" spans="1:17">
      <c r="A1368" s="66" t="s">
        <v>2238</v>
      </c>
      <c r="B1368" s="144">
        <v>1</v>
      </c>
      <c r="C1368" s="16">
        <v>40530</v>
      </c>
      <c r="D1368" s="16" t="s">
        <v>97</v>
      </c>
      <c r="E1368" s="17" t="s">
        <v>418</v>
      </c>
      <c r="F1368" s="5" t="s">
        <v>1617</v>
      </c>
      <c r="G1368" s="18">
        <v>24</v>
      </c>
      <c r="H1368" s="18">
        <v>37</v>
      </c>
      <c r="I1368" s="14">
        <v>0</v>
      </c>
      <c r="J1368" s="14">
        <v>0</v>
      </c>
      <c r="K1368" s="14">
        <v>0</v>
      </c>
      <c r="L1368" s="13">
        <v>1</v>
      </c>
      <c r="M1368" s="13">
        <v>1</v>
      </c>
      <c r="N1368" s="14" t="s">
        <v>170</v>
      </c>
      <c r="O1368" s="14"/>
      <c r="P1368" s="15" t="s">
        <v>181</v>
      </c>
      <c r="Q1368" s="27" t="str">
        <f t="shared" si="21"/>
        <v>INSERT INTO CNCR_CODE_META_BAK values (:v_host_cd,'1','40530','항암요법부작용코드','24','Hypertension','24', NULL, NOW());</v>
      </c>
    </row>
    <row r="1369" spans="1:17">
      <c r="A1369" s="66" t="s">
        <v>2238</v>
      </c>
      <c r="B1369" s="144">
        <v>1</v>
      </c>
      <c r="C1369" s="16">
        <v>40530</v>
      </c>
      <c r="D1369" s="16" t="s">
        <v>97</v>
      </c>
      <c r="E1369" s="17" t="s">
        <v>420</v>
      </c>
      <c r="F1369" s="5" t="s">
        <v>1618</v>
      </c>
      <c r="G1369" s="18">
        <v>25</v>
      </c>
      <c r="H1369" s="18">
        <v>37</v>
      </c>
      <c r="I1369" s="14">
        <v>0</v>
      </c>
      <c r="J1369" s="14">
        <v>0</v>
      </c>
      <c r="K1369" s="14">
        <v>0</v>
      </c>
      <c r="L1369" s="13">
        <v>1</v>
      </c>
      <c r="M1369" s="13">
        <v>0</v>
      </c>
      <c r="N1369" s="14" t="s">
        <v>170</v>
      </c>
      <c r="O1369" s="14"/>
      <c r="P1369" s="15" t="s">
        <v>181</v>
      </c>
      <c r="Q1369" s="27" t="str">
        <f t="shared" si="21"/>
        <v>INSERT INTO CNCR_CODE_META_BAK values (:v_host_cd,'1','40530','항암요법부작용코드','25','Hypothyroidism','25', NULL, NOW());</v>
      </c>
    </row>
    <row r="1370" spans="1:17">
      <c r="A1370" s="66" t="s">
        <v>2238</v>
      </c>
      <c r="B1370" s="144">
        <v>1</v>
      </c>
      <c r="C1370" s="16">
        <v>40530</v>
      </c>
      <c r="D1370" s="16" t="s">
        <v>97</v>
      </c>
      <c r="E1370" s="17" t="s">
        <v>422</v>
      </c>
      <c r="F1370" s="5" t="s">
        <v>1619</v>
      </c>
      <c r="G1370" s="18">
        <v>26</v>
      </c>
      <c r="H1370" s="18">
        <v>37</v>
      </c>
      <c r="I1370" s="14">
        <v>0</v>
      </c>
      <c r="J1370" s="14">
        <v>0</v>
      </c>
      <c r="K1370" s="14">
        <v>0</v>
      </c>
      <c r="L1370" s="13">
        <v>0</v>
      </c>
      <c r="M1370" s="13">
        <v>1</v>
      </c>
      <c r="N1370" s="14" t="s">
        <v>170</v>
      </c>
      <c r="O1370" s="14"/>
      <c r="P1370" s="15" t="s">
        <v>181</v>
      </c>
      <c r="Q1370" s="27" t="str">
        <f t="shared" si="21"/>
        <v>INSERT INTO CNCR_CODE_META_BAK values (:v_host_cd,'1','40530','항암요법부작용코드','26','Myalgia','26', NULL, NOW());</v>
      </c>
    </row>
    <row r="1371" spans="1:17">
      <c r="A1371" s="66" t="s">
        <v>2238</v>
      </c>
      <c r="B1371" s="144">
        <v>1</v>
      </c>
      <c r="C1371" s="16">
        <v>40530</v>
      </c>
      <c r="D1371" s="16" t="s">
        <v>97</v>
      </c>
      <c r="E1371" s="17" t="s">
        <v>424</v>
      </c>
      <c r="F1371" s="5" t="s">
        <v>1620</v>
      </c>
      <c r="G1371" s="18">
        <v>27</v>
      </c>
      <c r="H1371" s="18">
        <v>37</v>
      </c>
      <c r="I1371" s="14">
        <v>0</v>
      </c>
      <c r="J1371" s="14">
        <v>0</v>
      </c>
      <c r="K1371" s="14">
        <v>0</v>
      </c>
      <c r="L1371" s="13">
        <v>1</v>
      </c>
      <c r="M1371" s="13">
        <v>1</v>
      </c>
      <c r="N1371" s="14" t="s">
        <v>170</v>
      </c>
      <c r="O1371" s="14"/>
      <c r="P1371" s="15" t="s">
        <v>181</v>
      </c>
      <c r="Q1371" s="27" t="str">
        <f t="shared" si="21"/>
        <v>INSERT INTO CNCR_CODE_META_BAK values (:v_host_cd,'1','40530','항암요법부작용코드','27','Neutropenia','27', NULL, NOW());</v>
      </c>
    </row>
    <row r="1372" spans="1:17">
      <c r="A1372" s="66" t="s">
        <v>2238</v>
      </c>
      <c r="B1372" s="144">
        <v>1</v>
      </c>
      <c r="C1372" s="16">
        <v>40530</v>
      </c>
      <c r="D1372" s="16" t="s">
        <v>97</v>
      </c>
      <c r="E1372" s="17" t="s">
        <v>426</v>
      </c>
      <c r="F1372" s="5" t="s">
        <v>1621</v>
      </c>
      <c r="G1372" s="18">
        <v>28</v>
      </c>
      <c r="H1372" s="18">
        <v>37</v>
      </c>
      <c r="I1372" s="14">
        <v>0</v>
      </c>
      <c r="J1372" s="14">
        <v>0</v>
      </c>
      <c r="K1372" s="14">
        <v>0</v>
      </c>
      <c r="L1372" s="13">
        <v>1</v>
      </c>
      <c r="M1372" s="13">
        <v>0</v>
      </c>
      <c r="N1372" s="14" t="s">
        <v>170</v>
      </c>
      <c r="O1372" s="14"/>
      <c r="P1372" s="15" t="s">
        <v>181</v>
      </c>
      <c r="Q1372" s="27" t="str">
        <f t="shared" si="21"/>
        <v>INSERT INTO CNCR_CODE_META_BAK values (:v_host_cd,'1','40530','항암요법부작용코드','28','Other haemorrhage','28', NULL, NOW());</v>
      </c>
    </row>
    <row r="1373" spans="1:17">
      <c r="A1373" s="66" t="s">
        <v>2238</v>
      </c>
      <c r="B1373" s="144">
        <v>1</v>
      </c>
      <c r="C1373" s="16">
        <v>40530</v>
      </c>
      <c r="D1373" s="16" t="s">
        <v>97</v>
      </c>
      <c r="E1373" s="17" t="s">
        <v>428</v>
      </c>
      <c r="F1373" s="5" t="s">
        <v>1622</v>
      </c>
      <c r="G1373" s="18">
        <v>29</v>
      </c>
      <c r="H1373" s="18">
        <v>37</v>
      </c>
      <c r="I1373" s="14">
        <v>0</v>
      </c>
      <c r="J1373" s="14">
        <v>0</v>
      </c>
      <c r="K1373" s="14">
        <v>0</v>
      </c>
      <c r="L1373" s="13">
        <v>1</v>
      </c>
      <c r="M1373" s="13">
        <v>0</v>
      </c>
      <c r="N1373" s="14" t="s">
        <v>170</v>
      </c>
      <c r="O1373" s="14"/>
      <c r="P1373" s="15" t="s">
        <v>181</v>
      </c>
      <c r="Q1373" s="27" t="str">
        <f t="shared" si="21"/>
        <v>INSERT INTO CNCR_CODE_META_BAK values (:v_host_cd,'1','40530','항암요법부작용코드','29','Perforation of Haemorrhage of gastrointestinal tract','29', NULL, NOW());</v>
      </c>
    </row>
    <row r="1374" spans="1:17">
      <c r="A1374" s="66" t="s">
        <v>2238</v>
      </c>
      <c r="B1374" s="144">
        <v>1</v>
      </c>
      <c r="C1374" s="16">
        <v>40530</v>
      </c>
      <c r="D1374" s="16" t="s">
        <v>97</v>
      </c>
      <c r="E1374" s="17" t="s">
        <v>430</v>
      </c>
      <c r="F1374" s="5" t="s">
        <v>1623</v>
      </c>
      <c r="G1374" s="18">
        <v>30</v>
      </c>
      <c r="H1374" s="18">
        <v>37</v>
      </c>
      <c r="I1374" s="14">
        <v>0</v>
      </c>
      <c r="J1374" s="14">
        <v>0</v>
      </c>
      <c r="K1374" s="14">
        <v>0</v>
      </c>
      <c r="L1374" s="13">
        <v>0</v>
      </c>
      <c r="M1374" s="13">
        <v>1</v>
      </c>
      <c r="N1374" s="14" t="s">
        <v>170</v>
      </c>
      <c r="O1374" s="14"/>
      <c r="P1374" s="15" t="s">
        <v>181</v>
      </c>
      <c r="Q1374" s="27" t="str">
        <f t="shared" si="21"/>
        <v>INSERT INTO CNCR_CODE_META_BAK values (:v_host_cd,'1','40530','항암요법부작용코드','30','Peripheral neuropathy','30', NULL, NOW());</v>
      </c>
    </row>
    <row r="1375" spans="1:17">
      <c r="A1375" s="66" t="s">
        <v>2238</v>
      </c>
      <c r="B1375" s="144">
        <v>1</v>
      </c>
      <c r="C1375" s="16">
        <v>40530</v>
      </c>
      <c r="D1375" s="16" t="s">
        <v>97</v>
      </c>
      <c r="E1375" s="17" t="s">
        <v>432</v>
      </c>
      <c r="F1375" s="5" t="s">
        <v>1624</v>
      </c>
      <c r="G1375" s="18">
        <v>31</v>
      </c>
      <c r="H1375" s="18">
        <v>37</v>
      </c>
      <c r="I1375" s="14">
        <v>0</v>
      </c>
      <c r="J1375" s="14">
        <v>0</v>
      </c>
      <c r="K1375" s="14">
        <v>0</v>
      </c>
      <c r="L1375" s="13">
        <v>1</v>
      </c>
      <c r="M1375" s="13">
        <v>0</v>
      </c>
      <c r="N1375" s="14" t="s">
        <v>170</v>
      </c>
      <c r="O1375" s="14"/>
      <c r="P1375" s="15" t="s">
        <v>181</v>
      </c>
      <c r="Q1375" s="27" t="str">
        <f t="shared" si="21"/>
        <v>INSERT INTO CNCR_CODE_META_BAK values (:v_host_cd,'1','40530','항암요법부작용코드','31','proteinuria','31', NULL, NOW());</v>
      </c>
    </row>
    <row r="1376" spans="1:17">
      <c r="A1376" s="66" t="s">
        <v>2238</v>
      </c>
      <c r="B1376" s="144">
        <v>1</v>
      </c>
      <c r="C1376" s="16">
        <v>40530</v>
      </c>
      <c r="D1376" s="16" t="s">
        <v>97</v>
      </c>
      <c r="E1376" s="17" t="s">
        <v>434</v>
      </c>
      <c r="F1376" s="5" t="s">
        <v>1625</v>
      </c>
      <c r="G1376" s="18">
        <v>32</v>
      </c>
      <c r="H1376" s="18">
        <v>37</v>
      </c>
      <c r="I1376" s="14">
        <v>0</v>
      </c>
      <c r="J1376" s="14">
        <v>0</v>
      </c>
      <c r="K1376" s="14">
        <v>0</v>
      </c>
      <c r="L1376" s="14">
        <v>0</v>
      </c>
      <c r="M1376" s="13">
        <v>1</v>
      </c>
      <c r="N1376" s="14" t="s">
        <v>170</v>
      </c>
      <c r="O1376" s="14"/>
      <c r="P1376" s="15" t="s">
        <v>181</v>
      </c>
      <c r="Q1376" s="27" t="str">
        <f t="shared" si="21"/>
        <v>INSERT INTO CNCR_CODE_META_BAK values (:v_host_cd,'1','40530','항암요법부작용코드','32','Skin toxicity','32', NULL, NOW());</v>
      </c>
    </row>
    <row r="1377" spans="1:17">
      <c r="A1377" s="66" t="s">
        <v>2238</v>
      </c>
      <c r="B1377" s="144">
        <v>1</v>
      </c>
      <c r="C1377" s="16">
        <v>40530</v>
      </c>
      <c r="D1377" s="16" t="s">
        <v>97</v>
      </c>
      <c r="E1377" s="17" t="s">
        <v>436</v>
      </c>
      <c r="F1377" s="5" t="s">
        <v>1626</v>
      </c>
      <c r="G1377" s="18">
        <v>33</v>
      </c>
      <c r="H1377" s="18">
        <v>37</v>
      </c>
      <c r="I1377" s="14">
        <v>0</v>
      </c>
      <c r="J1377" s="14">
        <v>0</v>
      </c>
      <c r="K1377" s="14">
        <v>0</v>
      </c>
      <c r="L1377" s="14">
        <v>0</v>
      </c>
      <c r="M1377" s="13">
        <v>1</v>
      </c>
      <c r="N1377" s="14" t="s">
        <v>170</v>
      </c>
      <c r="O1377" s="14"/>
      <c r="P1377" s="15" t="s">
        <v>181</v>
      </c>
      <c r="Q1377" s="27" t="str">
        <f t="shared" si="21"/>
        <v>INSERT INTO CNCR_CODE_META_BAK values (:v_host_cd,'1','40530','항암요법부작용코드','33','Stomatitis','33', NULL, NOW());</v>
      </c>
    </row>
    <row r="1378" spans="1:17">
      <c r="A1378" s="66" t="s">
        <v>2238</v>
      </c>
      <c r="B1378" s="144">
        <v>1</v>
      </c>
      <c r="C1378" s="16">
        <v>40530</v>
      </c>
      <c r="D1378" s="16" t="s">
        <v>97</v>
      </c>
      <c r="E1378" s="17" t="s">
        <v>438</v>
      </c>
      <c r="F1378" s="5" t="s">
        <v>1627</v>
      </c>
      <c r="G1378" s="18">
        <v>34</v>
      </c>
      <c r="H1378" s="18">
        <v>37</v>
      </c>
      <c r="I1378" s="14">
        <v>0</v>
      </c>
      <c r="J1378" s="14">
        <v>0</v>
      </c>
      <c r="K1378" s="14">
        <v>0</v>
      </c>
      <c r="L1378" s="13">
        <v>1</v>
      </c>
      <c r="M1378" s="13">
        <v>1</v>
      </c>
      <c r="N1378" s="14" t="s">
        <v>170</v>
      </c>
      <c r="O1378" s="14"/>
      <c r="P1378" s="15" t="s">
        <v>181</v>
      </c>
      <c r="Q1378" s="27" t="str">
        <f t="shared" si="21"/>
        <v>INSERT INTO CNCR_CODE_META_BAK values (:v_host_cd,'1','40530','항암요법부작용코드','34','Thrombocytopenia','34', NULL, NOW());</v>
      </c>
    </row>
    <row r="1379" spans="1:17">
      <c r="A1379" s="66" t="s">
        <v>2238</v>
      </c>
      <c r="B1379" s="144">
        <v>1</v>
      </c>
      <c r="C1379" s="16">
        <v>40530</v>
      </c>
      <c r="D1379" s="16" t="s">
        <v>97</v>
      </c>
      <c r="E1379" s="17" t="s">
        <v>440</v>
      </c>
      <c r="F1379" s="5" t="s">
        <v>1628</v>
      </c>
      <c r="G1379" s="18">
        <v>35</v>
      </c>
      <c r="H1379" s="18">
        <v>37</v>
      </c>
      <c r="I1379" s="14">
        <v>0</v>
      </c>
      <c r="J1379" s="14">
        <v>0</v>
      </c>
      <c r="K1379" s="14">
        <v>0</v>
      </c>
      <c r="L1379" s="14">
        <v>0</v>
      </c>
      <c r="M1379" s="13">
        <v>1</v>
      </c>
      <c r="N1379" s="14" t="s">
        <v>170</v>
      </c>
      <c r="O1379" s="14"/>
      <c r="P1379" s="15" t="s">
        <v>181</v>
      </c>
      <c r="Q1379" s="27" t="str">
        <f t="shared" si="21"/>
        <v>INSERT INTO CNCR_CODE_META_BAK values (:v_host_cd,'1','40530','항암요법부작용코드','35','Thrombosis','35', NULL, NOW());</v>
      </c>
    </row>
    <row r="1380" spans="1:17">
      <c r="A1380" s="66" t="s">
        <v>2238</v>
      </c>
      <c r="B1380" s="144">
        <v>1</v>
      </c>
      <c r="C1380" s="16">
        <v>40530</v>
      </c>
      <c r="D1380" s="16" t="s">
        <v>97</v>
      </c>
      <c r="E1380" s="17" t="s">
        <v>307</v>
      </c>
      <c r="F1380" s="5" t="s">
        <v>308</v>
      </c>
      <c r="G1380" s="18">
        <v>36</v>
      </c>
      <c r="H1380" s="18">
        <v>37</v>
      </c>
      <c r="I1380" s="14">
        <v>0</v>
      </c>
      <c r="J1380" s="14">
        <v>0</v>
      </c>
      <c r="K1380" s="14">
        <v>0</v>
      </c>
      <c r="L1380" s="14">
        <v>1</v>
      </c>
      <c r="M1380" s="13">
        <v>1</v>
      </c>
      <c r="N1380" s="14" t="s">
        <v>170</v>
      </c>
      <c r="O1380" s="14"/>
      <c r="P1380" s="15" t="s">
        <v>181</v>
      </c>
      <c r="Q1380" s="27" t="str">
        <f t="shared" si="21"/>
        <v>INSERT INTO CNCR_CODE_META_BAK values (:v_host_cd,'1','40530','항암요법부작용코드','98','2개 이상','36', NULL, NOW());</v>
      </c>
    </row>
    <row r="1381" spans="1:17">
      <c r="A1381" s="66" t="s">
        <v>2238</v>
      </c>
      <c r="B1381" s="144">
        <v>1</v>
      </c>
      <c r="C1381" s="16">
        <v>40530</v>
      </c>
      <c r="D1381" s="16" t="s">
        <v>97</v>
      </c>
      <c r="E1381" s="17" t="s">
        <v>310</v>
      </c>
      <c r="F1381" s="5" t="s">
        <v>271</v>
      </c>
      <c r="G1381" s="18">
        <v>37</v>
      </c>
      <c r="H1381" s="18">
        <v>37</v>
      </c>
      <c r="I1381" s="14">
        <v>0</v>
      </c>
      <c r="J1381" s="14">
        <v>1</v>
      </c>
      <c r="K1381" s="14">
        <v>1</v>
      </c>
      <c r="L1381" s="13">
        <v>1</v>
      </c>
      <c r="M1381" s="13">
        <v>1</v>
      </c>
      <c r="N1381" s="14" t="s">
        <v>170</v>
      </c>
      <c r="O1381" s="14"/>
      <c r="P1381" s="15" t="s">
        <v>181</v>
      </c>
      <c r="Q1381" s="27" t="str">
        <f t="shared" si="21"/>
        <v>INSERT INTO CNCR_CODE_META_BAK values (:v_host_cd,'1','40530','항암요법부작용코드','99','기타','37', NULL, NOW());</v>
      </c>
    </row>
    <row r="1382" spans="1:17">
      <c r="A1382" s="66" t="s">
        <v>2238</v>
      </c>
      <c r="B1382" s="144">
        <v>1</v>
      </c>
      <c r="C1382" s="16">
        <v>40550</v>
      </c>
      <c r="D1382" s="16" t="s">
        <v>1629</v>
      </c>
      <c r="E1382" s="17">
        <v>1</v>
      </c>
      <c r="F1382" s="5" t="s">
        <v>1630</v>
      </c>
      <c r="G1382" s="18">
        <v>1</v>
      </c>
      <c r="H1382" s="18">
        <v>5</v>
      </c>
      <c r="I1382" s="14">
        <v>0</v>
      </c>
      <c r="J1382" s="14">
        <v>1</v>
      </c>
      <c r="K1382" s="14">
        <v>1</v>
      </c>
      <c r="L1382" s="14">
        <v>1</v>
      </c>
      <c r="M1382" s="14">
        <v>1</v>
      </c>
      <c r="N1382" s="14" t="s">
        <v>170</v>
      </c>
      <c r="O1382" s="14"/>
      <c r="P1382" s="15" t="s">
        <v>275</v>
      </c>
      <c r="Q1382" s="27" t="str">
        <f t="shared" si="21"/>
        <v>INSERT INTO CNCR_CODE_META_BAK values (:v_host_cd,'1','40550','항암요법종료이유코드','1','Tumor progression','1', NULL, NOW());</v>
      </c>
    </row>
    <row r="1383" spans="1:17">
      <c r="A1383" s="66" t="s">
        <v>2238</v>
      </c>
      <c r="B1383" s="144">
        <v>1</v>
      </c>
      <c r="C1383" s="16">
        <v>40550</v>
      </c>
      <c r="D1383" s="16" t="s">
        <v>94</v>
      </c>
      <c r="E1383" s="17">
        <v>2</v>
      </c>
      <c r="F1383" s="5" t="s">
        <v>331</v>
      </c>
      <c r="G1383" s="18">
        <v>2</v>
      </c>
      <c r="H1383" s="18">
        <v>5</v>
      </c>
      <c r="I1383" s="14">
        <v>0</v>
      </c>
      <c r="J1383" s="14">
        <v>1</v>
      </c>
      <c r="K1383" s="14">
        <v>1</v>
      </c>
      <c r="L1383" s="14">
        <v>1</v>
      </c>
      <c r="M1383" s="14">
        <v>1</v>
      </c>
      <c r="N1383" s="14" t="s">
        <v>170</v>
      </c>
      <c r="O1383" s="14"/>
      <c r="P1383" s="15" t="s">
        <v>275</v>
      </c>
      <c r="Q1383" s="27" t="str">
        <f t="shared" si="21"/>
        <v>INSERT INTO CNCR_CODE_META_BAK values (:v_host_cd,'1','40550','항암요법종료이유코드','2','사망','2', NULL, NOW());</v>
      </c>
    </row>
    <row r="1384" spans="1:17">
      <c r="A1384" s="66" t="s">
        <v>2238</v>
      </c>
      <c r="B1384" s="144">
        <v>1</v>
      </c>
      <c r="C1384" s="16">
        <v>40550</v>
      </c>
      <c r="D1384" s="16" t="s">
        <v>94</v>
      </c>
      <c r="E1384" s="17">
        <v>3</v>
      </c>
      <c r="F1384" s="5" t="s">
        <v>1631</v>
      </c>
      <c r="G1384" s="18">
        <v>3</v>
      </c>
      <c r="H1384" s="18">
        <v>5</v>
      </c>
      <c r="I1384" s="14">
        <v>0</v>
      </c>
      <c r="J1384" s="14">
        <v>1</v>
      </c>
      <c r="K1384" s="14">
        <v>1</v>
      </c>
      <c r="L1384" s="14">
        <v>1</v>
      </c>
      <c r="M1384" s="14">
        <v>1</v>
      </c>
      <c r="N1384" s="14" t="s">
        <v>170</v>
      </c>
      <c r="O1384" s="14"/>
      <c r="P1384" s="15" t="s">
        <v>275</v>
      </c>
      <c r="Q1384" s="27" t="str">
        <f t="shared" si="21"/>
        <v>INSERT INTO CNCR_CODE_META_BAK values (:v_host_cd,'1','40550','항암요법종료이유코드','3','추적관찰 소실','3', NULL, NOW());</v>
      </c>
    </row>
    <row r="1385" spans="1:17">
      <c r="A1385" s="66" t="s">
        <v>2238</v>
      </c>
      <c r="B1385" s="144">
        <v>1</v>
      </c>
      <c r="C1385" s="16">
        <v>40550</v>
      </c>
      <c r="D1385" s="16" t="s">
        <v>94</v>
      </c>
      <c r="E1385" s="17">
        <v>4</v>
      </c>
      <c r="F1385" s="5" t="s">
        <v>1632</v>
      </c>
      <c r="G1385" s="18">
        <v>4</v>
      </c>
      <c r="H1385" s="18">
        <v>5</v>
      </c>
      <c r="I1385" s="14">
        <v>0</v>
      </c>
      <c r="J1385" s="14">
        <v>1</v>
      </c>
      <c r="K1385" s="14">
        <v>1</v>
      </c>
      <c r="L1385" s="14">
        <v>1</v>
      </c>
      <c r="M1385" s="14">
        <v>1</v>
      </c>
      <c r="N1385" s="14" t="s">
        <v>170</v>
      </c>
      <c r="O1385" s="14"/>
      <c r="P1385" s="15" t="s">
        <v>275</v>
      </c>
      <c r="Q1385" s="27" t="str">
        <f t="shared" si="21"/>
        <v>INSERT INTO CNCR_CODE_META_BAK values (:v_host_cd,'1','40550','항암요법종료이유코드','4','항암제 부작용','4', NULL, NOW());</v>
      </c>
    </row>
    <row r="1386" spans="1:17">
      <c r="A1386" s="66" t="s">
        <v>2238</v>
      </c>
      <c r="B1386" s="144">
        <v>1</v>
      </c>
      <c r="C1386" s="16">
        <v>40550</v>
      </c>
      <c r="D1386" s="16" t="s">
        <v>94</v>
      </c>
      <c r="E1386" s="17">
        <v>9</v>
      </c>
      <c r="F1386" s="5" t="s">
        <v>271</v>
      </c>
      <c r="G1386" s="18">
        <v>5</v>
      </c>
      <c r="H1386" s="18">
        <v>5</v>
      </c>
      <c r="I1386" s="14">
        <v>0</v>
      </c>
      <c r="J1386" s="14">
        <v>1</v>
      </c>
      <c r="K1386" s="14">
        <v>1</v>
      </c>
      <c r="L1386" s="14">
        <v>1</v>
      </c>
      <c r="M1386" s="14">
        <v>1</v>
      </c>
      <c r="N1386" s="14" t="s">
        <v>170</v>
      </c>
      <c r="O1386" s="14"/>
      <c r="P1386" s="15" t="s">
        <v>275</v>
      </c>
      <c r="Q1386" s="27" t="str">
        <f t="shared" si="21"/>
        <v>INSERT INTO CNCR_CODE_META_BAK values (:v_host_cd,'1','40550','항암요법종료이유코드','9','기타','5', NULL, NOW());</v>
      </c>
    </row>
    <row r="1387" spans="1:17">
      <c r="A1387" s="66" t="s">
        <v>2238</v>
      </c>
      <c r="B1387" s="144">
        <v>1</v>
      </c>
      <c r="C1387" s="16">
        <v>40560</v>
      </c>
      <c r="D1387" s="16" t="s">
        <v>1633</v>
      </c>
      <c r="E1387" s="17" t="s">
        <v>339</v>
      </c>
      <c r="F1387" s="5" t="s">
        <v>1272</v>
      </c>
      <c r="G1387" s="18">
        <v>1</v>
      </c>
      <c r="H1387" s="18">
        <v>9</v>
      </c>
      <c r="I1387" s="14">
        <v>0</v>
      </c>
      <c r="J1387" s="14">
        <v>1</v>
      </c>
      <c r="K1387" s="14">
        <v>1</v>
      </c>
      <c r="L1387" s="14">
        <v>1</v>
      </c>
      <c r="M1387" s="14">
        <v>1</v>
      </c>
      <c r="N1387" s="14" t="s">
        <v>170</v>
      </c>
      <c r="O1387" s="14"/>
      <c r="P1387" s="15" t="s">
        <v>275</v>
      </c>
      <c r="Q1387" s="27" t="str">
        <f t="shared" si="21"/>
        <v>INSERT INTO CNCR_CODE_META_BAK values (:v_host_cd,'1','40560','항암요법치료목적코드','01','Adjuvant','1', NULL, NOW());</v>
      </c>
    </row>
    <row r="1388" spans="1:17">
      <c r="A1388" s="66" t="s">
        <v>2238</v>
      </c>
      <c r="B1388" s="144">
        <v>1</v>
      </c>
      <c r="C1388" s="16">
        <v>40560</v>
      </c>
      <c r="D1388" s="16" t="s">
        <v>99</v>
      </c>
      <c r="E1388" s="17" t="s">
        <v>341</v>
      </c>
      <c r="F1388" s="5" t="s">
        <v>1634</v>
      </c>
      <c r="G1388" s="18">
        <v>2</v>
      </c>
      <c r="H1388" s="18">
        <v>9</v>
      </c>
      <c r="I1388" s="14">
        <v>0</v>
      </c>
      <c r="J1388" s="14">
        <v>1</v>
      </c>
      <c r="K1388" s="14">
        <v>1</v>
      </c>
      <c r="L1388" s="14">
        <v>1</v>
      </c>
      <c r="M1388" s="14">
        <v>1</v>
      </c>
      <c r="N1388" s="14" t="s">
        <v>170</v>
      </c>
      <c r="O1388" s="14"/>
      <c r="P1388" s="15" t="s">
        <v>275</v>
      </c>
      <c r="Q1388" s="27" t="str">
        <f t="shared" si="21"/>
        <v>INSERT INTO CNCR_CODE_META_BAK values (:v_host_cd,'1','40560','항암요법치료목적코드','02','Concurrent','2', NULL, NOW());</v>
      </c>
    </row>
    <row r="1389" spans="1:17">
      <c r="A1389" s="66" t="s">
        <v>2238</v>
      </c>
      <c r="B1389" s="144">
        <v>1</v>
      </c>
      <c r="C1389" s="16">
        <v>40560</v>
      </c>
      <c r="D1389" s="16" t="s">
        <v>99</v>
      </c>
      <c r="E1389" s="17" t="s">
        <v>343</v>
      </c>
      <c r="F1389" s="5" t="s">
        <v>1635</v>
      </c>
      <c r="G1389" s="18">
        <v>3</v>
      </c>
      <c r="H1389" s="18">
        <v>9</v>
      </c>
      <c r="I1389" s="14">
        <v>0</v>
      </c>
      <c r="J1389" s="14">
        <v>1</v>
      </c>
      <c r="K1389" s="14">
        <v>1</v>
      </c>
      <c r="L1389" s="14">
        <v>0</v>
      </c>
      <c r="M1389" s="14">
        <v>1</v>
      </c>
      <c r="N1389" s="14" t="s">
        <v>170</v>
      </c>
      <c r="O1389" s="14"/>
      <c r="P1389" s="15" t="s">
        <v>275</v>
      </c>
      <c r="Q1389" s="27" t="str">
        <f t="shared" si="21"/>
        <v>INSERT INTO CNCR_CODE_META_BAK values (:v_host_cd,'1','40560','항암요법치료목적코드','03','Consolidation','3', NULL, NOW());</v>
      </c>
    </row>
    <row r="1390" spans="1:17">
      <c r="A1390" s="66" t="s">
        <v>2238</v>
      </c>
      <c r="B1390" s="144">
        <v>1</v>
      </c>
      <c r="C1390" s="16">
        <v>40560</v>
      </c>
      <c r="D1390" s="16" t="s">
        <v>99</v>
      </c>
      <c r="E1390" s="17" t="s">
        <v>345</v>
      </c>
      <c r="F1390" s="5" t="s">
        <v>1636</v>
      </c>
      <c r="G1390" s="18">
        <v>4</v>
      </c>
      <c r="H1390" s="18">
        <v>9</v>
      </c>
      <c r="I1390" s="14">
        <v>0</v>
      </c>
      <c r="J1390" s="14">
        <v>1</v>
      </c>
      <c r="K1390" s="14">
        <v>1</v>
      </c>
      <c r="L1390" s="14">
        <v>0</v>
      </c>
      <c r="M1390" s="14">
        <v>1</v>
      </c>
      <c r="N1390" s="14" t="s">
        <v>170</v>
      </c>
      <c r="O1390" s="14"/>
      <c r="P1390" s="15" t="s">
        <v>275</v>
      </c>
      <c r="Q1390" s="27" t="str">
        <f t="shared" si="21"/>
        <v>INSERT INTO CNCR_CODE_META_BAK values (:v_host_cd,'1','40560','항암요법치료목적코드','04','Induction','4', NULL, NOW());</v>
      </c>
    </row>
    <row r="1391" spans="1:17">
      <c r="A1391" s="66" t="s">
        <v>2238</v>
      </c>
      <c r="B1391" s="144">
        <v>1</v>
      </c>
      <c r="C1391" s="16">
        <v>40560</v>
      </c>
      <c r="D1391" s="16" t="s">
        <v>99</v>
      </c>
      <c r="E1391" s="17" t="s">
        <v>347</v>
      </c>
      <c r="F1391" s="5" t="s">
        <v>1637</v>
      </c>
      <c r="G1391" s="18">
        <v>5</v>
      </c>
      <c r="H1391" s="18">
        <v>9</v>
      </c>
      <c r="I1391" s="14">
        <v>0</v>
      </c>
      <c r="J1391" s="14">
        <v>1</v>
      </c>
      <c r="K1391" s="14">
        <v>1</v>
      </c>
      <c r="L1391" s="14">
        <v>0</v>
      </c>
      <c r="M1391" s="14">
        <v>1</v>
      </c>
      <c r="N1391" s="14" t="s">
        <v>170</v>
      </c>
      <c r="O1391" s="14"/>
      <c r="P1391" s="15" t="s">
        <v>275</v>
      </c>
      <c r="Q1391" s="27" t="str">
        <f t="shared" si="21"/>
        <v>INSERT INTO CNCR_CODE_META_BAK values (:v_host_cd,'1','40560','항암요법치료목적코드','05','Maintenance','5', NULL, NOW());</v>
      </c>
    </row>
    <row r="1392" spans="1:17">
      <c r="A1392" s="66" t="s">
        <v>2238</v>
      </c>
      <c r="B1392" s="144">
        <v>1</v>
      </c>
      <c r="C1392" s="16">
        <v>40560</v>
      </c>
      <c r="D1392" s="16" t="s">
        <v>99</v>
      </c>
      <c r="E1392" s="17" t="s">
        <v>284</v>
      </c>
      <c r="F1392" s="5" t="s">
        <v>1273</v>
      </c>
      <c r="G1392" s="18">
        <v>6</v>
      </c>
      <c r="H1392" s="18">
        <v>9</v>
      </c>
      <c r="I1392" s="14">
        <v>0</v>
      </c>
      <c r="J1392" s="14">
        <v>1</v>
      </c>
      <c r="K1392" s="14">
        <v>1</v>
      </c>
      <c r="L1392" s="14">
        <v>1</v>
      </c>
      <c r="M1392" s="14">
        <v>1</v>
      </c>
      <c r="N1392" s="14" t="s">
        <v>170</v>
      </c>
      <c r="O1392" s="14"/>
      <c r="P1392" s="15" t="s">
        <v>275</v>
      </c>
      <c r="Q1392" s="27" t="str">
        <f t="shared" si="21"/>
        <v>INSERT INTO CNCR_CODE_META_BAK values (:v_host_cd,'1','40560','항암요법치료목적코드','06','Neoadjuvant','6', NULL, NOW());</v>
      </c>
    </row>
    <row r="1393" spans="1:17">
      <c r="A1393" s="66" t="s">
        <v>2238</v>
      </c>
      <c r="B1393" s="144">
        <v>1</v>
      </c>
      <c r="C1393" s="16">
        <v>40560</v>
      </c>
      <c r="D1393" s="16" t="s">
        <v>99</v>
      </c>
      <c r="E1393" s="17" t="s">
        <v>597</v>
      </c>
      <c r="F1393" s="5" t="s">
        <v>1271</v>
      </c>
      <c r="G1393" s="18">
        <v>7</v>
      </c>
      <c r="H1393" s="18">
        <v>9</v>
      </c>
      <c r="I1393" s="14">
        <v>0</v>
      </c>
      <c r="J1393" s="14">
        <v>1</v>
      </c>
      <c r="K1393" s="14">
        <v>1</v>
      </c>
      <c r="L1393" s="14">
        <v>1</v>
      </c>
      <c r="M1393" s="14">
        <v>1</v>
      </c>
      <c r="N1393" s="14" t="s">
        <v>170</v>
      </c>
      <c r="O1393" s="14"/>
      <c r="P1393" s="15" t="s">
        <v>275</v>
      </c>
      <c r="Q1393" s="27" t="str">
        <f t="shared" si="21"/>
        <v>INSERT INTO CNCR_CODE_META_BAK values (:v_host_cd,'1','40560','항암요법치료목적코드','07','Palliative','7', NULL, NOW());</v>
      </c>
    </row>
    <row r="1394" spans="1:17">
      <c r="A1394" s="66" t="s">
        <v>2238</v>
      </c>
      <c r="B1394" s="144">
        <v>1</v>
      </c>
      <c r="C1394" s="16">
        <v>40560</v>
      </c>
      <c r="D1394" s="16" t="s">
        <v>99</v>
      </c>
      <c r="E1394" s="17" t="s">
        <v>599</v>
      </c>
      <c r="F1394" s="5" t="s">
        <v>1274</v>
      </c>
      <c r="G1394" s="18">
        <v>8</v>
      </c>
      <c r="H1394" s="18">
        <v>9</v>
      </c>
      <c r="I1394" s="14">
        <v>0</v>
      </c>
      <c r="J1394" s="14">
        <v>1</v>
      </c>
      <c r="K1394" s="14">
        <v>1</v>
      </c>
      <c r="L1394" s="14">
        <v>0</v>
      </c>
      <c r="M1394" s="14">
        <v>1</v>
      </c>
      <c r="N1394" s="14" t="s">
        <v>170</v>
      </c>
      <c r="O1394" s="14"/>
      <c r="P1394" s="15" t="s">
        <v>275</v>
      </c>
      <c r="Q1394" s="27" t="str">
        <f t="shared" si="21"/>
        <v>INSERT INTO CNCR_CODE_META_BAK values (:v_host_cd,'1','40560','항암요법치료목적코드','08','Salvage','8', NULL, NOW());</v>
      </c>
    </row>
    <row r="1395" spans="1:17">
      <c r="A1395" s="66" t="s">
        <v>2238</v>
      </c>
      <c r="B1395" s="144">
        <v>1</v>
      </c>
      <c r="C1395" s="16">
        <v>40560</v>
      </c>
      <c r="D1395" s="16" t="s">
        <v>99</v>
      </c>
      <c r="E1395" s="17" t="s">
        <v>310</v>
      </c>
      <c r="F1395" s="5" t="s">
        <v>271</v>
      </c>
      <c r="G1395" s="18">
        <v>9</v>
      </c>
      <c r="H1395" s="18">
        <v>9</v>
      </c>
      <c r="I1395" s="14">
        <v>0</v>
      </c>
      <c r="J1395" s="14">
        <v>1</v>
      </c>
      <c r="K1395" s="14">
        <v>1</v>
      </c>
      <c r="L1395" s="14">
        <v>1</v>
      </c>
      <c r="M1395" s="14">
        <v>1</v>
      </c>
      <c r="N1395" s="14" t="s">
        <v>170</v>
      </c>
      <c r="O1395" s="14"/>
      <c r="P1395" s="15" t="s">
        <v>275</v>
      </c>
      <c r="Q1395" s="27" t="str">
        <f t="shared" si="21"/>
        <v>INSERT INTO CNCR_CODE_META_BAK values (:v_host_cd,'1','40560','항암요법치료목적코드','99','기타','9', NULL, NOW());</v>
      </c>
    </row>
    <row r="1396" spans="1:17">
      <c r="A1396" s="66" t="s">
        <v>2238</v>
      </c>
      <c r="B1396" s="144">
        <v>1</v>
      </c>
      <c r="C1396" s="16">
        <v>40570</v>
      </c>
      <c r="D1396" s="16" t="s">
        <v>1638</v>
      </c>
      <c r="E1396" s="17" t="s">
        <v>339</v>
      </c>
      <c r="F1396" s="5" t="s">
        <v>1312</v>
      </c>
      <c r="G1396" s="18">
        <v>1</v>
      </c>
      <c r="H1396" s="18">
        <v>7</v>
      </c>
      <c r="I1396" s="14">
        <v>0</v>
      </c>
      <c r="J1396" s="14">
        <v>1</v>
      </c>
      <c r="K1396" s="14">
        <v>1</v>
      </c>
      <c r="L1396" s="14">
        <v>1</v>
      </c>
      <c r="M1396" s="14">
        <v>1</v>
      </c>
      <c r="N1396" s="14" t="s">
        <v>170</v>
      </c>
      <c r="O1396" s="14"/>
      <c r="P1396" s="15" t="s">
        <v>275</v>
      </c>
      <c r="Q1396" s="27" t="str">
        <f t="shared" si="21"/>
        <v>INSERT INTO CNCR_CODE_META_BAK values (:v_host_cd,'1','40570','항암요법평가항목코드','01','CR','1', NULL, NOW());</v>
      </c>
    </row>
    <row r="1397" spans="1:17">
      <c r="A1397" s="66" t="s">
        <v>2238</v>
      </c>
      <c r="B1397" s="144">
        <v>1</v>
      </c>
      <c r="C1397" s="16">
        <v>40570</v>
      </c>
      <c r="D1397" s="16" t="s">
        <v>95</v>
      </c>
      <c r="E1397" s="17" t="s">
        <v>341</v>
      </c>
      <c r="F1397" s="5" t="s">
        <v>1313</v>
      </c>
      <c r="G1397" s="18">
        <v>2</v>
      </c>
      <c r="H1397" s="18">
        <v>7</v>
      </c>
      <c r="I1397" s="14">
        <v>0</v>
      </c>
      <c r="J1397" s="14">
        <v>1</v>
      </c>
      <c r="K1397" s="14">
        <v>1</v>
      </c>
      <c r="L1397" s="14">
        <v>1</v>
      </c>
      <c r="M1397" s="14">
        <v>1</v>
      </c>
      <c r="N1397" s="14" t="s">
        <v>170</v>
      </c>
      <c r="O1397" s="14"/>
      <c r="P1397" s="15" t="s">
        <v>275</v>
      </c>
      <c r="Q1397" s="27" t="str">
        <f t="shared" si="21"/>
        <v>INSERT INTO CNCR_CODE_META_BAK values (:v_host_cd,'1','40570','항암요법평가항목코드','02','PD','2', NULL, NOW());</v>
      </c>
    </row>
    <row r="1398" spans="1:17">
      <c r="A1398" s="66" t="s">
        <v>2238</v>
      </c>
      <c r="B1398" s="144">
        <v>1</v>
      </c>
      <c r="C1398" s="16">
        <v>40570</v>
      </c>
      <c r="D1398" s="16" t="s">
        <v>95</v>
      </c>
      <c r="E1398" s="17" t="s">
        <v>343</v>
      </c>
      <c r="F1398" s="5" t="s">
        <v>694</v>
      </c>
      <c r="G1398" s="18">
        <v>3</v>
      </c>
      <c r="H1398" s="18">
        <v>7</v>
      </c>
      <c r="I1398" s="14">
        <v>0</v>
      </c>
      <c r="J1398" s="14">
        <v>1</v>
      </c>
      <c r="K1398" s="14">
        <v>1</v>
      </c>
      <c r="L1398" s="14">
        <v>1</v>
      </c>
      <c r="M1398" s="14">
        <v>1</v>
      </c>
      <c r="N1398" s="14" t="s">
        <v>170</v>
      </c>
      <c r="O1398" s="14"/>
      <c r="P1398" s="15" t="s">
        <v>275</v>
      </c>
      <c r="Q1398" s="27" t="str">
        <f t="shared" si="21"/>
        <v>INSERT INTO CNCR_CODE_META_BAK values (:v_host_cd,'1','40570','항암요법평가항목코드','03','PR','3', NULL, NOW());</v>
      </c>
    </row>
    <row r="1399" spans="1:17">
      <c r="A1399" s="66" t="s">
        <v>2238</v>
      </c>
      <c r="B1399" s="144">
        <v>1</v>
      </c>
      <c r="C1399" s="16">
        <v>40570</v>
      </c>
      <c r="D1399" s="16" t="s">
        <v>95</v>
      </c>
      <c r="E1399" s="17" t="s">
        <v>345</v>
      </c>
      <c r="F1399" s="5" t="s">
        <v>1314</v>
      </c>
      <c r="G1399" s="18">
        <v>4</v>
      </c>
      <c r="H1399" s="18">
        <v>7</v>
      </c>
      <c r="I1399" s="14">
        <v>0</v>
      </c>
      <c r="J1399" s="14">
        <v>1</v>
      </c>
      <c r="K1399" s="14">
        <v>1</v>
      </c>
      <c r="L1399" s="14">
        <v>1</v>
      </c>
      <c r="M1399" s="14">
        <v>1</v>
      </c>
      <c r="N1399" s="14" t="s">
        <v>170</v>
      </c>
      <c r="O1399" s="14"/>
      <c r="P1399" s="15" t="s">
        <v>275</v>
      </c>
      <c r="Q1399" s="27" t="str">
        <f t="shared" si="21"/>
        <v>INSERT INTO CNCR_CODE_META_BAK values (:v_host_cd,'1','40570','항암요법평가항목코드','04','SD','4', NULL, NOW());</v>
      </c>
    </row>
    <row r="1400" spans="1:17">
      <c r="A1400" s="66" t="s">
        <v>2238</v>
      </c>
      <c r="B1400" s="144">
        <v>1</v>
      </c>
      <c r="C1400" s="16">
        <v>40570</v>
      </c>
      <c r="D1400" s="16" t="s">
        <v>95</v>
      </c>
      <c r="E1400" s="17" t="s">
        <v>347</v>
      </c>
      <c r="F1400" s="5" t="s">
        <v>1315</v>
      </c>
      <c r="G1400" s="18">
        <v>5</v>
      </c>
      <c r="H1400" s="18">
        <v>7</v>
      </c>
      <c r="I1400" s="14">
        <v>0</v>
      </c>
      <c r="J1400" s="14">
        <v>1</v>
      </c>
      <c r="K1400" s="14">
        <v>1</v>
      </c>
      <c r="L1400" s="14">
        <v>1</v>
      </c>
      <c r="M1400" s="14">
        <v>1</v>
      </c>
      <c r="N1400" s="14" t="s">
        <v>170</v>
      </c>
      <c r="O1400" s="14"/>
      <c r="P1400" s="15" t="s">
        <v>275</v>
      </c>
      <c r="Q1400" s="27" t="str">
        <f t="shared" si="21"/>
        <v>INSERT INTO CNCR_CODE_META_BAK values (:v_host_cd,'1','40570','항암요법평가항목코드','05','NE','5', NULL, NOW());</v>
      </c>
    </row>
    <row r="1401" spans="1:17">
      <c r="A1401" s="66" t="s">
        <v>2238</v>
      </c>
      <c r="B1401" s="144">
        <v>1</v>
      </c>
      <c r="C1401" s="16">
        <v>40570</v>
      </c>
      <c r="D1401" s="16" t="s">
        <v>1638</v>
      </c>
      <c r="E1401" s="17" t="s">
        <v>307</v>
      </c>
      <c r="F1401" s="5" t="s">
        <v>308</v>
      </c>
      <c r="G1401" s="18">
        <v>6</v>
      </c>
      <c r="H1401" s="18">
        <v>7</v>
      </c>
      <c r="I1401" s="14">
        <v>0</v>
      </c>
      <c r="J1401" s="14">
        <v>0</v>
      </c>
      <c r="K1401" s="14">
        <v>0</v>
      </c>
      <c r="L1401" s="14">
        <v>1</v>
      </c>
      <c r="M1401" s="14">
        <v>1</v>
      </c>
      <c r="N1401" s="14" t="s">
        <v>170</v>
      </c>
      <c r="O1401" s="14"/>
      <c r="P1401" s="15" t="s">
        <v>499</v>
      </c>
      <c r="Q1401" s="27" t="str">
        <f t="shared" si="21"/>
        <v>INSERT INTO CNCR_CODE_META_BAK values (:v_host_cd,'1','40570','항암요법평가항목코드','98','2개 이상','6', NULL, NOW());</v>
      </c>
    </row>
    <row r="1402" spans="1:17">
      <c r="A1402" s="66" t="s">
        <v>2238</v>
      </c>
      <c r="B1402" s="144">
        <v>1</v>
      </c>
      <c r="C1402" s="16">
        <v>40570</v>
      </c>
      <c r="D1402" s="16" t="s">
        <v>95</v>
      </c>
      <c r="E1402" s="17">
        <v>99</v>
      </c>
      <c r="F1402" s="5" t="s">
        <v>271</v>
      </c>
      <c r="G1402" s="18">
        <v>7</v>
      </c>
      <c r="H1402" s="18">
        <v>7</v>
      </c>
      <c r="I1402" s="14">
        <v>0</v>
      </c>
      <c r="J1402" s="14">
        <v>1</v>
      </c>
      <c r="K1402" s="14">
        <v>1</v>
      </c>
      <c r="L1402" s="14">
        <v>1</v>
      </c>
      <c r="M1402" s="14">
        <v>1</v>
      </c>
      <c r="N1402" s="14" t="s">
        <v>170</v>
      </c>
      <c r="O1402" s="14"/>
      <c r="P1402" s="15" t="s">
        <v>275</v>
      </c>
      <c r="Q1402" s="27" t="str">
        <f t="shared" si="21"/>
        <v>INSERT INTO CNCR_CODE_META_BAK values (:v_host_cd,'1','40570','항암요법평가항목코드','99','기타','7', NULL, NOW());</v>
      </c>
    </row>
    <row r="1403" spans="1:17">
      <c r="A1403" s="66" t="s">
        <v>2238</v>
      </c>
      <c r="B1403" s="144">
        <v>1</v>
      </c>
      <c r="C1403" s="16">
        <v>40580</v>
      </c>
      <c r="D1403" s="17" t="s">
        <v>1639</v>
      </c>
      <c r="E1403" s="17" t="s">
        <v>339</v>
      </c>
      <c r="F1403" s="5" t="s">
        <v>1640</v>
      </c>
      <c r="G1403" s="18">
        <v>1</v>
      </c>
      <c r="H1403" s="18">
        <v>10</v>
      </c>
      <c r="I1403" s="14">
        <v>0</v>
      </c>
      <c r="J1403" s="14">
        <v>1</v>
      </c>
      <c r="K1403" s="14">
        <v>1</v>
      </c>
      <c r="L1403" s="14">
        <v>1</v>
      </c>
      <c r="M1403" s="14">
        <v>1</v>
      </c>
      <c r="N1403" s="14" t="s">
        <v>170</v>
      </c>
      <c r="O1403" s="14"/>
      <c r="P1403" s="15" t="s">
        <v>275</v>
      </c>
      <c r="Q1403" s="27" t="str">
        <f t="shared" si="21"/>
        <v>INSERT INTO CNCR_CODE_META_BAK values (:v_host_cd,'1','40580','혈액제제종류코드','01','Apheresis platelet','1', NULL, NOW());</v>
      </c>
    </row>
    <row r="1404" spans="1:17">
      <c r="A1404" s="66" t="s">
        <v>2238</v>
      </c>
      <c r="B1404" s="144">
        <v>1</v>
      </c>
      <c r="C1404" s="16">
        <v>40580</v>
      </c>
      <c r="D1404" s="17" t="s">
        <v>74</v>
      </c>
      <c r="E1404" s="17" t="s">
        <v>343</v>
      </c>
      <c r="F1404" s="5" t="s">
        <v>1641</v>
      </c>
      <c r="G1404" s="18">
        <v>3</v>
      </c>
      <c r="H1404" s="18">
        <v>10</v>
      </c>
      <c r="I1404" s="14">
        <v>0</v>
      </c>
      <c r="J1404" s="14">
        <v>1</v>
      </c>
      <c r="K1404" s="14">
        <v>1</v>
      </c>
      <c r="L1404" s="14">
        <v>1</v>
      </c>
      <c r="M1404" s="14">
        <v>1</v>
      </c>
      <c r="N1404" s="14" t="s">
        <v>170</v>
      </c>
      <c r="O1404" s="14"/>
      <c r="P1404" s="15" t="s">
        <v>275</v>
      </c>
      <c r="Q1404" s="27" t="str">
        <f t="shared" si="21"/>
        <v>INSERT INTO CNCR_CODE_META_BAK values (:v_host_cd,'1','40580','혈액제제종류코드','03','Autotransfusion','3', NULL, NOW());</v>
      </c>
    </row>
    <row r="1405" spans="1:17">
      <c r="A1405" s="66" t="s">
        <v>2238</v>
      </c>
      <c r="B1405" s="144">
        <v>1</v>
      </c>
      <c r="C1405" s="16">
        <v>40580</v>
      </c>
      <c r="D1405" s="17" t="s">
        <v>74</v>
      </c>
      <c r="E1405" s="17" t="s">
        <v>345</v>
      </c>
      <c r="F1405" s="5" t="s">
        <v>1642</v>
      </c>
      <c r="G1405" s="18">
        <v>4</v>
      </c>
      <c r="H1405" s="18">
        <v>10</v>
      </c>
      <c r="I1405" s="14">
        <v>0</v>
      </c>
      <c r="J1405" s="14">
        <v>1</v>
      </c>
      <c r="K1405" s="14">
        <v>1</v>
      </c>
      <c r="L1405" s="14">
        <v>1</v>
      </c>
      <c r="M1405" s="14">
        <v>1</v>
      </c>
      <c r="N1405" s="14" t="s">
        <v>170</v>
      </c>
      <c r="O1405" s="14"/>
      <c r="P1405" s="15" t="s">
        <v>275</v>
      </c>
      <c r="Q1405" s="27" t="str">
        <f t="shared" si="21"/>
        <v>INSERT INTO CNCR_CODE_META_BAK values (:v_host_cd,'1','40580','혈액제제종류코드','04','Cryoprecipitate','4', NULL, NOW());</v>
      </c>
    </row>
    <row r="1406" spans="1:17">
      <c r="A1406" s="66" t="s">
        <v>2238</v>
      </c>
      <c r="B1406" s="144">
        <v>1</v>
      </c>
      <c r="C1406" s="16">
        <v>40580</v>
      </c>
      <c r="D1406" s="17" t="s">
        <v>74</v>
      </c>
      <c r="E1406" s="17" t="s">
        <v>347</v>
      </c>
      <c r="F1406" s="5" t="s">
        <v>1643</v>
      </c>
      <c r="G1406" s="18">
        <v>5</v>
      </c>
      <c r="H1406" s="18">
        <v>10</v>
      </c>
      <c r="I1406" s="14">
        <v>0</v>
      </c>
      <c r="J1406" s="14">
        <v>1</v>
      </c>
      <c r="K1406" s="14">
        <v>1</v>
      </c>
      <c r="L1406" s="14">
        <v>1</v>
      </c>
      <c r="M1406" s="14">
        <v>1</v>
      </c>
      <c r="N1406" s="14" t="s">
        <v>170</v>
      </c>
      <c r="O1406" s="14"/>
      <c r="P1406" s="15" t="s">
        <v>275</v>
      </c>
      <c r="Q1406" s="27" t="str">
        <f t="shared" si="21"/>
        <v>INSERT INTO CNCR_CODE_META_BAK values (:v_host_cd,'1','40580','혈액제제종류코드','05','Fresh frozen plasma','5', NULL, NOW());</v>
      </c>
    </row>
    <row r="1407" spans="1:17">
      <c r="A1407" s="66" t="s">
        <v>2238</v>
      </c>
      <c r="B1407" s="144">
        <v>1</v>
      </c>
      <c r="C1407" s="16">
        <v>40580</v>
      </c>
      <c r="D1407" s="17" t="s">
        <v>74</v>
      </c>
      <c r="E1407" s="17" t="s">
        <v>595</v>
      </c>
      <c r="F1407" s="5" t="s">
        <v>1644</v>
      </c>
      <c r="G1407" s="18">
        <v>6</v>
      </c>
      <c r="H1407" s="18">
        <v>10</v>
      </c>
      <c r="I1407" s="14">
        <v>0</v>
      </c>
      <c r="J1407" s="14">
        <v>1</v>
      </c>
      <c r="K1407" s="14">
        <v>1</v>
      </c>
      <c r="L1407" s="14">
        <v>1</v>
      </c>
      <c r="M1407" s="14">
        <v>1</v>
      </c>
      <c r="N1407" s="14" t="s">
        <v>170</v>
      </c>
      <c r="O1407" s="14"/>
      <c r="P1407" s="15" t="s">
        <v>275</v>
      </c>
      <c r="Q1407" s="27" t="str">
        <f t="shared" si="21"/>
        <v>INSERT INTO CNCR_CODE_META_BAK values (:v_host_cd,'1','40580','혈액제제종류코드','06','Platelet','6', NULL, NOW());</v>
      </c>
    </row>
    <row r="1408" spans="1:17">
      <c r="A1408" s="66" t="s">
        <v>2238</v>
      </c>
      <c r="B1408" s="144">
        <v>1</v>
      </c>
      <c r="C1408" s="16">
        <v>40580</v>
      </c>
      <c r="D1408" s="17" t="s">
        <v>74</v>
      </c>
      <c r="E1408" s="17" t="s">
        <v>597</v>
      </c>
      <c r="F1408" s="5" t="s">
        <v>1645</v>
      </c>
      <c r="G1408" s="18">
        <v>7</v>
      </c>
      <c r="H1408" s="18">
        <v>10</v>
      </c>
      <c r="I1408" s="14">
        <v>0</v>
      </c>
      <c r="J1408" s="14">
        <v>0</v>
      </c>
      <c r="K1408" s="14">
        <v>1</v>
      </c>
      <c r="L1408" s="14">
        <v>1</v>
      </c>
      <c r="M1408" s="14">
        <v>0</v>
      </c>
      <c r="N1408" s="14" t="s">
        <v>170</v>
      </c>
      <c r="O1408" s="14"/>
      <c r="P1408" s="15" t="s">
        <v>275</v>
      </c>
      <c r="Q1408" s="27" t="str">
        <f t="shared" si="21"/>
        <v>INSERT INTO CNCR_CODE_META_BAK values (:v_host_cd,'1','40580','혈액제제종류코드','07','Plateletpheresis (혈액원)','7', NULL, NOW());</v>
      </c>
    </row>
    <row r="1409" spans="1:17">
      <c r="A1409" s="66" t="s">
        <v>2238</v>
      </c>
      <c r="B1409" s="144">
        <v>1</v>
      </c>
      <c r="C1409" s="16">
        <v>40580</v>
      </c>
      <c r="D1409" s="17" t="s">
        <v>74</v>
      </c>
      <c r="E1409" s="17" t="s">
        <v>599</v>
      </c>
      <c r="F1409" s="5" t="s">
        <v>1646</v>
      </c>
      <c r="G1409" s="18">
        <v>8</v>
      </c>
      <c r="H1409" s="18">
        <v>10</v>
      </c>
      <c r="I1409" s="14">
        <v>0</v>
      </c>
      <c r="J1409" s="14">
        <v>1</v>
      </c>
      <c r="K1409" s="14">
        <v>1</v>
      </c>
      <c r="L1409" s="14">
        <v>1</v>
      </c>
      <c r="M1409" s="14">
        <v>1</v>
      </c>
      <c r="N1409" s="14" t="s">
        <v>170</v>
      </c>
      <c r="O1409" s="14"/>
      <c r="P1409" s="15" t="s">
        <v>275</v>
      </c>
      <c r="Q1409" s="27" t="str">
        <f t="shared" si="21"/>
        <v>INSERT INTO CNCR_CODE_META_BAK values (:v_host_cd,'1','40580','혈액제제종류코드','08','Pre-storage Leukocyte Filtered Red Blood Cells','8', NULL, NOW());</v>
      </c>
    </row>
    <row r="1410" spans="1:17">
      <c r="A1410" s="66" t="s">
        <v>2238</v>
      </c>
      <c r="B1410" s="144">
        <v>1</v>
      </c>
      <c r="C1410" s="16">
        <v>40580</v>
      </c>
      <c r="D1410" s="17" t="s">
        <v>74</v>
      </c>
      <c r="E1410" s="17" t="s">
        <v>832</v>
      </c>
      <c r="F1410" s="5" t="s">
        <v>1647</v>
      </c>
      <c r="G1410" s="18">
        <v>9</v>
      </c>
      <c r="H1410" s="18">
        <v>10</v>
      </c>
      <c r="I1410" s="14">
        <v>0</v>
      </c>
      <c r="J1410" s="14">
        <v>1</v>
      </c>
      <c r="K1410" s="14">
        <v>1</v>
      </c>
      <c r="L1410" s="14">
        <v>1</v>
      </c>
      <c r="M1410" s="14">
        <v>1</v>
      </c>
      <c r="N1410" s="14" t="s">
        <v>170</v>
      </c>
      <c r="O1410" s="14"/>
      <c r="P1410" s="15" t="s">
        <v>275</v>
      </c>
      <c r="Q1410" s="27" t="str">
        <f t="shared" si="21"/>
        <v>INSERT INTO CNCR_CODE_META_BAK values (:v_host_cd,'1','40580','혈액제제종류코드','09','Red blood cell','9', NULL, NOW());</v>
      </c>
    </row>
    <row r="1411" spans="1:17">
      <c r="A1411" s="66" t="s">
        <v>2238</v>
      </c>
      <c r="B1411" s="144">
        <v>1</v>
      </c>
      <c r="C1411" s="16">
        <v>40580</v>
      </c>
      <c r="D1411" s="17" t="s">
        <v>74</v>
      </c>
      <c r="E1411" s="17" t="s">
        <v>1648</v>
      </c>
      <c r="F1411" s="5" t="s">
        <v>1649</v>
      </c>
      <c r="G1411" s="18">
        <v>10</v>
      </c>
      <c r="H1411" s="18">
        <v>10</v>
      </c>
      <c r="I1411" s="14">
        <v>0</v>
      </c>
      <c r="J1411" s="14">
        <v>1</v>
      </c>
      <c r="K1411" s="14">
        <v>1</v>
      </c>
      <c r="L1411" s="14">
        <v>1</v>
      </c>
      <c r="M1411" s="14">
        <v>1</v>
      </c>
      <c r="N1411" s="14" t="s">
        <v>170</v>
      </c>
      <c r="O1411" s="14"/>
      <c r="P1411" s="15" t="s">
        <v>275</v>
      </c>
      <c r="Q1411" s="27" t="str">
        <f t="shared" ref="Q1411:Q1474" si="22">"INSERT INTO CNCR_CODE_META_BAK values (:v_host_cd,'"&amp; B1411 &amp;"','"&amp; C1411 &amp;"','"&amp; D1411 &amp;"','"&amp; E1411 &amp;"','"&amp; SUBSTITUTE(F1411,CHAR(39),CHAR(39)&amp;CHAR(39)) &amp;"','"&amp; G1411 &amp;"', NULL, NOW());"</f>
        <v>INSERT INTO CNCR_CODE_META_BAK values (:v_host_cd,'1','40580','혈액제제종류코드','10','Washed red blood cell','10', NULL, NOW());</v>
      </c>
    </row>
    <row r="1412" spans="1:17">
      <c r="A1412" s="66" t="s">
        <v>2238</v>
      </c>
      <c r="B1412" s="144">
        <v>1</v>
      </c>
      <c r="C1412" s="16">
        <v>40580</v>
      </c>
      <c r="D1412" s="17" t="s">
        <v>74</v>
      </c>
      <c r="E1412" s="17" t="s">
        <v>943</v>
      </c>
      <c r="F1412" s="5" t="s">
        <v>271</v>
      </c>
      <c r="G1412" s="18">
        <v>11</v>
      </c>
      <c r="H1412" s="18">
        <v>10</v>
      </c>
      <c r="I1412" s="14">
        <v>0</v>
      </c>
      <c r="J1412" s="14">
        <v>1</v>
      </c>
      <c r="K1412" s="14">
        <v>1</v>
      </c>
      <c r="L1412" s="14">
        <v>1</v>
      </c>
      <c r="M1412" s="14">
        <v>1</v>
      </c>
      <c r="N1412" s="14" t="s">
        <v>170</v>
      </c>
      <c r="O1412" s="14"/>
      <c r="P1412" s="15" t="s">
        <v>275</v>
      </c>
      <c r="Q1412" s="27" t="str">
        <f t="shared" si="22"/>
        <v>INSERT INTO CNCR_CODE_META_BAK values (:v_host_cd,'1','40580','혈액제제종류코드','99','기타','11', NULL, NOW());</v>
      </c>
    </row>
    <row r="1413" spans="1:17">
      <c r="A1413" s="66" t="s">
        <v>2238</v>
      </c>
      <c r="B1413" s="144">
        <v>1</v>
      </c>
      <c r="C1413" s="16">
        <v>40600</v>
      </c>
      <c r="D1413" s="16" t="s">
        <v>129</v>
      </c>
      <c r="E1413" s="19" t="s">
        <v>497</v>
      </c>
      <c r="F1413" s="5" t="s">
        <v>767</v>
      </c>
      <c r="G1413" s="15">
        <v>1</v>
      </c>
      <c r="H1413" s="20">
        <v>4</v>
      </c>
      <c r="I1413" s="13">
        <v>0</v>
      </c>
      <c r="J1413" s="14">
        <v>0</v>
      </c>
      <c r="K1413" s="14">
        <v>0</v>
      </c>
      <c r="L1413" s="14">
        <v>0</v>
      </c>
      <c r="M1413" s="14">
        <v>1</v>
      </c>
      <c r="N1413" s="14" t="s">
        <v>170</v>
      </c>
      <c r="O1413" s="15"/>
      <c r="P1413" s="15" t="s">
        <v>275</v>
      </c>
      <c r="Q1413" s="27" t="str">
        <f t="shared" si="22"/>
        <v>INSERT INTO CNCR_CODE_META_BAK values (:v_host_cd,'1','40600','종양위치구분코드','1','Appendix','1', NULL, NOW());</v>
      </c>
    </row>
    <row r="1414" spans="1:17">
      <c r="A1414" s="66" t="s">
        <v>2238</v>
      </c>
      <c r="B1414" s="144">
        <v>1</v>
      </c>
      <c r="C1414" s="16">
        <v>40600</v>
      </c>
      <c r="D1414" s="16" t="s">
        <v>129</v>
      </c>
      <c r="E1414" s="19" t="s">
        <v>500</v>
      </c>
      <c r="F1414" s="5" t="s">
        <v>768</v>
      </c>
      <c r="G1414" s="15">
        <v>2</v>
      </c>
      <c r="H1414" s="20">
        <v>4</v>
      </c>
      <c r="I1414" s="13">
        <v>0</v>
      </c>
      <c r="J1414" s="14">
        <v>0</v>
      </c>
      <c r="K1414" s="14">
        <v>0</v>
      </c>
      <c r="L1414" s="14">
        <v>0</v>
      </c>
      <c r="M1414" s="14">
        <v>1</v>
      </c>
      <c r="N1414" s="14" t="s">
        <v>170</v>
      </c>
      <c r="O1414" s="15"/>
      <c r="P1414" s="15" t="s">
        <v>275</v>
      </c>
      <c r="Q1414" s="27" t="str">
        <f t="shared" si="22"/>
        <v>INSERT INTO CNCR_CODE_META_BAK values (:v_host_cd,'1','40600','종양위치구분코드','2','Colon','2', NULL, NOW());</v>
      </c>
    </row>
    <row r="1415" spans="1:17">
      <c r="A1415" s="66" t="s">
        <v>2238</v>
      </c>
      <c r="B1415" s="144">
        <v>1</v>
      </c>
      <c r="C1415" s="16">
        <v>40600</v>
      </c>
      <c r="D1415" s="16" t="s">
        <v>129</v>
      </c>
      <c r="E1415" s="19" t="s">
        <v>382</v>
      </c>
      <c r="F1415" s="5" t="s">
        <v>769</v>
      </c>
      <c r="G1415" s="15">
        <v>3</v>
      </c>
      <c r="H1415" s="20">
        <v>4</v>
      </c>
      <c r="I1415" s="13">
        <v>0</v>
      </c>
      <c r="J1415" s="14">
        <v>0</v>
      </c>
      <c r="K1415" s="14">
        <v>0</v>
      </c>
      <c r="L1415" s="14">
        <v>0</v>
      </c>
      <c r="M1415" s="14">
        <v>1</v>
      </c>
      <c r="N1415" s="14" t="s">
        <v>170</v>
      </c>
      <c r="O1415" s="15"/>
      <c r="P1415" s="15" t="s">
        <v>275</v>
      </c>
      <c r="Q1415" s="27" t="str">
        <f t="shared" si="22"/>
        <v>INSERT INTO CNCR_CODE_META_BAK values (:v_host_cd,'1','40600','종양위치구분코드','3','Rectum','3', NULL, NOW());</v>
      </c>
    </row>
    <row r="1416" spans="1:17">
      <c r="A1416" s="66" t="s">
        <v>2238</v>
      </c>
      <c r="B1416" s="144">
        <v>1</v>
      </c>
      <c r="C1416" s="16">
        <v>40600</v>
      </c>
      <c r="D1416" s="16" t="s">
        <v>129</v>
      </c>
      <c r="E1416" s="19" t="s">
        <v>504</v>
      </c>
      <c r="F1416" s="5" t="s">
        <v>271</v>
      </c>
      <c r="G1416" s="15">
        <v>4</v>
      </c>
      <c r="H1416" s="20">
        <v>4</v>
      </c>
      <c r="I1416" s="13">
        <v>0</v>
      </c>
      <c r="J1416" s="14">
        <v>0</v>
      </c>
      <c r="K1416" s="14">
        <v>0</v>
      </c>
      <c r="L1416" s="14">
        <v>0</v>
      </c>
      <c r="M1416" s="14">
        <v>1</v>
      </c>
      <c r="N1416" s="14" t="s">
        <v>170</v>
      </c>
      <c r="O1416" s="15"/>
      <c r="P1416" s="15" t="s">
        <v>275</v>
      </c>
      <c r="Q1416" s="27" t="str">
        <f t="shared" si="22"/>
        <v>INSERT INTO CNCR_CODE_META_BAK values (:v_host_cd,'1','40600','종양위치구분코드','9','기타','4', NULL, NOW());</v>
      </c>
    </row>
    <row r="1417" spans="1:17">
      <c r="A1417" s="66" t="s">
        <v>2238</v>
      </c>
      <c r="B1417" s="144">
        <v>1</v>
      </c>
      <c r="C1417" s="16">
        <v>40610</v>
      </c>
      <c r="D1417" s="16" t="s">
        <v>132</v>
      </c>
      <c r="E1417" s="19" t="s">
        <v>497</v>
      </c>
      <c r="F1417" s="5" t="s">
        <v>351</v>
      </c>
      <c r="G1417" s="15">
        <v>1</v>
      </c>
      <c r="H1417" s="20">
        <v>5</v>
      </c>
      <c r="I1417" s="13">
        <v>0</v>
      </c>
      <c r="J1417" s="14">
        <v>0</v>
      </c>
      <c r="K1417" s="14">
        <v>0</v>
      </c>
      <c r="L1417" s="14">
        <v>0</v>
      </c>
      <c r="M1417" s="14">
        <v>1</v>
      </c>
      <c r="N1417" s="14" t="s">
        <v>170</v>
      </c>
      <c r="O1417" s="15"/>
      <c r="P1417" s="15" t="s">
        <v>275</v>
      </c>
      <c r="Q1417" s="27" t="str">
        <f t="shared" si="22"/>
        <v>INSERT INTO CNCR_CODE_META_BAK values (:v_host_cd,'1','40610','폐색치료구분코드','1','No','1', NULL, NOW());</v>
      </c>
    </row>
    <row r="1418" spans="1:17">
      <c r="A1418" s="66" t="s">
        <v>2238</v>
      </c>
      <c r="B1418" s="144">
        <v>1</v>
      </c>
      <c r="C1418" s="16">
        <v>40610</v>
      </c>
      <c r="D1418" s="16" t="s">
        <v>132</v>
      </c>
      <c r="E1418" s="19" t="s">
        <v>500</v>
      </c>
      <c r="F1418" s="5" t="s">
        <v>1652</v>
      </c>
      <c r="G1418" s="15">
        <v>2</v>
      </c>
      <c r="H1418" s="20">
        <v>5</v>
      </c>
      <c r="I1418" s="13">
        <v>0</v>
      </c>
      <c r="J1418" s="14">
        <v>0</v>
      </c>
      <c r="K1418" s="14">
        <v>0</v>
      </c>
      <c r="L1418" s="14">
        <v>0</v>
      </c>
      <c r="M1418" s="14">
        <v>1</v>
      </c>
      <c r="N1418" s="14" t="s">
        <v>170</v>
      </c>
      <c r="O1418" s="15"/>
      <c r="P1418" s="15" t="s">
        <v>275</v>
      </c>
      <c r="Q1418" s="27" t="str">
        <f t="shared" si="22"/>
        <v>INSERT INTO CNCR_CODE_META_BAK values (:v_host_cd,'1','40610','폐색치료구분코드','2','Diversion','2', NULL, NOW());</v>
      </c>
    </row>
    <row r="1419" spans="1:17">
      <c r="A1419" s="66" t="s">
        <v>2238</v>
      </c>
      <c r="B1419" s="144">
        <v>1</v>
      </c>
      <c r="C1419" s="16">
        <v>40610</v>
      </c>
      <c r="D1419" s="16" t="s">
        <v>132</v>
      </c>
      <c r="E1419" s="19" t="s">
        <v>382</v>
      </c>
      <c r="F1419" s="5" t="s">
        <v>1653</v>
      </c>
      <c r="G1419" s="15">
        <v>3</v>
      </c>
      <c r="H1419" s="20">
        <v>5</v>
      </c>
      <c r="I1419" s="13">
        <v>0</v>
      </c>
      <c r="J1419" s="14">
        <v>0</v>
      </c>
      <c r="K1419" s="14">
        <v>0</v>
      </c>
      <c r="L1419" s="14">
        <v>0</v>
      </c>
      <c r="M1419" s="14">
        <v>1</v>
      </c>
      <c r="N1419" s="14" t="s">
        <v>170</v>
      </c>
      <c r="O1419" s="15"/>
      <c r="P1419" s="15" t="s">
        <v>275</v>
      </c>
      <c r="Q1419" s="27" t="str">
        <f t="shared" si="22"/>
        <v>INSERT INTO CNCR_CODE_META_BAK values (:v_host_cd,'1','40610','폐색치료구분코드','3','Stent','3', NULL, NOW());</v>
      </c>
    </row>
    <row r="1420" spans="1:17">
      <c r="A1420" s="66" t="s">
        <v>2238</v>
      </c>
      <c r="B1420" s="144">
        <v>1</v>
      </c>
      <c r="C1420" s="16">
        <v>40610</v>
      </c>
      <c r="D1420" s="16" t="s">
        <v>132</v>
      </c>
      <c r="E1420" s="19" t="s">
        <v>384</v>
      </c>
      <c r="F1420" s="5" t="s">
        <v>359</v>
      </c>
      <c r="G1420" s="15">
        <v>4</v>
      </c>
      <c r="H1420" s="20">
        <v>5</v>
      </c>
      <c r="I1420" s="13">
        <v>0</v>
      </c>
      <c r="J1420" s="14">
        <v>0</v>
      </c>
      <c r="K1420" s="14">
        <v>0</v>
      </c>
      <c r="L1420" s="14">
        <v>0</v>
      </c>
      <c r="M1420" s="14">
        <v>1</v>
      </c>
      <c r="N1420" s="14" t="s">
        <v>170</v>
      </c>
      <c r="O1420" s="15"/>
      <c r="P1420" s="15" t="s">
        <v>275</v>
      </c>
      <c r="Q1420" s="27" t="str">
        <f t="shared" si="22"/>
        <v>INSERT INTO CNCR_CODE_META_BAK values (:v_host_cd,'1','40610','폐색치료구분코드','4','Unknown','4', NULL, NOW());</v>
      </c>
    </row>
    <row r="1421" spans="1:17">
      <c r="A1421" s="66" t="s">
        <v>2238</v>
      </c>
      <c r="B1421" s="144">
        <v>1</v>
      </c>
      <c r="C1421" s="16">
        <v>40610</v>
      </c>
      <c r="D1421" s="16" t="s">
        <v>132</v>
      </c>
      <c r="E1421" s="19" t="s">
        <v>504</v>
      </c>
      <c r="F1421" s="5" t="s">
        <v>271</v>
      </c>
      <c r="G1421" s="15">
        <v>5</v>
      </c>
      <c r="H1421" s="20">
        <v>5</v>
      </c>
      <c r="I1421" s="13">
        <v>0</v>
      </c>
      <c r="J1421" s="14">
        <v>0</v>
      </c>
      <c r="K1421" s="14">
        <v>0</v>
      </c>
      <c r="L1421" s="14">
        <v>0</v>
      </c>
      <c r="M1421" s="14">
        <v>1</v>
      </c>
      <c r="N1421" s="14" t="s">
        <v>170</v>
      </c>
      <c r="O1421" s="15"/>
      <c r="P1421" s="15" t="s">
        <v>275</v>
      </c>
      <c r="Q1421" s="27" t="str">
        <f t="shared" si="22"/>
        <v>INSERT INTO CNCR_CODE_META_BAK values (:v_host_cd,'1','40610','폐색치료구분코드','9','기타','5', NULL, NOW());</v>
      </c>
    </row>
    <row r="1422" spans="1:17">
      <c r="A1422" s="66" t="s">
        <v>2238</v>
      </c>
      <c r="B1422" s="144">
        <v>1</v>
      </c>
      <c r="C1422" s="16">
        <v>40620</v>
      </c>
      <c r="D1422" s="16" t="s">
        <v>133</v>
      </c>
      <c r="E1422" s="19" t="s">
        <v>497</v>
      </c>
      <c r="F1422" s="5" t="s">
        <v>622</v>
      </c>
      <c r="G1422" s="15">
        <v>1</v>
      </c>
      <c r="H1422" s="20">
        <v>3</v>
      </c>
      <c r="I1422" s="13">
        <v>0</v>
      </c>
      <c r="J1422" s="14">
        <v>0</v>
      </c>
      <c r="K1422" s="14">
        <v>0</v>
      </c>
      <c r="L1422" s="14">
        <v>0</v>
      </c>
      <c r="M1422" s="14">
        <v>1</v>
      </c>
      <c r="N1422" s="14" t="s">
        <v>170</v>
      </c>
      <c r="O1422" s="15"/>
      <c r="P1422" s="15" t="s">
        <v>275</v>
      </c>
      <c r="Q1422" s="27" t="str">
        <f t="shared" si="22"/>
        <v>INSERT INTO CNCR_CODE_META_BAK values (:v_host_cd,'1','40620','개복전환이유구분코드','1','Bleeding','1', NULL, NOW());</v>
      </c>
    </row>
    <row r="1423" spans="1:17">
      <c r="A1423" s="66" t="s">
        <v>2238</v>
      </c>
      <c r="B1423" s="144">
        <v>1</v>
      </c>
      <c r="C1423" s="16">
        <v>40620</v>
      </c>
      <c r="D1423" s="16" t="s">
        <v>133</v>
      </c>
      <c r="E1423" s="19" t="s">
        <v>500</v>
      </c>
      <c r="F1423" s="5" t="s">
        <v>1655</v>
      </c>
      <c r="G1423" s="15">
        <v>2</v>
      </c>
      <c r="H1423" s="20">
        <v>3</v>
      </c>
      <c r="I1423" s="13">
        <v>0</v>
      </c>
      <c r="J1423" s="14">
        <v>0</v>
      </c>
      <c r="K1423" s="14">
        <v>0</v>
      </c>
      <c r="L1423" s="14">
        <v>0</v>
      </c>
      <c r="M1423" s="14">
        <v>1</v>
      </c>
      <c r="N1423" s="14" t="s">
        <v>170</v>
      </c>
      <c r="O1423" s="15"/>
      <c r="P1423" s="15" t="s">
        <v>275</v>
      </c>
      <c r="Q1423" s="27" t="str">
        <f t="shared" si="22"/>
        <v>INSERT INTO CNCR_CODE_META_BAK values (:v_host_cd,'1','40620','개복전환이유구분코드','2','Severe adhesion','2', NULL, NOW());</v>
      </c>
    </row>
    <row r="1424" spans="1:17">
      <c r="A1424" s="66" t="s">
        <v>2238</v>
      </c>
      <c r="B1424" s="144">
        <v>1</v>
      </c>
      <c r="C1424" s="16">
        <v>40620</v>
      </c>
      <c r="D1424" s="16" t="s">
        <v>133</v>
      </c>
      <c r="E1424" s="19" t="s">
        <v>504</v>
      </c>
      <c r="F1424" s="5" t="s">
        <v>271</v>
      </c>
      <c r="G1424" s="15">
        <v>3</v>
      </c>
      <c r="H1424" s="20">
        <v>3</v>
      </c>
      <c r="I1424" s="13">
        <v>0</v>
      </c>
      <c r="J1424" s="14">
        <v>0</v>
      </c>
      <c r="K1424" s="14">
        <v>0</v>
      </c>
      <c r="L1424" s="14">
        <v>0</v>
      </c>
      <c r="M1424" s="14">
        <v>1</v>
      </c>
      <c r="N1424" s="14" t="s">
        <v>170</v>
      </c>
      <c r="O1424" s="15"/>
      <c r="P1424" s="15" t="s">
        <v>275</v>
      </c>
      <c r="Q1424" s="27" t="str">
        <f t="shared" si="22"/>
        <v>INSERT INTO CNCR_CODE_META_BAK values (:v_host_cd,'1','40620','개복전환이유구분코드','9','기타','3', NULL, NOW());</v>
      </c>
    </row>
    <row r="1425" spans="1:17">
      <c r="A1425" s="66" t="s">
        <v>2238</v>
      </c>
      <c r="B1425" s="144">
        <v>1</v>
      </c>
      <c r="C1425" s="16">
        <v>40630</v>
      </c>
      <c r="D1425" s="16" t="s">
        <v>134</v>
      </c>
      <c r="E1425" s="19" t="s">
        <v>273</v>
      </c>
      <c r="F1425" s="5" t="s">
        <v>1657</v>
      </c>
      <c r="G1425" s="15">
        <v>1</v>
      </c>
      <c r="H1425" s="20">
        <v>6</v>
      </c>
      <c r="I1425" s="13">
        <v>0</v>
      </c>
      <c r="J1425" s="14">
        <v>0</v>
      </c>
      <c r="K1425" s="14">
        <v>0</v>
      </c>
      <c r="L1425" s="14">
        <v>0</v>
      </c>
      <c r="M1425" s="14">
        <v>1</v>
      </c>
      <c r="N1425" s="14" t="s">
        <v>170</v>
      </c>
      <c r="O1425" s="15"/>
      <c r="P1425" s="15" t="s">
        <v>275</v>
      </c>
      <c r="Q1425" s="27" t="str">
        <f t="shared" si="22"/>
        <v>INSERT INTO CNCR_CODE_META_BAK values (:v_host_cd,'1','40630','장루형성이유구분코드','01','Lower anastomosis','1', NULL, NOW());</v>
      </c>
    </row>
    <row r="1426" spans="1:17">
      <c r="A1426" s="66" t="s">
        <v>2238</v>
      </c>
      <c r="B1426" s="144">
        <v>1</v>
      </c>
      <c r="C1426" s="16">
        <v>40630</v>
      </c>
      <c r="D1426" s="16" t="s">
        <v>134</v>
      </c>
      <c r="E1426" s="19" t="s">
        <v>276</v>
      </c>
      <c r="F1426" s="5" t="s">
        <v>1658</v>
      </c>
      <c r="G1426" s="15">
        <v>2</v>
      </c>
      <c r="H1426" s="20">
        <v>6</v>
      </c>
      <c r="I1426" s="13">
        <v>0</v>
      </c>
      <c r="J1426" s="14">
        <v>0</v>
      </c>
      <c r="K1426" s="14">
        <v>0</v>
      </c>
      <c r="L1426" s="14">
        <v>0</v>
      </c>
      <c r="M1426" s="14">
        <v>1</v>
      </c>
      <c r="N1426" s="14" t="s">
        <v>170</v>
      </c>
      <c r="O1426" s="15"/>
      <c r="P1426" s="15" t="s">
        <v>275</v>
      </c>
      <c r="Q1426" s="27" t="str">
        <f t="shared" si="22"/>
        <v>INSERT INTO CNCR_CODE_META_BAK values (:v_host_cd,'1','40630','장루형성이유구분코드','02','Positive leakage test','2', NULL, NOW());</v>
      </c>
    </row>
    <row r="1427" spans="1:17">
      <c r="A1427" s="66" t="s">
        <v>2238</v>
      </c>
      <c r="B1427" s="144">
        <v>1</v>
      </c>
      <c r="C1427" s="16">
        <v>40630</v>
      </c>
      <c r="D1427" s="16" t="s">
        <v>134</v>
      </c>
      <c r="E1427" s="19" t="s">
        <v>278</v>
      </c>
      <c r="F1427" s="5" t="s">
        <v>1659</v>
      </c>
      <c r="G1427" s="15">
        <v>3</v>
      </c>
      <c r="H1427" s="20">
        <v>6</v>
      </c>
      <c r="I1427" s="13">
        <v>0</v>
      </c>
      <c r="J1427" s="14">
        <v>0</v>
      </c>
      <c r="K1427" s="14">
        <v>0</v>
      </c>
      <c r="L1427" s="14">
        <v>0</v>
      </c>
      <c r="M1427" s="14">
        <v>1</v>
      </c>
      <c r="N1427" s="14" t="s">
        <v>170</v>
      </c>
      <c r="O1427" s="15"/>
      <c r="P1427" s="15" t="s">
        <v>275</v>
      </c>
      <c r="Q1427" s="27" t="str">
        <f t="shared" si="22"/>
        <v>INSERT INTO CNCR_CODE_META_BAK values (:v_host_cd,'1','40630','장루형성이유구분코드','03','Preop Chemoradiotherapy','3', NULL, NOW());</v>
      </c>
    </row>
    <row r="1428" spans="1:17">
      <c r="A1428" s="66" t="s">
        <v>2238</v>
      </c>
      <c r="B1428" s="144">
        <v>1</v>
      </c>
      <c r="C1428" s="16">
        <v>40630</v>
      </c>
      <c r="D1428" s="16" t="s">
        <v>134</v>
      </c>
      <c r="E1428" s="19" t="s">
        <v>280</v>
      </c>
      <c r="F1428" s="5" t="s">
        <v>1660</v>
      </c>
      <c r="G1428" s="15">
        <v>4</v>
      </c>
      <c r="H1428" s="20">
        <v>6</v>
      </c>
      <c r="I1428" s="13">
        <v>0</v>
      </c>
      <c r="J1428" s="14">
        <v>0</v>
      </c>
      <c r="K1428" s="14">
        <v>0</v>
      </c>
      <c r="L1428" s="14">
        <v>0</v>
      </c>
      <c r="M1428" s="14">
        <v>1</v>
      </c>
      <c r="N1428" s="14" t="s">
        <v>170</v>
      </c>
      <c r="O1428" s="15"/>
      <c r="P1428" s="15" t="s">
        <v>275</v>
      </c>
      <c r="Q1428" s="27" t="str">
        <f t="shared" si="22"/>
        <v>INSERT INTO CNCR_CODE_META_BAK values (:v_host_cd,'1','40630','장루형성이유구분코드','04','Preop intestinal obstruction','4', NULL, NOW());</v>
      </c>
    </row>
    <row r="1429" spans="1:17">
      <c r="A1429" s="66" t="s">
        <v>2238</v>
      </c>
      <c r="B1429" s="144">
        <v>1</v>
      </c>
      <c r="C1429" s="16">
        <v>40630</v>
      </c>
      <c r="D1429" s="16" t="s">
        <v>134</v>
      </c>
      <c r="E1429" s="19" t="s">
        <v>307</v>
      </c>
      <c r="F1429" s="5" t="s">
        <v>308</v>
      </c>
      <c r="G1429" s="15">
        <v>5</v>
      </c>
      <c r="H1429" s="20">
        <v>6</v>
      </c>
      <c r="I1429" s="13">
        <v>0</v>
      </c>
      <c r="J1429" s="14">
        <v>0</v>
      </c>
      <c r="K1429" s="14">
        <v>0</v>
      </c>
      <c r="L1429" s="14">
        <v>0</v>
      </c>
      <c r="M1429" s="14">
        <v>1</v>
      </c>
      <c r="N1429" s="14" t="s">
        <v>170</v>
      </c>
      <c r="O1429" s="15"/>
      <c r="P1429" s="15" t="s">
        <v>309</v>
      </c>
      <c r="Q1429" s="27" t="str">
        <f t="shared" si="22"/>
        <v>INSERT INTO CNCR_CODE_META_BAK values (:v_host_cd,'1','40630','장루형성이유구분코드','98','2개 이상','5', NULL, NOW());</v>
      </c>
    </row>
    <row r="1430" spans="1:17">
      <c r="A1430" s="66" t="s">
        <v>2238</v>
      </c>
      <c r="B1430" s="144">
        <v>1</v>
      </c>
      <c r="C1430" s="16">
        <v>40630</v>
      </c>
      <c r="D1430" s="16" t="s">
        <v>134</v>
      </c>
      <c r="E1430" s="19" t="s">
        <v>310</v>
      </c>
      <c r="F1430" s="5" t="s">
        <v>271</v>
      </c>
      <c r="G1430" s="15">
        <v>6</v>
      </c>
      <c r="H1430" s="20">
        <v>6</v>
      </c>
      <c r="I1430" s="13">
        <v>0</v>
      </c>
      <c r="J1430" s="14">
        <v>0</v>
      </c>
      <c r="K1430" s="14">
        <v>0</v>
      </c>
      <c r="L1430" s="14">
        <v>0</v>
      </c>
      <c r="M1430" s="14">
        <v>1</v>
      </c>
      <c r="N1430" s="14" t="s">
        <v>170</v>
      </c>
      <c r="O1430" s="15"/>
      <c r="P1430" s="15" t="s">
        <v>275</v>
      </c>
      <c r="Q1430" s="27" t="str">
        <f t="shared" si="22"/>
        <v>INSERT INTO CNCR_CODE_META_BAK values (:v_host_cd,'1','40630','장루형성이유구분코드','99','기타','6', NULL, NOW());</v>
      </c>
    </row>
    <row r="1431" spans="1:17">
      <c r="A1431" s="66" t="s">
        <v>2238</v>
      </c>
      <c r="B1431" s="144">
        <v>1</v>
      </c>
      <c r="C1431" s="16">
        <v>40640</v>
      </c>
      <c r="D1431" s="16" t="s">
        <v>135</v>
      </c>
      <c r="E1431" s="19" t="s">
        <v>497</v>
      </c>
      <c r="F1431" s="5" t="s">
        <v>1662</v>
      </c>
      <c r="G1431" s="15">
        <v>1</v>
      </c>
      <c r="H1431" s="20">
        <v>4</v>
      </c>
      <c r="I1431" s="13">
        <v>0</v>
      </c>
      <c r="J1431" s="14">
        <v>0</v>
      </c>
      <c r="K1431" s="14">
        <v>0</v>
      </c>
      <c r="L1431" s="14">
        <v>0</v>
      </c>
      <c r="M1431" s="14">
        <v>1</v>
      </c>
      <c r="N1431" s="14" t="s">
        <v>170</v>
      </c>
      <c r="O1431" s="15"/>
      <c r="P1431" s="15" t="s">
        <v>275</v>
      </c>
      <c r="Q1431" s="27" t="str">
        <f t="shared" si="22"/>
        <v>INSERT INTO CNCR_CODE_META_BAK values (:v_host_cd,'1','40640','IMA_LIGATION위치구분코드','1','High ligation','1', NULL, NOW());</v>
      </c>
    </row>
    <row r="1432" spans="1:17">
      <c r="A1432" s="66" t="s">
        <v>2238</v>
      </c>
      <c r="B1432" s="144">
        <v>1</v>
      </c>
      <c r="C1432" s="16">
        <v>40640</v>
      </c>
      <c r="D1432" s="16" t="s">
        <v>135</v>
      </c>
      <c r="E1432" s="19" t="s">
        <v>500</v>
      </c>
      <c r="F1432" s="5" t="s">
        <v>1663</v>
      </c>
      <c r="G1432" s="15">
        <v>2</v>
      </c>
      <c r="H1432" s="20">
        <v>4</v>
      </c>
      <c r="I1432" s="13">
        <v>0</v>
      </c>
      <c r="J1432" s="14">
        <v>0</v>
      </c>
      <c r="K1432" s="14">
        <v>0</v>
      </c>
      <c r="L1432" s="14">
        <v>0</v>
      </c>
      <c r="M1432" s="14">
        <v>1</v>
      </c>
      <c r="N1432" s="14" t="s">
        <v>170</v>
      </c>
      <c r="O1432" s="15"/>
      <c r="P1432" s="15" t="s">
        <v>275</v>
      </c>
      <c r="Q1432" s="27" t="str">
        <f t="shared" si="22"/>
        <v>INSERT INTO CNCR_CODE_META_BAK values (:v_host_cd,'1','40640','IMA_LIGATION위치구분코드','2','Low ligation','2', NULL, NOW());</v>
      </c>
    </row>
    <row r="1433" spans="1:17">
      <c r="A1433" s="66" t="s">
        <v>2238</v>
      </c>
      <c r="B1433" s="144">
        <v>1</v>
      </c>
      <c r="C1433" s="16">
        <v>40640</v>
      </c>
      <c r="D1433" s="16" t="s">
        <v>135</v>
      </c>
      <c r="E1433" s="19" t="s">
        <v>382</v>
      </c>
      <c r="F1433" s="5" t="s">
        <v>359</v>
      </c>
      <c r="G1433" s="15">
        <v>3</v>
      </c>
      <c r="H1433" s="20">
        <v>4</v>
      </c>
      <c r="I1433" s="13">
        <v>0</v>
      </c>
      <c r="J1433" s="14">
        <v>0</v>
      </c>
      <c r="K1433" s="14">
        <v>0</v>
      </c>
      <c r="L1433" s="14">
        <v>0</v>
      </c>
      <c r="M1433" s="14">
        <v>1</v>
      </c>
      <c r="N1433" s="14" t="s">
        <v>170</v>
      </c>
      <c r="O1433" s="15"/>
      <c r="P1433" s="15" t="s">
        <v>275</v>
      </c>
      <c r="Q1433" s="27" t="str">
        <f t="shared" si="22"/>
        <v>INSERT INTO CNCR_CODE_META_BAK values (:v_host_cd,'1','40640','IMA_LIGATION위치구분코드','3','Unknown','3', NULL, NOW());</v>
      </c>
    </row>
    <row r="1434" spans="1:17">
      <c r="A1434" s="66" t="s">
        <v>2238</v>
      </c>
      <c r="B1434" s="144">
        <v>1</v>
      </c>
      <c r="C1434" s="16">
        <v>40640</v>
      </c>
      <c r="D1434" s="16" t="s">
        <v>135</v>
      </c>
      <c r="E1434" s="19" t="s">
        <v>504</v>
      </c>
      <c r="F1434" s="5" t="s">
        <v>271</v>
      </c>
      <c r="G1434" s="15">
        <v>4</v>
      </c>
      <c r="H1434" s="20">
        <v>4</v>
      </c>
      <c r="I1434" s="13">
        <v>0</v>
      </c>
      <c r="J1434" s="14">
        <v>0</v>
      </c>
      <c r="K1434" s="14">
        <v>0</v>
      </c>
      <c r="L1434" s="14">
        <v>0</v>
      </c>
      <c r="M1434" s="14">
        <v>1</v>
      </c>
      <c r="N1434" s="14" t="s">
        <v>170</v>
      </c>
      <c r="O1434" s="15"/>
      <c r="P1434" s="15" t="s">
        <v>275</v>
      </c>
      <c r="Q1434" s="27" t="str">
        <f t="shared" si="22"/>
        <v>INSERT INTO CNCR_CODE_META_BAK values (:v_host_cd,'1','40640','IMA_LIGATION위치구분코드','9','기타','4', NULL, NOW());</v>
      </c>
    </row>
    <row r="1435" spans="1:17">
      <c r="A1435" s="66" t="s">
        <v>2238</v>
      </c>
      <c r="B1435" s="144">
        <v>1</v>
      </c>
      <c r="C1435" s="16">
        <v>40650</v>
      </c>
      <c r="D1435" s="16" t="s">
        <v>136</v>
      </c>
      <c r="E1435" s="19" t="s">
        <v>273</v>
      </c>
      <c r="F1435" s="5" t="s">
        <v>1665</v>
      </c>
      <c r="G1435" s="15">
        <v>1</v>
      </c>
      <c r="H1435" s="20">
        <v>13</v>
      </c>
      <c r="I1435" s="13">
        <v>0</v>
      </c>
      <c r="J1435" s="14">
        <v>0</v>
      </c>
      <c r="K1435" s="14">
        <v>0</v>
      </c>
      <c r="L1435" s="14">
        <v>0</v>
      </c>
      <c r="M1435" s="14">
        <v>1</v>
      </c>
      <c r="N1435" s="14" t="s">
        <v>170</v>
      </c>
      <c r="O1435" s="15"/>
      <c r="P1435" s="15" t="s">
        <v>275</v>
      </c>
      <c r="Q1435" s="27" t="str">
        <f t="shared" si="22"/>
        <v>INSERT INTO CNCR_CODE_META_BAK values (:v_host_cd,'1','40650','복강내원격전이부위코드','01','Distant LN other than PALN/ACLN/LPLN','1', NULL, NOW());</v>
      </c>
    </row>
    <row r="1436" spans="1:17">
      <c r="A1436" s="66" t="s">
        <v>2238</v>
      </c>
      <c r="B1436" s="144">
        <v>1</v>
      </c>
      <c r="C1436" s="16">
        <v>40650</v>
      </c>
      <c r="D1436" s="16" t="s">
        <v>136</v>
      </c>
      <c r="E1436" s="19" t="s">
        <v>276</v>
      </c>
      <c r="F1436" s="5" t="s">
        <v>1666</v>
      </c>
      <c r="G1436" s="15">
        <v>2</v>
      </c>
      <c r="H1436" s="20">
        <v>13</v>
      </c>
      <c r="I1436" s="13">
        <v>0</v>
      </c>
      <c r="J1436" s="14">
        <v>0</v>
      </c>
      <c r="K1436" s="14">
        <v>0</v>
      </c>
      <c r="L1436" s="14">
        <v>0</v>
      </c>
      <c r="M1436" s="14">
        <v>1</v>
      </c>
      <c r="N1436" s="14" t="s">
        <v>170</v>
      </c>
      <c r="O1436" s="15"/>
      <c r="P1436" s="15" t="s">
        <v>275</v>
      </c>
      <c r="Q1436" s="27" t="str">
        <f t="shared" si="22"/>
        <v>INSERT INTO CNCR_CODE_META_BAK values (:v_host_cd,'1','40650','복강내원격전이부위코드','02','Lateral Lymph Node_Both','2', NULL, NOW());</v>
      </c>
    </row>
    <row r="1437" spans="1:17">
      <c r="A1437" s="66" t="s">
        <v>2238</v>
      </c>
      <c r="B1437" s="144">
        <v>1</v>
      </c>
      <c r="C1437" s="16">
        <v>40650</v>
      </c>
      <c r="D1437" s="16" t="s">
        <v>136</v>
      </c>
      <c r="E1437" s="19" t="s">
        <v>278</v>
      </c>
      <c r="F1437" s="5" t="s">
        <v>1667</v>
      </c>
      <c r="G1437" s="15">
        <v>3</v>
      </c>
      <c r="H1437" s="20">
        <v>13</v>
      </c>
      <c r="I1437" s="13">
        <v>0</v>
      </c>
      <c r="J1437" s="14">
        <v>0</v>
      </c>
      <c r="K1437" s="14">
        <v>0</v>
      </c>
      <c r="L1437" s="14">
        <v>0</v>
      </c>
      <c r="M1437" s="14">
        <v>1</v>
      </c>
      <c r="N1437" s="14" t="s">
        <v>170</v>
      </c>
      <c r="O1437" s="15"/>
      <c r="P1437" s="15" t="s">
        <v>275</v>
      </c>
      <c r="Q1437" s="27" t="str">
        <f t="shared" si="22"/>
        <v>INSERT INTO CNCR_CODE_META_BAK values (:v_host_cd,'1','40650','복강내원격전이부위코드','03','Lateral Lymph Node_Left','3', NULL, NOW());</v>
      </c>
    </row>
    <row r="1438" spans="1:17">
      <c r="A1438" s="66" t="s">
        <v>2238</v>
      </c>
      <c r="B1438" s="144">
        <v>1</v>
      </c>
      <c r="C1438" s="16">
        <v>40650</v>
      </c>
      <c r="D1438" s="16" t="s">
        <v>136</v>
      </c>
      <c r="E1438" s="19" t="s">
        <v>280</v>
      </c>
      <c r="F1438" s="5" t="s">
        <v>1668</v>
      </c>
      <c r="G1438" s="15">
        <v>4</v>
      </c>
      <c r="H1438" s="20">
        <v>13</v>
      </c>
      <c r="I1438" s="13">
        <v>0</v>
      </c>
      <c r="J1438" s="14">
        <v>0</v>
      </c>
      <c r="K1438" s="14">
        <v>0</v>
      </c>
      <c r="L1438" s="14">
        <v>0</v>
      </c>
      <c r="M1438" s="14">
        <v>1</v>
      </c>
      <c r="N1438" s="14" t="s">
        <v>170</v>
      </c>
      <c r="O1438" s="15"/>
      <c r="P1438" s="15" t="s">
        <v>275</v>
      </c>
      <c r="Q1438" s="27" t="str">
        <f t="shared" si="22"/>
        <v>INSERT INTO CNCR_CODE_META_BAK values (:v_host_cd,'1','40650','복강내원격전이부위코드','04','Lateral Lymph Node_Right','4', NULL, NOW());</v>
      </c>
    </row>
    <row r="1439" spans="1:17">
      <c r="A1439" s="66" t="s">
        <v>2238</v>
      </c>
      <c r="B1439" s="144">
        <v>1</v>
      </c>
      <c r="C1439" s="16">
        <v>40650</v>
      </c>
      <c r="D1439" s="16" t="s">
        <v>136</v>
      </c>
      <c r="E1439" s="19" t="s">
        <v>282</v>
      </c>
      <c r="F1439" s="5" t="s">
        <v>1669</v>
      </c>
      <c r="G1439" s="15">
        <v>5</v>
      </c>
      <c r="H1439" s="20">
        <v>13</v>
      </c>
      <c r="I1439" s="13">
        <v>0</v>
      </c>
      <c r="J1439" s="14">
        <v>0</v>
      </c>
      <c r="K1439" s="14">
        <v>0</v>
      </c>
      <c r="L1439" s="14">
        <v>0</v>
      </c>
      <c r="M1439" s="14">
        <v>1</v>
      </c>
      <c r="N1439" s="14" t="s">
        <v>170</v>
      </c>
      <c r="O1439" s="15"/>
      <c r="P1439" s="15" t="s">
        <v>275</v>
      </c>
      <c r="Q1439" s="27" t="str">
        <f t="shared" si="22"/>
        <v>INSERT INTO CNCR_CODE_META_BAK values (:v_host_cd,'1','40650','복강내원격전이부위코드','05','Liver_multiple','5', NULL, NOW());</v>
      </c>
    </row>
    <row r="1440" spans="1:17">
      <c r="A1440" s="66" t="s">
        <v>2238</v>
      </c>
      <c r="B1440" s="144">
        <v>1</v>
      </c>
      <c r="C1440" s="16">
        <v>40650</v>
      </c>
      <c r="D1440" s="16" t="s">
        <v>136</v>
      </c>
      <c r="E1440" s="19" t="s">
        <v>284</v>
      </c>
      <c r="F1440" s="5" t="s">
        <v>1670</v>
      </c>
      <c r="G1440" s="15">
        <v>6</v>
      </c>
      <c r="H1440" s="20">
        <v>13</v>
      </c>
      <c r="I1440" s="13">
        <v>0</v>
      </c>
      <c r="J1440" s="14">
        <v>0</v>
      </c>
      <c r="K1440" s="14">
        <v>0</v>
      </c>
      <c r="L1440" s="14">
        <v>0</v>
      </c>
      <c r="M1440" s="14">
        <v>1</v>
      </c>
      <c r="N1440" s="14" t="s">
        <v>170</v>
      </c>
      <c r="O1440" s="15"/>
      <c r="P1440" s="15" t="s">
        <v>275</v>
      </c>
      <c r="Q1440" s="27" t="str">
        <f t="shared" si="22"/>
        <v>INSERT INTO CNCR_CODE_META_BAK values (:v_host_cd,'1','40650','복강내원격전이부위코드','06','Liver_single','6', NULL, NOW());</v>
      </c>
    </row>
    <row r="1441" spans="1:17">
      <c r="A1441" s="66" t="s">
        <v>2238</v>
      </c>
      <c r="B1441" s="144">
        <v>1</v>
      </c>
      <c r="C1441" s="16">
        <v>40650</v>
      </c>
      <c r="D1441" s="16" t="s">
        <v>136</v>
      </c>
      <c r="E1441" s="19" t="s">
        <v>286</v>
      </c>
      <c r="F1441" s="5" t="s">
        <v>1671</v>
      </c>
      <c r="G1441" s="15">
        <v>7</v>
      </c>
      <c r="H1441" s="20">
        <v>13</v>
      </c>
      <c r="I1441" s="13">
        <v>0</v>
      </c>
      <c r="J1441" s="14">
        <v>0</v>
      </c>
      <c r="K1441" s="14">
        <v>0</v>
      </c>
      <c r="L1441" s="14">
        <v>0</v>
      </c>
      <c r="M1441" s="14">
        <v>1</v>
      </c>
      <c r="N1441" s="14" t="s">
        <v>170</v>
      </c>
      <c r="O1441" s="15"/>
      <c r="P1441" s="15" t="s">
        <v>275</v>
      </c>
      <c r="Q1441" s="27" t="str">
        <f t="shared" si="22"/>
        <v>INSERT INTO CNCR_CODE_META_BAK values (:v_host_cd,'1','40650','복강내원격전이부위코드','07','Lung_multiple','7', NULL, NOW());</v>
      </c>
    </row>
    <row r="1442" spans="1:17">
      <c r="A1442" s="66" t="s">
        <v>2238</v>
      </c>
      <c r="B1442" s="144">
        <v>1</v>
      </c>
      <c r="C1442" s="16">
        <v>40650</v>
      </c>
      <c r="D1442" s="16" t="s">
        <v>136</v>
      </c>
      <c r="E1442" s="19" t="s">
        <v>288</v>
      </c>
      <c r="F1442" s="5" t="s">
        <v>1672</v>
      </c>
      <c r="G1442" s="15">
        <v>8</v>
      </c>
      <c r="H1442" s="20">
        <v>13</v>
      </c>
      <c r="I1442" s="13">
        <v>0</v>
      </c>
      <c r="J1442" s="14">
        <v>0</v>
      </c>
      <c r="K1442" s="14">
        <v>0</v>
      </c>
      <c r="L1442" s="14">
        <v>0</v>
      </c>
      <c r="M1442" s="14">
        <v>1</v>
      </c>
      <c r="N1442" s="14" t="s">
        <v>170</v>
      </c>
      <c r="O1442" s="15"/>
      <c r="P1442" s="15" t="s">
        <v>275</v>
      </c>
      <c r="Q1442" s="27" t="str">
        <f t="shared" si="22"/>
        <v>INSERT INTO CNCR_CODE_META_BAK values (:v_host_cd,'1','40650','복강내원격전이부위코드','08','Lung_single','8', NULL, NOW());</v>
      </c>
    </row>
    <row r="1443" spans="1:17">
      <c r="A1443" s="66" t="s">
        <v>2238</v>
      </c>
      <c r="B1443" s="144">
        <v>1</v>
      </c>
      <c r="C1443" s="16">
        <v>40650</v>
      </c>
      <c r="D1443" s="16" t="s">
        <v>136</v>
      </c>
      <c r="E1443" s="19" t="s">
        <v>290</v>
      </c>
      <c r="F1443" s="5" t="s">
        <v>1673</v>
      </c>
      <c r="G1443" s="15">
        <v>9</v>
      </c>
      <c r="H1443" s="20">
        <v>13</v>
      </c>
      <c r="I1443" s="13">
        <v>0</v>
      </c>
      <c r="J1443" s="14">
        <v>0</v>
      </c>
      <c r="K1443" s="14">
        <v>0</v>
      </c>
      <c r="L1443" s="14">
        <v>0</v>
      </c>
      <c r="M1443" s="14">
        <v>1</v>
      </c>
      <c r="N1443" s="14" t="s">
        <v>170</v>
      </c>
      <c r="O1443" s="15"/>
      <c r="P1443" s="15" t="s">
        <v>275</v>
      </c>
      <c r="Q1443" s="27" t="str">
        <f t="shared" si="22"/>
        <v>INSERT INTO CNCR_CODE_META_BAK values (:v_host_cd,'1','40650','복강내원격전이부위코드','09','PALN or ACLN','9', NULL, NOW());</v>
      </c>
    </row>
    <row r="1444" spans="1:17">
      <c r="A1444" s="66" t="s">
        <v>2238</v>
      </c>
      <c r="B1444" s="144">
        <v>1</v>
      </c>
      <c r="C1444" s="16">
        <v>40650</v>
      </c>
      <c r="D1444" s="16" t="s">
        <v>136</v>
      </c>
      <c r="E1444" s="19" t="s">
        <v>292</v>
      </c>
      <c r="F1444" s="5" t="s">
        <v>1674</v>
      </c>
      <c r="G1444" s="15">
        <v>10</v>
      </c>
      <c r="H1444" s="20">
        <v>13</v>
      </c>
      <c r="I1444" s="13">
        <v>0</v>
      </c>
      <c r="J1444" s="14">
        <v>0</v>
      </c>
      <c r="K1444" s="14">
        <v>0</v>
      </c>
      <c r="L1444" s="14">
        <v>0</v>
      </c>
      <c r="M1444" s="14">
        <v>1</v>
      </c>
      <c r="N1444" s="14" t="s">
        <v>170</v>
      </c>
      <c r="O1444" s="15"/>
      <c r="P1444" s="15" t="s">
        <v>275</v>
      </c>
      <c r="Q1444" s="27" t="str">
        <f t="shared" si="22"/>
        <v>INSERT INTO CNCR_CODE_META_BAK values (:v_host_cd,'1','40650','복강내원격전이부위코드','10','Peritonem_extensive','10', NULL, NOW());</v>
      </c>
    </row>
    <row r="1445" spans="1:17">
      <c r="A1445" s="66" t="s">
        <v>2238</v>
      </c>
      <c r="B1445" s="144">
        <v>1</v>
      </c>
      <c r="C1445" s="16">
        <v>40650</v>
      </c>
      <c r="D1445" s="16" t="s">
        <v>136</v>
      </c>
      <c r="E1445" s="19" t="s">
        <v>294</v>
      </c>
      <c r="F1445" s="5" t="s">
        <v>1675</v>
      </c>
      <c r="G1445" s="15">
        <v>11</v>
      </c>
      <c r="H1445" s="20">
        <v>13</v>
      </c>
      <c r="I1445" s="13">
        <v>0</v>
      </c>
      <c r="J1445" s="14">
        <v>0</v>
      </c>
      <c r="K1445" s="14">
        <v>0</v>
      </c>
      <c r="L1445" s="14">
        <v>0</v>
      </c>
      <c r="M1445" s="14">
        <v>1</v>
      </c>
      <c r="N1445" s="14" t="s">
        <v>170</v>
      </c>
      <c r="O1445" s="15"/>
      <c r="P1445" s="15" t="s">
        <v>275</v>
      </c>
      <c r="Q1445" s="27" t="str">
        <f t="shared" si="22"/>
        <v>INSERT INTO CNCR_CODE_META_BAK values (:v_host_cd,'1','40650','복강내원격전이부위코드','11','Peritonem_localized','11', NULL, NOW());</v>
      </c>
    </row>
    <row r="1446" spans="1:17">
      <c r="A1446" s="66" t="s">
        <v>2238</v>
      </c>
      <c r="B1446" s="144">
        <v>1</v>
      </c>
      <c r="C1446" s="16">
        <v>40650</v>
      </c>
      <c r="D1446" s="16" t="s">
        <v>136</v>
      </c>
      <c r="E1446" s="19" t="s">
        <v>307</v>
      </c>
      <c r="F1446" s="5" t="s">
        <v>308</v>
      </c>
      <c r="G1446" s="15">
        <v>12</v>
      </c>
      <c r="H1446" s="20">
        <v>13</v>
      </c>
      <c r="I1446" s="13">
        <v>0</v>
      </c>
      <c r="J1446" s="14">
        <v>0</v>
      </c>
      <c r="K1446" s="14">
        <v>0</v>
      </c>
      <c r="L1446" s="14">
        <v>0</v>
      </c>
      <c r="M1446" s="14">
        <v>1</v>
      </c>
      <c r="N1446" s="14" t="s">
        <v>170</v>
      </c>
      <c r="O1446" s="15"/>
      <c r="P1446" s="15" t="s">
        <v>309</v>
      </c>
      <c r="Q1446" s="27" t="str">
        <f t="shared" si="22"/>
        <v>INSERT INTO CNCR_CODE_META_BAK values (:v_host_cd,'1','40650','복강내원격전이부위코드','98','2개 이상','12', NULL, NOW());</v>
      </c>
    </row>
    <row r="1447" spans="1:17">
      <c r="A1447" s="66" t="s">
        <v>2238</v>
      </c>
      <c r="B1447" s="144">
        <v>1</v>
      </c>
      <c r="C1447" s="16">
        <v>40650</v>
      </c>
      <c r="D1447" s="16" t="s">
        <v>136</v>
      </c>
      <c r="E1447" s="19" t="s">
        <v>310</v>
      </c>
      <c r="F1447" s="5" t="s">
        <v>271</v>
      </c>
      <c r="G1447" s="15">
        <v>13</v>
      </c>
      <c r="H1447" s="20">
        <v>13</v>
      </c>
      <c r="I1447" s="13">
        <v>0</v>
      </c>
      <c r="J1447" s="14">
        <v>0</v>
      </c>
      <c r="K1447" s="14">
        <v>0</v>
      </c>
      <c r="L1447" s="14">
        <v>0</v>
      </c>
      <c r="M1447" s="14">
        <v>1</v>
      </c>
      <c r="N1447" s="14" t="s">
        <v>170</v>
      </c>
      <c r="O1447" s="15"/>
      <c r="P1447" s="15" t="s">
        <v>275</v>
      </c>
      <c r="Q1447" s="27" t="str">
        <f t="shared" si="22"/>
        <v>INSERT INTO CNCR_CODE_META_BAK values (:v_host_cd,'1','40650','복강내원격전이부위코드','99','기타','13', NULL, NOW());</v>
      </c>
    </row>
    <row r="1448" spans="1:17">
      <c r="A1448" s="66" t="s">
        <v>2238</v>
      </c>
      <c r="B1448" s="144">
        <v>1</v>
      </c>
      <c r="C1448" s="16">
        <v>40660</v>
      </c>
      <c r="D1448" s="16" t="s">
        <v>138</v>
      </c>
      <c r="E1448" s="19" t="s">
        <v>273</v>
      </c>
      <c r="F1448" s="5" t="s">
        <v>765</v>
      </c>
      <c r="G1448" s="15">
        <v>1</v>
      </c>
      <c r="H1448" s="20">
        <v>8</v>
      </c>
      <c r="I1448" s="13">
        <v>0</v>
      </c>
      <c r="J1448" s="14">
        <v>0</v>
      </c>
      <c r="K1448" s="14">
        <v>0</v>
      </c>
      <c r="L1448" s="14">
        <v>0</v>
      </c>
      <c r="M1448" s="14">
        <v>1</v>
      </c>
      <c r="N1448" s="14" t="s">
        <v>170</v>
      </c>
      <c r="O1448" s="15"/>
      <c r="P1448" s="15" t="s">
        <v>275</v>
      </c>
      <c r="Q1448" s="27" t="str">
        <f t="shared" si="22"/>
        <v>INSERT INTO CNCR_CODE_META_BAK values (:v_host_cd,'1','40660','타장기동시성암부위구분코드','01','Breast','1', NULL, NOW());</v>
      </c>
    </row>
    <row r="1449" spans="1:17">
      <c r="A1449" s="66" t="s">
        <v>2238</v>
      </c>
      <c r="B1449" s="144">
        <v>1</v>
      </c>
      <c r="C1449" s="16">
        <v>40660</v>
      </c>
      <c r="D1449" s="16" t="s">
        <v>138</v>
      </c>
      <c r="E1449" s="19" t="s">
        <v>276</v>
      </c>
      <c r="F1449" s="5" t="s">
        <v>1676</v>
      </c>
      <c r="G1449" s="15">
        <v>2</v>
      </c>
      <c r="H1449" s="20">
        <v>8</v>
      </c>
      <c r="I1449" s="13">
        <v>0</v>
      </c>
      <c r="J1449" s="14">
        <v>0</v>
      </c>
      <c r="K1449" s="14">
        <v>0</v>
      </c>
      <c r="L1449" s="14">
        <v>0</v>
      </c>
      <c r="M1449" s="14">
        <v>1</v>
      </c>
      <c r="N1449" s="14" t="s">
        <v>170</v>
      </c>
      <c r="O1449" s="15"/>
      <c r="P1449" s="15" t="s">
        <v>275</v>
      </c>
      <c r="Q1449" s="27" t="str">
        <f t="shared" si="22"/>
        <v>INSERT INTO CNCR_CODE_META_BAK values (:v_host_cd,'1','40660','타장기동시성암부위구분코드','02','Gynecologic organ','2', NULL, NOW());</v>
      </c>
    </row>
    <row r="1450" spans="1:17">
      <c r="A1450" s="66" t="s">
        <v>2238</v>
      </c>
      <c r="B1450" s="144">
        <v>1</v>
      </c>
      <c r="C1450" s="16">
        <v>40660</v>
      </c>
      <c r="D1450" s="16" t="s">
        <v>138</v>
      </c>
      <c r="E1450" s="19" t="s">
        <v>278</v>
      </c>
      <c r="F1450" s="5" t="s">
        <v>1677</v>
      </c>
      <c r="G1450" s="15">
        <v>3</v>
      </c>
      <c r="H1450" s="20">
        <v>8</v>
      </c>
      <c r="I1450" s="13">
        <v>0</v>
      </c>
      <c r="J1450" s="14">
        <v>0</v>
      </c>
      <c r="K1450" s="14">
        <v>0</v>
      </c>
      <c r="L1450" s="14">
        <v>0</v>
      </c>
      <c r="M1450" s="14">
        <v>1</v>
      </c>
      <c r="N1450" s="14" t="s">
        <v>170</v>
      </c>
      <c r="O1450" s="15"/>
      <c r="P1450" s="15" t="s">
        <v>275</v>
      </c>
      <c r="Q1450" s="27" t="str">
        <f t="shared" si="22"/>
        <v>INSERT INTO CNCR_CODE_META_BAK values (:v_host_cd,'1','40660','타장기동시성암부위구분코드','03','HBP oragn','3', NULL, NOW());</v>
      </c>
    </row>
    <row r="1451" spans="1:17">
      <c r="A1451" s="66" t="s">
        <v>2238</v>
      </c>
      <c r="B1451" s="144">
        <v>1</v>
      </c>
      <c r="C1451" s="16">
        <v>40660</v>
      </c>
      <c r="D1451" s="16" t="s">
        <v>138</v>
      </c>
      <c r="E1451" s="19" t="s">
        <v>280</v>
      </c>
      <c r="F1451" s="5" t="s">
        <v>512</v>
      </c>
      <c r="G1451" s="15">
        <v>4</v>
      </c>
      <c r="H1451" s="20">
        <v>8</v>
      </c>
      <c r="I1451" s="13">
        <v>0</v>
      </c>
      <c r="J1451" s="14">
        <v>0</v>
      </c>
      <c r="K1451" s="14">
        <v>0</v>
      </c>
      <c r="L1451" s="14">
        <v>0</v>
      </c>
      <c r="M1451" s="14">
        <v>1</v>
      </c>
      <c r="N1451" s="14" t="s">
        <v>170</v>
      </c>
      <c r="O1451" s="15"/>
      <c r="P1451" s="15" t="s">
        <v>275</v>
      </c>
      <c r="Q1451" s="27" t="str">
        <f t="shared" si="22"/>
        <v>INSERT INTO CNCR_CODE_META_BAK values (:v_host_cd,'1','40660','타장기동시성암부위구분코드','04','Lung','4', NULL, NOW());</v>
      </c>
    </row>
    <row r="1452" spans="1:17">
      <c r="A1452" s="66" t="s">
        <v>2238</v>
      </c>
      <c r="B1452" s="144">
        <v>1</v>
      </c>
      <c r="C1452" s="16">
        <v>40660</v>
      </c>
      <c r="D1452" s="16" t="s">
        <v>138</v>
      </c>
      <c r="E1452" s="19" t="s">
        <v>282</v>
      </c>
      <c r="F1452" s="5" t="s">
        <v>1111</v>
      </c>
      <c r="G1452" s="15">
        <v>5</v>
      </c>
      <c r="H1452" s="20">
        <v>8</v>
      </c>
      <c r="I1452" s="13">
        <v>0</v>
      </c>
      <c r="J1452" s="14">
        <v>0</v>
      </c>
      <c r="K1452" s="14">
        <v>0</v>
      </c>
      <c r="L1452" s="14">
        <v>0</v>
      </c>
      <c r="M1452" s="14">
        <v>1</v>
      </c>
      <c r="N1452" s="14" t="s">
        <v>170</v>
      </c>
      <c r="O1452" s="15"/>
      <c r="P1452" s="15" t="s">
        <v>275</v>
      </c>
      <c r="Q1452" s="27" t="str">
        <f t="shared" si="22"/>
        <v>INSERT INTO CNCR_CODE_META_BAK values (:v_host_cd,'1','40660','타장기동시성암부위구분코드','05','Small bowel','5', NULL, NOW());</v>
      </c>
    </row>
    <row r="1453" spans="1:17">
      <c r="A1453" s="66" t="s">
        <v>2238</v>
      </c>
      <c r="B1453" s="144">
        <v>1</v>
      </c>
      <c r="C1453" s="16">
        <v>40660</v>
      </c>
      <c r="D1453" s="16" t="s">
        <v>138</v>
      </c>
      <c r="E1453" s="19" t="s">
        <v>284</v>
      </c>
      <c r="F1453" s="5" t="s">
        <v>516</v>
      </c>
      <c r="G1453" s="15">
        <v>6</v>
      </c>
      <c r="H1453" s="20">
        <v>8</v>
      </c>
      <c r="I1453" s="13">
        <v>0</v>
      </c>
      <c r="J1453" s="14">
        <v>0</v>
      </c>
      <c r="K1453" s="14">
        <v>0</v>
      </c>
      <c r="L1453" s="14">
        <v>0</v>
      </c>
      <c r="M1453" s="14">
        <v>1</v>
      </c>
      <c r="N1453" s="14" t="s">
        <v>170</v>
      </c>
      <c r="O1453" s="15"/>
      <c r="P1453" s="15" t="s">
        <v>275</v>
      </c>
      <c r="Q1453" s="27" t="str">
        <f t="shared" si="22"/>
        <v>INSERT INTO CNCR_CODE_META_BAK values (:v_host_cd,'1','40660','타장기동시성암부위구분코드','06','Stomach','6', NULL, NOW());</v>
      </c>
    </row>
    <row r="1454" spans="1:17">
      <c r="A1454" s="66" t="s">
        <v>2238</v>
      </c>
      <c r="B1454" s="144">
        <v>1</v>
      </c>
      <c r="C1454" s="16">
        <v>40660</v>
      </c>
      <c r="D1454" s="16" t="s">
        <v>138</v>
      </c>
      <c r="E1454" s="19" t="s">
        <v>286</v>
      </c>
      <c r="F1454" s="5" t="s">
        <v>1678</v>
      </c>
      <c r="G1454" s="15">
        <v>7</v>
      </c>
      <c r="H1454" s="20">
        <v>8</v>
      </c>
      <c r="I1454" s="13">
        <v>0</v>
      </c>
      <c r="J1454" s="14">
        <v>0</v>
      </c>
      <c r="K1454" s="14">
        <v>0</v>
      </c>
      <c r="L1454" s="14">
        <v>0</v>
      </c>
      <c r="M1454" s="14">
        <v>1</v>
      </c>
      <c r="N1454" s="14" t="s">
        <v>170</v>
      </c>
      <c r="O1454" s="15"/>
      <c r="P1454" s="15" t="s">
        <v>275</v>
      </c>
      <c r="Q1454" s="27" t="str">
        <f t="shared" si="22"/>
        <v>INSERT INTO CNCR_CODE_META_BAK values (:v_host_cd,'1','40660','타장기동시성암부위구분코드','07','Urinary organ','7', NULL, NOW());</v>
      </c>
    </row>
    <row r="1455" spans="1:17">
      <c r="A1455" s="66" t="s">
        <v>2238</v>
      </c>
      <c r="B1455" s="144">
        <v>1</v>
      </c>
      <c r="C1455" s="16">
        <v>40660</v>
      </c>
      <c r="D1455" s="16" t="s">
        <v>138</v>
      </c>
      <c r="E1455" s="19" t="s">
        <v>310</v>
      </c>
      <c r="F1455" s="5" t="s">
        <v>271</v>
      </c>
      <c r="G1455" s="15">
        <v>8</v>
      </c>
      <c r="H1455" s="20">
        <v>8</v>
      </c>
      <c r="I1455" s="13">
        <v>0</v>
      </c>
      <c r="J1455" s="14">
        <v>0</v>
      </c>
      <c r="K1455" s="14">
        <v>0</v>
      </c>
      <c r="L1455" s="14">
        <v>0</v>
      </c>
      <c r="M1455" s="14">
        <v>1</v>
      </c>
      <c r="N1455" s="14" t="s">
        <v>170</v>
      </c>
      <c r="O1455" s="15"/>
      <c r="P1455" s="15" t="s">
        <v>275</v>
      </c>
      <c r="Q1455" s="27" t="str">
        <f t="shared" si="22"/>
        <v>INSERT INTO CNCR_CODE_META_BAK values (:v_host_cd,'1','40660','타장기동시성암부위구분코드','99','기타','8', NULL, NOW());</v>
      </c>
    </row>
    <row r="1456" spans="1:17">
      <c r="A1456" s="66" t="s">
        <v>2238</v>
      </c>
      <c r="B1456" s="144">
        <v>1</v>
      </c>
      <c r="C1456" s="16">
        <v>40670</v>
      </c>
      <c r="D1456" s="16" t="s">
        <v>139</v>
      </c>
      <c r="E1456" s="19" t="s">
        <v>273</v>
      </c>
      <c r="F1456" s="5" t="s">
        <v>1680</v>
      </c>
      <c r="G1456" s="15">
        <v>1</v>
      </c>
      <c r="H1456" s="20">
        <v>6</v>
      </c>
      <c r="I1456" s="13">
        <v>0</v>
      </c>
      <c r="J1456" s="14">
        <v>0</v>
      </c>
      <c r="K1456" s="14">
        <v>0</v>
      </c>
      <c r="L1456" s="14">
        <v>0</v>
      </c>
      <c r="M1456" s="14">
        <v>1</v>
      </c>
      <c r="N1456" s="14" t="s">
        <v>170</v>
      </c>
      <c r="O1456" s="15"/>
      <c r="P1456" s="15" t="s">
        <v>275</v>
      </c>
      <c r="Q1456" s="27" t="str">
        <f t="shared" si="22"/>
        <v>INSERT INTO CNCR_CODE_META_BAK values (:v_host_cd,'1','40670','타장기동시성암치료방법코드','01','Chemotherapy','1', NULL, NOW());</v>
      </c>
    </row>
    <row r="1457" spans="1:17">
      <c r="A1457" s="66" t="s">
        <v>2238</v>
      </c>
      <c r="B1457" s="144">
        <v>1</v>
      </c>
      <c r="C1457" s="16">
        <v>40670</v>
      </c>
      <c r="D1457" s="16" t="s">
        <v>139</v>
      </c>
      <c r="E1457" s="19" t="s">
        <v>276</v>
      </c>
      <c r="F1457" s="5" t="s">
        <v>546</v>
      </c>
      <c r="G1457" s="15">
        <v>2</v>
      </c>
      <c r="H1457" s="20">
        <v>6</v>
      </c>
      <c r="I1457" s="13">
        <v>0</v>
      </c>
      <c r="J1457" s="14">
        <v>0</v>
      </c>
      <c r="K1457" s="14">
        <v>0</v>
      </c>
      <c r="L1457" s="14">
        <v>0</v>
      </c>
      <c r="M1457" s="14">
        <v>1</v>
      </c>
      <c r="N1457" s="14" t="s">
        <v>170</v>
      </c>
      <c r="O1457" s="15"/>
      <c r="P1457" s="15" t="s">
        <v>275</v>
      </c>
      <c r="Q1457" s="27" t="str">
        <f t="shared" si="22"/>
        <v>INSERT INTO CNCR_CODE_META_BAK values (:v_host_cd,'1','40670','타장기동시성암치료방법코드','02','Intervention','2', NULL, NOW());</v>
      </c>
    </row>
    <row r="1458" spans="1:17">
      <c r="A1458" s="66" t="s">
        <v>2238</v>
      </c>
      <c r="B1458" s="144">
        <v>1</v>
      </c>
      <c r="C1458" s="16">
        <v>40670</v>
      </c>
      <c r="D1458" s="16" t="s">
        <v>139</v>
      </c>
      <c r="E1458" s="19" t="s">
        <v>278</v>
      </c>
      <c r="F1458" s="5" t="s">
        <v>547</v>
      </c>
      <c r="G1458" s="15">
        <v>3</v>
      </c>
      <c r="H1458" s="20">
        <v>6</v>
      </c>
      <c r="I1458" s="13">
        <v>0</v>
      </c>
      <c r="J1458" s="14">
        <v>0</v>
      </c>
      <c r="K1458" s="14">
        <v>0</v>
      </c>
      <c r="L1458" s="14">
        <v>0</v>
      </c>
      <c r="M1458" s="14">
        <v>1</v>
      </c>
      <c r="N1458" s="14" t="s">
        <v>170</v>
      </c>
      <c r="O1458" s="15"/>
      <c r="P1458" s="15" t="s">
        <v>275</v>
      </c>
      <c r="Q1458" s="27" t="str">
        <f t="shared" si="22"/>
        <v>INSERT INTO CNCR_CODE_META_BAK values (:v_host_cd,'1','40670','타장기동시성암치료방법코드','03','Operation','3', NULL, NOW());</v>
      </c>
    </row>
    <row r="1459" spans="1:17">
      <c r="A1459" s="66" t="s">
        <v>2238</v>
      </c>
      <c r="B1459" s="144">
        <v>1</v>
      </c>
      <c r="C1459" s="16">
        <v>40670</v>
      </c>
      <c r="D1459" s="16" t="s">
        <v>139</v>
      </c>
      <c r="E1459" s="19" t="s">
        <v>280</v>
      </c>
      <c r="F1459" s="5" t="s">
        <v>1681</v>
      </c>
      <c r="G1459" s="15">
        <v>4</v>
      </c>
      <c r="H1459" s="20">
        <v>6</v>
      </c>
      <c r="I1459" s="13">
        <v>0</v>
      </c>
      <c r="J1459" s="14">
        <v>0</v>
      </c>
      <c r="K1459" s="14">
        <v>0</v>
      </c>
      <c r="L1459" s="14">
        <v>0</v>
      </c>
      <c r="M1459" s="14">
        <v>1</v>
      </c>
      <c r="N1459" s="14" t="s">
        <v>170</v>
      </c>
      <c r="O1459" s="15"/>
      <c r="P1459" s="15" t="s">
        <v>275</v>
      </c>
      <c r="Q1459" s="27" t="str">
        <f t="shared" si="22"/>
        <v>INSERT INTO CNCR_CODE_META_BAK values (:v_host_cd,'1','40670','타장기동시성암치료방법코드','04','Radiotherapy','4', NULL, NOW());</v>
      </c>
    </row>
    <row r="1460" spans="1:17">
      <c r="A1460" s="66" t="s">
        <v>2238</v>
      </c>
      <c r="B1460" s="144">
        <v>1</v>
      </c>
      <c r="C1460" s="16">
        <v>40670</v>
      </c>
      <c r="D1460" s="16" t="s">
        <v>139</v>
      </c>
      <c r="E1460" s="19" t="s">
        <v>282</v>
      </c>
      <c r="F1460" s="5" t="s">
        <v>359</v>
      </c>
      <c r="G1460" s="15">
        <v>5</v>
      </c>
      <c r="H1460" s="20">
        <v>6</v>
      </c>
      <c r="I1460" s="13">
        <v>0</v>
      </c>
      <c r="J1460" s="14">
        <v>0</v>
      </c>
      <c r="K1460" s="14">
        <v>0</v>
      </c>
      <c r="L1460" s="14">
        <v>0</v>
      </c>
      <c r="M1460" s="14">
        <v>1</v>
      </c>
      <c r="N1460" s="14" t="s">
        <v>170</v>
      </c>
      <c r="O1460" s="15"/>
      <c r="P1460" s="15" t="s">
        <v>275</v>
      </c>
      <c r="Q1460" s="27" t="str">
        <f t="shared" si="22"/>
        <v>INSERT INTO CNCR_CODE_META_BAK values (:v_host_cd,'1','40670','타장기동시성암치료방법코드','05','Unknown','5', NULL, NOW());</v>
      </c>
    </row>
    <row r="1461" spans="1:17">
      <c r="A1461" s="66" t="s">
        <v>2238</v>
      </c>
      <c r="B1461" s="144">
        <v>1</v>
      </c>
      <c r="C1461" s="16">
        <v>40670</v>
      </c>
      <c r="D1461" s="16" t="s">
        <v>139</v>
      </c>
      <c r="E1461" s="19" t="s">
        <v>310</v>
      </c>
      <c r="F1461" s="5" t="s">
        <v>271</v>
      </c>
      <c r="G1461" s="15">
        <v>6</v>
      </c>
      <c r="H1461" s="20">
        <v>6</v>
      </c>
      <c r="I1461" s="13">
        <v>0</v>
      </c>
      <c r="J1461" s="14">
        <v>0</v>
      </c>
      <c r="K1461" s="14">
        <v>0</v>
      </c>
      <c r="L1461" s="14">
        <v>0</v>
      </c>
      <c r="M1461" s="14">
        <v>1</v>
      </c>
      <c r="N1461" s="14" t="s">
        <v>170</v>
      </c>
      <c r="O1461" s="15"/>
      <c r="P1461" s="15" t="s">
        <v>275</v>
      </c>
      <c r="Q1461" s="27" t="str">
        <f t="shared" si="22"/>
        <v>INSERT INTO CNCR_CODE_META_BAK values (:v_host_cd,'1','40670','타장기동시성암치료방법코드','99','기타','6', NULL, NOW());</v>
      </c>
    </row>
    <row r="1462" spans="1:17">
      <c r="A1462" s="66" t="s">
        <v>2238</v>
      </c>
      <c r="B1462" s="144">
        <v>1</v>
      </c>
      <c r="C1462" s="16">
        <v>40680</v>
      </c>
      <c r="D1462" s="16" t="s">
        <v>140</v>
      </c>
      <c r="E1462" s="19" t="s">
        <v>497</v>
      </c>
      <c r="F1462" s="5" t="s">
        <v>1683</v>
      </c>
      <c r="G1462" s="15">
        <v>1</v>
      </c>
      <c r="H1462" s="20">
        <v>3</v>
      </c>
      <c r="I1462" s="13">
        <v>0</v>
      </c>
      <c r="J1462" s="14">
        <v>0</v>
      </c>
      <c r="K1462" s="14">
        <v>0</v>
      </c>
      <c r="L1462" s="14">
        <v>0</v>
      </c>
      <c r="M1462" s="14">
        <v>1</v>
      </c>
      <c r="N1462" s="14" t="s">
        <v>170</v>
      </c>
      <c r="O1462" s="15"/>
      <c r="P1462" s="15" t="s">
        <v>275</v>
      </c>
      <c r="Q1462" s="27" t="str">
        <f t="shared" si="22"/>
        <v>INSERT INTO CNCR_CODE_META_BAK values (:v_host_cd,'1','40680','문합방법코드','1','Hand sewn anastomosis','1', NULL, NOW());</v>
      </c>
    </row>
    <row r="1463" spans="1:17">
      <c r="A1463" s="66" t="s">
        <v>2238</v>
      </c>
      <c r="B1463" s="144">
        <v>1</v>
      </c>
      <c r="C1463" s="16">
        <v>40680</v>
      </c>
      <c r="D1463" s="16" t="s">
        <v>140</v>
      </c>
      <c r="E1463" s="19" t="s">
        <v>500</v>
      </c>
      <c r="F1463" s="5" t="s">
        <v>1684</v>
      </c>
      <c r="G1463" s="15">
        <v>2</v>
      </c>
      <c r="H1463" s="20">
        <v>3</v>
      </c>
      <c r="I1463" s="13">
        <v>0</v>
      </c>
      <c r="J1463" s="14">
        <v>0</v>
      </c>
      <c r="K1463" s="14">
        <v>0</v>
      </c>
      <c r="L1463" s="14">
        <v>0</v>
      </c>
      <c r="M1463" s="14">
        <v>1</v>
      </c>
      <c r="N1463" s="14" t="s">
        <v>170</v>
      </c>
      <c r="O1463" s="15"/>
      <c r="P1463" s="15" t="s">
        <v>275</v>
      </c>
      <c r="Q1463" s="27" t="str">
        <f t="shared" si="22"/>
        <v>INSERT INTO CNCR_CODE_META_BAK values (:v_host_cd,'1','40680','문합방법코드','2','Stapled anastomosis','2', NULL, NOW());</v>
      </c>
    </row>
    <row r="1464" spans="1:17">
      <c r="A1464" s="66" t="s">
        <v>2238</v>
      </c>
      <c r="B1464" s="144">
        <v>1</v>
      </c>
      <c r="C1464" s="16">
        <v>40680</v>
      </c>
      <c r="D1464" s="16" t="s">
        <v>140</v>
      </c>
      <c r="E1464" s="19" t="s">
        <v>504</v>
      </c>
      <c r="F1464" s="5" t="s">
        <v>271</v>
      </c>
      <c r="G1464" s="15">
        <v>3</v>
      </c>
      <c r="H1464" s="20">
        <v>3</v>
      </c>
      <c r="I1464" s="13">
        <v>0</v>
      </c>
      <c r="J1464" s="14">
        <v>0</v>
      </c>
      <c r="K1464" s="14">
        <v>0</v>
      </c>
      <c r="L1464" s="14">
        <v>0</v>
      </c>
      <c r="M1464" s="14">
        <v>1</v>
      </c>
      <c r="N1464" s="14" t="s">
        <v>170</v>
      </c>
      <c r="O1464" s="15"/>
      <c r="P1464" s="15" t="s">
        <v>275</v>
      </c>
      <c r="Q1464" s="27" t="str">
        <f t="shared" si="22"/>
        <v>INSERT INTO CNCR_CODE_META_BAK values (:v_host_cd,'1','40680','문합방법코드','9','기타','3', NULL, NOW());</v>
      </c>
    </row>
    <row r="1465" spans="1:17">
      <c r="A1465" s="66" t="s">
        <v>2238</v>
      </c>
      <c r="B1465" s="144">
        <v>1</v>
      </c>
      <c r="C1465" s="16">
        <v>40690</v>
      </c>
      <c r="D1465" s="16" t="s">
        <v>141</v>
      </c>
      <c r="E1465" s="19" t="s">
        <v>273</v>
      </c>
      <c r="F1465" s="5" t="s">
        <v>1686</v>
      </c>
      <c r="G1465" s="15">
        <v>1</v>
      </c>
      <c r="H1465" s="20">
        <v>8</v>
      </c>
      <c r="I1465" s="13">
        <v>0</v>
      </c>
      <c r="J1465" s="14">
        <v>0</v>
      </c>
      <c r="K1465" s="14">
        <v>0</v>
      </c>
      <c r="L1465" s="14">
        <v>0</v>
      </c>
      <c r="M1465" s="14">
        <v>1</v>
      </c>
      <c r="N1465" s="14" t="s">
        <v>170</v>
      </c>
      <c r="O1465" s="15"/>
      <c r="P1465" s="15" t="s">
        <v>275</v>
      </c>
      <c r="Q1465" s="27" t="str">
        <f t="shared" si="22"/>
        <v>INSERT INTO CNCR_CODE_META_BAK values (:v_host_cd,'1','40690','문합방법상세구분코드','01','Double stapling','1', NULL, NOW());</v>
      </c>
    </row>
    <row r="1466" spans="1:17">
      <c r="A1466" s="66" t="s">
        <v>2238</v>
      </c>
      <c r="B1466" s="144">
        <v>1</v>
      </c>
      <c r="C1466" s="16">
        <v>40690</v>
      </c>
      <c r="D1466" s="16" t="s">
        <v>141</v>
      </c>
      <c r="E1466" s="19" t="s">
        <v>276</v>
      </c>
      <c r="F1466" s="5" t="s">
        <v>1687</v>
      </c>
      <c r="G1466" s="15">
        <v>2</v>
      </c>
      <c r="H1466" s="20">
        <v>8</v>
      </c>
      <c r="I1466" s="13">
        <v>0</v>
      </c>
      <c r="J1466" s="14">
        <v>0</v>
      </c>
      <c r="K1466" s="14">
        <v>0</v>
      </c>
      <c r="L1466" s="14">
        <v>0</v>
      </c>
      <c r="M1466" s="14">
        <v>1</v>
      </c>
      <c r="N1466" s="14" t="s">
        <v>170</v>
      </c>
      <c r="O1466" s="15"/>
      <c r="P1466" s="15" t="s">
        <v>275</v>
      </c>
      <c r="Q1466" s="27" t="str">
        <f t="shared" si="22"/>
        <v>INSERT INTO CNCR_CODE_META_BAK values (:v_host_cd,'1','40690','문합방법상세구분코드','02','E-E(end to end)','2', NULL, NOW());</v>
      </c>
    </row>
    <row r="1467" spans="1:17">
      <c r="A1467" s="66" t="s">
        <v>2238</v>
      </c>
      <c r="B1467" s="144">
        <v>1</v>
      </c>
      <c r="C1467" s="16">
        <v>40690</v>
      </c>
      <c r="D1467" s="16" t="s">
        <v>141</v>
      </c>
      <c r="E1467" s="19" t="s">
        <v>278</v>
      </c>
      <c r="F1467" s="5" t="s">
        <v>1688</v>
      </c>
      <c r="G1467" s="15">
        <v>3</v>
      </c>
      <c r="H1467" s="20">
        <v>8</v>
      </c>
      <c r="I1467" s="13">
        <v>0</v>
      </c>
      <c r="J1467" s="14">
        <v>0</v>
      </c>
      <c r="K1467" s="14">
        <v>0</v>
      </c>
      <c r="L1467" s="14">
        <v>0</v>
      </c>
      <c r="M1467" s="14">
        <v>1</v>
      </c>
      <c r="N1467" s="14" t="s">
        <v>170</v>
      </c>
      <c r="O1467" s="15"/>
      <c r="P1467" s="15" t="s">
        <v>275</v>
      </c>
      <c r="Q1467" s="27" t="str">
        <f t="shared" si="22"/>
        <v>INSERT INTO CNCR_CODE_META_BAK values (:v_host_cd,'1','40690','문합방법상세구분코드','03','E-S(end to side)','3', NULL, NOW());</v>
      </c>
    </row>
    <row r="1468" spans="1:17">
      <c r="A1468" s="66" t="s">
        <v>2238</v>
      </c>
      <c r="B1468" s="144">
        <v>1</v>
      </c>
      <c r="C1468" s="16">
        <v>40690</v>
      </c>
      <c r="D1468" s="16" t="s">
        <v>141</v>
      </c>
      <c r="E1468" s="19" t="s">
        <v>280</v>
      </c>
      <c r="F1468" s="5" t="s">
        <v>1689</v>
      </c>
      <c r="G1468" s="15">
        <v>4</v>
      </c>
      <c r="H1468" s="20">
        <v>8</v>
      </c>
      <c r="I1468" s="13">
        <v>0</v>
      </c>
      <c r="J1468" s="14">
        <v>0</v>
      </c>
      <c r="K1468" s="14">
        <v>0</v>
      </c>
      <c r="L1468" s="14">
        <v>0</v>
      </c>
      <c r="M1468" s="14">
        <v>1</v>
      </c>
      <c r="N1468" s="14" t="s">
        <v>170</v>
      </c>
      <c r="O1468" s="15"/>
      <c r="P1468" s="15" t="s">
        <v>275</v>
      </c>
      <c r="Q1468" s="27" t="str">
        <f t="shared" si="22"/>
        <v>INSERT INTO CNCR_CODE_META_BAK values (:v_host_cd,'1','40690','문합방법상세구분코드','04','Functional E-E(end to end)','4', NULL, NOW());</v>
      </c>
    </row>
    <row r="1469" spans="1:17">
      <c r="A1469" s="66" t="s">
        <v>2238</v>
      </c>
      <c r="B1469" s="144">
        <v>1</v>
      </c>
      <c r="C1469" s="16">
        <v>40690</v>
      </c>
      <c r="D1469" s="16" t="s">
        <v>141</v>
      </c>
      <c r="E1469" s="19" t="s">
        <v>282</v>
      </c>
      <c r="F1469" s="5" t="s">
        <v>1690</v>
      </c>
      <c r="G1469" s="15">
        <v>5</v>
      </c>
      <c r="H1469" s="20">
        <v>8</v>
      </c>
      <c r="I1469" s="13">
        <v>0</v>
      </c>
      <c r="J1469" s="14">
        <v>0</v>
      </c>
      <c r="K1469" s="14">
        <v>0</v>
      </c>
      <c r="L1469" s="14">
        <v>0</v>
      </c>
      <c r="M1469" s="14">
        <v>1</v>
      </c>
      <c r="N1469" s="14" t="s">
        <v>170</v>
      </c>
      <c r="O1469" s="15"/>
      <c r="P1469" s="15" t="s">
        <v>275</v>
      </c>
      <c r="Q1469" s="27" t="str">
        <f t="shared" si="22"/>
        <v>INSERT INTO CNCR_CODE_META_BAK values (:v_host_cd,'1','40690','문합방법상세구분코드','05','Pull through (manual)','5', NULL, NOW());</v>
      </c>
    </row>
    <row r="1470" spans="1:17">
      <c r="A1470" s="66" t="s">
        <v>2238</v>
      </c>
      <c r="B1470" s="144">
        <v>1</v>
      </c>
      <c r="C1470" s="16">
        <v>40690</v>
      </c>
      <c r="D1470" s="16" t="s">
        <v>141</v>
      </c>
      <c r="E1470" s="19" t="s">
        <v>284</v>
      </c>
      <c r="F1470" s="5" t="s">
        <v>1691</v>
      </c>
      <c r="G1470" s="15">
        <v>6</v>
      </c>
      <c r="H1470" s="20">
        <v>8</v>
      </c>
      <c r="I1470" s="13">
        <v>0</v>
      </c>
      <c r="J1470" s="14">
        <v>0</v>
      </c>
      <c r="K1470" s="14">
        <v>0</v>
      </c>
      <c r="L1470" s="14">
        <v>0</v>
      </c>
      <c r="M1470" s="14">
        <v>1</v>
      </c>
      <c r="N1470" s="14" t="s">
        <v>170</v>
      </c>
      <c r="O1470" s="15"/>
      <c r="P1470" s="15" t="s">
        <v>275</v>
      </c>
      <c r="Q1470" s="27" t="str">
        <f t="shared" si="22"/>
        <v>INSERT INTO CNCR_CODE_META_BAK values (:v_host_cd,'1','40690','문합방법상세구분코드','06','S-E(side to end)','6', NULL, NOW());</v>
      </c>
    </row>
    <row r="1471" spans="1:17">
      <c r="A1471" s="66" t="s">
        <v>2238</v>
      </c>
      <c r="B1471" s="144">
        <v>1</v>
      </c>
      <c r="C1471" s="16">
        <v>40690</v>
      </c>
      <c r="D1471" s="16" t="s">
        <v>141</v>
      </c>
      <c r="E1471" s="19" t="s">
        <v>286</v>
      </c>
      <c r="F1471" s="5" t="s">
        <v>1692</v>
      </c>
      <c r="G1471" s="15">
        <v>7</v>
      </c>
      <c r="H1471" s="20">
        <v>8</v>
      </c>
      <c r="I1471" s="13">
        <v>0</v>
      </c>
      <c r="J1471" s="14">
        <v>0</v>
      </c>
      <c r="K1471" s="14">
        <v>0</v>
      </c>
      <c r="L1471" s="14">
        <v>0</v>
      </c>
      <c r="M1471" s="14">
        <v>1</v>
      </c>
      <c r="N1471" s="14" t="s">
        <v>170</v>
      </c>
      <c r="O1471" s="15"/>
      <c r="P1471" s="15" t="s">
        <v>275</v>
      </c>
      <c r="Q1471" s="27" t="str">
        <f t="shared" si="22"/>
        <v>INSERT INTO CNCR_CODE_META_BAK values (:v_host_cd,'1','40690','문합방법상세구분코드','07','S-S(side to side)','7', NULL, NOW());</v>
      </c>
    </row>
    <row r="1472" spans="1:17">
      <c r="A1472" s="66" t="s">
        <v>2238</v>
      </c>
      <c r="B1472" s="144">
        <v>1</v>
      </c>
      <c r="C1472" s="16">
        <v>40690</v>
      </c>
      <c r="D1472" s="16" t="s">
        <v>141</v>
      </c>
      <c r="E1472" s="19" t="s">
        <v>310</v>
      </c>
      <c r="F1472" s="5" t="s">
        <v>271</v>
      </c>
      <c r="G1472" s="15">
        <v>8</v>
      </c>
      <c r="H1472" s="20">
        <v>8</v>
      </c>
      <c r="I1472" s="13">
        <v>0</v>
      </c>
      <c r="J1472" s="14">
        <v>0</v>
      </c>
      <c r="K1472" s="14">
        <v>0</v>
      </c>
      <c r="L1472" s="14">
        <v>0</v>
      </c>
      <c r="M1472" s="14">
        <v>1</v>
      </c>
      <c r="N1472" s="14" t="s">
        <v>170</v>
      </c>
      <c r="O1472" s="15"/>
      <c r="P1472" s="15" t="s">
        <v>275</v>
      </c>
      <c r="Q1472" s="27" t="str">
        <f t="shared" si="22"/>
        <v>INSERT INTO CNCR_CODE_META_BAK values (:v_host_cd,'1','40690','문합방법상세구분코드','99','기타','8', NULL, NOW());</v>
      </c>
    </row>
    <row r="1473" spans="1:17">
      <c r="A1473" s="66" t="s">
        <v>2238</v>
      </c>
      <c r="B1473" s="144">
        <v>1</v>
      </c>
      <c r="C1473" s="16">
        <v>40700</v>
      </c>
      <c r="D1473" s="16" t="s">
        <v>142</v>
      </c>
      <c r="E1473" s="19" t="s">
        <v>497</v>
      </c>
      <c r="F1473" s="5" t="s">
        <v>1694</v>
      </c>
      <c r="G1473" s="15">
        <v>1</v>
      </c>
      <c r="H1473" s="20">
        <v>3</v>
      </c>
      <c r="I1473" s="13">
        <v>0</v>
      </c>
      <c r="J1473" s="14">
        <v>0</v>
      </c>
      <c r="K1473" s="14">
        <v>0</v>
      </c>
      <c r="L1473" s="14">
        <v>0</v>
      </c>
      <c r="M1473" s="14">
        <v>1</v>
      </c>
      <c r="N1473" s="14" t="s">
        <v>170</v>
      </c>
      <c r="O1473" s="15"/>
      <c r="P1473" s="15" t="s">
        <v>275</v>
      </c>
      <c r="Q1473" s="27" t="str">
        <f t="shared" si="22"/>
        <v>INSERT INTO CNCR_CODE_META_BAK values (:v_host_cd,'1','40700','추정실혈량구분코드','1','minimal(10cc미만)','1', NULL, NOW());</v>
      </c>
    </row>
    <row r="1474" spans="1:17">
      <c r="A1474" s="66" t="s">
        <v>2238</v>
      </c>
      <c r="B1474" s="144">
        <v>1</v>
      </c>
      <c r="C1474" s="16">
        <v>40700</v>
      </c>
      <c r="D1474" s="16" t="s">
        <v>142</v>
      </c>
      <c r="E1474" s="19" t="s">
        <v>500</v>
      </c>
      <c r="F1474" s="5" t="s">
        <v>1695</v>
      </c>
      <c r="G1474" s="15">
        <v>2</v>
      </c>
      <c r="H1474" s="20">
        <v>3</v>
      </c>
      <c r="I1474" s="13">
        <v>0</v>
      </c>
      <c r="J1474" s="14">
        <v>0</v>
      </c>
      <c r="K1474" s="14">
        <v>0</v>
      </c>
      <c r="L1474" s="14">
        <v>0</v>
      </c>
      <c r="M1474" s="14">
        <v>1</v>
      </c>
      <c r="N1474" s="14" t="s">
        <v>170</v>
      </c>
      <c r="O1474" s="15"/>
      <c r="P1474" s="15" t="s">
        <v>275</v>
      </c>
      <c r="Q1474" s="27" t="str">
        <f t="shared" si="22"/>
        <v>INSERT INTO CNCR_CODE_META_BAK values (:v_host_cd,'1','40700','추정실혈량구분코드','2','10~100cc','2', NULL, NOW());</v>
      </c>
    </row>
    <row r="1475" spans="1:17">
      <c r="A1475" s="66" t="s">
        <v>2238</v>
      </c>
      <c r="B1475" s="144">
        <v>1</v>
      </c>
      <c r="C1475" s="16">
        <v>40700</v>
      </c>
      <c r="D1475" s="16" t="s">
        <v>142</v>
      </c>
      <c r="E1475" s="19" t="s">
        <v>504</v>
      </c>
      <c r="F1475" s="5" t="s">
        <v>271</v>
      </c>
      <c r="G1475" s="15">
        <v>3</v>
      </c>
      <c r="H1475" s="20">
        <v>3</v>
      </c>
      <c r="I1475" s="13">
        <v>0</v>
      </c>
      <c r="J1475" s="14">
        <v>0</v>
      </c>
      <c r="K1475" s="14">
        <v>0</v>
      </c>
      <c r="L1475" s="14">
        <v>0</v>
      </c>
      <c r="M1475" s="14">
        <v>1</v>
      </c>
      <c r="N1475" s="14" t="s">
        <v>170</v>
      </c>
      <c r="O1475" s="15"/>
      <c r="P1475" s="15" t="s">
        <v>275</v>
      </c>
      <c r="Q1475" s="27" t="str">
        <f t="shared" ref="Q1475:Q1538" si="23">"INSERT INTO CNCR_CODE_META_BAK values (:v_host_cd,'"&amp; B1475 &amp;"','"&amp; C1475 &amp;"','"&amp; D1475 &amp;"','"&amp; E1475 &amp;"','"&amp; SUBSTITUTE(F1475,CHAR(39),CHAR(39)&amp;CHAR(39)) &amp;"','"&amp; G1475 &amp;"', NULL, NOW());"</f>
        <v>INSERT INTO CNCR_CODE_META_BAK values (:v_host_cd,'1','40700','추정실혈량구분코드','9','기타','3', NULL, NOW());</v>
      </c>
    </row>
    <row r="1476" spans="1:17">
      <c r="A1476" s="66" t="s">
        <v>2238</v>
      </c>
      <c r="B1476" s="144">
        <v>1</v>
      </c>
      <c r="C1476" s="16">
        <v>40710</v>
      </c>
      <c r="D1476" s="16" t="s">
        <v>143</v>
      </c>
      <c r="E1476" s="19" t="s">
        <v>497</v>
      </c>
      <c r="F1476" s="5" t="s">
        <v>1697</v>
      </c>
      <c r="G1476" s="15">
        <v>1</v>
      </c>
      <c r="H1476" s="20">
        <v>3</v>
      </c>
      <c r="I1476" s="13">
        <v>0</v>
      </c>
      <c r="J1476" s="14">
        <v>0</v>
      </c>
      <c r="K1476" s="14">
        <v>0</v>
      </c>
      <c r="L1476" s="14">
        <v>0</v>
      </c>
      <c r="M1476" s="14">
        <v>1</v>
      </c>
      <c r="N1476" s="14" t="s">
        <v>170</v>
      </c>
      <c r="O1476" s="15"/>
      <c r="P1476" s="15" t="s">
        <v>275</v>
      </c>
      <c r="Q1476" s="27" t="str">
        <f t="shared" si="23"/>
        <v>INSERT INTO CNCR_CODE_META_BAK values (:v_host_cd,'1','40710','장루복원수술구분코드','1','Colostomy','1', NULL, NOW());</v>
      </c>
    </row>
    <row r="1477" spans="1:17">
      <c r="A1477" s="66" t="s">
        <v>2238</v>
      </c>
      <c r="B1477" s="144">
        <v>1</v>
      </c>
      <c r="C1477" s="16">
        <v>40710</v>
      </c>
      <c r="D1477" s="16" t="s">
        <v>143</v>
      </c>
      <c r="E1477" s="19" t="s">
        <v>500</v>
      </c>
      <c r="F1477" s="5" t="s">
        <v>1698</v>
      </c>
      <c r="G1477" s="15">
        <v>2</v>
      </c>
      <c r="H1477" s="20">
        <v>3</v>
      </c>
      <c r="I1477" s="13">
        <v>0</v>
      </c>
      <c r="J1477" s="14">
        <v>0</v>
      </c>
      <c r="K1477" s="14">
        <v>0</v>
      </c>
      <c r="L1477" s="14">
        <v>0</v>
      </c>
      <c r="M1477" s="14">
        <v>1</v>
      </c>
      <c r="N1477" s="14" t="s">
        <v>170</v>
      </c>
      <c r="O1477" s="15"/>
      <c r="P1477" s="15" t="s">
        <v>275</v>
      </c>
      <c r="Q1477" s="27" t="str">
        <f t="shared" si="23"/>
        <v>INSERT INTO CNCR_CODE_META_BAK values (:v_host_cd,'1','40710','장루복원수술구분코드','2','Diverting loop ileostomy','2', NULL, NOW());</v>
      </c>
    </row>
    <row r="1478" spans="1:17">
      <c r="A1478" s="66" t="s">
        <v>2238</v>
      </c>
      <c r="B1478" s="144">
        <v>1</v>
      </c>
      <c r="C1478" s="16">
        <v>40710</v>
      </c>
      <c r="D1478" s="16" t="s">
        <v>143</v>
      </c>
      <c r="E1478" s="19" t="s">
        <v>504</v>
      </c>
      <c r="F1478" s="5" t="s">
        <v>271</v>
      </c>
      <c r="G1478" s="15">
        <v>3</v>
      </c>
      <c r="H1478" s="20">
        <v>3</v>
      </c>
      <c r="I1478" s="13">
        <v>0</v>
      </c>
      <c r="J1478" s="14">
        <v>0</v>
      </c>
      <c r="K1478" s="14">
        <v>0</v>
      </c>
      <c r="L1478" s="14">
        <v>0</v>
      </c>
      <c r="M1478" s="14">
        <v>1</v>
      </c>
      <c r="N1478" s="14" t="s">
        <v>170</v>
      </c>
      <c r="O1478" s="15"/>
      <c r="P1478" s="15" t="s">
        <v>275</v>
      </c>
      <c r="Q1478" s="27" t="str">
        <f t="shared" si="23"/>
        <v>INSERT INTO CNCR_CODE_META_BAK values (:v_host_cd,'1','40710','장루복원수술구분코드','9','기타','3', NULL, NOW());</v>
      </c>
    </row>
    <row r="1479" spans="1:17">
      <c r="A1479" s="66" t="s">
        <v>2238</v>
      </c>
      <c r="B1479" s="144">
        <v>1</v>
      </c>
      <c r="C1479" s="16">
        <v>40720</v>
      </c>
      <c r="D1479" s="16" t="s">
        <v>144</v>
      </c>
      <c r="E1479" s="19" t="s">
        <v>497</v>
      </c>
      <c r="F1479" s="5" t="s">
        <v>1699</v>
      </c>
      <c r="G1479" s="15">
        <v>1</v>
      </c>
      <c r="H1479" s="20">
        <v>4</v>
      </c>
      <c r="I1479" s="13">
        <v>0</v>
      </c>
      <c r="J1479" s="14">
        <v>0</v>
      </c>
      <c r="K1479" s="14">
        <v>0</v>
      </c>
      <c r="L1479" s="14">
        <v>0</v>
      </c>
      <c r="M1479" s="14">
        <v>1</v>
      </c>
      <c r="N1479" s="14" t="s">
        <v>170</v>
      </c>
      <c r="O1479" s="15"/>
      <c r="P1479" s="15" t="s">
        <v>275</v>
      </c>
      <c r="Q1479" s="27" t="str">
        <f t="shared" si="23"/>
        <v>INSERT INTO CNCR_CODE_META_BAK values (:v_host_cd,'1','40720','장루복원수술위치구분코드','1','LLQ(Left lower quadrant)','1', NULL, NOW());</v>
      </c>
    </row>
    <row r="1480" spans="1:17">
      <c r="A1480" s="66" t="s">
        <v>2238</v>
      </c>
      <c r="B1480" s="144">
        <v>1</v>
      </c>
      <c r="C1480" s="16">
        <v>40720</v>
      </c>
      <c r="D1480" s="16" t="s">
        <v>144</v>
      </c>
      <c r="E1480" s="19" t="s">
        <v>500</v>
      </c>
      <c r="F1480" s="5" t="s">
        <v>1700</v>
      </c>
      <c r="G1480" s="15">
        <v>2</v>
      </c>
      <c r="H1480" s="20">
        <v>4</v>
      </c>
      <c r="I1480" s="13">
        <v>0</v>
      </c>
      <c r="J1480" s="14">
        <v>0</v>
      </c>
      <c r="K1480" s="14">
        <v>0</v>
      </c>
      <c r="L1480" s="14">
        <v>0</v>
      </c>
      <c r="M1480" s="14">
        <v>1</v>
      </c>
      <c r="N1480" s="14" t="s">
        <v>170</v>
      </c>
      <c r="O1480" s="15"/>
      <c r="P1480" s="15" t="s">
        <v>275</v>
      </c>
      <c r="Q1480" s="27" t="str">
        <f t="shared" si="23"/>
        <v>INSERT INTO CNCR_CODE_META_BAK values (:v_host_cd,'1','40720','장루복원수술위치구분코드','2','RLQ(Right lower quadrant)','2', NULL, NOW());</v>
      </c>
    </row>
    <row r="1481" spans="1:17">
      <c r="A1481" s="66" t="s">
        <v>2238</v>
      </c>
      <c r="B1481" s="144">
        <v>1</v>
      </c>
      <c r="C1481" s="16">
        <v>40720</v>
      </c>
      <c r="D1481" s="16" t="s">
        <v>144</v>
      </c>
      <c r="E1481" s="19" t="s">
        <v>382</v>
      </c>
      <c r="F1481" s="5" t="s">
        <v>1701</v>
      </c>
      <c r="G1481" s="15">
        <v>3</v>
      </c>
      <c r="H1481" s="20">
        <v>4</v>
      </c>
      <c r="I1481" s="13">
        <v>0</v>
      </c>
      <c r="J1481" s="14">
        <v>0</v>
      </c>
      <c r="K1481" s="14">
        <v>0</v>
      </c>
      <c r="L1481" s="14">
        <v>0</v>
      </c>
      <c r="M1481" s="14">
        <v>1</v>
      </c>
      <c r="N1481" s="14" t="s">
        <v>170</v>
      </c>
      <c r="O1481" s="15"/>
      <c r="P1481" s="15" t="s">
        <v>275</v>
      </c>
      <c r="Q1481" s="27" t="str">
        <f t="shared" si="23"/>
        <v>INSERT INTO CNCR_CODE_META_BAK values (:v_host_cd,'1','40720','장루복원수술위치구분코드','3','RUQ(Right upper quadrant)','3', NULL, NOW());</v>
      </c>
    </row>
    <row r="1482" spans="1:17">
      <c r="A1482" s="66" t="s">
        <v>2238</v>
      </c>
      <c r="B1482" s="144">
        <v>1</v>
      </c>
      <c r="C1482" s="16">
        <v>40720</v>
      </c>
      <c r="D1482" s="16" t="s">
        <v>144</v>
      </c>
      <c r="E1482" s="19" t="s">
        <v>504</v>
      </c>
      <c r="F1482" s="5" t="s">
        <v>271</v>
      </c>
      <c r="G1482" s="15">
        <v>4</v>
      </c>
      <c r="H1482" s="20">
        <v>4</v>
      </c>
      <c r="I1482" s="13">
        <v>0</v>
      </c>
      <c r="J1482" s="14">
        <v>0</v>
      </c>
      <c r="K1482" s="14">
        <v>0</v>
      </c>
      <c r="L1482" s="14">
        <v>0</v>
      </c>
      <c r="M1482" s="14">
        <v>1</v>
      </c>
      <c r="N1482" s="14" t="s">
        <v>170</v>
      </c>
      <c r="O1482" s="15"/>
      <c r="P1482" s="15" t="s">
        <v>275</v>
      </c>
      <c r="Q1482" s="27" t="str">
        <f t="shared" si="23"/>
        <v>INSERT INTO CNCR_CODE_META_BAK values (:v_host_cd,'1','40720','장루복원수술위치구분코드','9','기타','4', NULL, NOW());</v>
      </c>
    </row>
    <row r="1483" spans="1:17">
      <c r="A1483" s="66" t="s">
        <v>2238</v>
      </c>
      <c r="B1483" s="144">
        <v>1</v>
      </c>
      <c r="C1483" s="16">
        <v>40730</v>
      </c>
      <c r="D1483" s="16" t="s">
        <v>57</v>
      </c>
      <c r="E1483" s="19" t="s">
        <v>273</v>
      </c>
      <c r="F1483" s="5" t="s">
        <v>1702</v>
      </c>
      <c r="G1483" s="15">
        <v>1</v>
      </c>
      <c r="H1483" s="20">
        <v>8</v>
      </c>
      <c r="I1483" s="13">
        <v>0</v>
      </c>
      <c r="J1483" s="14">
        <v>0</v>
      </c>
      <c r="K1483" s="14">
        <v>0</v>
      </c>
      <c r="L1483" s="14">
        <v>1</v>
      </c>
      <c r="M1483" s="14">
        <v>0</v>
      </c>
      <c r="N1483" s="14" t="s">
        <v>170</v>
      </c>
      <c r="O1483" s="15"/>
      <c r="P1483" s="15" t="s">
        <v>275</v>
      </c>
      <c r="Q1483" s="27" t="str">
        <f t="shared" si="23"/>
        <v>INSERT INTO CNCR_CODE_META_BAK values (:v_host_cd,'1','40730','시술구분코드','01','간동맥주입화학요법','1', NULL, NOW());</v>
      </c>
    </row>
    <row r="1484" spans="1:17">
      <c r="A1484" s="66" t="s">
        <v>2238</v>
      </c>
      <c r="B1484" s="144">
        <v>1</v>
      </c>
      <c r="C1484" s="16">
        <v>40730</v>
      </c>
      <c r="D1484" s="16" t="s">
        <v>57</v>
      </c>
      <c r="E1484" s="19" t="s">
        <v>276</v>
      </c>
      <c r="F1484" s="5" t="s">
        <v>1703</v>
      </c>
      <c r="G1484" s="15">
        <v>2</v>
      </c>
      <c r="H1484" s="20">
        <v>8</v>
      </c>
      <c r="I1484" s="13">
        <v>0</v>
      </c>
      <c r="J1484" s="14">
        <v>0</v>
      </c>
      <c r="K1484" s="14">
        <v>0</v>
      </c>
      <c r="L1484" s="14">
        <v>1</v>
      </c>
      <c r="M1484" s="14">
        <v>0</v>
      </c>
      <c r="N1484" s="14" t="s">
        <v>170</v>
      </c>
      <c r="O1484" s="15"/>
      <c r="P1484" s="15" t="s">
        <v>275</v>
      </c>
      <c r="Q1484" s="27" t="str">
        <f t="shared" si="23"/>
        <v>INSERT INTO CNCR_CODE_META_BAK values (:v_host_cd,'1','40730','시술구분코드','02','경동맥방사선색전술','2', NULL, NOW());</v>
      </c>
    </row>
    <row r="1485" spans="1:17">
      <c r="A1485" s="66" t="s">
        <v>2238</v>
      </c>
      <c r="B1485" s="144">
        <v>1</v>
      </c>
      <c r="C1485" s="16">
        <v>40730</v>
      </c>
      <c r="D1485" s="16" t="s">
        <v>57</v>
      </c>
      <c r="E1485" s="19" t="s">
        <v>278</v>
      </c>
      <c r="F1485" s="5" t="s">
        <v>1704</v>
      </c>
      <c r="G1485" s="15">
        <v>3</v>
      </c>
      <c r="H1485" s="20">
        <v>8</v>
      </c>
      <c r="I1485" s="13">
        <v>0</v>
      </c>
      <c r="J1485" s="14">
        <v>0</v>
      </c>
      <c r="K1485" s="14">
        <v>0</v>
      </c>
      <c r="L1485" s="14">
        <v>1</v>
      </c>
      <c r="M1485" s="14">
        <v>0</v>
      </c>
      <c r="N1485" s="14" t="s">
        <v>170</v>
      </c>
      <c r="O1485" s="15"/>
      <c r="P1485" s="15" t="s">
        <v>275</v>
      </c>
      <c r="Q1485" s="27" t="str">
        <f t="shared" si="23"/>
        <v>INSERT INTO CNCR_CODE_META_BAK values (:v_host_cd,'1','40730','시술구분코드','03','경동맥화학색전술','3', NULL, NOW());</v>
      </c>
    </row>
    <row r="1486" spans="1:17">
      <c r="A1486" s="66" t="s">
        <v>2238</v>
      </c>
      <c r="B1486" s="144">
        <v>1</v>
      </c>
      <c r="C1486" s="16">
        <v>40730</v>
      </c>
      <c r="D1486" s="16" t="s">
        <v>57</v>
      </c>
      <c r="E1486" s="19" t="s">
        <v>280</v>
      </c>
      <c r="F1486" s="5" t="s">
        <v>1705</v>
      </c>
      <c r="G1486" s="15">
        <v>4</v>
      </c>
      <c r="H1486" s="20">
        <v>8</v>
      </c>
      <c r="I1486" s="13">
        <v>0</v>
      </c>
      <c r="J1486" s="14">
        <v>0</v>
      </c>
      <c r="K1486" s="14">
        <v>0</v>
      </c>
      <c r="L1486" s="14">
        <v>1</v>
      </c>
      <c r="M1486" s="14">
        <v>0</v>
      </c>
      <c r="N1486" s="14" t="s">
        <v>170</v>
      </c>
      <c r="O1486" s="15"/>
      <c r="P1486" s="15" t="s">
        <v>275</v>
      </c>
      <c r="Q1486" s="27" t="str">
        <f t="shared" si="23"/>
        <v>INSERT INTO CNCR_CODE_META_BAK values (:v_host_cd,'1','40730','시술구분코드','04','고주파열치료술','4', NULL, NOW());</v>
      </c>
    </row>
    <row r="1487" spans="1:17">
      <c r="A1487" s="66" t="s">
        <v>2238</v>
      </c>
      <c r="B1487" s="144">
        <v>1</v>
      </c>
      <c r="C1487" s="16">
        <v>40730</v>
      </c>
      <c r="D1487" s="16" t="s">
        <v>57</v>
      </c>
      <c r="E1487" s="19" t="s">
        <v>282</v>
      </c>
      <c r="F1487" s="5" t="s">
        <v>1706</v>
      </c>
      <c r="G1487" s="15">
        <v>5</v>
      </c>
      <c r="H1487" s="20">
        <v>8</v>
      </c>
      <c r="I1487" s="13">
        <v>0</v>
      </c>
      <c r="J1487" s="14">
        <v>0</v>
      </c>
      <c r="K1487" s="14">
        <v>0</v>
      </c>
      <c r="L1487" s="14">
        <v>1</v>
      </c>
      <c r="M1487" s="14">
        <v>0</v>
      </c>
      <c r="N1487" s="14" t="s">
        <v>170</v>
      </c>
      <c r="O1487" s="15"/>
      <c r="P1487" s="15" t="s">
        <v>275</v>
      </c>
      <c r="Q1487" s="27" t="str">
        <f t="shared" si="23"/>
        <v>INSERT INTO CNCR_CODE_META_BAK values (:v_host_cd,'1','40730','시술구분코드','05','극초단파열치료술','5', NULL, NOW());</v>
      </c>
    </row>
    <row r="1488" spans="1:17">
      <c r="A1488" s="66" t="s">
        <v>2238</v>
      </c>
      <c r="B1488" s="144">
        <v>1</v>
      </c>
      <c r="C1488" s="16">
        <v>40730</v>
      </c>
      <c r="D1488" s="16" t="s">
        <v>57</v>
      </c>
      <c r="E1488" s="19" t="s">
        <v>284</v>
      </c>
      <c r="F1488" s="5" t="s">
        <v>1707</v>
      </c>
      <c r="G1488" s="15">
        <v>6</v>
      </c>
      <c r="H1488" s="20">
        <v>8</v>
      </c>
      <c r="I1488" s="13">
        <v>0</v>
      </c>
      <c r="J1488" s="14">
        <v>0</v>
      </c>
      <c r="K1488" s="14">
        <v>0</v>
      </c>
      <c r="L1488" s="14">
        <v>1</v>
      </c>
      <c r="M1488" s="14">
        <v>0</v>
      </c>
      <c r="N1488" s="14" t="s">
        <v>170</v>
      </c>
      <c r="O1488" s="15"/>
      <c r="P1488" s="15" t="s">
        <v>275</v>
      </c>
      <c r="Q1488" s="27" t="str">
        <f t="shared" si="23"/>
        <v>INSERT INTO CNCR_CODE_META_BAK values (:v_host_cd,'1','40730','시술구분코드','06','냉동소작술','6', NULL, NOW());</v>
      </c>
    </row>
    <row r="1489" spans="1:17">
      <c r="A1489" s="66" t="s">
        <v>2238</v>
      </c>
      <c r="B1489" s="144">
        <v>1</v>
      </c>
      <c r="C1489" s="16">
        <v>40730</v>
      </c>
      <c r="D1489" s="16" t="s">
        <v>57</v>
      </c>
      <c r="E1489" s="19" t="s">
        <v>286</v>
      </c>
      <c r="F1489" s="5" t="s">
        <v>1708</v>
      </c>
      <c r="G1489" s="15">
        <v>7</v>
      </c>
      <c r="H1489" s="20">
        <v>8</v>
      </c>
      <c r="I1489" s="13">
        <v>0</v>
      </c>
      <c r="J1489" s="14">
        <v>0</v>
      </c>
      <c r="K1489" s="14">
        <v>0</v>
      </c>
      <c r="L1489" s="14">
        <v>1</v>
      </c>
      <c r="M1489" s="14">
        <v>0</v>
      </c>
      <c r="N1489" s="14" t="s">
        <v>170</v>
      </c>
      <c r="O1489" s="15"/>
      <c r="P1489" s="15" t="s">
        <v>275</v>
      </c>
      <c r="Q1489" s="27" t="str">
        <f t="shared" si="23"/>
        <v>INSERT INTO CNCR_CODE_META_BAK values (:v_host_cd,'1','40730','시술구분코드','07','에탄올주입술','7', NULL, NOW());</v>
      </c>
    </row>
    <row r="1490" spans="1:17">
      <c r="A1490" s="66" t="s">
        <v>2238</v>
      </c>
      <c r="B1490" s="144">
        <v>1</v>
      </c>
      <c r="C1490" s="16">
        <v>40730</v>
      </c>
      <c r="D1490" s="16" t="s">
        <v>57</v>
      </c>
      <c r="E1490" s="19" t="s">
        <v>310</v>
      </c>
      <c r="F1490" s="5" t="s">
        <v>271</v>
      </c>
      <c r="G1490" s="15">
        <v>8</v>
      </c>
      <c r="H1490" s="20">
        <v>8</v>
      </c>
      <c r="I1490" s="13">
        <v>0</v>
      </c>
      <c r="J1490" s="14">
        <v>0</v>
      </c>
      <c r="K1490" s="14">
        <v>0</v>
      </c>
      <c r="L1490" s="14">
        <v>1</v>
      </c>
      <c r="M1490" s="14">
        <v>0</v>
      </c>
      <c r="N1490" s="14" t="s">
        <v>170</v>
      </c>
      <c r="O1490" s="15"/>
      <c r="P1490" s="15" t="s">
        <v>275</v>
      </c>
      <c r="Q1490" s="27" t="str">
        <f t="shared" si="23"/>
        <v>INSERT INTO CNCR_CODE_META_BAK values (:v_host_cd,'1','40730','시술구분코드','99','기타','8', NULL, NOW());</v>
      </c>
    </row>
    <row r="1491" spans="1:17">
      <c r="A1491" s="66" t="s">
        <v>2238</v>
      </c>
      <c r="B1491" s="144">
        <v>1</v>
      </c>
      <c r="C1491" s="16">
        <v>40740</v>
      </c>
      <c r="D1491" s="16" t="s">
        <v>59</v>
      </c>
      <c r="E1491" s="19" t="s">
        <v>273</v>
      </c>
      <c r="F1491" s="5" t="s">
        <v>1312</v>
      </c>
      <c r="G1491" s="15">
        <v>1</v>
      </c>
      <c r="H1491" s="20">
        <v>6</v>
      </c>
      <c r="I1491" s="13">
        <v>0</v>
      </c>
      <c r="J1491" s="14">
        <v>0</v>
      </c>
      <c r="K1491" s="14">
        <v>0</v>
      </c>
      <c r="L1491" s="14">
        <v>1</v>
      </c>
      <c r="M1491" s="14">
        <v>0</v>
      </c>
      <c r="N1491" s="14" t="s">
        <v>170</v>
      </c>
      <c r="O1491" s="15"/>
      <c r="P1491" s="15" t="s">
        <v>275</v>
      </c>
      <c r="Q1491" s="27" t="str">
        <f t="shared" si="23"/>
        <v>INSERT INTO CNCR_CODE_META_BAK values (:v_host_cd,'1','40740','시술치료후평가구분코드','01','CR','1', NULL, NOW());</v>
      </c>
    </row>
    <row r="1492" spans="1:17">
      <c r="A1492" s="66" t="s">
        <v>2238</v>
      </c>
      <c r="B1492" s="144">
        <v>1</v>
      </c>
      <c r="C1492" s="16">
        <v>40740</v>
      </c>
      <c r="D1492" s="16" t="s">
        <v>59</v>
      </c>
      <c r="E1492" s="19" t="s">
        <v>276</v>
      </c>
      <c r="F1492" s="5" t="s">
        <v>1313</v>
      </c>
      <c r="G1492" s="15">
        <v>2</v>
      </c>
      <c r="H1492" s="20">
        <v>6</v>
      </c>
      <c r="I1492" s="13">
        <v>0</v>
      </c>
      <c r="J1492" s="14">
        <v>0</v>
      </c>
      <c r="K1492" s="14">
        <v>0</v>
      </c>
      <c r="L1492" s="14">
        <v>1</v>
      </c>
      <c r="M1492" s="14">
        <v>0</v>
      </c>
      <c r="N1492" s="14" t="s">
        <v>170</v>
      </c>
      <c r="O1492" s="15"/>
      <c r="P1492" s="15" t="s">
        <v>275</v>
      </c>
      <c r="Q1492" s="27" t="str">
        <f t="shared" si="23"/>
        <v>INSERT INTO CNCR_CODE_META_BAK values (:v_host_cd,'1','40740','시술치료후평가구분코드','02','PD','2', NULL, NOW());</v>
      </c>
    </row>
    <row r="1493" spans="1:17">
      <c r="A1493" s="66" t="s">
        <v>2238</v>
      </c>
      <c r="B1493" s="144">
        <v>1</v>
      </c>
      <c r="C1493" s="16">
        <v>40740</v>
      </c>
      <c r="D1493" s="16" t="s">
        <v>59</v>
      </c>
      <c r="E1493" s="19" t="s">
        <v>278</v>
      </c>
      <c r="F1493" s="5" t="s">
        <v>694</v>
      </c>
      <c r="G1493" s="15">
        <v>3</v>
      </c>
      <c r="H1493" s="20">
        <v>6</v>
      </c>
      <c r="I1493" s="13">
        <v>0</v>
      </c>
      <c r="J1493" s="14">
        <v>0</v>
      </c>
      <c r="K1493" s="14">
        <v>0</v>
      </c>
      <c r="L1493" s="14">
        <v>1</v>
      </c>
      <c r="M1493" s="14">
        <v>0</v>
      </c>
      <c r="N1493" s="14" t="s">
        <v>170</v>
      </c>
      <c r="O1493" s="15"/>
      <c r="P1493" s="15" t="s">
        <v>275</v>
      </c>
      <c r="Q1493" s="27" t="str">
        <f t="shared" si="23"/>
        <v>INSERT INTO CNCR_CODE_META_BAK values (:v_host_cd,'1','40740','시술치료후평가구분코드','03','PR','3', NULL, NOW());</v>
      </c>
    </row>
    <row r="1494" spans="1:17">
      <c r="A1494" s="66" t="s">
        <v>2238</v>
      </c>
      <c r="B1494" s="144">
        <v>1</v>
      </c>
      <c r="C1494" s="16">
        <v>40740</v>
      </c>
      <c r="D1494" s="16" t="s">
        <v>59</v>
      </c>
      <c r="E1494" s="19" t="s">
        <v>280</v>
      </c>
      <c r="F1494" s="5" t="s">
        <v>1314</v>
      </c>
      <c r="G1494" s="15">
        <v>4</v>
      </c>
      <c r="H1494" s="20">
        <v>6</v>
      </c>
      <c r="I1494" s="13">
        <v>0</v>
      </c>
      <c r="J1494" s="14">
        <v>0</v>
      </c>
      <c r="K1494" s="14">
        <v>0</v>
      </c>
      <c r="L1494" s="14">
        <v>1</v>
      </c>
      <c r="M1494" s="14">
        <v>0</v>
      </c>
      <c r="N1494" s="14" t="s">
        <v>170</v>
      </c>
      <c r="O1494" s="15"/>
      <c r="P1494" s="15" t="s">
        <v>275</v>
      </c>
      <c r="Q1494" s="27" t="str">
        <f t="shared" si="23"/>
        <v>INSERT INTO CNCR_CODE_META_BAK values (:v_host_cd,'1','40740','시술치료후평가구분코드','04','SD','4', NULL, NOW());</v>
      </c>
    </row>
    <row r="1495" spans="1:17">
      <c r="A1495" s="66" t="s">
        <v>2238</v>
      </c>
      <c r="B1495" s="144">
        <v>1</v>
      </c>
      <c r="C1495" s="16">
        <v>40740</v>
      </c>
      <c r="D1495" s="16" t="s">
        <v>59</v>
      </c>
      <c r="E1495" s="19" t="s">
        <v>282</v>
      </c>
      <c r="F1495" s="5" t="s">
        <v>1315</v>
      </c>
      <c r="G1495" s="15">
        <v>5</v>
      </c>
      <c r="H1495" s="20">
        <v>6</v>
      </c>
      <c r="I1495" s="13">
        <v>0</v>
      </c>
      <c r="J1495" s="14">
        <v>0</v>
      </c>
      <c r="K1495" s="14">
        <v>0</v>
      </c>
      <c r="L1495" s="14">
        <v>1</v>
      </c>
      <c r="M1495" s="14">
        <v>0</v>
      </c>
      <c r="N1495" s="14" t="s">
        <v>170</v>
      </c>
      <c r="O1495" s="15"/>
      <c r="P1495" s="15" t="s">
        <v>275</v>
      </c>
      <c r="Q1495" s="27" t="str">
        <f t="shared" si="23"/>
        <v>INSERT INTO CNCR_CODE_META_BAK values (:v_host_cd,'1','40740','시술치료후평가구분코드','05','NE','5', NULL, NOW());</v>
      </c>
    </row>
    <row r="1496" spans="1:17">
      <c r="A1496" s="66" t="s">
        <v>2238</v>
      </c>
      <c r="B1496" s="144">
        <v>1</v>
      </c>
      <c r="C1496" s="16">
        <v>40740</v>
      </c>
      <c r="D1496" s="16" t="s">
        <v>59</v>
      </c>
      <c r="E1496" s="19" t="s">
        <v>310</v>
      </c>
      <c r="F1496" s="5" t="s">
        <v>271</v>
      </c>
      <c r="G1496" s="15">
        <v>6</v>
      </c>
      <c r="H1496" s="20">
        <v>6</v>
      </c>
      <c r="I1496" s="13">
        <v>0</v>
      </c>
      <c r="J1496" s="14">
        <v>0</v>
      </c>
      <c r="K1496" s="14">
        <v>0</v>
      </c>
      <c r="L1496" s="14">
        <v>1</v>
      </c>
      <c r="M1496" s="14">
        <v>0</v>
      </c>
      <c r="N1496" s="14" t="s">
        <v>170</v>
      </c>
      <c r="O1496" s="15"/>
      <c r="P1496" s="15" t="s">
        <v>275</v>
      </c>
      <c r="Q1496" s="27" t="str">
        <f t="shared" si="23"/>
        <v>INSERT INTO CNCR_CODE_META_BAK values (:v_host_cd,'1','40740','시술치료후평가구분코드','99','기타','6', NULL, NOW());</v>
      </c>
    </row>
    <row r="1497" spans="1:17">
      <c r="A1497" s="66" t="s">
        <v>2238</v>
      </c>
      <c r="B1497" s="144">
        <v>1</v>
      </c>
      <c r="C1497" s="16">
        <v>40750</v>
      </c>
      <c r="D1497" s="16" t="s">
        <v>66</v>
      </c>
      <c r="E1497" s="19" t="s">
        <v>497</v>
      </c>
      <c r="F1497" s="5" t="s">
        <v>1709</v>
      </c>
      <c r="G1497" s="18">
        <v>1</v>
      </c>
      <c r="H1497" s="18">
        <v>5</v>
      </c>
      <c r="I1497" s="13">
        <v>0</v>
      </c>
      <c r="J1497" s="14">
        <v>0</v>
      </c>
      <c r="K1497" s="14">
        <v>0</v>
      </c>
      <c r="L1497" s="14">
        <v>1</v>
      </c>
      <c r="M1497" s="14">
        <v>0</v>
      </c>
      <c r="N1497" s="14" t="s">
        <v>170</v>
      </c>
      <c r="O1497" s="15"/>
      <c r="P1497" s="15" t="s">
        <v>275</v>
      </c>
      <c r="Q1497" s="27" t="str">
        <f t="shared" si="23"/>
        <v>INSERT INTO CNCR_CODE_META_BAK values (:v_host_cd,'1','40750','간암절제범위구분코드','1','간암의 부분적 절제','1', NULL, NOW());</v>
      </c>
    </row>
    <row r="1498" spans="1:17">
      <c r="A1498" s="66" t="s">
        <v>2238</v>
      </c>
      <c r="B1498" s="144">
        <v>1</v>
      </c>
      <c r="C1498" s="16">
        <v>40750</v>
      </c>
      <c r="D1498" s="16" t="s">
        <v>66</v>
      </c>
      <c r="E1498" s="19" t="s">
        <v>500</v>
      </c>
      <c r="F1498" s="5" t="s">
        <v>1710</v>
      </c>
      <c r="G1498" s="18">
        <v>2</v>
      </c>
      <c r="H1498" s="18">
        <v>5</v>
      </c>
      <c r="I1498" s="13">
        <v>0</v>
      </c>
      <c r="J1498" s="14">
        <v>0</v>
      </c>
      <c r="K1498" s="14">
        <v>0</v>
      </c>
      <c r="L1498" s="14">
        <v>1</v>
      </c>
      <c r="M1498" s="14">
        <v>0</v>
      </c>
      <c r="N1498" s="14" t="s">
        <v>170</v>
      </c>
      <c r="O1498" s="15"/>
      <c r="P1498" s="15" t="s">
        <v>275</v>
      </c>
      <c r="Q1498" s="27" t="str">
        <f t="shared" si="23"/>
        <v>INSERT INTO CNCR_CODE_META_BAK values (:v_host_cd,'1','40750','간암절제범위구분코드','2','간암의 완전절제','2', NULL, NOW());</v>
      </c>
    </row>
    <row r="1499" spans="1:17">
      <c r="A1499" s="66" t="s">
        <v>2238</v>
      </c>
      <c r="B1499" s="144">
        <v>1</v>
      </c>
      <c r="C1499" s="16">
        <v>40750</v>
      </c>
      <c r="D1499" s="16" t="s">
        <v>66</v>
      </c>
      <c r="E1499" s="19" t="s">
        <v>382</v>
      </c>
      <c r="F1499" s="5" t="s">
        <v>1711</v>
      </c>
      <c r="G1499" s="18">
        <v>3</v>
      </c>
      <c r="H1499" s="18">
        <v>5</v>
      </c>
      <c r="I1499" s="13">
        <v>0</v>
      </c>
      <c r="J1499" s="14">
        <v>0</v>
      </c>
      <c r="K1499" s="14">
        <v>0</v>
      </c>
      <c r="L1499" s="14">
        <v>1</v>
      </c>
      <c r="M1499" s="14">
        <v>0</v>
      </c>
      <c r="N1499" s="14" t="s">
        <v>170</v>
      </c>
      <c r="O1499" s="15"/>
      <c r="P1499" s="15" t="s">
        <v>275</v>
      </c>
      <c r="Q1499" s="27" t="str">
        <f t="shared" si="23"/>
        <v>INSERT INTO CNCR_CODE_META_BAK values (:v_host_cd,'1','40750','간암절제범위구분코드','3','전이 병소의 부분적 절제','3', NULL, NOW());</v>
      </c>
    </row>
    <row r="1500" spans="1:17">
      <c r="A1500" s="66" t="s">
        <v>2238</v>
      </c>
      <c r="B1500" s="144">
        <v>1</v>
      </c>
      <c r="C1500" s="16">
        <v>40750</v>
      </c>
      <c r="D1500" s="16" t="s">
        <v>66</v>
      </c>
      <c r="E1500" s="19" t="s">
        <v>384</v>
      </c>
      <c r="F1500" s="5" t="s">
        <v>1712</v>
      </c>
      <c r="G1500" s="18">
        <v>4</v>
      </c>
      <c r="H1500" s="20">
        <v>5</v>
      </c>
      <c r="I1500" s="13">
        <v>0</v>
      </c>
      <c r="J1500" s="14">
        <v>0</v>
      </c>
      <c r="K1500" s="14">
        <v>0</v>
      </c>
      <c r="L1500" s="14">
        <v>1</v>
      </c>
      <c r="M1500" s="14">
        <v>0</v>
      </c>
      <c r="N1500" s="14" t="s">
        <v>170</v>
      </c>
      <c r="O1500" s="15"/>
      <c r="P1500" s="15" t="s">
        <v>275</v>
      </c>
      <c r="Q1500" s="27" t="str">
        <f t="shared" si="23"/>
        <v>INSERT INTO CNCR_CODE_META_BAK values (:v_host_cd,'1','40750','간암절제범위구분코드','4','전이 병소의 완전절제','4', NULL, NOW());</v>
      </c>
    </row>
    <row r="1501" spans="1:17">
      <c r="A1501" s="66" t="s">
        <v>2238</v>
      </c>
      <c r="B1501" s="144">
        <v>1</v>
      </c>
      <c r="C1501" s="16">
        <v>40750</v>
      </c>
      <c r="D1501" s="16" t="s">
        <v>66</v>
      </c>
      <c r="E1501" s="19" t="s">
        <v>504</v>
      </c>
      <c r="F1501" s="5" t="s">
        <v>271</v>
      </c>
      <c r="G1501" s="18">
        <v>5</v>
      </c>
      <c r="H1501" s="20">
        <v>5</v>
      </c>
      <c r="I1501" s="13">
        <v>0</v>
      </c>
      <c r="J1501" s="14">
        <v>0</v>
      </c>
      <c r="K1501" s="14">
        <v>0</v>
      </c>
      <c r="L1501" s="14">
        <v>1</v>
      </c>
      <c r="M1501" s="14">
        <v>0</v>
      </c>
      <c r="N1501" s="14" t="s">
        <v>170</v>
      </c>
      <c r="O1501" s="15"/>
      <c r="P1501" s="15" t="s">
        <v>275</v>
      </c>
      <c r="Q1501" s="27" t="str">
        <f t="shared" si="23"/>
        <v>INSERT INTO CNCR_CODE_META_BAK values (:v_host_cd,'1','40750','간암절제범위구분코드','9','기타','5', NULL, NOW());</v>
      </c>
    </row>
    <row r="1502" spans="1:17">
      <c r="A1502" s="66" t="s">
        <v>2238</v>
      </c>
      <c r="B1502" s="144">
        <v>1</v>
      </c>
      <c r="C1502" s="16">
        <v>40760</v>
      </c>
      <c r="D1502" s="16" t="s">
        <v>67</v>
      </c>
      <c r="E1502" s="19" t="s">
        <v>497</v>
      </c>
      <c r="F1502" s="5" t="s">
        <v>1713</v>
      </c>
      <c r="G1502" s="15">
        <v>1</v>
      </c>
      <c r="H1502" s="20">
        <v>3</v>
      </c>
      <c r="I1502" s="13">
        <v>0</v>
      </c>
      <c r="J1502" s="14">
        <v>0</v>
      </c>
      <c r="K1502" s="14">
        <v>0</v>
      </c>
      <c r="L1502" s="14">
        <v>1</v>
      </c>
      <c r="M1502" s="14">
        <v>0</v>
      </c>
      <c r="N1502" s="14" t="s">
        <v>170</v>
      </c>
      <c r="O1502" s="15"/>
      <c r="P1502" s="15" t="s">
        <v>275</v>
      </c>
      <c r="Q1502" s="27" t="str">
        <f t="shared" si="23"/>
        <v>INSERT INTO CNCR_CODE_META_BAK values (:v_host_cd,'1','40760','간이식종류코드','1','뇌사자 간이식','1', NULL, NOW());</v>
      </c>
    </row>
    <row r="1503" spans="1:17">
      <c r="A1503" s="66" t="s">
        <v>2238</v>
      </c>
      <c r="B1503" s="144">
        <v>1</v>
      </c>
      <c r="C1503" s="16">
        <v>40760</v>
      </c>
      <c r="D1503" s="16" t="s">
        <v>67</v>
      </c>
      <c r="E1503" s="19" t="s">
        <v>500</v>
      </c>
      <c r="F1503" s="5" t="s">
        <v>1714</v>
      </c>
      <c r="G1503" s="15">
        <v>2</v>
      </c>
      <c r="H1503" s="20">
        <v>3</v>
      </c>
      <c r="I1503" s="13">
        <v>0</v>
      </c>
      <c r="J1503" s="14">
        <v>0</v>
      </c>
      <c r="K1503" s="14">
        <v>0</v>
      </c>
      <c r="L1503" s="14">
        <v>1</v>
      </c>
      <c r="M1503" s="14">
        <v>0</v>
      </c>
      <c r="N1503" s="14" t="s">
        <v>170</v>
      </c>
      <c r="O1503" s="15"/>
      <c r="P1503" s="15" t="s">
        <v>275</v>
      </c>
      <c r="Q1503" s="27" t="str">
        <f t="shared" si="23"/>
        <v>INSERT INTO CNCR_CODE_META_BAK values (:v_host_cd,'1','40760','간이식종류코드','2','생체 간이식','2', NULL, NOW());</v>
      </c>
    </row>
    <row r="1504" spans="1:17">
      <c r="A1504" s="66" t="s">
        <v>2238</v>
      </c>
      <c r="B1504" s="144">
        <v>1</v>
      </c>
      <c r="C1504" s="16">
        <v>40760</v>
      </c>
      <c r="D1504" s="16" t="s">
        <v>67</v>
      </c>
      <c r="E1504" s="19" t="s">
        <v>504</v>
      </c>
      <c r="F1504" s="5" t="s">
        <v>271</v>
      </c>
      <c r="G1504" s="15">
        <v>3</v>
      </c>
      <c r="H1504" s="20">
        <v>3</v>
      </c>
      <c r="I1504" s="13">
        <v>0</v>
      </c>
      <c r="J1504" s="14">
        <v>0</v>
      </c>
      <c r="K1504" s="14">
        <v>0</v>
      </c>
      <c r="L1504" s="14">
        <v>1</v>
      </c>
      <c r="M1504" s="14">
        <v>0</v>
      </c>
      <c r="N1504" s="14" t="s">
        <v>170</v>
      </c>
      <c r="O1504" s="15"/>
      <c r="P1504" s="15" t="s">
        <v>275</v>
      </c>
      <c r="Q1504" s="27" t="str">
        <f t="shared" si="23"/>
        <v>INSERT INTO CNCR_CODE_META_BAK values (:v_host_cd,'1','40760','간이식종류코드','9','기타','3', NULL, NOW());</v>
      </c>
    </row>
    <row r="1505" spans="1:17">
      <c r="A1505" s="66" t="s">
        <v>2238</v>
      </c>
      <c r="B1505" s="144">
        <v>1</v>
      </c>
      <c r="C1505" s="16">
        <v>40770</v>
      </c>
      <c r="D1505" s="16" t="s">
        <v>1715</v>
      </c>
      <c r="E1505" s="19" t="s">
        <v>273</v>
      </c>
      <c r="F1505" s="5" t="s">
        <v>515</v>
      </c>
      <c r="G1505" s="15">
        <v>1</v>
      </c>
      <c r="H1505" s="20">
        <v>12</v>
      </c>
      <c r="I1505" s="13">
        <v>0</v>
      </c>
      <c r="J1505" s="14">
        <v>0</v>
      </c>
      <c r="K1505" s="14">
        <v>0</v>
      </c>
      <c r="L1505" s="14">
        <v>1</v>
      </c>
      <c r="M1505" s="14">
        <v>0</v>
      </c>
      <c r="N1505" s="14" t="s">
        <v>170</v>
      </c>
      <c r="O1505" s="15"/>
      <c r="P1505" s="15" t="s">
        <v>275</v>
      </c>
      <c r="Q1505" s="27" t="str">
        <f t="shared" si="23"/>
        <v>INSERT INTO CNCR_CODE_META_BAK values (:v_host_cd,'1','40770','장기절제부위구분코드','01','Adrenal gland','1', NULL, NOW());</v>
      </c>
    </row>
    <row r="1506" spans="1:17">
      <c r="A1506" s="66" t="s">
        <v>2238</v>
      </c>
      <c r="B1506" s="144">
        <v>1</v>
      </c>
      <c r="C1506" s="16">
        <v>40770</v>
      </c>
      <c r="D1506" s="16" t="s">
        <v>1715</v>
      </c>
      <c r="E1506" s="19" t="s">
        <v>276</v>
      </c>
      <c r="F1506" s="5" t="s">
        <v>767</v>
      </c>
      <c r="G1506" s="15">
        <v>2</v>
      </c>
      <c r="H1506" s="20">
        <v>12</v>
      </c>
      <c r="I1506" s="13">
        <v>0</v>
      </c>
      <c r="J1506" s="14">
        <v>0</v>
      </c>
      <c r="K1506" s="14">
        <v>0</v>
      </c>
      <c r="L1506" s="14">
        <v>1</v>
      </c>
      <c r="M1506" s="14">
        <v>0</v>
      </c>
      <c r="N1506" s="14" t="s">
        <v>170</v>
      </c>
      <c r="O1506" s="15"/>
      <c r="P1506" s="15" t="s">
        <v>275</v>
      </c>
      <c r="Q1506" s="27" t="str">
        <f t="shared" si="23"/>
        <v>INSERT INTO CNCR_CODE_META_BAK values (:v_host_cd,'1','40770','장기절제부위구분코드','02','Appendix','2', NULL, NOW());</v>
      </c>
    </row>
    <row r="1507" spans="1:17">
      <c r="A1507" s="66" t="s">
        <v>2238</v>
      </c>
      <c r="B1507" s="144">
        <v>1</v>
      </c>
      <c r="C1507" s="16">
        <v>40770</v>
      </c>
      <c r="D1507" s="16" t="s">
        <v>1715</v>
      </c>
      <c r="E1507" s="19" t="s">
        <v>278</v>
      </c>
      <c r="F1507" s="5" t="s">
        <v>1716</v>
      </c>
      <c r="G1507" s="15">
        <v>3</v>
      </c>
      <c r="H1507" s="20">
        <v>12</v>
      </c>
      <c r="I1507" s="13">
        <v>0</v>
      </c>
      <c r="J1507" s="14">
        <v>0</v>
      </c>
      <c r="K1507" s="14">
        <v>0</v>
      </c>
      <c r="L1507" s="14">
        <v>1</v>
      </c>
      <c r="M1507" s="14">
        <v>0</v>
      </c>
      <c r="N1507" s="14" t="s">
        <v>170</v>
      </c>
      <c r="O1507" s="15"/>
      <c r="P1507" s="15" t="s">
        <v>275</v>
      </c>
      <c r="Q1507" s="27" t="str">
        <f t="shared" si="23"/>
        <v>INSERT INTO CNCR_CODE_META_BAK values (:v_host_cd,'1','40770','장기절제부위구분코드','03','Bile duct','3', NULL, NOW());</v>
      </c>
    </row>
    <row r="1508" spans="1:17">
      <c r="A1508" s="66" t="s">
        <v>2238</v>
      </c>
      <c r="B1508" s="144">
        <v>1</v>
      </c>
      <c r="C1508" s="16">
        <v>40770</v>
      </c>
      <c r="D1508" s="16" t="s">
        <v>1715</v>
      </c>
      <c r="E1508" s="19" t="s">
        <v>280</v>
      </c>
      <c r="F1508" s="5" t="s">
        <v>1052</v>
      </c>
      <c r="G1508" s="15">
        <v>4</v>
      </c>
      <c r="H1508" s="20">
        <v>12</v>
      </c>
      <c r="I1508" s="13">
        <v>0</v>
      </c>
      <c r="J1508" s="14">
        <v>0</v>
      </c>
      <c r="K1508" s="14">
        <v>0</v>
      </c>
      <c r="L1508" s="14">
        <v>1</v>
      </c>
      <c r="M1508" s="14">
        <v>0</v>
      </c>
      <c r="N1508" s="14" t="s">
        <v>170</v>
      </c>
      <c r="O1508" s="15"/>
      <c r="P1508" s="15" t="s">
        <v>275</v>
      </c>
      <c r="Q1508" s="27" t="str">
        <f t="shared" si="23"/>
        <v>INSERT INTO CNCR_CODE_META_BAK values (:v_host_cd,'1','40770','장기절제부위구분코드','04','Diaphragm','4', NULL, NOW());</v>
      </c>
    </row>
    <row r="1509" spans="1:17">
      <c r="A1509" s="66" t="s">
        <v>2238</v>
      </c>
      <c r="B1509" s="144">
        <v>1</v>
      </c>
      <c r="C1509" s="16">
        <v>40770</v>
      </c>
      <c r="D1509" s="16" t="s">
        <v>1715</v>
      </c>
      <c r="E1509" s="19" t="s">
        <v>282</v>
      </c>
      <c r="F1509" s="5" t="s">
        <v>1089</v>
      </c>
      <c r="G1509" s="15">
        <v>5</v>
      </c>
      <c r="H1509" s="20">
        <v>12</v>
      </c>
      <c r="I1509" s="13">
        <v>0</v>
      </c>
      <c r="J1509" s="14">
        <v>0</v>
      </c>
      <c r="K1509" s="14">
        <v>0</v>
      </c>
      <c r="L1509" s="14">
        <v>1</v>
      </c>
      <c r="M1509" s="14">
        <v>0</v>
      </c>
      <c r="N1509" s="14" t="s">
        <v>170</v>
      </c>
      <c r="O1509" s="15"/>
      <c r="P1509" s="15" t="s">
        <v>275</v>
      </c>
      <c r="Q1509" s="27" t="str">
        <f t="shared" si="23"/>
        <v>INSERT INTO CNCR_CODE_META_BAK values (:v_host_cd,'1','40770','장기절제부위구분코드','05','Duodenum','5', NULL, NOW());</v>
      </c>
    </row>
    <row r="1510" spans="1:17">
      <c r="A1510" s="66" t="s">
        <v>2238</v>
      </c>
      <c r="B1510" s="144">
        <v>1</v>
      </c>
      <c r="C1510" s="16">
        <v>40770</v>
      </c>
      <c r="D1510" s="16" t="s">
        <v>1715</v>
      </c>
      <c r="E1510" s="19" t="s">
        <v>284</v>
      </c>
      <c r="F1510" s="5" t="s">
        <v>1053</v>
      </c>
      <c r="G1510" s="15">
        <v>6</v>
      </c>
      <c r="H1510" s="20">
        <v>12</v>
      </c>
      <c r="I1510" s="13">
        <v>0</v>
      </c>
      <c r="J1510" s="14">
        <v>0</v>
      </c>
      <c r="K1510" s="14">
        <v>0</v>
      </c>
      <c r="L1510" s="14">
        <v>1</v>
      </c>
      <c r="M1510" s="14">
        <v>0</v>
      </c>
      <c r="N1510" s="14" t="s">
        <v>170</v>
      </c>
      <c r="O1510" s="15"/>
      <c r="P1510" s="15" t="s">
        <v>275</v>
      </c>
      <c r="Q1510" s="27" t="str">
        <f t="shared" si="23"/>
        <v>INSERT INTO CNCR_CODE_META_BAK values (:v_host_cd,'1','40770','장기절제부위구분코드','06','Gallbladder','6', NULL, NOW());</v>
      </c>
    </row>
    <row r="1511" spans="1:17">
      <c r="A1511" s="66" t="s">
        <v>2238</v>
      </c>
      <c r="B1511" s="144">
        <v>1</v>
      </c>
      <c r="C1511" s="16">
        <v>40770</v>
      </c>
      <c r="D1511" s="16" t="s">
        <v>1715</v>
      </c>
      <c r="E1511" s="19" t="s">
        <v>286</v>
      </c>
      <c r="F1511" s="5" t="s">
        <v>1717</v>
      </c>
      <c r="G1511" s="15">
        <v>7</v>
      </c>
      <c r="H1511" s="20">
        <v>12</v>
      </c>
      <c r="I1511" s="13">
        <v>0</v>
      </c>
      <c r="J1511" s="14">
        <v>0</v>
      </c>
      <c r="K1511" s="14">
        <v>0</v>
      </c>
      <c r="L1511" s="14">
        <v>1</v>
      </c>
      <c r="M1511" s="14">
        <v>0</v>
      </c>
      <c r="N1511" s="14" t="s">
        <v>170</v>
      </c>
      <c r="O1511" s="15"/>
      <c r="P1511" s="15" t="s">
        <v>499</v>
      </c>
      <c r="Q1511" s="27" t="str">
        <f t="shared" si="23"/>
        <v>INSERT INTO CNCR_CODE_META_BAK values (:v_host_cd,'1','40770','장기절제부위구분코드','07','Jejunum','7', NULL, NOW());</v>
      </c>
    </row>
    <row r="1512" spans="1:17">
      <c r="A1512" s="66" t="s">
        <v>2238</v>
      </c>
      <c r="B1512" s="144">
        <v>1</v>
      </c>
      <c r="C1512" s="16">
        <v>40770</v>
      </c>
      <c r="D1512" s="16" t="s">
        <v>1715</v>
      </c>
      <c r="E1512" s="19" t="s">
        <v>288</v>
      </c>
      <c r="F1512" s="5" t="s">
        <v>1718</v>
      </c>
      <c r="G1512" s="15">
        <v>8</v>
      </c>
      <c r="H1512" s="20">
        <v>12</v>
      </c>
      <c r="I1512" s="13">
        <v>0</v>
      </c>
      <c r="J1512" s="14">
        <v>0</v>
      </c>
      <c r="K1512" s="14">
        <v>0</v>
      </c>
      <c r="L1512" s="14">
        <v>1</v>
      </c>
      <c r="M1512" s="14">
        <v>0</v>
      </c>
      <c r="N1512" s="14" t="s">
        <v>170</v>
      </c>
      <c r="O1512" s="15"/>
      <c r="P1512" s="15" t="s">
        <v>275</v>
      </c>
      <c r="Q1512" s="27" t="str">
        <f t="shared" si="23"/>
        <v>INSERT INTO CNCR_CODE_META_BAK values (:v_host_cd,'1','40770','장기절제부위구분코드','08','Omentum','8', NULL, NOW());</v>
      </c>
    </row>
    <row r="1513" spans="1:17">
      <c r="A1513" s="66" t="s">
        <v>2238</v>
      </c>
      <c r="B1513" s="144">
        <v>1</v>
      </c>
      <c r="C1513" s="16">
        <v>40770</v>
      </c>
      <c r="D1513" s="16" t="s">
        <v>1715</v>
      </c>
      <c r="E1513" s="19" t="s">
        <v>290</v>
      </c>
      <c r="F1513" s="5" t="s">
        <v>1055</v>
      </c>
      <c r="G1513" s="15">
        <v>9</v>
      </c>
      <c r="H1513" s="20">
        <v>12</v>
      </c>
      <c r="I1513" s="13">
        <v>0</v>
      </c>
      <c r="J1513" s="14">
        <v>0</v>
      </c>
      <c r="K1513" s="14">
        <v>0</v>
      </c>
      <c r="L1513" s="14">
        <v>1</v>
      </c>
      <c r="M1513" s="14">
        <v>0</v>
      </c>
      <c r="N1513" s="14" t="s">
        <v>170</v>
      </c>
      <c r="O1513" s="15"/>
      <c r="P1513" s="15" t="s">
        <v>275</v>
      </c>
      <c r="Q1513" s="27" t="str">
        <f t="shared" si="23"/>
        <v>INSERT INTO CNCR_CODE_META_BAK values (:v_host_cd,'1','40770','장기절제부위구분코드','09','Pancreas','9', NULL, NOW());</v>
      </c>
    </row>
    <row r="1514" spans="1:17">
      <c r="A1514" s="66" t="s">
        <v>2238</v>
      </c>
      <c r="B1514" s="144">
        <v>1</v>
      </c>
      <c r="C1514" s="16">
        <v>40770</v>
      </c>
      <c r="D1514" s="16" t="s">
        <v>1715</v>
      </c>
      <c r="E1514" s="19" t="s">
        <v>292</v>
      </c>
      <c r="F1514" s="5" t="s">
        <v>1719</v>
      </c>
      <c r="G1514" s="15">
        <v>10</v>
      </c>
      <c r="H1514" s="20">
        <v>12</v>
      </c>
      <c r="I1514" s="13">
        <v>0</v>
      </c>
      <c r="J1514" s="14">
        <v>0</v>
      </c>
      <c r="K1514" s="14">
        <v>0</v>
      </c>
      <c r="L1514" s="14">
        <v>1</v>
      </c>
      <c r="M1514" s="14">
        <v>0</v>
      </c>
      <c r="N1514" s="14" t="s">
        <v>170</v>
      </c>
      <c r="O1514" s="15"/>
      <c r="P1514" s="15" t="s">
        <v>499</v>
      </c>
      <c r="Q1514" s="27" t="str">
        <f t="shared" si="23"/>
        <v>INSERT INTO CNCR_CODE_META_BAK values (:v_host_cd,'1','40770','장기절제부위구분코드','10','Spleen','10', NULL, NOW());</v>
      </c>
    </row>
    <row r="1515" spans="1:17">
      <c r="A1515" s="66" t="s">
        <v>2238</v>
      </c>
      <c r="B1515" s="144">
        <v>1</v>
      </c>
      <c r="C1515" s="16">
        <v>40770</v>
      </c>
      <c r="D1515" s="16" t="s">
        <v>1715</v>
      </c>
      <c r="E1515" s="19" t="s">
        <v>307</v>
      </c>
      <c r="F1515" s="5" t="s">
        <v>308</v>
      </c>
      <c r="G1515" s="15">
        <v>11</v>
      </c>
      <c r="H1515" s="20">
        <v>12</v>
      </c>
      <c r="I1515" s="13">
        <v>0</v>
      </c>
      <c r="J1515" s="14">
        <v>0</v>
      </c>
      <c r="K1515" s="14">
        <v>0</v>
      </c>
      <c r="L1515" s="14">
        <v>1</v>
      </c>
      <c r="M1515" s="14">
        <v>0</v>
      </c>
      <c r="N1515" s="14" t="s">
        <v>170</v>
      </c>
      <c r="O1515" s="15"/>
      <c r="P1515" s="15" t="s">
        <v>309</v>
      </c>
      <c r="Q1515" s="27" t="str">
        <f t="shared" si="23"/>
        <v>INSERT INTO CNCR_CODE_META_BAK values (:v_host_cd,'1','40770','장기절제부위구분코드','98','2개 이상','11', NULL, NOW());</v>
      </c>
    </row>
    <row r="1516" spans="1:17">
      <c r="A1516" s="66" t="s">
        <v>2238</v>
      </c>
      <c r="B1516" s="144">
        <v>1</v>
      </c>
      <c r="C1516" s="16">
        <v>40770</v>
      </c>
      <c r="D1516" s="16" t="s">
        <v>1715</v>
      </c>
      <c r="E1516" s="19" t="s">
        <v>310</v>
      </c>
      <c r="F1516" s="5" t="s">
        <v>271</v>
      </c>
      <c r="G1516" s="15">
        <v>12</v>
      </c>
      <c r="H1516" s="20">
        <v>12</v>
      </c>
      <c r="I1516" s="13">
        <v>0</v>
      </c>
      <c r="J1516" s="14">
        <v>0</v>
      </c>
      <c r="K1516" s="14">
        <v>0</v>
      </c>
      <c r="L1516" s="14">
        <v>1</v>
      </c>
      <c r="M1516" s="14">
        <v>0</v>
      </c>
      <c r="N1516" s="14" t="s">
        <v>170</v>
      </c>
      <c r="O1516" s="15"/>
      <c r="P1516" s="15" t="s">
        <v>275</v>
      </c>
      <c r="Q1516" s="27" t="str">
        <f t="shared" si="23"/>
        <v>INSERT INTO CNCR_CODE_META_BAK values (:v_host_cd,'1','40770','장기절제부위구분코드','99','기타','12', NULL, NOW());</v>
      </c>
    </row>
    <row r="1517" spans="1:17">
      <c r="A1517" s="66" t="s">
        <v>2238</v>
      </c>
      <c r="B1517" s="144">
        <v>1</v>
      </c>
      <c r="C1517" s="16">
        <v>50010</v>
      </c>
      <c r="D1517" s="17" t="s">
        <v>1720</v>
      </c>
      <c r="E1517" s="17" t="s">
        <v>339</v>
      </c>
      <c r="F1517" s="5" t="s">
        <v>506</v>
      </c>
      <c r="G1517" s="18">
        <v>1</v>
      </c>
      <c r="H1517" s="18">
        <v>17</v>
      </c>
      <c r="I1517" s="14">
        <v>0</v>
      </c>
      <c r="J1517" s="14">
        <v>1</v>
      </c>
      <c r="K1517" s="14">
        <v>1</v>
      </c>
      <c r="L1517" s="14">
        <v>1</v>
      </c>
      <c r="M1517" s="14">
        <v>1</v>
      </c>
      <c r="N1517" s="14" t="s">
        <v>170</v>
      </c>
      <c r="O1517" s="14"/>
      <c r="P1517" s="15" t="s">
        <v>354</v>
      </c>
      <c r="Q1517" s="27" t="str">
        <f t="shared" si="23"/>
        <v>INSERT INTO CNCR_CODE_META_BAK values (:v_host_cd,'1','50010','재발부위코드','01','Bone','1', NULL, NOW());</v>
      </c>
    </row>
    <row r="1518" spans="1:17">
      <c r="A1518" s="66" t="s">
        <v>2238</v>
      </c>
      <c r="B1518" s="144">
        <v>1</v>
      </c>
      <c r="C1518" s="16">
        <v>50010</v>
      </c>
      <c r="D1518" s="17" t="s">
        <v>112</v>
      </c>
      <c r="E1518" s="17" t="s">
        <v>341</v>
      </c>
      <c r="F1518" s="5" t="s">
        <v>507</v>
      </c>
      <c r="G1518" s="18">
        <v>2</v>
      </c>
      <c r="H1518" s="18">
        <v>17</v>
      </c>
      <c r="I1518" s="14">
        <v>0</v>
      </c>
      <c r="J1518" s="14">
        <v>0</v>
      </c>
      <c r="K1518" s="14">
        <v>0</v>
      </c>
      <c r="L1518" s="14">
        <v>1</v>
      </c>
      <c r="M1518" s="14">
        <v>1</v>
      </c>
      <c r="N1518" s="14" t="s">
        <v>170</v>
      </c>
      <c r="O1518" s="14"/>
      <c r="P1518" s="15" t="s">
        <v>354</v>
      </c>
      <c r="Q1518" s="27" t="str">
        <f t="shared" si="23"/>
        <v>INSERT INTO CNCR_CODE_META_BAK values (:v_host_cd,'1','50010','재발부위코드','02','Brain','2', NULL, NOW());</v>
      </c>
    </row>
    <row r="1519" spans="1:17">
      <c r="A1519" s="66" t="s">
        <v>2238</v>
      </c>
      <c r="B1519" s="144">
        <v>1</v>
      </c>
      <c r="C1519" s="16">
        <v>50010</v>
      </c>
      <c r="D1519" s="17" t="s">
        <v>112</v>
      </c>
      <c r="E1519" s="17" t="s">
        <v>343</v>
      </c>
      <c r="F1519" s="5" t="s">
        <v>508</v>
      </c>
      <c r="G1519" s="18">
        <v>3</v>
      </c>
      <c r="H1519" s="18">
        <v>17</v>
      </c>
      <c r="I1519" s="14">
        <v>0</v>
      </c>
      <c r="J1519" s="14">
        <v>0</v>
      </c>
      <c r="K1519" s="14">
        <v>1</v>
      </c>
      <c r="L1519" s="14">
        <v>0</v>
      </c>
      <c r="M1519" s="14">
        <v>0</v>
      </c>
      <c r="N1519" s="14" t="s">
        <v>170</v>
      </c>
      <c r="O1519" s="14"/>
      <c r="P1519" s="15" t="s">
        <v>354</v>
      </c>
      <c r="Q1519" s="27" t="str">
        <f t="shared" si="23"/>
        <v>INSERT INTO CNCR_CODE_META_BAK values (:v_host_cd,'1','50010','재발부위코드','03','Breast(non-OP site)','3', NULL, NOW());</v>
      </c>
    </row>
    <row r="1520" spans="1:17">
      <c r="A1520" s="66" t="s">
        <v>2238</v>
      </c>
      <c r="B1520" s="144">
        <v>1</v>
      </c>
      <c r="C1520" s="16">
        <v>50010</v>
      </c>
      <c r="D1520" s="17" t="s">
        <v>112</v>
      </c>
      <c r="E1520" s="17" t="s">
        <v>345</v>
      </c>
      <c r="F1520" s="5" t="s">
        <v>509</v>
      </c>
      <c r="G1520" s="18">
        <v>4</v>
      </c>
      <c r="H1520" s="18">
        <v>17</v>
      </c>
      <c r="I1520" s="14">
        <v>0</v>
      </c>
      <c r="J1520" s="14">
        <v>0</v>
      </c>
      <c r="K1520" s="14">
        <v>1</v>
      </c>
      <c r="L1520" s="14">
        <v>0</v>
      </c>
      <c r="M1520" s="14">
        <v>0</v>
      </c>
      <c r="N1520" s="14" t="s">
        <v>170</v>
      </c>
      <c r="O1520" s="14"/>
      <c r="P1520" s="15" t="s">
        <v>354</v>
      </c>
      <c r="Q1520" s="27" t="str">
        <f t="shared" si="23"/>
        <v>INSERT INTO CNCR_CODE_META_BAK values (:v_host_cd,'1','50010','재발부위코드','04','Breast(OP site)','4', NULL, NOW());</v>
      </c>
    </row>
    <row r="1521" spans="1:17">
      <c r="A1521" s="66" t="s">
        <v>2238</v>
      </c>
      <c r="B1521" s="144">
        <v>1</v>
      </c>
      <c r="C1521" s="16">
        <v>50010</v>
      </c>
      <c r="D1521" s="17" t="s">
        <v>112</v>
      </c>
      <c r="E1521" s="17" t="s">
        <v>347</v>
      </c>
      <c r="F1521" s="5" t="s">
        <v>1721</v>
      </c>
      <c r="G1521" s="18">
        <v>5</v>
      </c>
      <c r="H1521" s="18">
        <v>17</v>
      </c>
      <c r="I1521" s="14">
        <v>0</v>
      </c>
      <c r="J1521" s="14">
        <v>1</v>
      </c>
      <c r="K1521" s="14">
        <v>0</v>
      </c>
      <c r="L1521" s="14">
        <v>0</v>
      </c>
      <c r="M1521" s="14">
        <v>0</v>
      </c>
      <c r="N1521" s="14" t="s">
        <v>170</v>
      </c>
      <c r="O1521" s="14"/>
      <c r="P1521" s="15" t="s">
        <v>354</v>
      </c>
      <c r="Q1521" s="27" t="str">
        <f t="shared" si="23"/>
        <v>INSERT INTO CNCR_CODE_META_BAK values (:v_host_cd,'1','50010','재발부위코드','05','Distans LN','5', NULL, NOW());</v>
      </c>
    </row>
    <row r="1522" spans="1:17">
      <c r="A1522" s="66" t="s">
        <v>2238</v>
      </c>
      <c r="B1522" s="144">
        <v>1</v>
      </c>
      <c r="C1522" s="16">
        <v>50010</v>
      </c>
      <c r="D1522" s="17" t="s">
        <v>112</v>
      </c>
      <c r="E1522" s="17" t="s">
        <v>595</v>
      </c>
      <c r="F1522" s="5" t="s">
        <v>510</v>
      </c>
      <c r="G1522" s="18">
        <v>6</v>
      </c>
      <c r="H1522" s="18">
        <v>17</v>
      </c>
      <c r="I1522" s="14">
        <v>0</v>
      </c>
      <c r="J1522" s="14">
        <v>1</v>
      </c>
      <c r="K1522" s="14">
        <v>1</v>
      </c>
      <c r="L1522" s="14">
        <v>1</v>
      </c>
      <c r="M1522" s="14">
        <v>1</v>
      </c>
      <c r="N1522" s="14" t="s">
        <v>170</v>
      </c>
      <c r="O1522" s="14"/>
      <c r="P1522" s="15" t="s">
        <v>354</v>
      </c>
      <c r="Q1522" s="27" t="str">
        <f t="shared" si="23"/>
        <v>INSERT INTO CNCR_CODE_META_BAK values (:v_host_cd,'1','50010','재발부위코드','06','Liver','6', NULL, NOW());</v>
      </c>
    </row>
    <row r="1523" spans="1:17">
      <c r="A1523" s="66" t="s">
        <v>2238</v>
      </c>
      <c r="B1523" s="144">
        <v>1</v>
      </c>
      <c r="C1523" s="16">
        <v>50010</v>
      </c>
      <c r="D1523" s="17" t="s">
        <v>112</v>
      </c>
      <c r="E1523" s="17" t="s">
        <v>597</v>
      </c>
      <c r="F1523" s="5" t="s">
        <v>511</v>
      </c>
      <c r="G1523" s="18">
        <v>7</v>
      </c>
      <c r="H1523" s="18">
        <v>17</v>
      </c>
      <c r="I1523" s="14">
        <v>0</v>
      </c>
      <c r="J1523" s="14">
        <v>0</v>
      </c>
      <c r="K1523" s="14">
        <v>1</v>
      </c>
      <c r="L1523" s="14">
        <v>1</v>
      </c>
      <c r="M1523" s="14">
        <v>0</v>
      </c>
      <c r="N1523" s="14" t="s">
        <v>170</v>
      </c>
      <c r="O1523" s="14"/>
      <c r="P1523" s="15" t="s">
        <v>354</v>
      </c>
      <c r="Q1523" s="27" t="str">
        <f t="shared" si="23"/>
        <v>INSERT INTO CNCR_CODE_META_BAK values (:v_host_cd,'1','50010','재발부위코드','07','LN','7', NULL, NOW());</v>
      </c>
    </row>
    <row r="1524" spans="1:17">
      <c r="A1524" s="66" t="s">
        <v>2238</v>
      </c>
      <c r="B1524" s="144">
        <v>1</v>
      </c>
      <c r="C1524" s="16">
        <v>50010</v>
      </c>
      <c r="D1524" s="17" t="s">
        <v>112</v>
      </c>
      <c r="E1524" s="17" t="s">
        <v>1326</v>
      </c>
      <c r="F1524" s="5" t="s">
        <v>512</v>
      </c>
      <c r="G1524" s="18">
        <v>8</v>
      </c>
      <c r="H1524" s="18">
        <v>17</v>
      </c>
      <c r="I1524" s="14">
        <v>0</v>
      </c>
      <c r="J1524" s="14">
        <v>1</v>
      </c>
      <c r="K1524" s="14">
        <v>1</v>
      </c>
      <c r="L1524" s="14">
        <v>1</v>
      </c>
      <c r="M1524" s="14">
        <v>1</v>
      </c>
      <c r="N1524" s="14" t="s">
        <v>170</v>
      </c>
      <c r="O1524" s="14"/>
      <c r="P1524" s="15" t="s">
        <v>354</v>
      </c>
      <c r="Q1524" s="27" t="str">
        <f t="shared" si="23"/>
        <v>INSERT INTO CNCR_CODE_META_BAK values (:v_host_cd,'1','50010','재발부위코드','08','Lung','8', NULL, NOW());</v>
      </c>
    </row>
    <row r="1525" spans="1:17">
      <c r="A1525" s="66" t="s">
        <v>2238</v>
      </c>
      <c r="B1525" s="144">
        <v>1</v>
      </c>
      <c r="C1525" s="16">
        <v>50010</v>
      </c>
      <c r="D1525" s="17" t="s">
        <v>112</v>
      </c>
      <c r="E1525" s="17" t="s">
        <v>832</v>
      </c>
      <c r="F1525" s="5" t="s">
        <v>514</v>
      </c>
      <c r="G1525" s="18">
        <v>9</v>
      </c>
      <c r="H1525" s="18">
        <v>17</v>
      </c>
      <c r="I1525" s="14">
        <v>0</v>
      </c>
      <c r="J1525" s="14">
        <v>1</v>
      </c>
      <c r="K1525" s="14">
        <v>1</v>
      </c>
      <c r="L1525" s="14">
        <v>1</v>
      </c>
      <c r="M1525" s="14">
        <v>1</v>
      </c>
      <c r="N1525" s="14" t="s">
        <v>170</v>
      </c>
      <c r="O1525" s="14"/>
      <c r="P1525" s="15" t="s">
        <v>354</v>
      </c>
      <c r="Q1525" s="27" t="str">
        <f t="shared" si="23"/>
        <v>INSERT INTO CNCR_CODE_META_BAK values (:v_host_cd,'1','50010','재발부위코드','09','Peritoneum','9', NULL, NOW());</v>
      </c>
    </row>
    <row r="1526" spans="1:17">
      <c r="A1526" s="66" t="s">
        <v>2238</v>
      </c>
      <c r="B1526" s="144">
        <v>1</v>
      </c>
      <c r="C1526" s="16">
        <v>50010</v>
      </c>
      <c r="D1526" s="17" t="s">
        <v>112</v>
      </c>
      <c r="E1526" s="17" t="s">
        <v>292</v>
      </c>
      <c r="F1526" s="5" t="s">
        <v>515</v>
      </c>
      <c r="G1526" s="18">
        <v>10</v>
      </c>
      <c r="H1526" s="18">
        <v>17</v>
      </c>
      <c r="I1526" s="14">
        <v>0</v>
      </c>
      <c r="J1526" s="14">
        <v>0</v>
      </c>
      <c r="K1526" s="14">
        <v>0</v>
      </c>
      <c r="L1526" s="14">
        <v>1</v>
      </c>
      <c r="M1526" s="14">
        <v>0</v>
      </c>
      <c r="N1526" s="14" t="s">
        <v>170</v>
      </c>
      <c r="O1526" s="14"/>
      <c r="P1526" s="15" t="s">
        <v>354</v>
      </c>
      <c r="Q1526" s="27" t="str">
        <f t="shared" si="23"/>
        <v>INSERT INTO CNCR_CODE_META_BAK values (:v_host_cd,'1','50010','재발부위코드','10','Adrenal gland','10', NULL, NOW());</v>
      </c>
    </row>
    <row r="1527" spans="1:17">
      <c r="A1527" s="66" t="s">
        <v>2238</v>
      </c>
      <c r="B1527" s="144">
        <v>1</v>
      </c>
      <c r="C1527" s="16">
        <v>50010</v>
      </c>
      <c r="D1527" s="17" t="s">
        <v>112</v>
      </c>
      <c r="E1527" s="17" t="s">
        <v>294</v>
      </c>
      <c r="F1527" s="5" t="s">
        <v>1722</v>
      </c>
      <c r="G1527" s="18">
        <v>11</v>
      </c>
      <c r="H1527" s="18">
        <v>17</v>
      </c>
      <c r="I1527" s="14">
        <v>0</v>
      </c>
      <c r="J1527" s="14">
        <v>0</v>
      </c>
      <c r="K1527" s="14">
        <v>0</v>
      </c>
      <c r="L1527" s="14">
        <v>0</v>
      </c>
      <c r="M1527" s="14">
        <v>1</v>
      </c>
      <c r="N1527" s="14" t="s">
        <v>170</v>
      </c>
      <c r="O1527" s="14"/>
      <c r="P1527" s="15" t="s">
        <v>354</v>
      </c>
      <c r="Q1527" s="27" t="str">
        <f t="shared" si="23"/>
        <v>INSERT INTO CNCR_CODE_META_BAK values (:v_host_cd,'1','50010','재발부위코드','11','Anastomosis','11', NULL, NOW());</v>
      </c>
    </row>
    <row r="1528" spans="1:17">
      <c r="A1528" s="66" t="s">
        <v>2238</v>
      </c>
      <c r="B1528" s="144">
        <v>1</v>
      </c>
      <c r="C1528" s="16">
        <v>50010</v>
      </c>
      <c r="D1528" s="17" t="s">
        <v>112</v>
      </c>
      <c r="E1528" s="17" t="s">
        <v>297</v>
      </c>
      <c r="F1528" s="5" t="s">
        <v>1092</v>
      </c>
      <c r="G1528" s="18">
        <v>12</v>
      </c>
      <c r="H1528" s="18">
        <v>17</v>
      </c>
      <c r="I1528" s="14">
        <v>0</v>
      </c>
      <c r="J1528" s="14">
        <v>0</v>
      </c>
      <c r="K1528" s="14">
        <v>0</v>
      </c>
      <c r="L1528" s="14">
        <v>0</v>
      </c>
      <c r="M1528" s="14">
        <v>1</v>
      </c>
      <c r="N1528" s="14" t="s">
        <v>170</v>
      </c>
      <c r="O1528" s="14"/>
      <c r="P1528" s="15" t="s">
        <v>354</v>
      </c>
      <c r="Q1528" s="27" t="str">
        <f t="shared" si="23"/>
        <v>INSERT INTO CNCR_CODE_META_BAK values (:v_host_cd,'1','50010','재발부위코드','12','Bladder','12', NULL, NOW());</v>
      </c>
    </row>
    <row r="1529" spans="1:17">
      <c r="A1529" s="66" t="s">
        <v>2238</v>
      </c>
      <c r="B1529" s="144">
        <v>1</v>
      </c>
      <c r="C1529" s="16">
        <v>50010</v>
      </c>
      <c r="D1529" s="17" t="s">
        <v>112</v>
      </c>
      <c r="E1529" s="17" t="s">
        <v>299</v>
      </c>
      <c r="F1529" s="5" t="s">
        <v>1723</v>
      </c>
      <c r="G1529" s="18">
        <v>13</v>
      </c>
      <c r="H1529" s="18">
        <v>17</v>
      </c>
      <c r="I1529" s="14">
        <v>0</v>
      </c>
      <c r="J1529" s="14">
        <v>0</v>
      </c>
      <c r="K1529" s="14">
        <v>0</v>
      </c>
      <c r="L1529" s="14">
        <v>0</v>
      </c>
      <c r="M1529" s="14">
        <v>1</v>
      </c>
      <c r="N1529" s="14" t="s">
        <v>170</v>
      </c>
      <c r="O1529" s="14"/>
      <c r="P1529" s="15" t="s">
        <v>354</v>
      </c>
      <c r="Q1529" s="27" t="str">
        <f t="shared" si="23"/>
        <v>INSERT INTO CNCR_CODE_META_BAK values (:v_host_cd,'1','50010','재발부위코드','13','Lymph node(Locoregional)','13', NULL, NOW());</v>
      </c>
    </row>
    <row r="1530" spans="1:17">
      <c r="A1530" s="66" t="s">
        <v>2238</v>
      </c>
      <c r="B1530" s="144">
        <v>1</v>
      </c>
      <c r="C1530" s="16">
        <v>50010</v>
      </c>
      <c r="D1530" s="17" t="s">
        <v>112</v>
      </c>
      <c r="E1530" s="17" t="s">
        <v>301</v>
      </c>
      <c r="F1530" s="5" t="s">
        <v>1724</v>
      </c>
      <c r="G1530" s="18">
        <v>14</v>
      </c>
      <c r="H1530" s="18">
        <v>17</v>
      </c>
      <c r="I1530" s="14">
        <v>0</v>
      </c>
      <c r="J1530" s="14">
        <v>0</v>
      </c>
      <c r="K1530" s="14">
        <v>0</v>
      </c>
      <c r="L1530" s="14">
        <v>0</v>
      </c>
      <c r="M1530" s="14">
        <v>1</v>
      </c>
      <c r="N1530" s="14" t="s">
        <v>170</v>
      </c>
      <c r="O1530" s="14"/>
      <c r="P1530" s="15" t="s">
        <v>354</v>
      </c>
      <c r="Q1530" s="27" t="str">
        <f t="shared" si="23"/>
        <v>INSERT INTO CNCR_CODE_META_BAK values (:v_host_cd,'1','50010','재발부위코드','14','Lymph node(Systemic)','14', NULL, NOW());</v>
      </c>
    </row>
    <row r="1531" spans="1:17">
      <c r="A1531" s="66" t="s">
        <v>2238</v>
      </c>
      <c r="B1531" s="144">
        <v>1</v>
      </c>
      <c r="C1531" s="16">
        <v>50010</v>
      </c>
      <c r="D1531" s="17" t="s">
        <v>112</v>
      </c>
      <c r="E1531" s="17" t="s">
        <v>303</v>
      </c>
      <c r="F1531" s="5" t="s">
        <v>513</v>
      </c>
      <c r="G1531" s="18">
        <v>15</v>
      </c>
      <c r="H1531" s="18">
        <v>17</v>
      </c>
      <c r="I1531" s="14">
        <v>0</v>
      </c>
      <c r="J1531" s="14">
        <v>0</v>
      </c>
      <c r="K1531" s="14">
        <v>0</v>
      </c>
      <c r="L1531" s="14">
        <v>0</v>
      </c>
      <c r="M1531" s="14">
        <v>1</v>
      </c>
      <c r="N1531" s="14" t="s">
        <v>170</v>
      </c>
      <c r="O1531" s="14"/>
      <c r="P1531" s="15" t="s">
        <v>354</v>
      </c>
      <c r="Q1531" s="27" t="str">
        <f t="shared" si="23"/>
        <v>INSERT INTO CNCR_CODE_META_BAK values (:v_host_cd,'1','50010','재발부위코드','15','Ovary','15', NULL, NOW());</v>
      </c>
    </row>
    <row r="1532" spans="1:17">
      <c r="A1532" s="66" t="s">
        <v>2238</v>
      </c>
      <c r="B1532" s="144">
        <v>1</v>
      </c>
      <c r="C1532" s="16">
        <v>50010</v>
      </c>
      <c r="D1532" s="17" t="s">
        <v>112</v>
      </c>
      <c r="E1532" s="17" t="s">
        <v>305</v>
      </c>
      <c r="F1532" s="5" t="s">
        <v>1725</v>
      </c>
      <c r="G1532" s="18">
        <v>16</v>
      </c>
      <c r="H1532" s="18">
        <v>17</v>
      </c>
      <c r="I1532" s="14">
        <v>0</v>
      </c>
      <c r="J1532" s="14">
        <v>0</v>
      </c>
      <c r="K1532" s="14">
        <v>0</v>
      </c>
      <c r="L1532" s="14">
        <v>0</v>
      </c>
      <c r="M1532" s="14">
        <v>1</v>
      </c>
      <c r="N1532" s="14" t="s">
        <v>170</v>
      </c>
      <c r="O1532" s="14"/>
      <c r="P1532" s="15" t="s">
        <v>354</v>
      </c>
      <c r="Q1532" s="27" t="str">
        <f t="shared" si="23"/>
        <v>INSERT INTO CNCR_CODE_META_BAK values (:v_host_cd,'1','50010','재발부위코드','16','Pelvis','16', NULL, NOW());</v>
      </c>
    </row>
    <row r="1533" spans="1:17">
      <c r="A1533" s="66" t="s">
        <v>2238</v>
      </c>
      <c r="B1533" s="144">
        <v>1</v>
      </c>
      <c r="C1533" s="16">
        <v>50010</v>
      </c>
      <c r="D1533" s="17" t="s">
        <v>112</v>
      </c>
      <c r="E1533" s="17" t="s">
        <v>82</v>
      </c>
      <c r="F1533" s="5" t="s">
        <v>271</v>
      </c>
      <c r="G1533" s="18">
        <v>17</v>
      </c>
      <c r="H1533" s="18">
        <v>17</v>
      </c>
      <c r="I1533" s="14">
        <v>0</v>
      </c>
      <c r="J1533" s="14">
        <v>1</v>
      </c>
      <c r="K1533" s="14">
        <v>1</v>
      </c>
      <c r="L1533" s="14">
        <v>1</v>
      </c>
      <c r="M1533" s="14">
        <v>1</v>
      </c>
      <c r="N1533" s="14" t="s">
        <v>170</v>
      </c>
      <c r="O1533" s="14"/>
      <c r="P1533" s="15" t="s">
        <v>354</v>
      </c>
      <c r="Q1533" s="27" t="str">
        <f t="shared" si="23"/>
        <v>INSERT INTO CNCR_CODE_META_BAK values (:v_host_cd,'1','50010','재발부위코드','99','기타','17', NULL, NOW());</v>
      </c>
    </row>
    <row r="1534" spans="1:17">
      <c r="A1534" s="66" t="s">
        <v>2238</v>
      </c>
      <c r="B1534" s="144">
        <v>1</v>
      </c>
      <c r="C1534" s="16">
        <v>50020</v>
      </c>
      <c r="D1534" s="16" t="s">
        <v>1726</v>
      </c>
      <c r="E1534" s="17">
        <v>1</v>
      </c>
      <c r="F1534" s="5" t="s">
        <v>1727</v>
      </c>
      <c r="G1534" s="18">
        <v>1</v>
      </c>
      <c r="H1534" s="18">
        <v>4</v>
      </c>
      <c r="I1534" s="14">
        <v>0</v>
      </c>
      <c r="J1534" s="14">
        <v>1</v>
      </c>
      <c r="K1534" s="14">
        <v>1</v>
      </c>
      <c r="L1534" s="14">
        <v>1</v>
      </c>
      <c r="M1534" s="14">
        <v>1</v>
      </c>
      <c r="N1534" s="14" t="s">
        <v>170</v>
      </c>
      <c r="O1534" s="14"/>
      <c r="P1534" s="15" t="s">
        <v>275</v>
      </c>
      <c r="Q1534" s="27" t="str">
        <f t="shared" si="23"/>
        <v>INSERT INTO CNCR_CODE_META_BAK values (:v_host_cd,'1','50020','재발종류코드','1','Both Local &amp; Distant','1', NULL, NOW());</v>
      </c>
    </row>
    <row r="1535" spans="1:17">
      <c r="A1535" s="66" t="s">
        <v>2238</v>
      </c>
      <c r="B1535" s="144">
        <v>1</v>
      </c>
      <c r="C1535" s="16">
        <v>50020</v>
      </c>
      <c r="D1535" s="16" t="s">
        <v>114</v>
      </c>
      <c r="E1535" s="17">
        <v>2</v>
      </c>
      <c r="F1535" s="5" t="s">
        <v>1728</v>
      </c>
      <c r="G1535" s="18">
        <v>2</v>
      </c>
      <c r="H1535" s="18">
        <v>4</v>
      </c>
      <c r="I1535" s="14">
        <v>0</v>
      </c>
      <c r="J1535" s="14">
        <v>1</v>
      </c>
      <c r="K1535" s="14">
        <v>1</v>
      </c>
      <c r="L1535" s="14">
        <v>1</v>
      </c>
      <c r="M1535" s="14">
        <v>1</v>
      </c>
      <c r="N1535" s="14" t="s">
        <v>170</v>
      </c>
      <c r="O1535" s="14"/>
      <c r="P1535" s="15" t="s">
        <v>275</v>
      </c>
      <c r="Q1535" s="27" t="str">
        <f t="shared" si="23"/>
        <v>INSERT INTO CNCR_CODE_META_BAK values (:v_host_cd,'1','50020','재발종류코드','2','Distant(Systemic)','2', NULL, NOW());</v>
      </c>
    </row>
    <row r="1536" spans="1:17">
      <c r="A1536" s="66" t="s">
        <v>2238</v>
      </c>
      <c r="B1536" s="144">
        <v>1</v>
      </c>
      <c r="C1536" s="16">
        <v>50020</v>
      </c>
      <c r="D1536" s="16" t="s">
        <v>114</v>
      </c>
      <c r="E1536" s="17">
        <v>3</v>
      </c>
      <c r="F1536" s="5" t="s">
        <v>1729</v>
      </c>
      <c r="G1536" s="18">
        <v>3</v>
      </c>
      <c r="H1536" s="18">
        <v>4</v>
      </c>
      <c r="I1536" s="14">
        <v>0</v>
      </c>
      <c r="J1536" s="14">
        <v>1</v>
      </c>
      <c r="K1536" s="14">
        <v>1</v>
      </c>
      <c r="L1536" s="14">
        <v>1</v>
      </c>
      <c r="M1536" s="14">
        <v>1</v>
      </c>
      <c r="N1536" s="14" t="s">
        <v>170</v>
      </c>
      <c r="O1536" s="14"/>
      <c r="P1536" s="15" t="s">
        <v>275</v>
      </c>
      <c r="Q1536" s="27" t="str">
        <f t="shared" si="23"/>
        <v>INSERT INTO CNCR_CODE_META_BAK values (:v_host_cd,'1','50020','재발종류코드','3','Locoregional','3', NULL, NOW());</v>
      </c>
    </row>
    <row r="1537" spans="1:17">
      <c r="A1537" s="66" t="s">
        <v>2238</v>
      </c>
      <c r="B1537" s="144">
        <v>1</v>
      </c>
      <c r="C1537" s="16">
        <v>50020</v>
      </c>
      <c r="D1537" s="16" t="s">
        <v>114</v>
      </c>
      <c r="E1537" s="17">
        <v>9</v>
      </c>
      <c r="F1537" s="5" t="s">
        <v>271</v>
      </c>
      <c r="G1537" s="18">
        <v>4</v>
      </c>
      <c r="H1537" s="18">
        <v>4</v>
      </c>
      <c r="I1537" s="14">
        <v>0</v>
      </c>
      <c r="J1537" s="14">
        <v>0</v>
      </c>
      <c r="K1537" s="14">
        <v>1</v>
      </c>
      <c r="L1537" s="14">
        <v>1</v>
      </c>
      <c r="M1537" s="14">
        <v>1</v>
      </c>
      <c r="N1537" s="14" t="s">
        <v>170</v>
      </c>
      <c r="O1537" s="14"/>
      <c r="P1537" s="15" t="s">
        <v>275</v>
      </c>
      <c r="Q1537" s="27" t="str">
        <f t="shared" si="23"/>
        <v>INSERT INTO CNCR_CODE_META_BAK values (:v_host_cd,'1','50020','재발종류코드','9','기타','4', NULL, NOW());</v>
      </c>
    </row>
    <row r="1538" spans="1:17">
      <c r="A1538" s="66" t="s">
        <v>2238</v>
      </c>
      <c r="B1538" s="144">
        <v>1</v>
      </c>
      <c r="C1538" s="16">
        <v>50030</v>
      </c>
      <c r="D1538" s="16" t="s">
        <v>1730</v>
      </c>
      <c r="E1538" s="17">
        <v>1</v>
      </c>
      <c r="F1538" s="5" t="s">
        <v>1731</v>
      </c>
      <c r="G1538" s="18">
        <v>1</v>
      </c>
      <c r="H1538" s="18">
        <v>4</v>
      </c>
      <c r="I1538" s="14">
        <v>0</v>
      </c>
      <c r="J1538" s="14">
        <v>0</v>
      </c>
      <c r="K1538" s="14">
        <v>1</v>
      </c>
      <c r="L1538" s="14">
        <v>0</v>
      </c>
      <c r="M1538" s="14">
        <v>0</v>
      </c>
      <c r="N1538" s="14" t="s">
        <v>170</v>
      </c>
      <c r="O1538" s="14"/>
      <c r="P1538" s="15" t="s">
        <v>267</v>
      </c>
      <c r="Q1538" s="27" t="str">
        <f t="shared" si="23"/>
        <v>INSERT INTO CNCR_CODE_META_BAK values (:v_host_cd,'1','50030','재발증상코드','1','Palpable mass','1', NULL, NOW());</v>
      </c>
    </row>
    <row r="1539" spans="1:17">
      <c r="A1539" s="66" t="s">
        <v>2238</v>
      </c>
      <c r="B1539" s="144">
        <v>1</v>
      </c>
      <c r="C1539" s="16">
        <v>50030</v>
      </c>
      <c r="D1539" s="16" t="s">
        <v>1732</v>
      </c>
      <c r="E1539" s="17">
        <v>2</v>
      </c>
      <c r="F1539" s="5" t="s">
        <v>1733</v>
      </c>
      <c r="G1539" s="18">
        <v>2</v>
      </c>
      <c r="H1539" s="18">
        <v>4</v>
      </c>
      <c r="I1539" s="14">
        <v>0</v>
      </c>
      <c r="J1539" s="14">
        <v>0</v>
      </c>
      <c r="K1539" s="14">
        <v>1</v>
      </c>
      <c r="L1539" s="14">
        <v>0</v>
      </c>
      <c r="M1539" s="14">
        <v>0</v>
      </c>
      <c r="N1539" s="14" t="s">
        <v>170</v>
      </c>
      <c r="O1539" s="14"/>
      <c r="P1539" s="15" t="s">
        <v>267</v>
      </c>
      <c r="Q1539" s="27" t="str">
        <f t="shared" ref="Q1539:Q1602" si="24">"INSERT INTO CNCR_CODE_META_BAK values (:v_host_cd,'"&amp; B1539 &amp;"','"&amp; C1539 &amp;"','"&amp; D1539 &amp;"','"&amp; E1539 &amp;"','"&amp; SUBSTITUTE(F1539,CHAR(39),CHAR(39)&amp;CHAR(39)) &amp;"','"&amp; G1539 &amp;"', NULL, NOW());"</f>
        <v>INSERT INTO CNCR_CODE_META_BAK values (:v_host_cd,'1','50030','재발증상코드','2','Skin change','2', NULL, NOW());</v>
      </c>
    </row>
    <row r="1540" spans="1:17">
      <c r="A1540" s="66" t="s">
        <v>2238</v>
      </c>
      <c r="B1540" s="144">
        <v>1</v>
      </c>
      <c r="C1540" s="16">
        <v>50030</v>
      </c>
      <c r="D1540" s="16" t="s">
        <v>1732</v>
      </c>
      <c r="E1540" s="17">
        <v>3</v>
      </c>
      <c r="F1540" s="5" t="s">
        <v>1734</v>
      </c>
      <c r="G1540" s="18">
        <v>3</v>
      </c>
      <c r="H1540" s="18">
        <v>4</v>
      </c>
      <c r="I1540" s="14">
        <v>0</v>
      </c>
      <c r="J1540" s="14">
        <v>0</v>
      </c>
      <c r="K1540" s="14">
        <v>1</v>
      </c>
      <c r="L1540" s="14">
        <v>0</v>
      </c>
      <c r="M1540" s="14">
        <v>0</v>
      </c>
      <c r="N1540" s="14" t="s">
        <v>170</v>
      </c>
      <c r="O1540" s="14"/>
      <c r="P1540" s="15" t="s">
        <v>267</v>
      </c>
      <c r="Q1540" s="27" t="str">
        <f t="shared" si="24"/>
        <v>INSERT INTO CNCR_CODE_META_BAK values (:v_host_cd,'1','50030','재발증상코드','3','Palpable Lymph node','3', NULL, NOW());</v>
      </c>
    </row>
    <row r="1541" spans="1:17">
      <c r="A1541" s="66" t="s">
        <v>2238</v>
      </c>
      <c r="B1541" s="144">
        <v>1</v>
      </c>
      <c r="C1541" s="16">
        <v>50030</v>
      </c>
      <c r="D1541" s="16" t="s">
        <v>1732</v>
      </c>
      <c r="E1541" s="17" t="s">
        <v>504</v>
      </c>
      <c r="F1541" s="5" t="s">
        <v>271</v>
      </c>
      <c r="G1541" s="18">
        <v>4</v>
      </c>
      <c r="H1541" s="18">
        <v>4</v>
      </c>
      <c r="I1541" s="14">
        <v>0</v>
      </c>
      <c r="J1541" s="14">
        <v>0</v>
      </c>
      <c r="K1541" s="14">
        <v>1</v>
      </c>
      <c r="L1541" s="14">
        <v>0</v>
      </c>
      <c r="M1541" s="14">
        <v>0</v>
      </c>
      <c r="N1541" s="14" t="s">
        <v>170</v>
      </c>
      <c r="O1541" s="14"/>
      <c r="P1541" s="15" t="s">
        <v>267</v>
      </c>
      <c r="Q1541" s="27" t="str">
        <f t="shared" si="24"/>
        <v>INSERT INTO CNCR_CODE_META_BAK values (:v_host_cd,'1','50030','재발증상코드','9','기타','4', NULL, NOW());</v>
      </c>
    </row>
    <row r="1542" spans="1:17">
      <c r="A1542" s="66" t="s">
        <v>2238</v>
      </c>
      <c r="B1542" s="144">
        <v>1</v>
      </c>
      <c r="C1542" s="16">
        <v>50040</v>
      </c>
      <c r="D1542" s="16" t="s">
        <v>1735</v>
      </c>
      <c r="E1542" s="17">
        <v>1</v>
      </c>
      <c r="F1542" s="5" t="s">
        <v>119</v>
      </c>
      <c r="G1542" s="18">
        <v>1</v>
      </c>
      <c r="H1542" s="18">
        <v>3</v>
      </c>
      <c r="I1542" s="14">
        <v>0</v>
      </c>
      <c r="J1542" s="14">
        <v>1</v>
      </c>
      <c r="K1542" s="14">
        <v>1</v>
      </c>
      <c r="L1542" s="14">
        <v>1</v>
      </c>
      <c r="M1542" s="14">
        <v>1</v>
      </c>
      <c r="N1542" s="14" t="s">
        <v>170</v>
      </c>
      <c r="O1542" s="14"/>
      <c r="P1542" s="15" t="s">
        <v>275</v>
      </c>
      <c r="Q1542" s="27" t="str">
        <f t="shared" si="24"/>
        <v>INSERT INTO CNCR_CODE_META_BAK values (:v_host_cd,'1','50040','재발진단방법코드','1','영상검사','1', NULL, NOW());</v>
      </c>
    </row>
    <row r="1543" spans="1:17">
      <c r="A1543" s="66" t="s">
        <v>2238</v>
      </c>
      <c r="B1543" s="144">
        <v>1</v>
      </c>
      <c r="C1543" s="16">
        <v>50040</v>
      </c>
      <c r="D1543" s="16" t="s">
        <v>113</v>
      </c>
      <c r="E1543" s="17">
        <v>2</v>
      </c>
      <c r="F1543" s="5" t="s">
        <v>522</v>
      </c>
      <c r="G1543" s="18">
        <v>2</v>
      </c>
      <c r="H1543" s="18">
        <v>3</v>
      </c>
      <c r="I1543" s="14">
        <v>0</v>
      </c>
      <c r="J1543" s="14">
        <v>1</v>
      </c>
      <c r="K1543" s="14">
        <v>1</v>
      </c>
      <c r="L1543" s="14">
        <v>1</v>
      </c>
      <c r="M1543" s="14">
        <v>1</v>
      </c>
      <c r="N1543" s="14" t="s">
        <v>170</v>
      </c>
      <c r="O1543" s="14"/>
      <c r="P1543" s="15" t="s">
        <v>275</v>
      </c>
      <c r="Q1543" s="27" t="str">
        <f t="shared" si="24"/>
        <v>INSERT INTO CNCR_CODE_META_BAK values (:v_host_cd,'1','50040','재발진단방법코드','2','조직검사','2', NULL, NOW());</v>
      </c>
    </row>
    <row r="1544" spans="1:17">
      <c r="A1544" s="66" t="s">
        <v>2238</v>
      </c>
      <c r="B1544" s="144">
        <v>1</v>
      </c>
      <c r="C1544" s="16">
        <v>50040</v>
      </c>
      <c r="D1544" s="16" t="s">
        <v>113</v>
      </c>
      <c r="E1544" s="17">
        <v>9</v>
      </c>
      <c r="F1544" s="5" t="s">
        <v>271</v>
      </c>
      <c r="G1544" s="18">
        <v>3</v>
      </c>
      <c r="H1544" s="18">
        <v>3</v>
      </c>
      <c r="I1544" s="14">
        <v>0</v>
      </c>
      <c r="J1544" s="14">
        <v>1</v>
      </c>
      <c r="K1544" s="14">
        <v>1</v>
      </c>
      <c r="L1544" s="14">
        <v>1</v>
      </c>
      <c r="M1544" s="14">
        <v>1</v>
      </c>
      <c r="N1544" s="14" t="s">
        <v>170</v>
      </c>
      <c r="O1544" s="14"/>
      <c r="P1544" s="15" t="s">
        <v>275</v>
      </c>
      <c r="Q1544" s="27" t="str">
        <f t="shared" si="24"/>
        <v>INSERT INTO CNCR_CODE_META_BAK values (:v_host_cd,'1','50040','재발진단방법코드','9','기타','3', NULL, NOW());</v>
      </c>
    </row>
    <row r="1545" spans="1:17">
      <c r="A1545" s="66" t="s">
        <v>2238</v>
      </c>
      <c r="B1545" s="144">
        <v>1</v>
      </c>
      <c r="C1545" s="16">
        <v>50050</v>
      </c>
      <c r="D1545" s="16" t="s">
        <v>157</v>
      </c>
      <c r="E1545" s="19" t="s">
        <v>273</v>
      </c>
      <c r="F1545" s="5" t="s">
        <v>1680</v>
      </c>
      <c r="G1545" s="15">
        <v>1</v>
      </c>
      <c r="H1545" s="20">
        <v>6</v>
      </c>
      <c r="I1545" s="13">
        <v>0</v>
      </c>
      <c r="J1545" s="14">
        <v>0</v>
      </c>
      <c r="K1545" s="14">
        <v>0</v>
      </c>
      <c r="L1545" s="14">
        <v>0</v>
      </c>
      <c r="M1545" s="14">
        <v>1</v>
      </c>
      <c r="N1545" s="14" t="s">
        <v>170</v>
      </c>
      <c r="O1545" s="15"/>
      <c r="P1545" s="15" t="s">
        <v>275</v>
      </c>
      <c r="Q1545" s="27" t="str">
        <f t="shared" si="24"/>
        <v>INSERT INTO CNCR_CODE_META_BAK values (:v_host_cd,'1','50050','재발치료방법코드','01','Chemotherapy','1', NULL, NOW());</v>
      </c>
    </row>
    <row r="1546" spans="1:17">
      <c r="A1546" s="66" t="s">
        <v>2238</v>
      </c>
      <c r="B1546" s="144">
        <v>1</v>
      </c>
      <c r="C1546" s="16">
        <v>50050</v>
      </c>
      <c r="D1546" s="16" t="s">
        <v>157</v>
      </c>
      <c r="E1546" s="19" t="s">
        <v>276</v>
      </c>
      <c r="F1546" s="5" t="s">
        <v>1736</v>
      </c>
      <c r="G1546" s="15">
        <v>2</v>
      </c>
      <c r="H1546" s="20">
        <v>6</v>
      </c>
      <c r="I1546" s="13">
        <v>0</v>
      </c>
      <c r="J1546" s="14">
        <v>0</v>
      </c>
      <c r="K1546" s="14">
        <v>0</v>
      </c>
      <c r="L1546" s="14">
        <v>0</v>
      </c>
      <c r="M1546" s="14">
        <v>1</v>
      </c>
      <c r="N1546" s="14" t="s">
        <v>170</v>
      </c>
      <c r="O1546" s="15"/>
      <c r="P1546" s="15" t="s">
        <v>275</v>
      </c>
      <c r="Q1546" s="27" t="str">
        <f t="shared" si="24"/>
        <v>INSERT INTO CNCR_CODE_META_BAK values (:v_host_cd,'1','50050','재발치료방법코드','02','Gamma knife','2', NULL, NOW());</v>
      </c>
    </row>
    <row r="1547" spans="1:17">
      <c r="A1547" s="66" t="s">
        <v>2238</v>
      </c>
      <c r="B1547" s="144">
        <v>1</v>
      </c>
      <c r="C1547" s="16">
        <v>50050</v>
      </c>
      <c r="D1547" s="16" t="s">
        <v>157</v>
      </c>
      <c r="E1547" s="19" t="s">
        <v>278</v>
      </c>
      <c r="F1547" s="5" t="s">
        <v>547</v>
      </c>
      <c r="G1547" s="15">
        <v>3</v>
      </c>
      <c r="H1547" s="20">
        <v>6</v>
      </c>
      <c r="I1547" s="13">
        <v>0</v>
      </c>
      <c r="J1547" s="14">
        <v>0</v>
      </c>
      <c r="K1547" s="14">
        <v>0</v>
      </c>
      <c r="L1547" s="14">
        <v>0</v>
      </c>
      <c r="M1547" s="14">
        <v>1</v>
      </c>
      <c r="N1547" s="14" t="s">
        <v>170</v>
      </c>
      <c r="O1547" s="15"/>
      <c r="P1547" s="15" t="s">
        <v>275</v>
      </c>
      <c r="Q1547" s="27" t="str">
        <f t="shared" si="24"/>
        <v>INSERT INTO CNCR_CODE_META_BAK values (:v_host_cd,'1','50050','재발치료방법코드','03','Operation','3', NULL, NOW());</v>
      </c>
    </row>
    <row r="1548" spans="1:17">
      <c r="A1548" s="66" t="s">
        <v>2238</v>
      </c>
      <c r="B1548" s="144">
        <v>1</v>
      </c>
      <c r="C1548" s="16">
        <v>50050</v>
      </c>
      <c r="D1548" s="16" t="s">
        <v>157</v>
      </c>
      <c r="E1548" s="19" t="s">
        <v>280</v>
      </c>
      <c r="F1548" s="5" t="s">
        <v>1737</v>
      </c>
      <c r="G1548" s="15">
        <v>4</v>
      </c>
      <c r="H1548" s="20">
        <v>6</v>
      </c>
      <c r="I1548" s="13">
        <v>0</v>
      </c>
      <c r="J1548" s="14">
        <v>0</v>
      </c>
      <c r="K1548" s="14">
        <v>0</v>
      </c>
      <c r="L1548" s="14">
        <v>0</v>
      </c>
      <c r="M1548" s="14">
        <v>1</v>
      </c>
      <c r="N1548" s="14" t="s">
        <v>170</v>
      </c>
      <c r="O1548" s="15"/>
      <c r="P1548" s="15" t="s">
        <v>275</v>
      </c>
      <c r="Q1548" s="27" t="str">
        <f t="shared" si="24"/>
        <v>INSERT INTO CNCR_CODE_META_BAK values (:v_host_cd,'1','50050','재발치료방법코드','04','Radiation therapy','4', NULL, NOW());</v>
      </c>
    </row>
    <row r="1549" spans="1:17">
      <c r="A1549" s="66" t="s">
        <v>2238</v>
      </c>
      <c r="B1549" s="144">
        <v>1</v>
      </c>
      <c r="C1549" s="16">
        <v>50050</v>
      </c>
      <c r="D1549" s="16" t="s">
        <v>157</v>
      </c>
      <c r="E1549" s="19" t="s">
        <v>282</v>
      </c>
      <c r="F1549" s="5" t="s">
        <v>1738</v>
      </c>
      <c r="G1549" s="15">
        <v>5</v>
      </c>
      <c r="H1549" s="20">
        <v>6</v>
      </c>
      <c r="I1549" s="13">
        <v>0</v>
      </c>
      <c r="J1549" s="14">
        <v>0</v>
      </c>
      <c r="K1549" s="14">
        <v>0</v>
      </c>
      <c r="L1549" s="14">
        <v>0</v>
      </c>
      <c r="M1549" s="14">
        <v>1</v>
      </c>
      <c r="N1549" s="14" t="s">
        <v>170</v>
      </c>
      <c r="O1549" s="15"/>
      <c r="P1549" s="15" t="s">
        <v>275</v>
      </c>
      <c r="Q1549" s="27" t="str">
        <f t="shared" si="24"/>
        <v>INSERT INTO CNCR_CODE_META_BAK values (:v_host_cd,'1','50050','재발치료방법코드','05','RFA','5', NULL, NOW());</v>
      </c>
    </row>
    <row r="1550" spans="1:17">
      <c r="A1550" s="66" t="s">
        <v>2238</v>
      </c>
      <c r="B1550" s="144">
        <v>1</v>
      </c>
      <c r="C1550" s="16">
        <v>50050</v>
      </c>
      <c r="D1550" s="16" t="s">
        <v>157</v>
      </c>
      <c r="E1550" s="19" t="s">
        <v>310</v>
      </c>
      <c r="F1550" s="5" t="s">
        <v>271</v>
      </c>
      <c r="G1550" s="15">
        <v>6</v>
      </c>
      <c r="H1550" s="20">
        <v>6</v>
      </c>
      <c r="I1550" s="13">
        <v>0</v>
      </c>
      <c r="J1550" s="14">
        <v>0</v>
      </c>
      <c r="K1550" s="14">
        <v>0</v>
      </c>
      <c r="L1550" s="14">
        <v>0</v>
      </c>
      <c r="M1550" s="14">
        <v>1</v>
      </c>
      <c r="N1550" s="14" t="s">
        <v>170</v>
      </c>
      <c r="O1550" s="15"/>
      <c r="P1550" s="15" t="s">
        <v>275</v>
      </c>
      <c r="Q1550" s="27" t="str">
        <f t="shared" si="24"/>
        <v>INSERT INTO CNCR_CODE_META_BAK values (:v_host_cd,'1','50050','재발치료방법코드','99','기타','6', NULL, NOW());</v>
      </c>
    </row>
    <row r="1551" spans="1:17">
      <c r="A1551" s="66" t="s">
        <v>2238</v>
      </c>
      <c r="B1551" s="144">
        <v>1</v>
      </c>
      <c r="C1551" s="16">
        <v>60010</v>
      </c>
      <c r="D1551" s="16" t="s">
        <v>1739</v>
      </c>
      <c r="E1551" s="17" t="s">
        <v>497</v>
      </c>
      <c r="F1551" s="5" t="s">
        <v>1740</v>
      </c>
      <c r="G1551" s="18">
        <v>1</v>
      </c>
      <c r="H1551" s="18">
        <v>2</v>
      </c>
      <c r="I1551" s="13">
        <v>1</v>
      </c>
      <c r="J1551" s="13">
        <v>0</v>
      </c>
      <c r="K1551" s="13">
        <v>0</v>
      </c>
      <c r="L1551" s="14">
        <v>0</v>
      </c>
      <c r="M1551" s="14">
        <v>0</v>
      </c>
      <c r="N1551" s="14" t="s">
        <v>170</v>
      </c>
      <c r="O1551" s="13"/>
      <c r="P1551" s="15" t="s">
        <v>267</v>
      </c>
      <c r="Q1551" s="27" t="str">
        <f t="shared" si="24"/>
        <v>INSERT INTO CNCR_CODE_META_BAK values (:v_host_cd,'1','60010','성별코드','1','남','1', NULL, NOW());</v>
      </c>
    </row>
    <row r="1552" spans="1:17">
      <c r="A1552" s="66" t="s">
        <v>2238</v>
      </c>
      <c r="B1552" s="144">
        <v>1</v>
      </c>
      <c r="C1552" s="16">
        <v>60010</v>
      </c>
      <c r="D1552" s="16" t="s">
        <v>1739</v>
      </c>
      <c r="E1552" s="17" t="s">
        <v>500</v>
      </c>
      <c r="F1552" s="5" t="s">
        <v>1741</v>
      </c>
      <c r="G1552" s="18">
        <v>2</v>
      </c>
      <c r="H1552" s="18">
        <v>2</v>
      </c>
      <c r="I1552" s="13">
        <v>1</v>
      </c>
      <c r="J1552" s="13">
        <v>0</v>
      </c>
      <c r="K1552" s="13">
        <v>0</v>
      </c>
      <c r="L1552" s="14">
        <v>0</v>
      </c>
      <c r="M1552" s="14">
        <v>0</v>
      </c>
      <c r="N1552" s="14" t="s">
        <v>170</v>
      </c>
      <c r="O1552" s="13"/>
      <c r="P1552" s="15" t="s">
        <v>267</v>
      </c>
      <c r="Q1552" s="27" t="str">
        <f t="shared" si="24"/>
        <v>INSERT INTO CNCR_CODE_META_BAK values (:v_host_cd,'1','60010','성별코드','2','여','2', NULL, NOW());</v>
      </c>
    </row>
    <row r="1553" spans="1:17">
      <c r="A1553" s="66" t="s">
        <v>2238</v>
      </c>
      <c r="B1553" s="144">
        <v>1</v>
      </c>
      <c r="C1553" s="16">
        <v>60020</v>
      </c>
      <c r="D1553" s="16" t="s">
        <v>1742</v>
      </c>
      <c r="E1553" s="17" t="s">
        <v>273</v>
      </c>
      <c r="F1553" s="5" t="s">
        <v>15</v>
      </c>
      <c r="G1553" s="18">
        <v>1</v>
      </c>
      <c r="H1553" s="18">
        <v>11</v>
      </c>
      <c r="I1553" s="13">
        <v>1</v>
      </c>
      <c r="J1553" s="13">
        <v>0</v>
      </c>
      <c r="K1553" s="13">
        <v>0</v>
      </c>
      <c r="L1553" s="14">
        <v>0</v>
      </c>
      <c r="M1553" s="14">
        <v>0</v>
      </c>
      <c r="N1553" s="14" t="s">
        <v>170</v>
      </c>
      <c r="O1553" s="13"/>
      <c r="P1553" s="15" t="s">
        <v>267</v>
      </c>
      <c r="Q1553" s="27" t="str">
        <f t="shared" si="24"/>
        <v>INSERT INTO CNCR_CODE_META_BAK values (:v_host_cd,'1','60020','모집단구분코드','01','간암','1', NULL, NOW());</v>
      </c>
    </row>
    <row r="1554" spans="1:17">
      <c r="A1554" s="66" t="s">
        <v>2238</v>
      </c>
      <c r="B1554" s="144">
        <v>1</v>
      </c>
      <c r="C1554" s="16">
        <v>60020</v>
      </c>
      <c r="D1554" s="16" t="s">
        <v>1742</v>
      </c>
      <c r="E1554" s="17" t="s">
        <v>276</v>
      </c>
      <c r="F1554" s="5" t="s">
        <v>115</v>
      </c>
      <c r="G1554" s="18">
        <v>2</v>
      </c>
      <c r="H1554" s="18">
        <v>11</v>
      </c>
      <c r="I1554" s="13">
        <v>1</v>
      </c>
      <c r="J1554" s="13">
        <v>0</v>
      </c>
      <c r="K1554" s="13">
        <v>0</v>
      </c>
      <c r="L1554" s="14">
        <v>0</v>
      </c>
      <c r="M1554" s="14">
        <v>0</v>
      </c>
      <c r="N1554" s="14" t="s">
        <v>170</v>
      </c>
      <c r="O1554" s="13"/>
      <c r="P1554" s="15" t="s">
        <v>267</v>
      </c>
      <c r="Q1554" s="27" t="str">
        <f t="shared" si="24"/>
        <v>INSERT INTO CNCR_CODE_META_BAK values (:v_host_cd,'1','60020','모집단구분코드','02','대장암','2', NULL, NOW());</v>
      </c>
    </row>
    <row r="1555" spans="1:17">
      <c r="A1555" s="66" t="s">
        <v>2238</v>
      </c>
      <c r="B1555" s="144">
        <v>1</v>
      </c>
      <c r="C1555" s="16">
        <v>60020</v>
      </c>
      <c r="D1555" s="16" t="s">
        <v>1742</v>
      </c>
      <c r="E1555" s="17" t="s">
        <v>278</v>
      </c>
      <c r="F1555" s="5" t="s">
        <v>1743</v>
      </c>
      <c r="G1555" s="18">
        <v>3</v>
      </c>
      <c r="H1555" s="18">
        <v>11</v>
      </c>
      <c r="I1555" s="13">
        <v>1</v>
      </c>
      <c r="J1555" s="13">
        <v>0</v>
      </c>
      <c r="K1555" s="13">
        <v>0</v>
      </c>
      <c r="L1555" s="14">
        <v>0</v>
      </c>
      <c r="M1555" s="14">
        <v>0</v>
      </c>
      <c r="N1555" s="14" t="s">
        <v>170</v>
      </c>
      <c r="O1555" s="13"/>
      <c r="P1555" s="15" t="s">
        <v>267</v>
      </c>
      <c r="Q1555" s="27" t="str">
        <f t="shared" si="24"/>
        <v>INSERT INTO CNCR_CODE_META_BAK values (:v_host_cd,'1','60020','모집단구분코드','03','신장암','3', NULL, NOW());</v>
      </c>
    </row>
    <row r="1556" spans="1:17">
      <c r="A1556" s="66" t="s">
        <v>2238</v>
      </c>
      <c r="B1556" s="144">
        <v>1</v>
      </c>
      <c r="C1556" s="16">
        <v>60020</v>
      </c>
      <c r="D1556" s="16" t="s">
        <v>1742</v>
      </c>
      <c r="E1556" s="17" t="s">
        <v>280</v>
      </c>
      <c r="F1556" s="5" t="s">
        <v>1744</v>
      </c>
      <c r="G1556" s="18">
        <v>4</v>
      </c>
      <c r="H1556" s="18">
        <v>11</v>
      </c>
      <c r="I1556" s="13">
        <v>1</v>
      </c>
      <c r="J1556" s="13">
        <v>0</v>
      </c>
      <c r="K1556" s="13">
        <v>0</v>
      </c>
      <c r="L1556" s="14">
        <v>0</v>
      </c>
      <c r="M1556" s="14">
        <v>0</v>
      </c>
      <c r="N1556" s="14" t="s">
        <v>170</v>
      </c>
      <c r="O1556" s="13"/>
      <c r="P1556" s="15" t="s">
        <v>267</v>
      </c>
      <c r="Q1556" s="27" t="str">
        <f t="shared" si="24"/>
        <v>INSERT INTO CNCR_CODE_META_BAK values (:v_host_cd,'1','60020','모집단구분코드','04','위암','4', NULL, NOW());</v>
      </c>
    </row>
    <row r="1557" spans="1:17">
      <c r="A1557" s="66" t="s">
        <v>2238</v>
      </c>
      <c r="B1557" s="144">
        <v>1</v>
      </c>
      <c r="C1557" s="16">
        <v>60020</v>
      </c>
      <c r="D1557" s="16" t="s">
        <v>1742</v>
      </c>
      <c r="E1557" s="17" t="s">
        <v>282</v>
      </c>
      <c r="F1557" s="5" t="s">
        <v>1745</v>
      </c>
      <c r="G1557" s="18">
        <v>5</v>
      </c>
      <c r="H1557" s="18">
        <v>11</v>
      </c>
      <c r="I1557" s="13">
        <v>1</v>
      </c>
      <c r="J1557" s="13">
        <v>0</v>
      </c>
      <c r="K1557" s="13">
        <v>0</v>
      </c>
      <c r="L1557" s="14">
        <v>0</v>
      </c>
      <c r="M1557" s="14">
        <v>0</v>
      </c>
      <c r="N1557" s="14" t="s">
        <v>170</v>
      </c>
      <c r="O1557" s="13"/>
      <c r="P1557" s="15" t="s">
        <v>267</v>
      </c>
      <c r="Q1557" s="27" t="str">
        <f t="shared" si="24"/>
        <v>INSERT INTO CNCR_CODE_META_BAK values (:v_host_cd,'1','60020','모집단구분코드','05','유방암','5', NULL, NOW());</v>
      </c>
    </row>
    <row r="1558" spans="1:17">
      <c r="A1558" s="66" t="s">
        <v>2238</v>
      </c>
      <c r="B1558" s="144">
        <v>1</v>
      </c>
      <c r="C1558" s="16">
        <v>60020</v>
      </c>
      <c r="D1558" s="16" t="s">
        <v>1742</v>
      </c>
      <c r="E1558" s="17" t="s">
        <v>284</v>
      </c>
      <c r="F1558" s="5" t="s">
        <v>1746</v>
      </c>
      <c r="G1558" s="18">
        <v>6</v>
      </c>
      <c r="H1558" s="18">
        <v>11</v>
      </c>
      <c r="I1558" s="13">
        <v>1</v>
      </c>
      <c r="J1558" s="13">
        <v>0</v>
      </c>
      <c r="K1558" s="13">
        <v>0</v>
      </c>
      <c r="L1558" s="14">
        <v>0</v>
      </c>
      <c r="M1558" s="14">
        <v>0</v>
      </c>
      <c r="N1558" s="14" t="s">
        <v>170</v>
      </c>
      <c r="O1558" s="13"/>
      <c r="P1558" s="15" t="s">
        <v>267</v>
      </c>
      <c r="Q1558" s="27" t="str">
        <f t="shared" si="24"/>
        <v>INSERT INTO CNCR_CODE_META_BAK values (:v_host_cd,'1','60020','모집단구분코드','06','자궁경부암','6', NULL, NOW());</v>
      </c>
    </row>
    <row r="1559" spans="1:17">
      <c r="A1559" s="66" t="s">
        <v>2238</v>
      </c>
      <c r="B1559" s="144">
        <v>1</v>
      </c>
      <c r="C1559" s="16">
        <v>60020</v>
      </c>
      <c r="D1559" s="16" t="s">
        <v>1742</v>
      </c>
      <c r="E1559" s="17" t="s">
        <v>286</v>
      </c>
      <c r="F1559" s="5" t="s">
        <v>300</v>
      </c>
      <c r="G1559" s="18">
        <v>7</v>
      </c>
      <c r="H1559" s="18">
        <v>11</v>
      </c>
      <c r="I1559" s="13">
        <v>1</v>
      </c>
      <c r="J1559" s="13">
        <v>0</v>
      </c>
      <c r="K1559" s="13">
        <v>0</v>
      </c>
      <c r="L1559" s="14">
        <v>0</v>
      </c>
      <c r="M1559" s="14">
        <v>0</v>
      </c>
      <c r="N1559" s="14" t="s">
        <v>170</v>
      </c>
      <c r="O1559" s="13"/>
      <c r="P1559" s="15" t="s">
        <v>267</v>
      </c>
      <c r="Q1559" s="27" t="str">
        <f t="shared" si="24"/>
        <v>INSERT INTO CNCR_CODE_META_BAK values (:v_host_cd,'1','60020','모집단구분코드','07','전립선','7', NULL, NOW());</v>
      </c>
    </row>
    <row r="1560" spans="1:17">
      <c r="A1560" s="66" t="s">
        <v>2238</v>
      </c>
      <c r="B1560" s="144">
        <v>1</v>
      </c>
      <c r="C1560" s="16">
        <v>60020</v>
      </c>
      <c r="D1560" s="16" t="s">
        <v>1742</v>
      </c>
      <c r="E1560" s="17" t="s">
        <v>288</v>
      </c>
      <c r="F1560" s="5" t="s">
        <v>1747</v>
      </c>
      <c r="G1560" s="18">
        <v>8</v>
      </c>
      <c r="H1560" s="18">
        <v>11</v>
      </c>
      <c r="I1560" s="13">
        <v>1</v>
      </c>
      <c r="J1560" s="13">
        <v>0</v>
      </c>
      <c r="K1560" s="13">
        <v>0</v>
      </c>
      <c r="L1560" s="14">
        <v>0</v>
      </c>
      <c r="M1560" s="14">
        <v>0</v>
      </c>
      <c r="N1560" s="14" t="s">
        <v>170</v>
      </c>
      <c r="O1560" s="13"/>
      <c r="P1560" s="15" t="s">
        <v>267</v>
      </c>
      <c r="Q1560" s="27" t="str">
        <f t="shared" si="24"/>
        <v>INSERT INTO CNCR_CODE_META_BAK values (:v_host_cd,'1','60020','모집단구분코드','08','췌장암','8', NULL, NOW());</v>
      </c>
    </row>
    <row r="1561" spans="1:17">
      <c r="A1561" s="66" t="s">
        <v>2238</v>
      </c>
      <c r="B1561" s="144">
        <v>1</v>
      </c>
      <c r="C1561" s="16">
        <v>60020</v>
      </c>
      <c r="D1561" s="16" t="s">
        <v>1742</v>
      </c>
      <c r="E1561" s="17" t="s">
        <v>290</v>
      </c>
      <c r="F1561" s="5" t="s">
        <v>1748</v>
      </c>
      <c r="G1561" s="18">
        <v>9</v>
      </c>
      <c r="H1561" s="18">
        <v>11</v>
      </c>
      <c r="I1561" s="13">
        <v>1</v>
      </c>
      <c r="J1561" s="13">
        <v>0</v>
      </c>
      <c r="K1561" s="13">
        <v>0</v>
      </c>
      <c r="L1561" s="14">
        <v>0</v>
      </c>
      <c r="M1561" s="14">
        <v>0</v>
      </c>
      <c r="N1561" s="14" t="s">
        <v>170</v>
      </c>
      <c r="O1561" s="13"/>
      <c r="P1561" s="15" t="s">
        <v>267</v>
      </c>
      <c r="Q1561" s="27" t="str">
        <f t="shared" si="24"/>
        <v>INSERT INTO CNCR_CODE_META_BAK values (:v_host_cd,'1','60020','모집단구분코드','09','폐암','9', NULL, NOW());</v>
      </c>
    </row>
    <row r="1562" spans="1:17">
      <c r="A1562" s="66" t="s">
        <v>2238</v>
      </c>
      <c r="B1562" s="144">
        <v>1</v>
      </c>
      <c r="C1562" s="16">
        <v>60020</v>
      </c>
      <c r="D1562" s="16" t="s">
        <v>1742</v>
      </c>
      <c r="E1562" s="17" t="s">
        <v>292</v>
      </c>
      <c r="F1562" s="5" t="s">
        <v>1749</v>
      </c>
      <c r="G1562" s="18">
        <v>10</v>
      </c>
      <c r="H1562" s="18">
        <v>11</v>
      </c>
      <c r="I1562" s="13">
        <v>1</v>
      </c>
      <c r="J1562" s="13">
        <v>0</v>
      </c>
      <c r="K1562" s="13">
        <v>0</v>
      </c>
      <c r="L1562" s="14">
        <v>0</v>
      </c>
      <c r="M1562" s="14">
        <v>0</v>
      </c>
      <c r="N1562" s="14" t="s">
        <v>170</v>
      </c>
      <c r="O1562" s="13"/>
      <c r="P1562" s="15" t="s">
        <v>267</v>
      </c>
      <c r="Q1562" s="27" t="str">
        <f t="shared" si="24"/>
        <v>INSERT INTO CNCR_CODE_META_BAK values (:v_host_cd,'1','60020','모집단구분코드','10','혈액암','10', NULL, NOW());</v>
      </c>
    </row>
    <row r="1563" spans="1:17">
      <c r="A1563" s="66" t="s">
        <v>2238</v>
      </c>
      <c r="B1563" s="144">
        <v>1</v>
      </c>
      <c r="C1563" s="16">
        <v>60020</v>
      </c>
      <c r="D1563" s="16" t="s">
        <v>1742</v>
      </c>
      <c r="E1563" s="17" t="s">
        <v>310</v>
      </c>
      <c r="F1563" s="5" t="s">
        <v>526</v>
      </c>
      <c r="G1563" s="18">
        <v>11</v>
      </c>
      <c r="H1563" s="18">
        <v>11</v>
      </c>
      <c r="I1563" s="13">
        <v>1</v>
      </c>
      <c r="J1563" s="13">
        <v>0</v>
      </c>
      <c r="K1563" s="13">
        <v>0</v>
      </c>
      <c r="L1563" s="14">
        <v>0</v>
      </c>
      <c r="M1563" s="14">
        <v>0</v>
      </c>
      <c r="N1563" s="14" t="s">
        <v>170</v>
      </c>
      <c r="O1563" s="13"/>
      <c r="P1563" s="15" t="s">
        <v>267</v>
      </c>
      <c r="Q1563" s="27" t="str">
        <f t="shared" si="24"/>
        <v>INSERT INTO CNCR_CODE_META_BAK values (:v_host_cd,'1','60020','모집단구분코드','99','기타암','11', NULL, NOW());</v>
      </c>
    </row>
    <row r="1564" spans="1:17">
      <c r="A1564" s="66" t="s">
        <v>2238</v>
      </c>
      <c r="B1564" s="144">
        <v>1</v>
      </c>
      <c r="C1564" s="16">
        <v>60030</v>
      </c>
      <c r="D1564" s="16" t="s">
        <v>1750</v>
      </c>
      <c r="E1564" s="17" t="s">
        <v>497</v>
      </c>
      <c r="F1564" s="5" t="s">
        <v>1751</v>
      </c>
      <c r="G1564" s="18">
        <v>1</v>
      </c>
      <c r="H1564" s="18">
        <v>3</v>
      </c>
      <c r="I1564" s="13">
        <v>1</v>
      </c>
      <c r="J1564" s="13">
        <v>0</v>
      </c>
      <c r="K1564" s="13">
        <v>0</v>
      </c>
      <c r="L1564" s="14">
        <v>0</v>
      </c>
      <c r="M1564" s="14">
        <v>0</v>
      </c>
      <c r="N1564" s="14" t="s">
        <v>170</v>
      </c>
      <c r="O1564" s="13"/>
      <c r="P1564" s="15" t="s">
        <v>267</v>
      </c>
      <c r="Q1564" s="27" t="str">
        <f t="shared" si="24"/>
        <v>INSERT INTO CNCR_CODE_META_BAK values (:v_host_cd,'1','60030','외국인코드','1','외국인','1', NULL, NOW());</v>
      </c>
    </row>
    <row r="1565" spans="1:17">
      <c r="A1565" s="66" t="s">
        <v>2238</v>
      </c>
      <c r="B1565" s="144">
        <v>1</v>
      </c>
      <c r="C1565" s="16">
        <v>60030</v>
      </c>
      <c r="D1565" s="16" t="s">
        <v>1750</v>
      </c>
      <c r="E1565" s="17" t="s">
        <v>500</v>
      </c>
      <c r="F1565" s="5" t="s">
        <v>1752</v>
      </c>
      <c r="G1565" s="18">
        <v>2</v>
      </c>
      <c r="H1565" s="18">
        <v>3</v>
      </c>
      <c r="I1565" s="13">
        <v>1</v>
      </c>
      <c r="J1565" s="13">
        <v>0</v>
      </c>
      <c r="K1565" s="13">
        <v>0</v>
      </c>
      <c r="L1565" s="14">
        <v>0</v>
      </c>
      <c r="M1565" s="14">
        <v>0</v>
      </c>
      <c r="N1565" s="14" t="s">
        <v>170</v>
      </c>
      <c r="O1565" s="13"/>
      <c r="P1565" s="15" t="s">
        <v>267</v>
      </c>
      <c r="Q1565" s="27" t="str">
        <f t="shared" si="24"/>
        <v>INSERT INTO CNCR_CODE_META_BAK values (:v_host_cd,'1','60030','외국인코드','2','내국인','2', NULL, NOW());</v>
      </c>
    </row>
    <row r="1566" spans="1:17">
      <c r="A1566" s="66" t="s">
        <v>2238</v>
      </c>
      <c r="B1566" s="144">
        <v>1</v>
      </c>
      <c r="C1566" s="16">
        <v>60030</v>
      </c>
      <c r="D1566" s="16" t="s">
        <v>1750</v>
      </c>
      <c r="E1566" s="17" t="s">
        <v>504</v>
      </c>
      <c r="F1566" s="5" t="s">
        <v>1753</v>
      </c>
      <c r="G1566" s="18">
        <v>3</v>
      </c>
      <c r="H1566" s="18">
        <v>3</v>
      </c>
      <c r="I1566" s="13">
        <v>1</v>
      </c>
      <c r="J1566" s="13">
        <v>0</v>
      </c>
      <c r="K1566" s="13">
        <v>0</v>
      </c>
      <c r="L1566" s="14">
        <v>0</v>
      </c>
      <c r="M1566" s="14">
        <v>0</v>
      </c>
      <c r="N1566" s="14" t="s">
        <v>170</v>
      </c>
      <c r="O1566" s="13"/>
      <c r="P1566" s="15" t="s">
        <v>267</v>
      </c>
      <c r="Q1566" s="27" t="str">
        <f t="shared" si="24"/>
        <v>INSERT INTO CNCR_CODE_META_BAK values (:v_host_cd,'1','60030','외국인코드','9','모름','3', NULL, NOW());</v>
      </c>
    </row>
    <row r="1567" spans="1:17">
      <c r="A1567" s="66" t="s">
        <v>2238</v>
      </c>
      <c r="B1567" s="144">
        <v>1</v>
      </c>
      <c r="C1567" s="16">
        <v>60040</v>
      </c>
      <c r="D1567" s="16" t="s">
        <v>1754</v>
      </c>
      <c r="E1567" s="17" t="s">
        <v>497</v>
      </c>
      <c r="F1567" s="5" t="s">
        <v>1755</v>
      </c>
      <c r="G1567" s="18">
        <v>1</v>
      </c>
      <c r="H1567" s="18">
        <v>3</v>
      </c>
      <c r="I1567" s="13">
        <v>1</v>
      </c>
      <c r="J1567" s="13">
        <v>0</v>
      </c>
      <c r="K1567" s="13">
        <v>0</v>
      </c>
      <c r="L1567" s="14">
        <v>0</v>
      </c>
      <c r="M1567" s="14">
        <v>0</v>
      </c>
      <c r="N1567" s="14" t="s">
        <v>170</v>
      </c>
      <c r="O1567" s="13"/>
      <c r="P1567" s="15" t="s">
        <v>267</v>
      </c>
      <c r="Q1567" s="27" t="str">
        <f t="shared" si="24"/>
        <v>INSERT INTO CNCR_CODE_META_BAK values (:v_host_cd,'1','60040','환자구분코드','1','행려환자','1', NULL, NOW());</v>
      </c>
    </row>
    <row r="1568" spans="1:17">
      <c r="A1568" s="66" t="s">
        <v>2238</v>
      </c>
      <c r="B1568" s="144">
        <v>1</v>
      </c>
      <c r="C1568" s="16">
        <v>60040</v>
      </c>
      <c r="D1568" s="16" t="s">
        <v>1754</v>
      </c>
      <c r="E1568" s="17" t="s">
        <v>500</v>
      </c>
      <c r="F1568" s="5" t="s">
        <v>1756</v>
      </c>
      <c r="G1568" s="18">
        <v>2</v>
      </c>
      <c r="H1568" s="18">
        <v>3</v>
      </c>
      <c r="I1568" s="13">
        <v>1</v>
      </c>
      <c r="J1568" s="13">
        <v>0</v>
      </c>
      <c r="K1568" s="13">
        <v>0</v>
      </c>
      <c r="L1568" s="14">
        <v>0</v>
      </c>
      <c r="M1568" s="14">
        <v>0</v>
      </c>
      <c r="N1568" s="14" t="s">
        <v>170</v>
      </c>
      <c r="O1568" s="13"/>
      <c r="P1568" s="15" t="s">
        <v>267</v>
      </c>
      <c r="Q1568" s="27" t="str">
        <f t="shared" si="24"/>
        <v>INSERT INTO CNCR_CODE_META_BAK values (:v_host_cd,'1','60040','환자구분코드','2','일반환자','2', NULL, NOW());</v>
      </c>
    </row>
    <row r="1569" spans="1:17">
      <c r="A1569" s="66" t="s">
        <v>2238</v>
      </c>
      <c r="B1569" s="144">
        <v>1</v>
      </c>
      <c r="C1569" s="16">
        <v>60040</v>
      </c>
      <c r="D1569" s="16" t="s">
        <v>1754</v>
      </c>
      <c r="E1569" s="17" t="s">
        <v>504</v>
      </c>
      <c r="F1569" s="5" t="s">
        <v>1753</v>
      </c>
      <c r="G1569" s="18">
        <v>3</v>
      </c>
      <c r="H1569" s="18">
        <v>3</v>
      </c>
      <c r="I1569" s="13">
        <v>1</v>
      </c>
      <c r="J1569" s="13">
        <v>0</v>
      </c>
      <c r="K1569" s="13">
        <v>0</v>
      </c>
      <c r="L1569" s="14">
        <v>0</v>
      </c>
      <c r="M1569" s="14">
        <v>0</v>
      </c>
      <c r="N1569" s="14" t="s">
        <v>170</v>
      </c>
      <c r="O1569" s="13"/>
      <c r="P1569" s="15" t="s">
        <v>267</v>
      </c>
      <c r="Q1569" s="27" t="str">
        <f t="shared" si="24"/>
        <v>INSERT INTO CNCR_CODE_META_BAK values (:v_host_cd,'1','60040','환자구분코드','9','모름','3', NULL, NOW());</v>
      </c>
    </row>
    <row r="1570" spans="1:17">
      <c r="A1570" s="66" t="s">
        <v>2238</v>
      </c>
      <c r="B1570" s="144">
        <v>1</v>
      </c>
      <c r="C1570" s="16">
        <v>60050</v>
      </c>
      <c r="D1570" s="16" t="s">
        <v>1757</v>
      </c>
      <c r="E1570" s="17" t="s">
        <v>273</v>
      </c>
      <c r="F1570" s="5" t="s">
        <v>1758</v>
      </c>
      <c r="G1570" s="18">
        <v>1</v>
      </c>
      <c r="H1570" s="18">
        <v>15</v>
      </c>
      <c r="I1570" s="13">
        <v>1</v>
      </c>
      <c r="J1570" s="13">
        <v>0</v>
      </c>
      <c r="K1570" s="13">
        <v>0</v>
      </c>
      <c r="L1570" s="14">
        <v>0</v>
      </c>
      <c r="M1570" s="14">
        <v>0</v>
      </c>
      <c r="N1570" s="14" t="s">
        <v>170</v>
      </c>
      <c r="O1570" s="13"/>
      <c r="P1570" s="15" t="s">
        <v>267</v>
      </c>
      <c r="Q1570" s="27" t="str">
        <f t="shared" si="24"/>
        <v>INSERT INTO CNCR_CODE_META_BAK values (:v_host_cd,'1','60050','직업분류코드','01','전문·기술직','1', NULL, NOW());</v>
      </c>
    </row>
    <row r="1571" spans="1:17">
      <c r="A1571" s="66" t="s">
        <v>2238</v>
      </c>
      <c r="B1571" s="144">
        <v>1</v>
      </c>
      <c r="C1571" s="16">
        <v>60050</v>
      </c>
      <c r="D1571" s="16" t="s">
        <v>1757</v>
      </c>
      <c r="E1571" s="17" t="s">
        <v>276</v>
      </c>
      <c r="F1571" s="5" t="s">
        <v>1759</v>
      </c>
      <c r="G1571" s="18">
        <v>2</v>
      </c>
      <c r="H1571" s="18">
        <v>15</v>
      </c>
      <c r="I1571" s="13">
        <v>1</v>
      </c>
      <c r="J1571" s="13">
        <v>0</v>
      </c>
      <c r="K1571" s="13">
        <v>0</v>
      </c>
      <c r="L1571" s="14">
        <v>0</v>
      </c>
      <c r="M1571" s="14">
        <v>0</v>
      </c>
      <c r="N1571" s="14" t="s">
        <v>170</v>
      </c>
      <c r="O1571" s="13"/>
      <c r="P1571" s="15" t="s">
        <v>267</v>
      </c>
      <c r="Q1571" s="27" t="str">
        <f t="shared" si="24"/>
        <v>INSERT INTO CNCR_CODE_META_BAK values (:v_host_cd,'1','60050','직업분류코드','02','행정 및 관리직','2', NULL, NOW());</v>
      </c>
    </row>
    <row r="1572" spans="1:17">
      <c r="A1572" s="66" t="s">
        <v>2238</v>
      </c>
      <c r="B1572" s="144">
        <v>1</v>
      </c>
      <c r="C1572" s="16">
        <v>60050</v>
      </c>
      <c r="D1572" s="16" t="s">
        <v>1757</v>
      </c>
      <c r="E1572" s="17" t="s">
        <v>278</v>
      </c>
      <c r="F1572" s="5" t="s">
        <v>1760</v>
      </c>
      <c r="G1572" s="18">
        <v>3</v>
      </c>
      <c r="H1572" s="18">
        <v>15</v>
      </c>
      <c r="I1572" s="13">
        <v>1</v>
      </c>
      <c r="J1572" s="13">
        <v>0</v>
      </c>
      <c r="K1572" s="13">
        <v>0</v>
      </c>
      <c r="L1572" s="14">
        <v>0</v>
      </c>
      <c r="M1572" s="14">
        <v>0</v>
      </c>
      <c r="N1572" s="14" t="s">
        <v>170</v>
      </c>
      <c r="O1572" s="13"/>
      <c r="P1572" s="15" t="s">
        <v>267</v>
      </c>
      <c r="Q1572" s="27" t="str">
        <f t="shared" si="24"/>
        <v>INSERT INTO CNCR_CODE_META_BAK values (:v_host_cd,'1','60050','직업분류코드','03','사무직','3', NULL, NOW());</v>
      </c>
    </row>
    <row r="1573" spans="1:17">
      <c r="A1573" s="66" t="s">
        <v>2238</v>
      </c>
      <c r="B1573" s="144">
        <v>1</v>
      </c>
      <c r="C1573" s="16">
        <v>60050</v>
      </c>
      <c r="D1573" s="16" t="s">
        <v>1757</v>
      </c>
      <c r="E1573" s="17" t="s">
        <v>280</v>
      </c>
      <c r="F1573" s="5" t="s">
        <v>1761</v>
      </c>
      <c r="G1573" s="18">
        <v>4</v>
      </c>
      <c r="H1573" s="18">
        <v>15</v>
      </c>
      <c r="I1573" s="13">
        <v>1</v>
      </c>
      <c r="J1573" s="13">
        <v>0</v>
      </c>
      <c r="K1573" s="13">
        <v>0</v>
      </c>
      <c r="L1573" s="14">
        <v>0</v>
      </c>
      <c r="M1573" s="14">
        <v>0</v>
      </c>
      <c r="N1573" s="14" t="s">
        <v>170</v>
      </c>
      <c r="O1573" s="13"/>
      <c r="P1573" s="15" t="s">
        <v>267</v>
      </c>
      <c r="Q1573" s="27" t="str">
        <f t="shared" si="24"/>
        <v>INSERT INTO CNCR_CODE_META_BAK values (:v_host_cd,'1','60050','직업분류코드','04','판매종사직','4', NULL, NOW());</v>
      </c>
    </row>
    <row r="1574" spans="1:17">
      <c r="A1574" s="66" t="s">
        <v>2238</v>
      </c>
      <c r="B1574" s="144">
        <v>1</v>
      </c>
      <c r="C1574" s="16">
        <v>60050</v>
      </c>
      <c r="D1574" s="16" t="s">
        <v>1757</v>
      </c>
      <c r="E1574" s="17" t="s">
        <v>282</v>
      </c>
      <c r="F1574" s="5" t="s">
        <v>1762</v>
      </c>
      <c r="G1574" s="18">
        <v>5</v>
      </c>
      <c r="H1574" s="18">
        <v>15</v>
      </c>
      <c r="I1574" s="13">
        <v>1</v>
      </c>
      <c r="J1574" s="13">
        <v>0</v>
      </c>
      <c r="K1574" s="13">
        <v>0</v>
      </c>
      <c r="L1574" s="14">
        <v>0</v>
      </c>
      <c r="M1574" s="14">
        <v>0</v>
      </c>
      <c r="N1574" s="14" t="s">
        <v>170</v>
      </c>
      <c r="O1574" s="13"/>
      <c r="P1574" s="15" t="s">
        <v>267</v>
      </c>
      <c r="Q1574" s="27" t="str">
        <f t="shared" si="24"/>
        <v>INSERT INTO CNCR_CODE_META_BAK values (:v_host_cd,'1','60050','직업분류코드','05','서비스직','5', NULL, NOW());</v>
      </c>
    </row>
    <row r="1575" spans="1:17">
      <c r="A1575" s="66" t="s">
        <v>2238</v>
      </c>
      <c r="B1575" s="144">
        <v>1</v>
      </c>
      <c r="C1575" s="16">
        <v>60050</v>
      </c>
      <c r="D1575" s="16" t="s">
        <v>1757</v>
      </c>
      <c r="E1575" s="17" t="s">
        <v>284</v>
      </c>
      <c r="F1575" s="5" t="s">
        <v>1763</v>
      </c>
      <c r="G1575" s="18">
        <v>6</v>
      </c>
      <c r="H1575" s="18">
        <v>15</v>
      </c>
      <c r="I1575" s="13">
        <v>1</v>
      </c>
      <c r="J1575" s="13">
        <v>0</v>
      </c>
      <c r="K1575" s="13">
        <v>0</v>
      </c>
      <c r="L1575" s="14">
        <v>0</v>
      </c>
      <c r="M1575" s="14">
        <v>0</v>
      </c>
      <c r="N1575" s="14" t="s">
        <v>170</v>
      </c>
      <c r="O1575" s="13"/>
      <c r="P1575" s="15" t="s">
        <v>267</v>
      </c>
      <c r="Q1575" s="27" t="str">
        <f t="shared" si="24"/>
        <v>INSERT INTO CNCR_CODE_META_BAK values (:v_host_cd,'1','60050','직업분류코드','06','농업, 어업, 축산업, 임업','6', NULL, NOW());</v>
      </c>
    </row>
    <row r="1576" spans="1:17">
      <c r="A1576" s="66" t="s">
        <v>2238</v>
      </c>
      <c r="B1576" s="144">
        <v>1</v>
      </c>
      <c r="C1576" s="16">
        <v>60050</v>
      </c>
      <c r="D1576" s="16" t="s">
        <v>1757</v>
      </c>
      <c r="E1576" s="17" t="s">
        <v>286</v>
      </c>
      <c r="F1576" s="5" t="s">
        <v>1764</v>
      </c>
      <c r="G1576" s="18">
        <v>7</v>
      </c>
      <c r="H1576" s="18">
        <v>15</v>
      </c>
      <c r="I1576" s="13">
        <v>1</v>
      </c>
      <c r="J1576" s="13">
        <v>0</v>
      </c>
      <c r="K1576" s="13">
        <v>0</v>
      </c>
      <c r="L1576" s="14">
        <v>0</v>
      </c>
      <c r="M1576" s="14">
        <v>0</v>
      </c>
      <c r="N1576" s="14" t="s">
        <v>170</v>
      </c>
      <c r="O1576" s="13"/>
      <c r="P1576" s="15" t="s">
        <v>267</v>
      </c>
      <c r="Q1576" s="27" t="str">
        <f t="shared" si="24"/>
        <v>INSERT INTO CNCR_CODE_META_BAK values (:v_host_cd,'1','60050','직업분류코드','07','생산직','7', NULL, NOW());</v>
      </c>
    </row>
    <row r="1577" spans="1:17">
      <c r="A1577" s="66" t="s">
        <v>2238</v>
      </c>
      <c r="B1577" s="144">
        <v>1</v>
      </c>
      <c r="C1577" s="16">
        <v>60050</v>
      </c>
      <c r="D1577" s="16" t="s">
        <v>1757</v>
      </c>
      <c r="E1577" s="17" t="s">
        <v>288</v>
      </c>
      <c r="F1577" s="5" t="s">
        <v>1765</v>
      </c>
      <c r="G1577" s="18">
        <v>8</v>
      </c>
      <c r="H1577" s="18">
        <v>15</v>
      </c>
      <c r="I1577" s="13">
        <v>1</v>
      </c>
      <c r="J1577" s="13">
        <v>0</v>
      </c>
      <c r="K1577" s="13">
        <v>0</v>
      </c>
      <c r="L1577" s="14">
        <v>0</v>
      </c>
      <c r="M1577" s="14">
        <v>0</v>
      </c>
      <c r="N1577" s="14" t="s">
        <v>170</v>
      </c>
      <c r="O1577" s="13"/>
      <c r="P1577" s="15" t="s">
        <v>267</v>
      </c>
      <c r="Q1577" s="27" t="str">
        <f t="shared" si="24"/>
        <v>INSERT INTO CNCR_CODE_META_BAK values (:v_host_cd,'1','60050','직업분류코드','08','운수업','8', NULL, NOW());</v>
      </c>
    </row>
    <row r="1578" spans="1:17">
      <c r="A1578" s="66" t="s">
        <v>2238</v>
      </c>
      <c r="B1578" s="144">
        <v>1</v>
      </c>
      <c r="C1578" s="16">
        <v>60050</v>
      </c>
      <c r="D1578" s="16" t="s">
        <v>1757</v>
      </c>
      <c r="E1578" s="17" t="s">
        <v>290</v>
      </c>
      <c r="F1578" s="5" t="s">
        <v>1766</v>
      </c>
      <c r="G1578" s="18">
        <v>9</v>
      </c>
      <c r="H1578" s="18">
        <v>15</v>
      </c>
      <c r="I1578" s="13">
        <v>1</v>
      </c>
      <c r="J1578" s="13">
        <v>0</v>
      </c>
      <c r="K1578" s="13">
        <v>0</v>
      </c>
      <c r="L1578" s="14">
        <v>0</v>
      </c>
      <c r="M1578" s="14">
        <v>0</v>
      </c>
      <c r="N1578" s="14" t="s">
        <v>170</v>
      </c>
      <c r="O1578" s="13"/>
      <c r="P1578" s="15" t="s">
        <v>267</v>
      </c>
      <c r="Q1578" s="27" t="str">
        <f t="shared" si="24"/>
        <v>INSERT INTO CNCR_CODE_META_BAK values (:v_host_cd,'1','60050','직업분류코드','09','단순노무직','9', NULL, NOW());</v>
      </c>
    </row>
    <row r="1579" spans="1:17">
      <c r="A1579" s="66" t="s">
        <v>2238</v>
      </c>
      <c r="B1579" s="144">
        <v>1</v>
      </c>
      <c r="C1579" s="16">
        <v>60050</v>
      </c>
      <c r="D1579" s="16" t="s">
        <v>1757</v>
      </c>
      <c r="E1579" s="17" t="s">
        <v>292</v>
      </c>
      <c r="F1579" s="5" t="s">
        <v>1767</v>
      </c>
      <c r="G1579" s="18">
        <v>10</v>
      </c>
      <c r="H1579" s="18">
        <v>15</v>
      </c>
      <c r="I1579" s="13">
        <v>1</v>
      </c>
      <c r="J1579" s="13">
        <v>0</v>
      </c>
      <c r="K1579" s="13">
        <v>0</v>
      </c>
      <c r="L1579" s="14">
        <v>0</v>
      </c>
      <c r="M1579" s="14">
        <v>0</v>
      </c>
      <c r="N1579" s="14" t="s">
        <v>170</v>
      </c>
      <c r="O1579" s="13"/>
      <c r="P1579" s="15" t="s">
        <v>267</v>
      </c>
      <c r="Q1579" s="27" t="str">
        <f t="shared" si="24"/>
        <v>INSERT INTO CNCR_CODE_META_BAK values (:v_host_cd,'1','60050','직업분류코드','10','분류불능','10', NULL, NOW());</v>
      </c>
    </row>
    <row r="1580" spans="1:17">
      <c r="A1580" s="66" t="s">
        <v>2238</v>
      </c>
      <c r="B1580" s="144">
        <v>1</v>
      </c>
      <c r="C1580" s="16">
        <v>60050</v>
      </c>
      <c r="D1580" s="16" t="s">
        <v>1757</v>
      </c>
      <c r="E1580" s="17" t="s">
        <v>294</v>
      </c>
      <c r="F1580" s="5" t="s">
        <v>1768</v>
      </c>
      <c r="G1580" s="18">
        <v>11</v>
      </c>
      <c r="H1580" s="18">
        <v>15</v>
      </c>
      <c r="I1580" s="13">
        <v>1</v>
      </c>
      <c r="J1580" s="13">
        <v>0</v>
      </c>
      <c r="K1580" s="13">
        <v>0</v>
      </c>
      <c r="L1580" s="14">
        <v>0</v>
      </c>
      <c r="M1580" s="14">
        <v>0</v>
      </c>
      <c r="N1580" s="14" t="s">
        <v>170</v>
      </c>
      <c r="O1580" s="13"/>
      <c r="P1580" s="15" t="s">
        <v>267</v>
      </c>
      <c r="Q1580" s="27" t="str">
        <f t="shared" si="24"/>
        <v>INSERT INTO CNCR_CODE_META_BAK values (:v_host_cd,'1','60050','직업분류코드','11','학생','11', NULL, NOW());</v>
      </c>
    </row>
    <row r="1581" spans="1:17">
      <c r="A1581" s="66" t="s">
        <v>2238</v>
      </c>
      <c r="B1581" s="144">
        <v>1</v>
      </c>
      <c r="C1581" s="16">
        <v>60050</v>
      </c>
      <c r="D1581" s="16" t="s">
        <v>1757</v>
      </c>
      <c r="E1581" s="17" t="s">
        <v>297</v>
      </c>
      <c r="F1581" s="5" t="s">
        <v>1769</v>
      </c>
      <c r="G1581" s="18">
        <v>12</v>
      </c>
      <c r="H1581" s="18">
        <v>15</v>
      </c>
      <c r="I1581" s="13">
        <v>1</v>
      </c>
      <c r="J1581" s="13">
        <v>0</v>
      </c>
      <c r="K1581" s="13">
        <v>0</v>
      </c>
      <c r="L1581" s="14">
        <v>0</v>
      </c>
      <c r="M1581" s="14">
        <v>0</v>
      </c>
      <c r="N1581" s="14" t="s">
        <v>170</v>
      </c>
      <c r="O1581" s="13"/>
      <c r="P1581" s="15" t="s">
        <v>267</v>
      </c>
      <c r="Q1581" s="27" t="str">
        <f t="shared" si="24"/>
        <v>INSERT INTO CNCR_CODE_META_BAK values (:v_host_cd,'1','60050','직업분류코드','12','군인','12', NULL, NOW());</v>
      </c>
    </row>
    <row r="1582" spans="1:17">
      <c r="A1582" s="66" t="s">
        <v>2238</v>
      </c>
      <c r="B1582" s="144">
        <v>1</v>
      </c>
      <c r="C1582" s="16">
        <v>60050</v>
      </c>
      <c r="D1582" s="16" t="s">
        <v>1757</v>
      </c>
      <c r="E1582" s="17" t="s">
        <v>299</v>
      </c>
      <c r="F1582" s="5" t="s">
        <v>1770</v>
      </c>
      <c r="G1582" s="18">
        <v>13</v>
      </c>
      <c r="H1582" s="18">
        <v>15</v>
      </c>
      <c r="I1582" s="13">
        <v>1</v>
      </c>
      <c r="J1582" s="13">
        <v>0</v>
      </c>
      <c r="K1582" s="13">
        <v>0</v>
      </c>
      <c r="L1582" s="14">
        <v>0</v>
      </c>
      <c r="M1582" s="14">
        <v>0</v>
      </c>
      <c r="N1582" s="14" t="s">
        <v>170</v>
      </c>
      <c r="O1582" s="13"/>
      <c r="P1582" s="15" t="s">
        <v>267</v>
      </c>
      <c r="Q1582" s="27" t="str">
        <f t="shared" si="24"/>
        <v>INSERT INTO CNCR_CODE_META_BAK values (:v_host_cd,'1','60050','직업분류코드','13','주부','13', NULL, NOW());</v>
      </c>
    </row>
    <row r="1583" spans="1:17">
      <c r="A1583" s="66" t="s">
        <v>2238</v>
      </c>
      <c r="B1583" s="144">
        <v>1</v>
      </c>
      <c r="C1583" s="16">
        <v>60050</v>
      </c>
      <c r="D1583" s="16" t="s">
        <v>1757</v>
      </c>
      <c r="E1583" s="17" t="s">
        <v>301</v>
      </c>
      <c r="F1583" s="5" t="s">
        <v>1771</v>
      </c>
      <c r="G1583" s="18">
        <v>14</v>
      </c>
      <c r="H1583" s="18">
        <v>15</v>
      </c>
      <c r="I1583" s="13">
        <v>1</v>
      </c>
      <c r="J1583" s="13">
        <v>0</v>
      </c>
      <c r="K1583" s="13">
        <v>0</v>
      </c>
      <c r="L1583" s="14">
        <v>0</v>
      </c>
      <c r="M1583" s="14">
        <v>0</v>
      </c>
      <c r="N1583" s="14" t="s">
        <v>170</v>
      </c>
      <c r="O1583" s="13"/>
      <c r="P1583" s="15" t="s">
        <v>267</v>
      </c>
      <c r="Q1583" s="27" t="str">
        <f t="shared" si="24"/>
        <v>INSERT INTO CNCR_CODE_META_BAK values (:v_host_cd,'1','60050','직업분류코드','14','무직','14', NULL, NOW());</v>
      </c>
    </row>
    <row r="1584" spans="1:17">
      <c r="A1584" s="66" t="s">
        <v>2238</v>
      </c>
      <c r="B1584" s="144">
        <v>1</v>
      </c>
      <c r="C1584" s="16">
        <v>60050</v>
      </c>
      <c r="D1584" s="16" t="s">
        <v>1757</v>
      </c>
      <c r="E1584" s="17" t="s">
        <v>310</v>
      </c>
      <c r="F1584" s="5" t="s">
        <v>1772</v>
      </c>
      <c r="G1584" s="18">
        <v>15</v>
      </c>
      <c r="H1584" s="18">
        <v>15</v>
      </c>
      <c r="I1584" s="13">
        <v>1</v>
      </c>
      <c r="J1584" s="13">
        <v>0</v>
      </c>
      <c r="K1584" s="13">
        <v>0</v>
      </c>
      <c r="L1584" s="14">
        <v>0</v>
      </c>
      <c r="M1584" s="14">
        <v>0</v>
      </c>
      <c r="N1584" s="14" t="s">
        <v>170</v>
      </c>
      <c r="O1584" s="13"/>
      <c r="P1584" s="15" t="s">
        <v>267</v>
      </c>
      <c r="Q1584" s="27" t="str">
        <f t="shared" si="24"/>
        <v>INSERT INTO CNCR_CODE_META_BAK values (:v_host_cd,'1','60050','직업분류코드','99','직업 모름','15', NULL, NOW());</v>
      </c>
    </row>
    <row r="1585" spans="1:17">
      <c r="A1585" s="66" t="s">
        <v>2238</v>
      </c>
      <c r="B1585" s="144">
        <v>1</v>
      </c>
      <c r="C1585" s="16">
        <v>60060</v>
      </c>
      <c r="D1585" s="16" t="s">
        <v>1773</v>
      </c>
      <c r="E1585" s="17" t="s">
        <v>497</v>
      </c>
      <c r="F1585" s="5" t="s">
        <v>1774</v>
      </c>
      <c r="G1585" s="18">
        <v>1</v>
      </c>
      <c r="H1585" s="18">
        <v>5</v>
      </c>
      <c r="I1585" s="13">
        <v>1</v>
      </c>
      <c r="J1585" s="13">
        <v>0</v>
      </c>
      <c r="K1585" s="13">
        <v>0</v>
      </c>
      <c r="L1585" s="14">
        <v>0</v>
      </c>
      <c r="M1585" s="14">
        <v>0</v>
      </c>
      <c r="N1585" s="14" t="s">
        <v>170</v>
      </c>
      <c r="O1585" s="13"/>
      <c r="P1585" s="15" t="s">
        <v>267</v>
      </c>
      <c r="Q1585" s="27" t="str">
        <f t="shared" si="24"/>
        <v>INSERT INTO CNCR_CODE_META_BAK values (:v_host_cd,'1','60060','진단경로코드','1','검진','1', NULL, NOW());</v>
      </c>
    </row>
    <row r="1586" spans="1:17">
      <c r="A1586" s="66" t="s">
        <v>2238</v>
      </c>
      <c r="B1586" s="144">
        <v>1</v>
      </c>
      <c r="C1586" s="16">
        <v>60060</v>
      </c>
      <c r="D1586" s="16" t="s">
        <v>1773</v>
      </c>
      <c r="E1586" s="17" t="s">
        <v>500</v>
      </c>
      <c r="F1586" s="5" t="s">
        <v>1775</v>
      </c>
      <c r="G1586" s="18">
        <v>2</v>
      </c>
      <c r="H1586" s="18">
        <v>5</v>
      </c>
      <c r="I1586" s="13">
        <v>1</v>
      </c>
      <c r="J1586" s="13">
        <v>0</v>
      </c>
      <c r="K1586" s="13">
        <v>0</v>
      </c>
      <c r="L1586" s="14">
        <v>0</v>
      </c>
      <c r="M1586" s="14">
        <v>0</v>
      </c>
      <c r="N1586" s="14" t="s">
        <v>170</v>
      </c>
      <c r="O1586" s="13"/>
      <c r="P1586" s="15" t="s">
        <v>267</v>
      </c>
      <c r="Q1586" s="27" t="str">
        <f t="shared" si="24"/>
        <v>INSERT INTO CNCR_CODE_META_BAK values (:v_host_cd,'1','60060','진단경로코드','2','우연한 발견(수술 시 검사하면서)','2', NULL, NOW());</v>
      </c>
    </row>
    <row r="1587" spans="1:17">
      <c r="A1587" s="66" t="s">
        <v>2238</v>
      </c>
      <c r="B1587" s="144">
        <v>1</v>
      </c>
      <c r="C1587" s="16">
        <v>60060</v>
      </c>
      <c r="D1587" s="16" t="s">
        <v>1773</v>
      </c>
      <c r="E1587" s="17" t="s">
        <v>382</v>
      </c>
      <c r="F1587" s="5" t="s">
        <v>1776</v>
      </c>
      <c r="G1587" s="18">
        <v>3</v>
      </c>
      <c r="H1587" s="18">
        <v>5</v>
      </c>
      <c r="I1587" s="13">
        <v>1</v>
      </c>
      <c r="J1587" s="13">
        <v>0</v>
      </c>
      <c r="K1587" s="13">
        <v>0</v>
      </c>
      <c r="L1587" s="14">
        <v>0</v>
      </c>
      <c r="M1587" s="14">
        <v>0</v>
      </c>
      <c r="N1587" s="14" t="s">
        <v>170</v>
      </c>
      <c r="O1587" s="13"/>
      <c r="P1587" s="15" t="s">
        <v>267</v>
      </c>
      <c r="Q1587" s="27" t="str">
        <f t="shared" si="24"/>
        <v>INSERT INTO CNCR_CODE_META_BAK values (:v_host_cd,'1','60060','진단경로코드','3','증상발현(임상적 발현)','3', NULL, NOW());</v>
      </c>
    </row>
    <row r="1588" spans="1:17">
      <c r="A1588" s="66" t="s">
        <v>2238</v>
      </c>
      <c r="B1588" s="144">
        <v>1</v>
      </c>
      <c r="C1588" s="16">
        <v>60060</v>
      </c>
      <c r="D1588" s="16" t="s">
        <v>1773</v>
      </c>
      <c r="E1588" s="17" t="s">
        <v>384</v>
      </c>
      <c r="F1588" s="5" t="s">
        <v>1777</v>
      </c>
      <c r="G1588" s="18">
        <v>4</v>
      </c>
      <c r="H1588" s="18">
        <v>5</v>
      </c>
      <c r="I1588" s="13">
        <v>1</v>
      </c>
      <c r="J1588" s="13">
        <v>0</v>
      </c>
      <c r="K1588" s="13">
        <v>0</v>
      </c>
      <c r="L1588" s="14">
        <v>0</v>
      </c>
      <c r="M1588" s="14">
        <v>0</v>
      </c>
      <c r="N1588" s="14" t="s">
        <v>170</v>
      </c>
      <c r="O1588" s="13"/>
      <c r="P1588" s="15" t="s">
        <v>267</v>
      </c>
      <c r="Q1588" s="27" t="str">
        <f t="shared" si="24"/>
        <v>INSERT INTO CNCR_CODE_META_BAK values (:v_host_cd,'1','60060','진단경로코드','4','미상','4', NULL, NOW());</v>
      </c>
    </row>
    <row r="1589" spans="1:17">
      <c r="A1589" s="66" t="s">
        <v>2238</v>
      </c>
      <c r="B1589" s="144">
        <v>1</v>
      </c>
      <c r="C1589" s="16">
        <v>60060</v>
      </c>
      <c r="D1589" s="16" t="s">
        <v>1773</v>
      </c>
      <c r="E1589" s="17" t="s">
        <v>504</v>
      </c>
      <c r="F1589" s="5" t="s">
        <v>271</v>
      </c>
      <c r="G1589" s="18">
        <v>5</v>
      </c>
      <c r="H1589" s="18">
        <v>5</v>
      </c>
      <c r="I1589" s="13">
        <v>1</v>
      </c>
      <c r="J1589" s="13">
        <v>0</v>
      </c>
      <c r="K1589" s="13">
        <v>0</v>
      </c>
      <c r="L1589" s="14">
        <v>0</v>
      </c>
      <c r="M1589" s="14">
        <v>0</v>
      </c>
      <c r="N1589" s="14" t="s">
        <v>170</v>
      </c>
      <c r="O1589" s="13"/>
      <c r="P1589" s="15" t="s">
        <v>267</v>
      </c>
      <c r="Q1589" s="27" t="str">
        <f t="shared" si="24"/>
        <v>INSERT INTO CNCR_CODE_META_BAK values (:v_host_cd,'1','60060','진단경로코드','9','기타','5', NULL, NOW());</v>
      </c>
    </row>
    <row r="1590" spans="1:17">
      <c r="A1590" s="66" t="s">
        <v>2238</v>
      </c>
      <c r="B1590" s="144">
        <v>1</v>
      </c>
      <c r="C1590" s="16">
        <v>60070</v>
      </c>
      <c r="D1590" s="16" t="s">
        <v>1778</v>
      </c>
      <c r="E1590" s="17" t="s">
        <v>273</v>
      </c>
      <c r="F1590" s="5" t="s">
        <v>1779</v>
      </c>
      <c r="G1590" s="18">
        <v>1</v>
      </c>
      <c r="H1590" s="18">
        <v>7</v>
      </c>
      <c r="I1590" s="13">
        <v>1</v>
      </c>
      <c r="J1590" s="13">
        <v>0</v>
      </c>
      <c r="K1590" s="13">
        <v>0</v>
      </c>
      <c r="L1590" s="14">
        <v>0</v>
      </c>
      <c r="M1590" s="14">
        <v>0</v>
      </c>
      <c r="N1590" s="14" t="s">
        <v>170</v>
      </c>
      <c r="O1590" s="13"/>
      <c r="P1590" s="15" t="s">
        <v>267</v>
      </c>
      <c r="Q1590" s="27" t="str">
        <f t="shared" si="24"/>
        <v>INSERT INTO CNCR_CODE_META_BAK values (:v_host_cd,'1','60070','편측성코드','01','Not a paired site','1', NULL, NOW());</v>
      </c>
    </row>
    <row r="1591" spans="1:17">
      <c r="A1591" s="66" t="s">
        <v>2238</v>
      </c>
      <c r="B1591" s="144">
        <v>1</v>
      </c>
      <c r="C1591" s="16">
        <v>60070</v>
      </c>
      <c r="D1591" s="16" t="s">
        <v>1778</v>
      </c>
      <c r="E1591" s="17" t="s">
        <v>276</v>
      </c>
      <c r="F1591" s="5" t="s">
        <v>1780</v>
      </c>
      <c r="G1591" s="18">
        <v>2</v>
      </c>
      <c r="H1591" s="18">
        <v>7</v>
      </c>
      <c r="I1591" s="13">
        <v>1</v>
      </c>
      <c r="J1591" s="13">
        <v>0</v>
      </c>
      <c r="K1591" s="13">
        <v>0</v>
      </c>
      <c r="L1591" s="14">
        <v>0</v>
      </c>
      <c r="M1591" s="14">
        <v>0</v>
      </c>
      <c r="N1591" s="14" t="s">
        <v>170</v>
      </c>
      <c r="O1591" s="13"/>
      <c r="P1591" s="15" t="s">
        <v>267</v>
      </c>
      <c r="Q1591" s="27" t="str">
        <f t="shared" si="24"/>
        <v>INSERT INTO CNCR_CODE_META_BAK values (:v_host_cd,'1','60070','편측성코드','02','Right: origin of primary','2', NULL, NOW());</v>
      </c>
    </row>
    <row r="1592" spans="1:17">
      <c r="A1592" s="66" t="s">
        <v>2238</v>
      </c>
      <c r="B1592" s="144">
        <v>1</v>
      </c>
      <c r="C1592" s="16">
        <v>60070</v>
      </c>
      <c r="D1592" s="16" t="s">
        <v>1778</v>
      </c>
      <c r="E1592" s="17" t="s">
        <v>278</v>
      </c>
      <c r="F1592" s="5" t="s">
        <v>1781</v>
      </c>
      <c r="G1592" s="18">
        <v>3</v>
      </c>
      <c r="H1592" s="18">
        <v>7</v>
      </c>
      <c r="I1592" s="13">
        <v>1</v>
      </c>
      <c r="J1592" s="13">
        <v>0</v>
      </c>
      <c r="K1592" s="13">
        <v>0</v>
      </c>
      <c r="L1592" s="14">
        <v>0</v>
      </c>
      <c r="M1592" s="14">
        <v>0</v>
      </c>
      <c r="N1592" s="14" t="s">
        <v>170</v>
      </c>
      <c r="O1592" s="13"/>
      <c r="P1592" s="15" t="s">
        <v>267</v>
      </c>
      <c r="Q1592" s="27" t="str">
        <f t="shared" si="24"/>
        <v>INSERT INTO CNCR_CODE_META_BAK values (:v_host_cd,'1','60070','편측성코드','03','Left: origin of primary','3', NULL, NOW());</v>
      </c>
    </row>
    <row r="1593" spans="1:17">
      <c r="A1593" s="66" t="s">
        <v>2238</v>
      </c>
      <c r="B1593" s="144">
        <v>1</v>
      </c>
      <c r="C1593" s="16">
        <v>60070</v>
      </c>
      <c r="D1593" s="16" t="s">
        <v>1778</v>
      </c>
      <c r="E1593" s="17" t="s">
        <v>280</v>
      </c>
      <c r="F1593" s="5" t="s">
        <v>1782</v>
      </c>
      <c r="G1593" s="18">
        <v>4</v>
      </c>
      <c r="H1593" s="18">
        <v>7</v>
      </c>
      <c r="I1593" s="13">
        <v>1</v>
      </c>
      <c r="J1593" s="13">
        <v>0</v>
      </c>
      <c r="K1593" s="13">
        <v>0</v>
      </c>
      <c r="L1593" s="14">
        <v>0</v>
      </c>
      <c r="M1593" s="14">
        <v>0</v>
      </c>
      <c r="N1593" s="14" t="s">
        <v>170</v>
      </c>
      <c r="O1593" s="13"/>
      <c r="P1593" s="15" t="s">
        <v>267</v>
      </c>
      <c r="Q1593" s="27" t="str">
        <f t="shared" si="24"/>
        <v>INSERT INTO CNCR_CODE_META_BAK values (:v_host_cd,'1','60070','편측성코드','04','Only one side involved, right or left origin unspecified','4', NULL, NOW());</v>
      </c>
    </row>
    <row r="1594" spans="1:17">
      <c r="A1594" s="66" t="s">
        <v>2238</v>
      </c>
      <c r="B1594" s="144">
        <v>1</v>
      </c>
      <c r="C1594" s="16">
        <v>60070</v>
      </c>
      <c r="D1594" s="16" t="s">
        <v>1778</v>
      </c>
      <c r="E1594" s="17" t="s">
        <v>282</v>
      </c>
      <c r="F1594" s="5" t="s">
        <v>1783</v>
      </c>
      <c r="G1594" s="18">
        <v>5</v>
      </c>
      <c r="H1594" s="18">
        <v>7</v>
      </c>
      <c r="I1594" s="13">
        <v>1</v>
      </c>
      <c r="J1594" s="13">
        <v>0</v>
      </c>
      <c r="K1594" s="13">
        <v>0</v>
      </c>
      <c r="L1594" s="14">
        <v>0</v>
      </c>
      <c r="M1594" s="14">
        <v>0</v>
      </c>
      <c r="N1594" s="14" t="s">
        <v>170</v>
      </c>
      <c r="O1594" s="13"/>
      <c r="P1594" s="15" t="s">
        <v>267</v>
      </c>
      <c r="Q1594" s="27" t="str">
        <f t="shared" si="24"/>
        <v>INSERT INTO CNCR_CODE_META_BAK values (:v_host_cd,'1','60070','편측성코드','05','Bilateral involvement at time of diagnosis, lateral origin unknown for a single primary','5', NULL, NOW());</v>
      </c>
    </row>
    <row r="1595" spans="1:17">
      <c r="A1595" s="66" t="s">
        <v>2238</v>
      </c>
      <c r="B1595" s="144">
        <v>1</v>
      </c>
      <c r="C1595" s="16">
        <v>60070</v>
      </c>
      <c r="D1595" s="16" t="s">
        <v>1778</v>
      </c>
      <c r="E1595" s="17" t="s">
        <v>284</v>
      </c>
      <c r="F1595" s="5" t="s">
        <v>1784</v>
      </c>
      <c r="G1595" s="18">
        <v>6</v>
      </c>
      <c r="H1595" s="18">
        <v>7</v>
      </c>
      <c r="I1595" s="13">
        <v>1</v>
      </c>
      <c r="J1595" s="13">
        <v>0</v>
      </c>
      <c r="K1595" s="13">
        <v>0</v>
      </c>
      <c r="L1595" s="14">
        <v>0</v>
      </c>
      <c r="M1595" s="14">
        <v>0</v>
      </c>
      <c r="N1595" s="14" t="s">
        <v>170</v>
      </c>
      <c r="O1595" s="13"/>
      <c r="P1595" s="15" t="s">
        <v>267</v>
      </c>
      <c r="Q1595" s="27" t="str">
        <f t="shared" si="24"/>
        <v>INSERT INTO CNCR_CODE_META_BAK values (:v_host_cd,'1','60070','편측성코드','06','Paired site: midline tumor','6', NULL, NOW());</v>
      </c>
    </row>
    <row r="1596" spans="1:17">
      <c r="A1596" s="66" t="s">
        <v>2238</v>
      </c>
      <c r="B1596" s="144">
        <v>1</v>
      </c>
      <c r="C1596" s="16">
        <v>60070</v>
      </c>
      <c r="D1596" s="16" t="s">
        <v>1778</v>
      </c>
      <c r="E1596" s="17" t="s">
        <v>310</v>
      </c>
      <c r="F1596" s="5" t="s">
        <v>1785</v>
      </c>
      <c r="G1596" s="18">
        <v>7</v>
      </c>
      <c r="H1596" s="18">
        <v>7</v>
      </c>
      <c r="I1596" s="13">
        <v>1</v>
      </c>
      <c r="J1596" s="13">
        <v>0</v>
      </c>
      <c r="K1596" s="13">
        <v>0</v>
      </c>
      <c r="L1596" s="14">
        <v>0</v>
      </c>
      <c r="M1596" s="14">
        <v>0</v>
      </c>
      <c r="N1596" s="14" t="s">
        <v>170</v>
      </c>
      <c r="O1596" s="13"/>
      <c r="P1596" s="15" t="s">
        <v>267</v>
      </c>
      <c r="Q1596" s="27" t="str">
        <f t="shared" si="24"/>
        <v>INSERT INTO CNCR_CODE_META_BAK values (:v_host_cd,'1','60070','편측성코드','99','Paired site, but no information concerning laterality','7', NULL, NOW());</v>
      </c>
    </row>
    <row r="1597" spans="1:17">
      <c r="A1597" s="66" t="s">
        <v>2238</v>
      </c>
      <c r="B1597" s="144">
        <v>1</v>
      </c>
      <c r="C1597" s="16">
        <v>60080</v>
      </c>
      <c r="D1597" s="16" t="s">
        <v>1786</v>
      </c>
      <c r="E1597" s="17" t="s">
        <v>273</v>
      </c>
      <c r="F1597" s="5" t="s">
        <v>1787</v>
      </c>
      <c r="G1597" s="18">
        <v>1</v>
      </c>
      <c r="H1597" s="18">
        <v>9</v>
      </c>
      <c r="I1597" s="13">
        <v>1</v>
      </c>
      <c r="J1597" s="13">
        <v>0</v>
      </c>
      <c r="K1597" s="13">
        <v>0</v>
      </c>
      <c r="L1597" s="14">
        <v>0</v>
      </c>
      <c r="M1597" s="14">
        <v>0</v>
      </c>
      <c r="N1597" s="14" t="s">
        <v>170</v>
      </c>
      <c r="O1597" s="13"/>
      <c r="P1597" s="15" t="s">
        <v>267</v>
      </c>
      <c r="Q1597" s="27" t="str">
        <f t="shared" si="24"/>
        <v>INSERT INTO CNCR_CODE_META_BAK values (:v_host_cd,'1','60080','분화도코드','01','Grade I','1', NULL, NOW());</v>
      </c>
    </row>
    <row r="1598" spans="1:17">
      <c r="A1598" s="66" t="s">
        <v>2238</v>
      </c>
      <c r="B1598" s="144">
        <v>1</v>
      </c>
      <c r="C1598" s="16">
        <v>60080</v>
      </c>
      <c r="D1598" s="16" t="s">
        <v>1786</v>
      </c>
      <c r="E1598" s="17" t="s">
        <v>276</v>
      </c>
      <c r="F1598" s="5" t="s">
        <v>1788</v>
      </c>
      <c r="G1598" s="18">
        <v>2</v>
      </c>
      <c r="H1598" s="18">
        <v>9</v>
      </c>
      <c r="I1598" s="13">
        <v>1</v>
      </c>
      <c r="J1598" s="13">
        <v>0</v>
      </c>
      <c r="K1598" s="13">
        <v>0</v>
      </c>
      <c r="L1598" s="14">
        <v>0</v>
      </c>
      <c r="M1598" s="14">
        <v>0</v>
      </c>
      <c r="N1598" s="14" t="s">
        <v>170</v>
      </c>
      <c r="O1598" s="13"/>
      <c r="P1598" s="15" t="s">
        <v>267</v>
      </c>
      <c r="Q1598" s="27" t="str">
        <f t="shared" si="24"/>
        <v>INSERT INTO CNCR_CODE_META_BAK values (:v_host_cd,'1','60080','분화도코드','02','Grade II','2', NULL, NOW());</v>
      </c>
    </row>
    <row r="1599" spans="1:17">
      <c r="A1599" s="66" t="s">
        <v>2238</v>
      </c>
      <c r="B1599" s="144">
        <v>1</v>
      </c>
      <c r="C1599" s="16">
        <v>60080</v>
      </c>
      <c r="D1599" s="16" t="s">
        <v>1786</v>
      </c>
      <c r="E1599" s="17" t="s">
        <v>343</v>
      </c>
      <c r="F1599" s="5" t="s">
        <v>1789</v>
      </c>
      <c r="G1599" s="18">
        <v>3</v>
      </c>
      <c r="H1599" s="18">
        <v>9</v>
      </c>
      <c r="I1599" s="13">
        <v>1</v>
      </c>
      <c r="J1599" s="13">
        <v>0</v>
      </c>
      <c r="K1599" s="13">
        <v>0</v>
      </c>
      <c r="L1599" s="14">
        <v>0</v>
      </c>
      <c r="M1599" s="14">
        <v>0</v>
      </c>
      <c r="N1599" s="14" t="s">
        <v>170</v>
      </c>
      <c r="O1599" s="13"/>
      <c r="P1599" s="15" t="s">
        <v>267</v>
      </c>
      <c r="Q1599" s="27" t="str">
        <f t="shared" si="24"/>
        <v>INSERT INTO CNCR_CODE_META_BAK values (:v_host_cd,'1','60080','분화도코드','03','Grade III','3', NULL, NOW());</v>
      </c>
    </row>
    <row r="1600" spans="1:17">
      <c r="A1600" s="66" t="s">
        <v>2238</v>
      </c>
      <c r="B1600" s="144">
        <v>1</v>
      </c>
      <c r="C1600" s="16">
        <v>60080</v>
      </c>
      <c r="D1600" s="16" t="s">
        <v>1786</v>
      </c>
      <c r="E1600" s="17" t="s">
        <v>345</v>
      </c>
      <c r="F1600" s="5" t="s">
        <v>1790</v>
      </c>
      <c r="G1600" s="18">
        <v>4</v>
      </c>
      <c r="H1600" s="18">
        <v>9</v>
      </c>
      <c r="I1600" s="13">
        <v>1</v>
      </c>
      <c r="J1600" s="13">
        <v>0</v>
      </c>
      <c r="K1600" s="13">
        <v>0</v>
      </c>
      <c r="L1600" s="14">
        <v>0</v>
      </c>
      <c r="M1600" s="14">
        <v>0</v>
      </c>
      <c r="N1600" s="14" t="s">
        <v>170</v>
      </c>
      <c r="O1600" s="13"/>
      <c r="P1600" s="15" t="s">
        <v>267</v>
      </c>
      <c r="Q1600" s="27" t="str">
        <f t="shared" si="24"/>
        <v>INSERT INTO CNCR_CODE_META_BAK values (:v_host_cd,'1','60080','분화도코드','04','Grade IV','4', NULL, NOW());</v>
      </c>
    </row>
    <row r="1601" spans="1:17">
      <c r="A1601" s="66" t="s">
        <v>2238</v>
      </c>
      <c r="B1601" s="144">
        <v>1</v>
      </c>
      <c r="C1601" s="16">
        <v>60080</v>
      </c>
      <c r="D1601" s="16" t="s">
        <v>1786</v>
      </c>
      <c r="E1601" s="17" t="s">
        <v>347</v>
      </c>
      <c r="F1601" s="5" t="s">
        <v>1791</v>
      </c>
      <c r="G1601" s="18">
        <v>5</v>
      </c>
      <c r="H1601" s="18">
        <v>9</v>
      </c>
      <c r="I1601" s="13">
        <v>1</v>
      </c>
      <c r="J1601" s="13">
        <v>0</v>
      </c>
      <c r="K1601" s="13">
        <v>0</v>
      </c>
      <c r="L1601" s="14">
        <v>0</v>
      </c>
      <c r="M1601" s="14">
        <v>0</v>
      </c>
      <c r="N1601" s="14" t="s">
        <v>170</v>
      </c>
      <c r="O1601" s="13"/>
      <c r="P1601" s="15" t="s">
        <v>267</v>
      </c>
      <c r="Q1601" s="27" t="str">
        <f t="shared" si="24"/>
        <v>INSERT INTO CNCR_CODE_META_BAK values (:v_host_cd,'1','60080','분화도코드','05','T-cell','5', NULL, NOW());</v>
      </c>
    </row>
    <row r="1602" spans="1:17">
      <c r="A1602" s="66" t="s">
        <v>2238</v>
      </c>
      <c r="B1602" s="144">
        <v>1</v>
      </c>
      <c r="C1602" s="16">
        <v>60080</v>
      </c>
      <c r="D1602" s="16" t="s">
        <v>1786</v>
      </c>
      <c r="E1602" s="17" t="s">
        <v>595</v>
      </c>
      <c r="F1602" s="5" t="s">
        <v>1792</v>
      </c>
      <c r="G1602" s="18">
        <v>6</v>
      </c>
      <c r="H1602" s="18">
        <v>9</v>
      </c>
      <c r="I1602" s="13">
        <v>1</v>
      </c>
      <c r="J1602" s="13">
        <v>0</v>
      </c>
      <c r="K1602" s="13">
        <v>0</v>
      </c>
      <c r="L1602" s="14">
        <v>0</v>
      </c>
      <c r="M1602" s="14">
        <v>0</v>
      </c>
      <c r="N1602" s="14" t="s">
        <v>170</v>
      </c>
      <c r="O1602" s="13"/>
      <c r="P1602" s="15" t="s">
        <v>267</v>
      </c>
      <c r="Q1602" s="27" t="str">
        <f t="shared" si="24"/>
        <v>INSERT INTO CNCR_CODE_META_BAK values (:v_host_cd,'1','60080','분화도코드','06','B-Cell','6', NULL, NOW());</v>
      </c>
    </row>
    <row r="1603" spans="1:17">
      <c r="A1603" s="66" t="s">
        <v>2238</v>
      </c>
      <c r="B1603" s="144">
        <v>1</v>
      </c>
      <c r="C1603" s="16">
        <v>60080</v>
      </c>
      <c r="D1603" s="16" t="s">
        <v>1786</v>
      </c>
      <c r="E1603" s="17" t="s">
        <v>597</v>
      </c>
      <c r="F1603" s="5" t="s">
        <v>1793</v>
      </c>
      <c r="G1603" s="18">
        <v>7</v>
      </c>
      <c r="H1603" s="18">
        <v>9</v>
      </c>
      <c r="I1603" s="13">
        <v>1</v>
      </c>
      <c r="J1603" s="13">
        <v>0</v>
      </c>
      <c r="K1603" s="13">
        <v>0</v>
      </c>
      <c r="L1603" s="14">
        <v>0</v>
      </c>
      <c r="M1603" s="14">
        <v>0</v>
      </c>
      <c r="N1603" s="14" t="s">
        <v>170</v>
      </c>
      <c r="O1603" s="13"/>
      <c r="P1603" s="15" t="s">
        <v>267</v>
      </c>
      <c r="Q1603" s="27" t="str">
        <f t="shared" ref="Q1603:Q1666" si="25">"INSERT INTO CNCR_CODE_META_BAK values (:v_host_cd,'"&amp; B1603 &amp;"','"&amp; C1603 &amp;"','"&amp; D1603 &amp;"','"&amp; E1603 &amp;"','"&amp; SUBSTITUTE(F1603,CHAR(39),CHAR(39)&amp;CHAR(39)) &amp;"','"&amp; G1603 &amp;"', NULL, NOW());"</f>
        <v>INSERT INTO CNCR_CODE_META_BAK values (:v_host_cd,'1','60080','분화도코드','07','Null cell','7', NULL, NOW());</v>
      </c>
    </row>
    <row r="1604" spans="1:17">
      <c r="A1604" s="66" t="s">
        <v>2238</v>
      </c>
      <c r="B1604" s="144">
        <v>1</v>
      </c>
      <c r="C1604" s="16">
        <v>60080</v>
      </c>
      <c r="D1604" s="16" t="s">
        <v>1786</v>
      </c>
      <c r="E1604" s="17" t="s">
        <v>599</v>
      </c>
      <c r="F1604" s="5" t="s">
        <v>1794</v>
      </c>
      <c r="G1604" s="18">
        <v>8</v>
      </c>
      <c r="H1604" s="18">
        <v>9</v>
      </c>
      <c r="I1604" s="13">
        <v>1</v>
      </c>
      <c r="J1604" s="13">
        <v>0</v>
      </c>
      <c r="K1604" s="13">
        <v>0</v>
      </c>
      <c r="L1604" s="14">
        <v>0</v>
      </c>
      <c r="M1604" s="14">
        <v>0</v>
      </c>
      <c r="N1604" s="14" t="s">
        <v>170</v>
      </c>
      <c r="O1604" s="13"/>
      <c r="P1604" s="15" t="s">
        <v>267</v>
      </c>
      <c r="Q1604" s="27" t="str">
        <f t="shared" si="25"/>
        <v>INSERT INTO CNCR_CODE_META_BAK values (:v_host_cd,'1','60080','분화도코드','08','NK cell','8', NULL, NOW());</v>
      </c>
    </row>
    <row r="1605" spans="1:17">
      <c r="A1605" s="66" t="s">
        <v>2238</v>
      </c>
      <c r="B1605" s="144">
        <v>1</v>
      </c>
      <c r="C1605" s="16">
        <v>60080</v>
      </c>
      <c r="D1605" s="16" t="s">
        <v>1786</v>
      </c>
      <c r="E1605" s="17" t="s">
        <v>310</v>
      </c>
      <c r="F1605" s="5" t="s">
        <v>1193</v>
      </c>
      <c r="G1605" s="18">
        <v>9</v>
      </c>
      <c r="H1605" s="18">
        <v>9</v>
      </c>
      <c r="I1605" s="13">
        <v>1</v>
      </c>
      <c r="J1605" s="13">
        <v>0</v>
      </c>
      <c r="K1605" s="13">
        <v>0</v>
      </c>
      <c r="L1605" s="14">
        <v>0</v>
      </c>
      <c r="M1605" s="14">
        <v>0</v>
      </c>
      <c r="N1605" s="14" t="s">
        <v>170</v>
      </c>
      <c r="O1605" s="13"/>
      <c r="P1605" s="15" t="s">
        <v>267</v>
      </c>
      <c r="Q1605" s="27" t="str">
        <f t="shared" si="25"/>
        <v>INSERT INTO CNCR_CODE_META_BAK values (:v_host_cd,'1','60080','분화도코드','99','Not applicable','9', NULL, NOW());</v>
      </c>
    </row>
    <row r="1606" spans="1:17">
      <c r="A1606" s="66" t="s">
        <v>2238</v>
      </c>
      <c r="B1606" s="144">
        <v>1</v>
      </c>
      <c r="C1606" s="16">
        <v>60090</v>
      </c>
      <c r="D1606" s="16" t="s">
        <v>1795</v>
      </c>
      <c r="E1606" s="17" t="s">
        <v>273</v>
      </c>
      <c r="F1606" s="5" t="s">
        <v>1796</v>
      </c>
      <c r="G1606" s="18">
        <v>1</v>
      </c>
      <c r="H1606" s="18">
        <v>9</v>
      </c>
      <c r="I1606" s="13">
        <v>1</v>
      </c>
      <c r="J1606" s="13">
        <v>0</v>
      </c>
      <c r="K1606" s="13">
        <v>0</v>
      </c>
      <c r="L1606" s="14">
        <v>0</v>
      </c>
      <c r="M1606" s="14">
        <v>0</v>
      </c>
      <c r="N1606" s="14" t="s">
        <v>170</v>
      </c>
      <c r="O1606" s="13"/>
      <c r="P1606" s="15" t="s">
        <v>354</v>
      </c>
      <c r="Q1606" s="27" t="str">
        <f t="shared" si="25"/>
        <v>INSERT INTO CNCR_CODE_META_BAK values (:v_host_cd,'1','60090','진단방법코드','01','임상진단','1', NULL, NOW());</v>
      </c>
    </row>
    <row r="1607" spans="1:17">
      <c r="A1607" s="66" t="s">
        <v>2238</v>
      </c>
      <c r="B1607" s="144">
        <v>1</v>
      </c>
      <c r="C1607" s="16">
        <v>60090</v>
      </c>
      <c r="D1607" s="16" t="s">
        <v>1795</v>
      </c>
      <c r="E1607" s="17" t="s">
        <v>276</v>
      </c>
      <c r="F1607" s="5" t="s">
        <v>1797</v>
      </c>
      <c r="G1607" s="18">
        <v>2</v>
      </c>
      <c r="H1607" s="18">
        <v>9</v>
      </c>
      <c r="I1607" s="13">
        <v>1</v>
      </c>
      <c r="J1607" s="13">
        <v>0</v>
      </c>
      <c r="K1607" s="13">
        <v>0</v>
      </c>
      <c r="L1607" s="14">
        <v>0</v>
      </c>
      <c r="M1607" s="14">
        <v>0</v>
      </c>
      <c r="N1607" s="14" t="s">
        <v>170</v>
      </c>
      <c r="O1607" s="13"/>
      <c r="P1607" s="15" t="s">
        <v>354</v>
      </c>
      <c r="Q1607" s="27" t="str">
        <f t="shared" si="25"/>
        <v>INSERT INTO CNCR_CODE_META_BAK values (:v_host_cd,'1','60090','진단방법코드','02','임상검사','2', NULL, NOW());</v>
      </c>
    </row>
    <row r="1608" spans="1:17">
      <c r="A1608" s="66" t="s">
        <v>2238</v>
      </c>
      <c r="B1608" s="144">
        <v>1</v>
      </c>
      <c r="C1608" s="16">
        <v>60090</v>
      </c>
      <c r="D1608" s="16" t="s">
        <v>1795</v>
      </c>
      <c r="E1608" s="17" t="s">
        <v>343</v>
      </c>
      <c r="F1608" s="5" t="s">
        <v>1798</v>
      </c>
      <c r="G1608" s="18">
        <v>3</v>
      </c>
      <c r="H1608" s="18">
        <v>9</v>
      </c>
      <c r="I1608" s="13">
        <v>1</v>
      </c>
      <c r="J1608" s="13">
        <v>0</v>
      </c>
      <c r="K1608" s="13">
        <v>0</v>
      </c>
      <c r="L1608" s="14">
        <v>0</v>
      </c>
      <c r="M1608" s="14">
        <v>0</v>
      </c>
      <c r="N1608" s="14" t="s">
        <v>170</v>
      </c>
      <c r="O1608" s="13"/>
      <c r="P1608" s="15" t="s">
        <v>354</v>
      </c>
      <c r="Q1608" s="27" t="str">
        <f t="shared" si="25"/>
        <v>INSERT INTO CNCR_CODE_META_BAK values (:v_host_cd,'1','60090','진단방법코드','03','조직검사없는 진단적 수술/부검','3', NULL, NOW());</v>
      </c>
    </row>
    <row r="1609" spans="1:17">
      <c r="A1609" s="66" t="s">
        <v>2238</v>
      </c>
      <c r="B1609" s="144">
        <v>1</v>
      </c>
      <c r="C1609" s="16">
        <v>60090</v>
      </c>
      <c r="D1609" s="16" t="s">
        <v>1795</v>
      </c>
      <c r="E1609" s="17" t="s">
        <v>345</v>
      </c>
      <c r="F1609" s="5" t="s">
        <v>1799</v>
      </c>
      <c r="G1609" s="18">
        <v>4</v>
      </c>
      <c r="H1609" s="18">
        <v>9</v>
      </c>
      <c r="I1609" s="13">
        <v>1</v>
      </c>
      <c r="J1609" s="13">
        <v>0</v>
      </c>
      <c r="K1609" s="13">
        <v>0</v>
      </c>
      <c r="L1609" s="14">
        <v>0</v>
      </c>
      <c r="M1609" s="14">
        <v>0</v>
      </c>
      <c r="N1609" s="14" t="s">
        <v>170</v>
      </c>
      <c r="O1609" s="13"/>
      <c r="P1609" s="15" t="s">
        <v>354</v>
      </c>
      <c r="Q1609" s="27" t="str">
        <f t="shared" si="25"/>
        <v>INSERT INTO CNCR_CODE_META_BAK values (:v_host_cd,'1','60090','진단방법코드','04','특수 생화학적 또는 면역학적 검사','4', NULL, NOW());</v>
      </c>
    </row>
    <row r="1610" spans="1:17">
      <c r="A1610" s="66" t="s">
        <v>2238</v>
      </c>
      <c r="B1610" s="144">
        <v>1</v>
      </c>
      <c r="C1610" s="16">
        <v>60090</v>
      </c>
      <c r="D1610" s="16" t="s">
        <v>1795</v>
      </c>
      <c r="E1610" s="17" t="s">
        <v>347</v>
      </c>
      <c r="F1610" s="5" t="s">
        <v>1800</v>
      </c>
      <c r="G1610" s="18">
        <v>5</v>
      </c>
      <c r="H1610" s="18">
        <v>9</v>
      </c>
      <c r="I1610" s="13">
        <v>1</v>
      </c>
      <c r="J1610" s="13">
        <v>0</v>
      </c>
      <c r="K1610" s="13">
        <v>0</v>
      </c>
      <c r="L1610" s="14">
        <v>0</v>
      </c>
      <c r="M1610" s="14">
        <v>0</v>
      </c>
      <c r="N1610" s="14" t="s">
        <v>170</v>
      </c>
      <c r="O1610" s="13"/>
      <c r="P1610" s="15" t="s">
        <v>354</v>
      </c>
      <c r="Q1610" s="27" t="str">
        <f t="shared" si="25"/>
        <v>INSERT INTO CNCR_CODE_META_BAK values (:v_host_cd,'1','60090','진단방법코드','05','세포학적 또는 혈액학적 검사','5', NULL, NOW());</v>
      </c>
    </row>
    <row r="1611" spans="1:17">
      <c r="A1611" s="66" t="s">
        <v>2238</v>
      </c>
      <c r="B1611" s="144">
        <v>1</v>
      </c>
      <c r="C1611" s="16">
        <v>60090</v>
      </c>
      <c r="D1611" s="16" t="s">
        <v>1795</v>
      </c>
      <c r="E1611" s="17" t="s">
        <v>595</v>
      </c>
      <c r="F1611" s="5" t="s">
        <v>1801</v>
      </c>
      <c r="G1611" s="18">
        <v>6</v>
      </c>
      <c r="H1611" s="18">
        <v>9</v>
      </c>
      <c r="I1611" s="13">
        <v>1</v>
      </c>
      <c r="J1611" s="13">
        <v>0</v>
      </c>
      <c r="K1611" s="13">
        <v>0</v>
      </c>
      <c r="L1611" s="14">
        <v>0</v>
      </c>
      <c r="M1611" s="14">
        <v>0</v>
      </c>
      <c r="N1611" s="14" t="s">
        <v>170</v>
      </c>
      <c r="O1611" s="13"/>
      <c r="P1611" s="15" t="s">
        <v>354</v>
      </c>
      <c r="Q1611" s="27" t="str">
        <f t="shared" si="25"/>
        <v>INSERT INTO CNCR_CODE_META_BAK values (:v_host_cd,'1','60090','진단방법코드','06','전이부위 조직검사','6', NULL, NOW());</v>
      </c>
    </row>
    <row r="1612" spans="1:17">
      <c r="A1612" s="66" t="s">
        <v>2238</v>
      </c>
      <c r="B1612" s="144">
        <v>1</v>
      </c>
      <c r="C1612" s="16">
        <v>60090</v>
      </c>
      <c r="D1612" s="16" t="s">
        <v>1795</v>
      </c>
      <c r="E1612" s="17" t="s">
        <v>597</v>
      </c>
      <c r="F1612" s="5" t="s">
        <v>1802</v>
      </c>
      <c r="G1612" s="18">
        <v>7</v>
      </c>
      <c r="H1612" s="18">
        <v>9</v>
      </c>
      <c r="I1612" s="13">
        <v>1</v>
      </c>
      <c r="J1612" s="13">
        <v>0</v>
      </c>
      <c r="K1612" s="13">
        <v>0</v>
      </c>
      <c r="L1612" s="14">
        <v>0</v>
      </c>
      <c r="M1612" s="14">
        <v>0</v>
      </c>
      <c r="N1612" s="14" t="s">
        <v>170</v>
      </c>
      <c r="O1612" s="13"/>
      <c r="P1612" s="15" t="s">
        <v>354</v>
      </c>
      <c r="Q1612" s="27" t="str">
        <f t="shared" si="25"/>
        <v>INSERT INTO CNCR_CODE_META_BAK values (:v_host_cd,'1','60090','진단방법코드','07','원발부위 조직검사','7', NULL, NOW());</v>
      </c>
    </row>
    <row r="1613" spans="1:17">
      <c r="A1613" s="66" t="s">
        <v>2238</v>
      </c>
      <c r="B1613" s="144">
        <v>1</v>
      </c>
      <c r="C1613" s="16">
        <v>60090</v>
      </c>
      <c r="D1613" s="16" t="s">
        <v>1795</v>
      </c>
      <c r="E1613" s="17" t="s">
        <v>599</v>
      </c>
      <c r="F1613" s="5" t="s">
        <v>1803</v>
      </c>
      <c r="G1613" s="18">
        <v>8</v>
      </c>
      <c r="H1613" s="18">
        <v>9</v>
      </c>
      <c r="I1613" s="13">
        <v>1</v>
      </c>
      <c r="J1613" s="13">
        <v>0</v>
      </c>
      <c r="K1613" s="13">
        <v>0</v>
      </c>
      <c r="L1613" s="14">
        <v>0</v>
      </c>
      <c r="M1613" s="14">
        <v>0</v>
      </c>
      <c r="N1613" s="14" t="s">
        <v>170</v>
      </c>
      <c r="O1613" s="13"/>
      <c r="P1613" s="15" t="s">
        <v>354</v>
      </c>
      <c r="Q1613" s="27" t="str">
        <f t="shared" si="25"/>
        <v>INSERT INTO CNCR_CODE_META_BAK values (:v_host_cd,'1','60090','진단방법코드','08','부검','8', NULL, NOW());</v>
      </c>
    </row>
    <row r="1614" spans="1:17">
      <c r="A1614" s="66" t="s">
        <v>2238</v>
      </c>
      <c r="B1614" s="144">
        <v>1</v>
      </c>
      <c r="C1614" s="16">
        <v>60090</v>
      </c>
      <c r="D1614" s="16" t="s">
        <v>1795</v>
      </c>
      <c r="E1614" s="17" t="s">
        <v>310</v>
      </c>
      <c r="F1614" s="5" t="s">
        <v>271</v>
      </c>
      <c r="G1614" s="18">
        <v>9</v>
      </c>
      <c r="H1614" s="18">
        <v>9</v>
      </c>
      <c r="I1614" s="13">
        <v>1</v>
      </c>
      <c r="J1614" s="13">
        <v>0</v>
      </c>
      <c r="K1614" s="13">
        <v>0</v>
      </c>
      <c r="L1614" s="14">
        <v>0</v>
      </c>
      <c r="M1614" s="14">
        <v>0</v>
      </c>
      <c r="N1614" s="14" t="s">
        <v>170</v>
      </c>
      <c r="O1614" s="13"/>
      <c r="P1614" s="15" t="s">
        <v>354</v>
      </c>
      <c r="Q1614" s="27" t="str">
        <f t="shared" si="25"/>
        <v>INSERT INTO CNCR_CODE_META_BAK values (:v_host_cd,'1','60090','진단방법코드','99','기타','9', NULL, NOW());</v>
      </c>
    </row>
    <row r="1615" spans="1:17">
      <c r="A1615" s="66" t="s">
        <v>2238</v>
      </c>
      <c r="B1615" s="144">
        <v>1</v>
      </c>
      <c r="C1615" s="16">
        <v>60100</v>
      </c>
      <c r="D1615" s="16" t="s">
        <v>1804</v>
      </c>
      <c r="E1615" s="17" t="s">
        <v>1805</v>
      </c>
      <c r="F1615" s="5" t="s">
        <v>1806</v>
      </c>
      <c r="G1615" s="18">
        <v>1</v>
      </c>
      <c r="H1615" s="18">
        <v>2</v>
      </c>
      <c r="I1615" s="13">
        <v>1</v>
      </c>
      <c r="J1615" s="13">
        <v>0</v>
      </c>
      <c r="K1615" s="13">
        <v>0</v>
      </c>
      <c r="L1615" s="14">
        <v>0</v>
      </c>
      <c r="M1615" s="14">
        <v>0</v>
      </c>
      <c r="N1615" s="14" t="s">
        <v>170</v>
      </c>
      <c r="O1615" s="13"/>
      <c r="P1615" s="15" t="s">
        <v>267</v>
      </c>
      <c r="Q1615" s="27" t="str">
        <f t="shared" si="25"/>
        <v>INSERT INTO CNCR_CODE_META_BAK values (:v_host_cd,'1','60100','치료시행여부코드','1','시행','1', NULL, NOW());</v>
      </c>
    </row>
    <row r="1616" spans="1:17">
      <c r="A1616" s="66" t="s">
        <v>2238</v>
      </c>
      <c r="B1616" s="144">
        <v>1</v>
      </c>
      <c r="C1616" s="16">
        <v>60100</v>
      </c>
      <c r="D1616" s="16" t="s">
        <v>1807</v>
      </c>
      <c r="E1616" s="26">
        <v>2</v>
      </c>
      <c r="F1616" s="5" t="s">
        <v>1808</v>
      </c>
      <c r="G1616" s="18">
        <v>2</v>
      </c>
      <c r="H1616" s="18">
        <v>2</v>
      </c>
      <c r="I1616" s="13">
        <v>1</v>
      </c>
      <c r="J1616" s="13">
        <v>0</v>
      </c>
      <c r="K1616" s="13">
        <v>0</v>
      </c>
      <c r="L1616" s="14">
        <v>0</v>
      </c>
      <c r="M1616" s="14">
        <v>0</v>
      </c>
      <c r="N1616" s="14" t="s">
        <v>170</v>
      </c>
      <c r="O1616" s="13"/>
      <c r="P1616" s="15" t="s">
        <v>267</v>
      </c>
      <c r="Q1616" s="27" t="str">
        <f t="shared" si="25"/>
        <v>INSERT INTO CNCR_CODE_META_BAK values (:v_host_cd,'1','60100','치료시행여부코드','2','시행하지 않음','2', NULL, NOW());</v>
      </c>
    </row>
    <row r="1617" spans="1:17">
      <c r="A1617" s="66" t="s">
        <v>2238</v>
      </c>
      <c r="B1617" s="144">
        <v>1</v>
      </c>
      <c r="C1617" s="16">
        <v>60110</v>
      </c>
      <c r="D1617" s="16" t="s">
        <v>1809</v>
      </c>
      <c r="E1617" s="17" t="s">
        <v>273</v>
      </c>
      <c r="F1617" s="5" t="s">
        <v>1810</v>
      </c>
      <c r="G1617" s="18">
        <v>1</v>
      </c>
      <c r="H1617" s="18">
        <v>8</v>
      </c>
      <c r="I1617" s="13">
        <v>1</v>
      </c>
      <c r="J1617" s="13">
        <v>0</v>
      </c>
      <c r="K1617" s="13">
        <v>0</v>
      </c>
      <c r="L1617" s="14">
        <v>0</v>
      </c>
      <c r="M1617" s="14">
        <v>0</v>
      </c>
      <c r="N1617" s="14" t="s">
        <v>170</v>
      </c>
      <c r="O1617" s="13"/>
      <c r="P1617" s="15" t="s">
        <v>267</v>
      </c>
      <c r="Q1617" s="27" t="str">
        <f t="shared" si="25"/>
        <v>INSERT INTO CNCR_CODE_META_BAK values (:v_host_cd,'1','60110','SEER코드','01','In situ','1', NULL, NOW());</v>
      </c>
    </row>
    <row r="1618" spans="1:17">
      <c r="A1618" s="66" t="s">
        <v>2238</v>
      </c>
      <c r="B1618" s="144">
        <v>1</v>
      </c>
      <c r="C1618" s="16">
        <v>60110</v>
      </c>
      <c r="D1618" s="16" t="s">
        <v>1809</v>
      </c>
      <c r="E1618" s="17" t="s">
        <v>276</v>
      </c>
      <c r="F1618" s="5" t="s">
        <v>1811</v>
      </c>
      <c r="G1618" s="18">
        <v>2</v>
      </c>
      <c r="H1618" s="18">
        <v>8</v>
      </c>
      <c r="I1618" s="13">
        <v>1</v>
      </c>
      <c r="J1618" s="13">
        <v>0</v>
      </c>
      <c r="K1618" s="13">
        <v>0</v>
      </c>
      <c r="L1618" s="14">
        <v>0</v>
      </c>
      <c r="M1618" s="14">
        <v>0</v>
      </c>
      <c r="N1618" s="14" t="s">
        <v>170</v>
      </c>
      <c r="O1618" s="13"/>
      <c r="P1618" s="15" t="s">
        <v>267</v>
      </c>
      <c r="Q1618" s="27" t="str">
        <f t="shared" si="25"/>
        <v>INSERT INTO CNCR_CODE_META_BAK values (:v_host_cd,'1','60110','SEER코드','02','Localized only','2', NULL, NOW());</v>
      </c>
    </row>
    <row r="1619" spans="1:17">
      <c r="A1619" s="66" t="s">
        <v>2238</v>
      </c>
      <c r="B1619" s="144">
        <v>1</v>
      </c>
      <c r="C1619" s="16">
        <v>60110</v>
      </c>
      <c r="D1619" s="16" t="s">
        <v>1809</v>
      </c>
      <c r="E1619" s="17" t="s">
        <v>343</v>
      </c>
      <c r="F1619" s="5" t="s">
        <v>1812</v>
      </c>
      <c r="G1619" s="18">
        <v>3</v>
      </c>
      <c r="H1619" s="18">
        <v>8</v>
      </c>
      <c r="I1619" s="13">
        <v>1</v>
      </c>
      <c r="J1619" s="13">
        <v>0</v>
      </c>
      <c r="K1619" s="13">
        <v>0</v>
      </c>
      <c r="L1619" s="14">
        <v>0</v>
      </c>
      <c r="M1619" s="14">
        <v>0</v>
      </c>
      <c r="N1619" s="14" t="s">
        <v>170</v>
      </c>
      <c r="O1619" s="13"/>
      <c r="P1619" s="15" t="s">
        <v>267</v>
      </c>
      <c r="Q1619" s="27" t="str">
        <f t="shared" si="25"/>
        <v>INSERT INTO CNCR_CODE_META_BAK values (:v_host_cd,'1','60110','SEER코드','03','Regional by direct extension only','3', NULL, NOW());</v>
      </c>
    </row>
    <row r="1620" spans="1:17">
      <c r="A1620" s="66" t="s">
        <v>2238</v>
      </c>
      <c r="B1620" s="144">
        <v>1</v>
      </c>
      <c r="C1620" s="16">
        <v>60110</v>
      </c>
      <c r="D1620" s="16" t="s">
        <v>1809</v>
      </c>
      <c r="E1620" s="17" t="s">
        <v>345</v>
      </c>
      <c r="F1620" s="5" t="s">
        <v>1813</v>
      </c>
      <c r="G1620" s="18">
        <v>4</v>
      </c>
      <c r="H1620" s="18">
        <v>8</v>
      </c>
      <c r="I1620" s="13">
        <v>1</v>
      </c>
      <c r="J1620" s="13">
        <v>0</v>
      </c>
      <c r="K1620" s="13">
        <v>0</v>
      </c>
      <c r="L1620" s="14">
        <v>0</v>
      </c>
      <c r="M1620" s="14">
        <v>0</v>
      </c>
      <c r="N1620" s="14" t="s">
        <v>170</v>
      </c>
      <c r="O1620" s="13"/>
      <c r="P1620" s="15" t="s">
        <v>267</v>
      </c>
      <c r="Q1620" s="27" t="str">
        <f t="shared" si="25"/>
        <v>INSERT INTO CNCR_CODE_META_BAK values (:v_host_cd,'1','60110','SEER코드','04','Regional lymph nodes involved only','4', NULL, NOW());</v>
      </c>
    </row>
    <row r="1621" spans="1:17">
      <c r="A1621" s="66" t="s">
        <v>2238</v>
      </c>
      <c r="B1621" s="144">
        <v>1</v>
      </c>
      <c r="C1621" s="16">
        <v>60110</v>
      </c>
      <c r="D1621" s="16" t="s">
        <v>1809</v>
      </c>
      <c r="E1621" s="17" t="s">
        <v>347</v>
      </c>
      <c r="F1621" s="5" t="s">
        <v>1814</v>
      </c>
      <c r="G1621" s="18">
        <v>5</v>
      </c>
      <c r="H1621" s="18">
        <v>8</v>
      </c>
      <c r="I1621" s="13">
        <v>1</v>
      </c>
      <c r="J1621" s="13">
        <v>0</v>
      </c>
      <c r="K1621" s="13">
        <v>0</v>
      </c>
      <c r="L1621" s="14">
        <v>0</v>
      </c>
      <c r="M1621" s="14">
        <v>0</v>
      </c>
      <c r="N1621" s="14" t="s">
        <v>170</v>
      </c>
      <c r="O1621" s="13"/>
      <c r="P1621" s="15" t="s">
        <v>267</v>
      </c>
      <c r="Q1621" s="27" t="str">
        <f t="shared" si="25"/>
        <v>INSERT INTO CNCR_CODE_META_BAK values (:v_host_cd,'1','60110','SEER코드','05','Regional by BOTH direct extension AND lymph node involvement','5', NULL, NOW());</v>
      </c>
    </row>
    <row r="1622" spans="1:17">
      <c r="A1622" s="66" t="s">
        <v>2238</v>
      </c>
      <c r="B1622" s="144">
        <v>1</v>
      </c>
      <c r="C1622" s="16">
        <v>60110</v>
      </c>
      <c r="D1622" s="16" t="s">
        <v>1809</v>
      </c>
      <c r="E1622" s="17" t="s">
        <v>595</v>
      </c>
      <c r="F1622" s="5" t="s">
        <v>1815</v>
      </c>
      <c r="G1622" s="18">
        <v>6</v>
      </c>
      <c r="H1622" s="18">
        <v>8</v>
      </c>
      <c r="I1622" s="13">
        <v>1</v>
      </c>
      <c r="J1622" s="13">
        <v>0</v>
      </c>
      <c r="K1622" s="13">
        <v>0</v>
      </c>
      <c r="L1622" s="14">
        <v>0</v>
      </c>
      <c r="M1622" s="14">
        <v>0</v>
      </c>
      <c r="N1622" s="14" t="s">
        <v>170</v>
      </c>
      <c r="O1622" s="13"/>
      <c r="P1622" s="15" t="s">
        <v>267</v>
      </c>
      <c r="Q1622" s="27" t="str">
        <f t="shared" si="25"/>
        <v>INSERT INTO CNCR_CODE_META_BAK values (:v_host_cd,'1','60110','SEER코드','06','Regional, NOS (Not Otherwise Specified)','6', NULL, NOW());</v>
      </c>
    </row>
    <row r="1623" spans="1:17">
      <c r="A1623" s="66" t="s">
        <v>2238</v>
      </c>
      <c r="B1623" s="144">
        <v>1</v>
      </c>
      <c r="C1623" s="16">
        <v>60110</v>
      </c>
      <c r="D1623" s="16" t="s">
        <v>1809</v>
      </c>
      <c r="E1623" s="17" t="s">
        <v>597</v>
      </c>
      <c r="F1623" s="5" t="s">
        <v>1816</v>
      </c>
      <c r="G1623" s="18">
        <v>7</v>
      </c>
      <c r="H1623" s="18">
        <v>8</v>
      </c>
      <c r="I1623" s="13">
        <v>1</v>
      </c>
      <c r="J1623" s="13">
        <v>0</v>
      </c>
      <c r="K1623" s="13">
        <v>0</v>
      </c>
      <c r="L1623" s="14">
        <v>0</v>
      </c>
      <c r="M1623" s="14">
        <v>0</v>
      </c>
      <c r="N1623" s="14" t="s">
        <v>170</v>
      </c>
      <c r="O1623" s="13"/>
      <c r="P1623" s="15" t="s">
        <v>267</v>
      </c>
      <c r="Q1623" s="27" t="str">
        <f t="shared" si="25"/>
        <v>INSERT INTO CNCR_CODE_META_BAK values (:v_host_cd,'1','60110','SEER코드','07','Distant site(s)/node(s) involved','7', NULL, NOW());</v>
      </c>
    </row>
    <row r="1624" spans="1:17">
      <c r="A1624" s="66" t="s">
        <v>2238</v>
      </c>
      <c r="B1624" s="144">
        <v>1</v>
      </c>
      <c r="C1624" s="16">
        <v>60110</v>
      </c>
      <c r="D1624" s="16" t="s">
        <v>1809</v>
      </c>
      <c r="E1624" s="17" t="s">
        <v>310</v>
      </c>
      <c r="F1624" s="5" t="s">
        <v>1817</v>
      </c>
      <c r="G1624" s="18">
        <v>8</v>
      </c>
      <c r="H1624" s="18">
        <v>8</v>
      </c>
      <c r="I1624" s="13">
        <v>1</v>
      </c>
      <c r="J1624" s="13">
        <v>0</v>
      </c>
      <c r="K1624" s="13">
        <v>0</v>
      </c>
      <c r="L1624" s="14">
        <v>0</v>
      </c>
      <c r="M1624" s="14">
        <v>0</v>
      </c>
      <c r="N1624" s="14" t="s">
        <v>170</v>
      </c>
      <c r="O1624" s="13"/>
      <c r="P1624" s="15" t="s">
        <v>267</v>
      </c>
      <c r="Q1624" s="27" t="str">
        <f t="shared" si="25"/>
        <v>INSERT INTO CNCR_CODE_META_BAK values (:v_host_cd,'1','60110','SEER코드','99','Unknown if extension or metastasis (unstaged, unknown, or unspecified) Death certification only case','8', NULL, NOW());</v>
      </c>
    </row>
    <row r="1625" spans="1:17">
      <c r="A1625" s="66" t="s">
        <v>2238</v>
      </c>
      <c r="B1625" s="144">
        <v>1</v>
      </c>
      <c r="C1625" s="16">
        <v>90010</v>
      </c>
      <c r="D1625" s="17" t="s">
        <v>1818</v>
      </c>
      <c r="E1625" s="17" t="s">
        <v>497</v>
      </c>
      <c r="F1625" s="5" t="s">
        <v>1819</v>
      </c>
      <c r="G1625" s="18">
        <v>1</v>
      </c>
      <c r="H1625" s="18">
        <v>4</v>
      </c>
      <c r="I1625" s="13">
        <v>1</v>
      </c>
      <c r="J1625" s="14">
        <v>1</v>
      </c>
      <c r="K1625" s="14">
        <v>1</v>
      </c>
      <c r="L1625" s="14">
        <v>0</v>
      </c>
      <c r="M1625" s="14">
        <v>0</v>
      </c>
      <c r="N1625" s="14" t="s">
        <v>170</v>
      </c>
      <c r="O1625" s="13"/>
      <c r="P1625" s="15" t="s">
        <v>267</v>
      </c>
      <c r="Q1625" s="27" t="str">
        <f t="shared" si="25"/>
        <v>INSERT INTO CNCR_CODE_META_BAK values (:v_host_cd,'1','90010','코드분류코드','1','공통코드','1', NULL, NOW());</v>
      </c>
    </row>
    <row r="1626" spans="1:17">
      <c r="A1626" s="66" t="s">
        <v>2238</v>
      </c>
      <c r="B1626" s="144">
        <v>1</v>
      </c>
      <c r="C1626" s="16">
        <v>90010</v>
      </c>
      <c r="D1626" s="17" t="s">
        <v>1818</v>
      </c>
      <c r="E1626" s="17" t="s">
        <v>500</v>
      </c>
      <c r="F1626" s="5" t="s">
        <v>1820</v>
      </c>
      <c r="G1626" s="18">
        <v>2</v>
      </c>
      <c r="H1626" s="18">
        <v>4</v>
      </c>
      <c r="I1626" s="13">
        <v>1</v>
      </c>
      <c r="J1626" s="14">
        <v>1</v>
      </c>
      <c r="K1626" s="14">
        <v>1</v>
      </c>
      <c r="L1626" s="14">
        <v>0</v>
      </c>
      <c r="M1626" s="14">
        <v>0</v>
      </c>
      <c r="N1626" s="14" t="s">
        <v>170</v>
      </c>
      <c r="O1626" s="13"/>
      <c r="P1626" s="15" t="s">
        <v>267</v>
      </c>
      <c r="Q1626" s="27" t="str">
        <f t="shared" si="25"/>
        <v>INSERT INTO CNCR_CODE_META_BAK values (:v_host_cd,'1','90010','코드분류코드','2','원내코드','2', NULL, NOW());</v>
      </c>
    </row>
    <row r="1627" spans="1:17">
      <c r="A1627" s="66" t="s">
        <v>2238</v>
      </c>
      <c r="B1627" s="144">
        <v>1</v>
      </c>
      <c r="C1627" s="16">
        <v>90010</v>
      </c>
      <c r="D1627" s="17" t="s">
        <v>1818</v>
      </c>
      <c r="E1627" s="17" t="s">
        <v>382</v>
      </c>
      <c r="F1627" s="5" t="s">
        <v>1821</v>
      </c>
      <c r="G1627" s="18">
        <v>3</v>
      </c>
      <c r="H1627" s="18">
        <v>4</v>
      </c>
      <c r="I1627" s="13">
        <v>1</v>
      </c>
      <c r="J1627" s="14">
        <v>1</v>
      </c>
      <c r="K1627" s="14">
        <v>1</v>
      </c>
      <c r="L1627" s="14">
        <v>0</v>
      </c>
      <c r="M1627" s="14">
        <v>0</v>
      </c>
      <c r="N1627" s="14" t="s">
        <v>170</v>
      </c>
      <c r="O1627" s="13"/>
      <c r="P1627" s="15" t="s">
        <v>267</v>
      </c>
      <c r="Q1627" s="27" t="str">
        <f t="shared" si="25"/>
        <v>INSERT INTO CNCR_CODE_META_BAK values (:v_host_cd,'1','90010','코드분류코드','3','표준코드(EDI코드, SNOMEDCT코드, LOINC코드)','3', NULL, NOW());</v>
      </c>
    </row>
    <row r="1628" spans="1:17">
      <c r="A1628" s="66" t="s">
        <v>2238</v>
      </c>
      <c r="B1628" s="144">
        <v>1</v>
      </c>
      <c r="C1628" s="16">
        <v>90010</v>
      </c>
      <c r="D1628" s="17" t="s">
        <v>1818</v>
      </c>
      <c r="E1628" s="17" t="s">
        <v>504</v>
      </c>
      <c r="F1628" s="5" t="s">
        <v>271</v>
      </c>
      <c r="G1628" s="18">
        <v>4</v>
      </c>
      <c r="H1628" s="18">
        <v>4</v>
      </c>
      <c r="I1628" s="13">
        <v>1</v>
      </c>
      <c r="J1628" s="14">
        <v>1</v>
      </c>
      <c r="K1628" s="14">
        <v>1</v>
      </c>
      <c r="L1628" s="14">
        <v>0</v>
      </c>
      <c r="M1628" s="14">
        <v>0</v>
      </c>
      <c r="N1628" s="14" t="s">
        <v>170</v>
      </c>
      <c r="O1628" s="13"/>
      <c r="P1628" s="15" t="s">
        <v>267</v>
      </c>
      <c r="Q1628" s="27" t="str">
        <f t="shared" si="25"/>
        <v>INSERT INTO CNCR_CODE_META_BAK values (:v_host_cd,'1','90010','코드분류코드','9','기타','4', NULL, NOW());</v>
      </c>
    </row>
    <row r="1629" spans="1:17">
      <c r="A1629" s="66" t="s">
        <v>2238</v>
      </c>
      <c r="B1629" s="144">
        <v>1</v>
      </c>
      <c r="C1629" s="16">
        <v>90020</v>
      </c>
      <c r="D1629" s="17" t="s">
        <v>1822</v>
      </c>
      <c r="E1629" s="17" t="s">
        <v>339</v>
      </c>
      <c r="F1629" s="5" t="s">
        <v>1823</v>
      </c>
      <c r="G1629" s="18">
        <v>1</v>
      </c>
      <c r="H1629" s="18">
        <v>13</v>
      </c>
      <c r="I1629" s="13">
        <v>1</v>
      </c>
      <c r="J1629" s="14">
        <v>1</v>
      </c>
      <c r="K1629" s="14">
        <v>1</v>
      </c>
      <c r="L1629" s="14">
        <v>0</v>
      </c>
      <c r="M1629" s="14">
        <v>0</v>
      </c>
      <c r="N1629" s="14" t="s">
        <v>170</v>
      </c>
      <c r="O1629" s="13"/>
      <c r="P1629" s="15" t="s">
        <v>267</v>
      </c>
      <c r="Q1629" s="27" t="str">
        <f t="shared" si="25"/>
        <v>INSERT INTO CNCR_CODE_META_BAK values (:v_host_cd,'1','90020','테이블대분류코드','01','암등록','1', NULL, NOW());</v>
      </c>
    </row>
    <row r="1630" spans="1:17">
      <c r="A1630" s="66" t="s">
        <v>2238</v>
      </c>
      <c r="B1630" s="144">
        <v>1</v>
      </c>
      <c r="C1630" s="16">
        <v>90020</v>
      </c>
      <c r="D1630" s="17" t="s">
        <v>1822</v>
      </c>
      <c r="E1630" s="17" t="s">
        <v>341</v>
      </c>
      <c r="F1630" s="5" t="s">
        <v>16</v>
      </c>
      <c r="G1630" s="18">
        <v>2</v>
      </c>
      <c r="H1630" s="18">
        <v>13</v>
      </c>
      <c r="I1630" s="13">
        <v>1</v>
      </c>
      <c r="J1630" s="14">
        <v>1</v>
      </c>
      <c r="K1630" s="14">
        <v>1</v>
      </c>
      <c r="L1630" s="14">
        <v>0</v>
      </c>
      <c r="M1630" s="14">
        <v>0</v>
      </c>
      <c r="N1630" s="14" t="s">
        <v>170</v>
      </c>
      <c r="O1630" s="13"/>
      <c r="P1630" s="15" t="s">
        <v>267</v>
      </c>
      <c r="Q1630" s="27" t="str">
        <f t="shared" si="25"/>
        <v>INSERT INTO CNCR_CODE_META_BAK values (:v_host_cd,'1','90020','테이블대분류코드','02','환자','2', NULL, NOW());</v>
      </c>
    </row>
    <row r="1631" spans="1:17">
      <c r="A1631" s="66" t="s">
        <v>2238</v>
      </c>
      <c r="B1631" s="144">
        <v>1</v>
      </c>
      <c r="C1631" s="16">
        <v>90020</v>
      </c>
      <c r="D1631" s="17" t="s">
        <v>1822</v>
      </c>
      <c r="E1631" s="17" t="s">
        <v>343</v>
      </c>
      <c r="F1631" s="5" t="s">
        <v>24</v>
      </c>
      <c r="G1631" s="18">
        <v>3</v>
      </c>
      <c r="H1631" s="18">
        <v>13</v>
      </c>
      <c r="I1631" s="13">
        <v>1</v>
      </c>
      <c r="J1631" s="14">
        <v>1</v>
      </c>
      <c r="K1631" s="14">
        <v>1</v>
      </c>
      <c r="L1631" s="14">
        <v>0</v>
      </c>
      <c r="M1631" s="14">
        <v>0</v>
      </c>
      <c r="N1631" s="14" t="s">
        <v>170</v>
      </c>
      <c r="O1631" s="13"/>
      <c r="P1631" s="15" t="s">
        <v>267</v>
      </c>
      <c r="Q1631" s="27" t="str">
        <f t="shared" si="25"/>
        <v>INSERT INTO CNCR_CODE_META_BAK values (:v_host_cd,'1','90020','테이블대분류코드','03','진단','3', NULL, NOW());</v>
      </c>
    </row>
    <row r="1632" spans="1:17">
      <c r="A1632" s="66" t="s">
        <v>2238</v>
      </c>
      <c r="B1632" s="144">
        <v>1</v>
      </c>
      <c r="C1632" s="16">
        <v>90020</v>
      </c>
      <c r="D1632" s="17" t="s">
        <v>1822</v>
      </c>
      <c r="E1632" s="17" t="s">
        <v>345</v>
      </c>
      <c r="F1632" s="5" t="s">
        <v>37</v>
      </c>
      <c r="G1632" s="18">
        <v>4</v>
      </c>
      <c r="H1632" s="18">
        <v>13</v>
      </c>
      <c r="I1632" s="13">
        <v>1</v>
      </c>
      <c r="J1632" s="14">
        <v>1</v>
      </c>
      <c r="K1632" s="14">
        <v>1</v>
      </c>
      <c r="L1632" s="14">
        <v>0</v>
      </c>
      <c r="M1632" s="14">
        <v>0</v>
      </c>
      <c r="N1632" s="14" t="s">
        <v>170</v>
      </c>
      <c r="O1632" s="13"/>
      <c r="P1632" s="15" t="s">
        <v>267</v>
      </c>
      <c r="Q1632" s="27" t="str">
        <f t="shared" si="25"/>
        <v>INSERT INTO CNCR_CODE_META_BAK values (:v_host_cd,'1','90020','테이블대분류코드','04','검사','4', NULL, NOW());</v>
      </c>
    </row>
    <row r="1633" spans="1:17">
      <c r="A1633" s="66" t="s">
        <v>2238</v>
      </c>
      <c r="B1633" s="144">
        <v>1</v>
      </c>
      <c r="C1633" s="16">
        <v>90020</v>
      </c>
      <c r="D1633" s="17" t="s">
        <v>1822</v>
      </c>
      <c r="E1633" s="17" t="s">
        <v>347</v>
      </c>
      <c r="F1633" s="5" t="s">
        <v>60</v>
      </c>
      <c r="G1633" s="18">
        <v>5</v>
      </c>
      <c r="H1633" s="18">
        <v>13</v>
      </c>
      <c r="I1633" s="13">
        <v>1</v>
      </c>
      <c r="J1633" s="14">
        <v>1</v>
      </c>
      <c r="K1633" s="14">
        <v>1</v>
      </c>
      <c r="L1633" s="14">
        <v>0</v>
      </c>
      <c r="M1633" s="14">
        <v>0</v>
      </c>
      <c r="N1633" s="14" t="s">
        <v>170</v>
      </c>
      <c r="O1633" s="13"/>
      <c r="P1633" s="15" t="s">
        <v>267</v>
      </c>
      <c r="Q1633" s="27" t="str">
        <f t="shared" si="25"/>
        <v>INSERT INTO CNCR_CODE_META_BAK values (:v_host_cd,'1','90020','테이블대분류코드','05','치료','5', NULL, NOW());</v>
      </c>
    </row>
    <row r="1634" spans="1:17">
      <c r="A1634" s="66" t="s">
        <v>2238</v>
      </c>
      <c r="B1634" s="144">
        <v>1</v>
      </c>
      <c r="C1634" s="16">
        <v>90020</v>
      </c>
      <c r="D1634" s="17" t="s">
        <v>1822</v>
      </c>
      <c r="E1634" s="17" t="s">
        <v>595</v>
      </c>
      <c r="F1634" s="5" t="s">
        <v>110</v>
      </c>
      <c r="G1634" s="18">
        <v>6</v>
      </c>
      <c r="H1634" s="18">
        <v>13</v>
      </c>
      <c r="I1634" s="13">
        <v>1</v>
      </c>
      <c r="J1634" s="14">
        <v>1</v>
      </c>
      <c r="K1634" s="14">
        <v>1</v>
      </c>
      <c r="L1634" s="14">
        <v>0</v>
      </c>
      <c r="M1634" s="14">
        <v>0</v>
      </c>
      <c r="N1634" s="14" t="s">
        <v>170</v>
      </c>
      <c r="O1634" s="13"/>
      <c r="P1634" s="15" t="s">
        <v>267</v>
      </c>
      <c r="Q1634" s="27" t="str">
        <f t="shared" si="25"/>
        <v>INSERT INTO CNCR_CODE_META_BAK values (:v_host_cd,'1','90020','테이블대분류코드','06','추적관찰','6', NULL, NOW());</v>
      </c>
    </row>
    <row r="1635" spans="1:17">
      <c r="A1635" s="66" t="s">
        <v>2238</v>
      </c>
      <c r="B1635" s="144">
        <v>1</v>
      </c>
      <c r="C1635" s="16">
        <v>90020</v>
      </c>
      <c r="D1635" s="17" t="s">
        <v>1822</v>
      </c>
      <c r="E1635" s="17" t="s">
        <v>597</v>
      </c>
      <c r="F1635" s="5" t="s">
        <v>1824</v>
      </c>
      <c r="G1635" s="18">
        <v>7</v>
      </c>
      <c r="H1635" s="18">
        <v>13</v>
      </c>
      <c r="I1635" s="13">
        <v>1</v>
      </c>
      <c r="J1635" s="14">
        <v>1</v>
      </c>
      <c r="K1635" s="14">
        <v>1</v>
      </c>
      <c r="L1635" s="14">
        <v>0</v>
      </c>
      <c r="M1635" s="14">
        <v>0</v>
      </c>
      <c r="N1635" s="14" t="s">
        <v>170</v>
      </c>
      <c r="O1635" s="13"/>
      <c r="P1635" s="15" t="s">
        <v>267</v>
      </c>
      <c r="Q1635" s="27" t="str">
        <f t="shared" si="25"/>
        <v>INSERT INTO CNCR_CODE_META_BAK values (:v_host_cd,'1','90020','테이블대분류코드','07','Clinical Data','7', NULL, NOW());</v>
      </c>
    </row>
    <row r="1636" spans="1:17">
      <c r="A1636" s="66" t="s">
        <v>2238</v>
      </c>
      <c r="B1636" s="144">
        <v>1</v>
      </c>
      <c r="C1636" s="16">
        <v>90020</v>
      </c>
      <c r="D1636" s="17" t="s">
        <v>1822</v>
      </c>
      <c r="E1636" s="17" t="s">
        <v>599</v>
      </c>
      <c r="F1636" s="5" t="s">
        <v>1825</v>
      </c>
      <c r="G1636" s="18">
        <v>8</v>
      </c>
      <c r="H1636" s="18">
        <v>13</v>
      </c>
      <c r="I1636" s="13">
        <v>1</v>
      </c>
      <c r="J1636" s="14">
        <v>1</v>
      </c>
      <c r="K1636" s="14">
        <v>1</v>
      </c>
      <c r="L1636" s="14">
        <v>0</v>
      </c>
      <c r="M1636" s="14">
        <v>0</v>
      </c>
      <c r="N1636" s="14" t="s">
        <v>170</v>
      </c>
      <c r="O1636" s="13"/>
      <c r="P1636" s="15" t="s">
        <v>267</v>
      </c>
      <c r="Q1636" s="27" t="str">
        <f t="shared" si="25"/>
        <v>INSERT INTO CNCR_CODE_META_BAK values (:v_host_cd,'1','90020','테이블대분류코드','08','Health Syatem Data','8', NULL, NOW());</v>
      </c>
    </row>
    <row r="1637" spans="1:17">
      <c r="A1637" s="66" t="s">
        <v>2238</v>
      </c>
      <c r="B1637" s="144">
        <v>1</v>
      </c>
      <c r="C1637" s="16">
        <v>90020</v>
      </c>
      <c r="D1637" s="17" t="s">
        <v>1822</v>
      </c>
      <c r="E1637" s="17" t="s">
        <v>666</v>
      </c>
      <c r="F1637" s="5" t="s">
        <v>1826</v>
      </c>
      <c r="G1637" s="18">
        <v>9</v>
      </c>
      <c r="H1637" s="18">
        <v>13</v>
      </c>
      <c r="I1637" s="13">
        <v>1</v>
      </c>
      <c r="J1637" s="14">
        <v>1</v>
      </c>
      <c r="K1637" s="14">
        <v>1</v>
      </c>
      <c r="L1637" s="14">
        <v>0</v>
      </c>
      <c r="M1637" s="14">
        <v>0</v>
      </c>
      <c r="N1637" s="14" t="s">
        <v>170</v>
      </c>
      <c r="O1637" s="13"/>
      <c r="P1637" s="15" t="s">
        <v>267</v>
      </c>
      <c r="Q1637" s="27" t="str">
        <f t="shared" si="25"/>
        <v>INSERT INTO CNCR_CODE_META_BAK values (:v_host_cd,'1','90020','테이블대분류코드','09','Health Economics data','9', NULL, NOW());</v>
      </c>
    </row>
    <row r="1638" spans="1:17">
      <c r="A1638" s="66" t="s">
        <v>2238</v>
      </c>
      <c r="B1638" s="144">
        <v>1</v>
      </c>
      <c r="C1638" s="16">
        <v>90020</v>
      </c>
      <c r="D1638" s="17" t="s">
        <v>1822</v>
      </c>
      <c r="E1638" s="17" t="s">
        <v>901</v>
      </c>
      <c r="F1638" s="5" t="s">
        <v>1827</v>
      </c>
      <c r="G1638" s="18">
        <v>10</v>
      </c>
      <c r="H1638" s="18">
        <v>13</v>
      </c>
      <c r="I1638" s="13">
        <v>1</v>
      </c>
      <c r="J1638" s="14">
        <v>1</v>
      </c>
      <c r="K1638" s="14">
        <v>1</v>
      </c>
      <c r="L1638" s="14">
        <v>0</v>
      </c>
      <c r="M1638" s="14">
        <v>0</v>
      </c>
      <c r="N1638" s="14" t="s">
        <v>170</v>
      </c>
      <c r="O1638" s="13"/>
      <c r="P1638" s="15" t="s">
        <v>267</v>
      </c>
      <c r="Q1638" s="27" t="str">
        <f t="shared" si="25"/>
        <v>INSERT INTO CNCR_CODE_META_BAK values (:v_host_cd,'1','90020','테이블대분류코드','10','Standardized Derived Elements','10', NULL, NOW());</v>
      </c>
    </row>
    <row r="1639" spans="1:17">
      <c r="A1639" s="66" t="s">
        <v>2238</v>
      </c>
      <c r="B1639" s="144">
        <v>1</v>
      </c>
      <c r="C1639" s="16">
        <v>90020</v>
      </c>
      <c r="D1639" s="17" t="s">
        <v>1822</v>
      </c>
      <c r="E1639" s="17" t="s">
        <v>903</v>
      </c>
      <c r="F1639" s="5" t="s">
        <v>1828</v>
      </c>
      <c r="G1639" s="18">
        <v>11</v>
      </c>
      <c r="H1639" s="18">
        <v>13</v>
      </c>
      <c r="I1639" s="13">
        <v>1</v>
      </c>
      <c r="J1639" s="14">
        <v>1</v>
      </c>
      <c r="K1639" s="14">
        <v>1</v>
      </c>
      <c r="L1639" s="14">
        <v>0</v>
      </c>
      <c r="M1639" s="14">
        <v>0</v>
      </c>
      <c r="N1639" s="14" t="s">
        <v>170</v>
      </c>
      <c r="O1639" s="13"/>
      <c r="P1639" s="15" t="s">
        <v>499</v>
      </c>
      <c r="Q1639" s="27" t="str">
        <f t="shared" si="25"/>
        <v>INSERT INTO CNCR_CODE_META_BAK values (:v_host_cd,'1','90020','테이블대분류코드','11','Metadata','11', NULL, NOW());</v>
      </c>
    </row>
    <row r="1640" spans="1:17">
      <c r="A1640" s="66" t="s">
        <v>2238</v>
      </c>
      <c r="B1640" s="144">
        <v>1</v>
      </c>
      <c r="C1640" s="16">
        <v>90020</v>
      </c>
      <c r="D1640" s="17" t="s">
        <v>1822</v>
      </c>
      <c r="E1640" s="17" t="s">
        <v>905</v>
      </c>
      <c r="F1640" s="5" t="s">
        <v>1829</v>
      </c>
      <c r="G1640" s="18">
        <v>12</v>
      </c>
      <c r="H1640" s="18">
        <v>13</v>
      </c>
      <c r="I1640" s="13">
        <v>1</v>
      </c>
      <c r="J1640" s="14">
        <v>1</v>
      </c>
      <c r="K1640" s="14">
        <v>1</v>
      </c>
      <c r="L1640" s="14">
        <v>0</v>
      </c>
      <c r="M1640" s="14">
        <v>0</v>
      </c>
      <c r="N1640" s="14" t="s">
        <v>170</v>
      </c>
      <c r="O1640" s="13"/>
      <c r="P1640" s="15" t="s">
        <v>267</v>
      </c>
      <c r="Q1640" s="27" t="str">
        <f t="shared" si="25"/>
        <v>INSERT INTO CNCR_CODE_META_BAK values (:v_host_cd,'1','90020','테이블대분류코드','12','Vocabulary','12', NULL, NOW());</v>
      </c>
    </row>
    <row r="1641" spans="1:17">
      <c r="A1641" s="66" t="s">
        <v>2238</v>
      </c>
      <c r="B1641" s="144">
        <v>1</v>
      </c>
      <c r="C1641" s="16">
        <v>90020</v>
      </c>
      <c r="D1641" s="17" t="s">
        <v>1822</v>
      </c>
      <c r="E1641" s="17" t="s">
        <v>310</v>
      </c>
      <c r="F1641" s="5" t="s">
        <v>271</v>
      </c>
      <c r="G1641" s="18">
        <v>13</v>
      </c>
      <c r="H1641" s="18">
        <v>13</v>
      </c>
      <c r="I1641" s="13">
        <v>1</v>
      </c>
      <c r="J1641" s="14">
        <v>1</v>
      </c>
      <c r="K1641" s="14">
        <v>1</v>
      </c>
      <c r="L1641" s="14">
        <v>0</v>
      </c>
      <c r="M1641" s="14">
        <v>0</v>
      </c>
      <c r="N1641" s="14" t="s">
        <v>170</v>
      </c>
      <c r="O1641" s="13"/>
      <c r="P1641" s="15" t="s">
        <v>267</v>
      </c>
      <c r="Q1641" s="27" t="str">
        <f t="shared" si="25"/>
        <v>INSERT INTO CNCR_CODE_META_BAK values (:v_host_cd,'1','90020','테이블대분류코드','99','기타','13', NULL, NOW());</v>
      </c>
    </row>
    <row r="1642" spans="1:17">
      <c r="A1642" s="66" t="s">
        <v>2238</v>
      </c>
      <c r="B1642" s="144">
        <v>1</v>
      </c>
      <c r="C1642" s="16">
        <v>90030</v>
      </c>
      <c r="D1642" s="17" t="s">
        <v>1830</v>
      </c>
      <c r="E1642" s="17" t="s">
        <v>339</v>
      </c>
      <c r="F1642" s="5" t="s">
        <v>1823</v>
      </c>
      <c r="G1642" s="18">
        <v>1</v>
      </c>
      <c r="H1642" s="18">
        <v>34</v>
      </c>
      <c r="I1642" s="13">
        <v>1</v>
      </c>
      <c r="J1642" s="14">
        <v>1</v>
      </c>
      <c r="K1642" s="14">
        <v>1</v>
      </c>
      <c r="L1642" s="14">
        <v>0</v>
      </c>
      <c r="M1642" s="14">
        <v>0</v>
      </c>
      <c r="N1642" s="14" t="s">
        <v>170</v>
      </c>
      <c r="O1642" s="13"/>
      <c r="P1642" s="15" t="s">
        <v>267</v>
      </c>
      <c r="Q1642" s="27" t="str">
        <f t="shared" si="25"/>
        <v>INSERT INTO CNCR_CODE_META_BAK values (:v_host_cd,'1','90030','테이블중분류코드','01','암등록','1', NULL, NOW());</v>
      </c>
    </row>
    <row r="1643" spans="1:17">
      <c r="A1643" s="66" t="s">
        <v>2238</v>
      </c>
      <c r="B1643" s="144">
        <v>1</v>
      </c>
      <c r="C1643" s="16">
        <v>90030</v>
      </c>
      <c r="D1643" s="17" t="s">
        <v>1830</v>
      </c>
      <c r="E1643" s="17" t="s">
        <v>341</v>
      </c>
      <c r="F1643" s="5" t="s">
        <v>17</v>
      </c>
      <c r="G1643" s="18">
        <v>2</v>
      </c>
      <c r="H1643" s="18">
        <v>34</v>
      </c>
      <c r="I1643" s="13">
        <v>1</v>
      </c>
      <c r="J1643" s="14">
        <v>1</v>
      </c>
      <c r="K1643" s="14">
        <v>1</v>
      </c>
      <c r="L1643" s="14">
        <v>0</v>
      </c>
      <c r="M1643" s="14">
        <v>0</v>
      </c>
      <c r="N1643" s="14" t="s">
        <v>170</v>
      </c>
      <c r="O1643" s="13"/>
      <c r="P1643" s="15" t="s">
        <v>267</v>
      </c>
      <c r="Q1643" s="27" t="str">
        <f t="shared" si="25"/>
        <v>INSERT INTO CNCR_CODE_META_BAK values (:v_host_cd,'1','90030','테이블중분류코드','02','건강정보','2', NULL, NOW());</v>
      </c>
    </row>
    <row r="1644" spans="1:17">
      <c r="A1644" s="66" t="s">
        <v>2238</v>
      </c>
      <c r="B1644" s="144">
        <v>1</v>
      </c>
      <c r="C1644" s="16">
        <v>90030</v>
      </c>
      <c r="D1644" s="17" t="s">
        <v>1830</v>
      </c>
      <c r="E1644" s="17" t="s">
        <v>343</v>
      </c>
      <c r="F1644" s="5" t="s">
        <v>22</v>
      </c>
      <c r="G1644" s="18">
        <v>3</v>
      </c>
      <c r="H1644" s="18">
        <v>34</v>
      </c>
      <c r="I1644" s="13">
        <v>1</v>
      </c>
      <c r="J1644" s="14">
        <v>1</v>
      </c>
      <c r="K1644" s="14">
        <v>1</v>
      </c>
      <c r="L1644" s="14">
        <v>0</v>
      </c>
      <c r="M1644" s="14">
        <v>0</v>
      </c>
      <c r="N1644" s="14" t="s">
        <v>170</v>
      </c>
      <c r="O1644" s="13"/>
      <c r="P1644" s="15" t="s">
        <v>267</v>
      </c>
      <c r="Q1644" s="27" t="str">
        <f t="shared" si="25"/>
        <v>INSERT INTO CNCR_CODE_META_BAK values (:v_host_cd,'1','90030','테이블중분류코드','03','가족력','3', NULL, NOW());</v>
      </c>
    </row>
    <row r="1645" spans="1:17">
      <c r="A1645" s="66" t="s">
        <v>2238</v>
      </c>
      <c r="B1645" s="144">
        <v>1</v>
      </c>
      <c r="C1645" s="16">
        <v>90030</v>
      </c>
      <c r="D1645" s="17" t="s">
        <v>1830</v>
      </c>
      <c r="E1645" s="17" t="s">
        <v>345</v>
      </c>
      <c r="F1645" s="5" t="s">
        <v>25</v>
      </c>
      <c r="G1645" s="18">
        <v>4</v>
      </c>
      <c r="H1645" s="18">
        <v>34</v>
      </c>
      <c r="I1645" s="13">
        <v>1</v>
      </c>
      <c r="J1645" s="14">
        <v>1</v>
      </c>
      <c r="K1645" s="14">
        <v>1</v>
      </c>
      <c r="L1645" s="14">
        <v>0</v>
      </c>
      <c r="M1645" s="14">
        <v>0</v>
      </c>
      <c r="N1645" s="14" t="s">
        <v>170</v>
      </c>
      <c r="O1645" s="13"/>
      <c r="P1645" s="15" t="s">
        <v>267</v>
      </c>
      <c r="Q1645" s="27" t="str">
        <f t="shared" si="25"/>
        <v>INSERT INTO CNCR_CODE_META_BAK values (:v_host_cd,'1','90030','테이블중분류코드','04','신체계측정보','4', NULL, NOW());</v>
      </c>
    </row>
    <row r="1646" spans="1:17">
      <c r="A1646" s="66" t="s">
        <v>2238</v>
      </c>
      <c r="B1646" s="144">
        <v>1</v>
      </c>
      <c r="C1646" s="16">
        <v>90030</v>
      </c>
      <c r="D1646" s="17" t="s">
        <v>1830</v>
      </c>
      <c r="E1646" s="17" t="s">
        <v>347</v>
      </c>
      <c r="F1646" s="5" t="s">
        <v>28</v>
      </c>
      <c r="G1646" s="18">
        <v>5</v>
      </c>
      <c r="H1646" s="18">
        <v>34</v>
      </c>
      <c r="I1646" s="13">
        <v>1</v>
      </c>
      <c r="J1646" s="14">
        <v>1</v>
      </c>
      <c r="K1646" s="14">
        <v>1</v>
      </c>
      <c r="L1646" s="14">
        <v>0</v>
      </c>
      <c r="M1646" s="14">
        <v>0</v>
      </c>
      <c r="N1646" s="14" t="s">
        <v>170</v>
      </c>
      <c r="O1646" s="13"/>
      <c r="P1646" s="15" t="s">
        <v>267</v>
      </c>
      <c r="Q1646" s="27" t="str">
        <f t="shared" si="25"/>
        <v>INSERT INTO CNCR_CODE_META_BAK values (:v_host_cd,'1','90030','테이블중분류코드','05','진단정보','5', NULL, NOW());</v>
      </c>
    </row>
    <row r="1647" spans="1:17">
      <c r="A1647" s="66" t="s">
        <v>2238</v>
      </c>
      <c r="B1647" s="144">
        <v>1</v>
      </c>
      <c r="C1647" s="16">
        <v>90030</v>
      </c>
      <c r="D1647" s="17" t="s">
        <v>1830</v>
      </c>
      <c r="E1647" s="17" t="s">
        <v>595</v>
      </c>
      <c r="F1647" s="5" t="s">
        <v>34</v>
      </c>
      <c r="G1647" s="18">
        <v>6</v>
      </c>
      <c r="H1647" s="18">
        <v>34</v>
      </c>
      <c r="I1647" s="13">
        <v>1</v>
      </c>
      <c r="J1647" s="14">
        <v>1</v>
      </c>
      <c r="K1647" s="14">
        <v>1</v>
      </c>
      <c r="L1647" s="14">
        <v>0</v>
      </c>
      <c r="M1647" s="14">
        <v>0</v>
      </c>
      <c r="N1647" s="14" t="s">
        <v>170</v>
      </c>
      <c r="O1647" s="13"/>
      <c r="P1647" s="15" t="s">
        <v>267</v>
      </c>
      <c r="Q1647" s="27" t="str">
        <f t="shared" si="25"/>
        <v>INSERT INTO CNCR_CODE_META_BAK values (:v_host_cd,'1','90030','테이블중분류코드','06','병기','6', NULL, NOW());</v>
      </c>
    </row>
    <row r="1648" spans="1:17">
      <c r="A1648" s="66" t="s">
        <v>2238</v>
      </c>
      <c r="B1648" s="144">
        <v>1</v>
      </c>
      <c r="C1648" s="16">
        <v>90030</v>
      </c>
      <c r="D1648" s="17" t="s">
        <v>1830</v>
      </c>
      <c r="E1648" s="17" t="s">
        <v>597</v>
      </c>
      <c r="F1648" s="5" t="s">
        <v>30</v>
      </c>
      <c r="G1648" s="18">
        <v>7</v>
      </c>
      <c r="H1648" s="18">
        <v>34</v>
      </c>
      <c r="I1648" s="13">
        <v>1</v>
      </c>
      <c r="J1648" s="14">
        <v>1</v>
      </c>
      <c r="K1648" s="14">
        <v>1</v>
      </c>
      <c r="L1648" s="14">
        <v>0</v>
      </c>
      <c r="M1648" s="14">
        <v>0</v>
      </c>
      <c r="N1648" s="14" t="s">
        <v>170</v>
      </c>
      <c r="O1648" s="13"/>
      <c r="P1648" s="15" t="s">
        <v>267</v>
      </c>
      <c r="Q1648" s="27" t="str">
        <f t="shared" si="25"/>
        <v>INSERT INTO CNCR_CODE_META_BAK values (:v_host_cd,'1','90030','테이블중분류코드','07','전이정보','7', NULL, NOW());</v>
      </c>
    </row>
    <row r="1649" spans="1:17">
      <c r="A1649" s="66" t="s">
        <v>2238</v>
      </c>
      <c r="B1649" s="144">
        <v>1</v>
      </c>
      <c r="C1649" s="16">
        <v>90030</v>
      </c>
      <c r="D1649" s="17" t="s">
        <v>1830</v>
      </c>
      <c r="E1649" s="17" t="s">
        <v>599</v>
      </c>
      <c r="F1649" s="5" t="s">
        <v>24</v>
      </c>
      <c r="G1649" s="18">
        <v>8</v>
      </c>
      <c r="H1649" s="18">
        <v>34</v>
      </c>
      <c r="I1649" s="13">
        <v>1</v>
      </c>
      <c r="J1649" s="14">
        <v>1</v>
      </c>
      <c r="K1649" s="14">
        <v>1</v>
      </c>
      <c r="L1649" s="14">
        <v>0</v>
      </c>
      <c r="M1649" s="14">
        <v>0</v>
      </c>
      <c r="N1649" s="14" t="s">
        <v>170</v>
      </c>
      <c r="O1649" s="13"/>
      <c r="P1649" s="15" t="s">
        <v>267</v>
      </c>
      <c r="Q1649" s="27" t="str">
        <f t="shared" si="25"/>
        <v>INSERT INTO CNCR_CODE_META_BAK values (:v_host_cd,'1','90030','테이블중분류코드','08','진단','8', NULL, NOW());</v>
      </c>
    </row>
    <row r="1650" spans="1:17">
      <c r="A1650" s="66" t="s">
        <v>2238</v>
      </c>
      <c r="B1650" s="144">
        <v>1</v>
      </c>
      <c r="C1650" s="16">
        <v>90030</v>
      </c>
      <c r="D1650" s="17" t="s">
        <v>1830</v>
      </c>
      <c r="E1650" s="17" t="s">
        <v>666</v>
      </c>
      <c r="F1650" s="5" t="s">
        <v>41</v>
      </c>
      <c r="G1650" s="18">
        <v>9</v>
      </c>
      <c r="H1650" s="18">
        <v>34</v>
      </c>
      <c r="I1650" s="13">
        <v>1</v>
      </c>
      <c r="J1650" s="14">
        <v>1</v>
      </c>
      <c r="K1650" s="14">
        <v>1</v>
      </c>
      <c r="L1650" s="14">
        <v>0</v>
      </c>
      <c r="M1650" s="14">
        <v>0</v>
      </c>
      <c r="N1650" s="14" t="s">
        <v>170</v>
      </c>
      <c r="O1650" s="13"/>
      <c r="P1650" s="15" t="s">
        <v>267</v>
      </c>
      <c r="Q1650" s="27" t="str">
        <f t="shared" si="25"/>
        <v>INSERT INTO CNCR_CODE_META_BAK values (:v_host_cd,'1','90030','테이블중분류코드','09','영상','9', NULL, NOW());</v>
      </c>
    </row>
    <row r="1651" spans="1:17">
      <c r="A1651" s="66" t="s">
        <v>2238</v>
      </c>
      <c r="B1651" s="144">
        <v>1</v>
      </c>
      <c r="C1651" s="16">
        <v>90030</v>
      </c>
      <c r="D1651" s="17" t="s">
        <v>1830</v>
      </c>
      <c r="E1651" s="17" t="s">
        <v>901</v>
      </c>
      <c r="F1651" s="5" t="s">
        <v>53</v>
      </c>
      <c r="G1651" s="18">
        <v>10</v>
      </c>
      <c r="H1651" s="18">
        <v>34</v>
      </c>
      <c r="I1651" s="13">
        <v>1</v>
      </c>
      <c r="J1651" s="14">
        <v>1</v>
      </c>
      <c r="K1651" s="14">
        <v>1</v>
      </c>
      <c r="L1651" s="14">
        <v>0</v>
      </c>
      <c r="M1651" s="14">
        <v>0</v>
      </c>
      <c r="N1651" s="14" t="s">
        <v>170</v>
      </c>
      <c r="O1651" s="13"/>
      <c r="P1651" s="15" t="s">
        <v>267</v>
      </c>
      <c r="Q1651" s="27" t="str">
        <f t="shared" si="25"/>
        <v>INSERT INTO CNCR_CODE_META_BAK values (:v_host_cd,'1','90030','테이블중분류코드','10','면역병리','10', NULL, NOW());</v>
      </c>
    </row>
    <row r="1652" spans="1:17">
      <c r="A1652" s="66" t="s">
        <v>2238</v>
      </c>
      <c r="B1652" s="144">
        <v>1</v>
      </c>
      <c r="C1652" s="16">
        <v>90030</v>
      </c>
      <c r="D1652" s="17" t="s">
        <v>1830</v>
      </c>
      <c r="E1652" s="17" t="s">
        <v>903</v>
      </c>
      <c r="F1652" s="5" t="s">
        <v>124</v>
      </c>
      <c r="G1652" s="18">
        <v>11</v>
      </c>
      <c r="H1652" s="18">
        <v>34</v>
      </c>
      <c r="I1652" s="13">
        <v>1</v>
      </c>
      <c r="J1652" s="14">
        <v>1</v>
      </c>
      <c r="K1652" s="14">
        <v>1</v>
      </c>
      <c r="L1652" s="14">
        <v>0</v>
      </c>
      <c r="M1652" s="14">
        <v>0</v>
      </c>
      <c r="N1652" s="14" t="s">
        <v>170</v>
      </c>
      <c r="O1652" s="13"/>
      <c r="P1652" s="15" t="s">
        <v>267</v>
      </c>
      <c r="Q1652" s="27" t="str">
        <f t="shared" si="25"/>
        <v>INSERT INTO CNCR_CODE_META_BAK values (:v_host_cd,'1','90030','테이블중분류코드','11','분자병리','11', NULL, NOW());</v>
      </c>
    </row>
    <row r="1653" spans="1:17">
      <c r="A1653" s="66" t="s">
        <v>2238</v>
      </c>
      <c r="B1653" s="144">
        <v>1</v>
      </c>
      <c r="C1653" s="16">
        <v>90030</v>
      </c>
      <c r="D1653" s="17" t="s">
        <v>1830</v>
      </c>
      <c r="E1653" s="17" t="s">
        <v>905</v>
      </c>
      <c r="F1653" s="5" t="s">
        <v>48</v>
      </c>
      <c r="G1653" s="18">
        <v>12</v>
      </c>
      <c r="H1653" s="18">
        <v>34</v>
      </c>
      <c r="I1653" s="13">
        <v>1</v>
      </c>
      <c r="J1653" s="14">
        <v>1</v>
      </c>
      <c r="K1653" s="14">
        <v>1</v>
      </c>
      <c r="L1653" s="14">
        <v>0</v>
      </c>
      <c r="M1653" s="14">
        <v>0</v>
      </c>
      <c r="N1653" s="14" t="s">
        <v>170</v>
      </c>
      <c r="O1653" s="13"/>
      <c r="P1653" s="15" t="s">
        <v>267</v>
      </c>
      <c r="Q1653" s="27" t="str">
        <f t="shared" si="25"/>
        <v>INSERT INTO CNCR_CODE_META_BAK values (:v_host_cd,'1','90030','테이블중분류코드','12','생체검사','12', NULL, NOW());</v>
      </c>
    </row>
    <row r="1654" spans="1:17">
      <c r="A1654" s="66" t="s">
        <v>2238</v>
      </c>
      <c r="B1654" s="144">
        <v>1</v>
      </c>
      <c r="C1654" s="16">
        <v>90030</v>
      </c>
      <c r="D1654" s="17" t="s">
        <v>1830</v>
      </c>
      <c r="E1654" s="17" t="s">
        <v>907</v>
      </c>
      <c r="F1654" s="5" t="s">
        <v>1831</v>
      </c>
      <c r="G1654" s="18">
        <v>13</v>
      </c>
      <c r="H1654" s="18">
        <v>34</v>
      </c>
      <c r="I1654" s="13">
        <v>1</v>
      </c>
      <c r="J1654" s="14">
        <v>1</v>
      </c>
      <c r="K1654" s="14">
        <v>1</v>
      </c>
      <c r="L1654" s="14">
        <v>0</v>
      </c>
      <c r="M1654" s="14">
        <v>0</v>
      </c>
      <c r="N1654" s="14" t="s">
        <v>170</v>
      </c>
      <c r="O1654" s="13"/>
      <c r="P1654" s="15" t="s">
        <v>267</v>
      </c>
      <c r="Q1654" s="27" t="str">
        <f t="shared" si="25"/>
        <v>INSERT INTO CNCR_CODE_META_BAK values (:v_host_cd,'1','90030','테이블중분류코드','13','H.pylori 감염여부','13', NULL, NOW());</v>
      </c>
    </row>
    <row r="1655" spans="1:17">
      <c r="A1655" s="66" t="s">
        <v>2238</v>
      </c>
      <c r="B1655" s="144">
        <v>1</v>
      </c>
      <c r="C1655" s="16">
        <v>90030</v>
      </c>
      <c r="D1655" s="17" t="s">
        <v>1830</v>
      </c>
      <c r="E1655" s="17" t="s">
        <v>909</v>
      </c>
      <c r="F1655" s="5" t="s">
        <v>1832</v>
      </c>
      <c r="G1655" s="18">
        <v>14</v>
      </c>
      <c r="H1655" s="18">
        <v>34</v>
      </c>
      <c r="I1655" s="13">
        <v>1</v>
      </c>
      <c r="J1655" s="14">
        <v>1</v>
      </c>
      <c r="K1655" s="14">
        <v>1</v>
      </c>
      <c r="L1655" s="14">
        <v>0</v>
      </c>
      <c r="M1655" s="14">
        <v>0</v>
      </c>
      <c r="N1655" s="14" t="s">
        <v>170</v>
      </c>
      <c r="O1655" s="13"/>
      <c r="P1655" s="15" t="s">
        <v>267</v>
      </c>
      <c r="Q1655" s="27" t="str">
        <f t="shared" si="25"/>
        <v>INSERT INTO CNCR_CODE_META_BAK values (:v_host_cd,'1','90030','테이블중분류코드','14','위내시경','14', NULL, NOW());</v>
      </c>
    </row>
    <row r="1656" spans="1:17">
      <c r="A1656" s="66" t="s">
        <v>2238</v>
      </c>
      <c r="B1656" s="144">
        <v>1</v>
      </c>
      <c r="C1656" s="16">
        <v>90030</v>
      </c>
      <c r="D1656" s="17" t="s">
        <v>1830</v>
      </c>
      <c r="E1656" s="17" t="s">
        <v>911</v>
      </c>
      <c r="F1656" s="5" t="s">
        <v>1833</v>
      </c>
      <c r="G1656" s="18">
        <v>15</v>
      </c>
      <c r="H1656" s="18">
        <v>34</v>
      </c>
      <c r="I1656" s="13">
        <v>1</v>
      </c>
      <c r="J1656" s="14">
        <v>1</v>
      </c>
      <c r="K1656" s="14">
        <v>1</v>
      </c>
      <c r="L1656" s="14">
        <v>0</v>
      </c>
      <c r="M1656" s="14">
        <v>0</v>
      </c>
      <c r="N1656" s="14" t="s">
        <v>170</v>
      </c>
      <c r="O1656" s="13"/>
      <c r="P1656" s="15" t="s">
        <v>267</v>
      </c>
      <c r="Q1656" s="27" t="str">
        <f t="shared" si="25"/>
        <v>INSERT INTO CNCR_CODE_META_BAK values (:v_host_cd,'1','90030','테이블중분류코드','15','내시경초음파(EUS)','15', NULL, NOW());</v>
      </c>
    </row>
    <row r="1657" spans="1:17">
      <c r="A1657" s="66" t="s">
        <v>2238</v>
      </c>
      <c r="B1657" s="144">
        <v>1</v>
      </c>
      <c r="C1657" s="16">
        <v>90030</v>
      </c>
      <c r="D1657" s="17" t="s">
        <v>1830</v>
      </c>
      <c r="E1657" s="17" t="s">
        <v>913</v>
      </c>
      <c r="F1657" s="5" t="s">
        <v>61</v>
      </c>
      <c r="G1657" s="18">
        <v>16</v>
      </c>
      <c r="H1657" s="18">
        <v>34</v>
      </c>
      <c r="I1657" s="13">
        <v>1</v>
      </c>
      <c r="J1657" s="14">
        <v>1</v>
      </c>
      <c r="K1657" s="14">
        <v>1</v>
      </c>
      <c r="L1657" s="14">
        <v>0</v>
      </c>
      <c r="M1657" s="14">
        <v>0</v>
      </c>
      <c r="N1657" s="14" t="s">
        <v>170</v>
      </c>
      <c r="O1657" s="13"/>
      <c r="P1657" s="15" t="s">
        <v>267</v>
      </c>
      <c r="Q1657" s="27" t="str">
        <f t="shared" si="25"/>
        <v>INSERT INTO CNCR_CODE_META_BAK values (:v_host_cd,'1','90030','테이블중분류코드','16','수술','16', NULL, NOW());</v>
      </c>
    </row>
    <row r="1658" spans="1:17">
      <c r="A1658" s="66" t="s">
        <v>2238</v>
      </c>
      <c r="B1658" s="144">
        <v>1</v>
      </c>
      <c r="C1658" s="16">
        <v>90030</v>
      </c>
      <c r="D1658" s="17" t="s">
        <v>1830</v>
      </c>
      <c r="E1658" s="17" t="s">
        <v>915</v>
      </c>
      <c r="F1658" s="5" t="s">
        <v>58</v>
      </c>
      <c r="G1658" s="18">
        <v>17</v>
      </c>
      <c r="H1658" s="18">
        <v>34</v>
      </c>
      <c r="I1658" s="13">
        <v>1</v>
      </c>
      <c r="J1658" s="14">
        <v>1</v>
      </c>
      <c r="K1658" s="14">
        <v>1</v>
      </c>
      <c r="L1658" s="14">
        <v>0</v>
      </c>
      <c r="M1658" s="14">
        <v>0</v>
      </c>
      <c r="N1658" s="14" t="s">
        <v>170</v>
      </c>
      <c r="O1658" s="13"/>
      <c r="P1658" s="15" t="s">
        <v>267</v>
      </c>
      <c r="Q1658" s="27" t="str">
        <f t="shared" si="25"/>
        <v>INSERT INTO CNCR_CODE_META_BAK values (:v_host_cd,'1','90030','테이블중분류코드','17','시술','17', NULL, NOW());</v>
      </c>
    </row>
    <row r="1659" spans="1:17">
      <c r="A1659" s="66" t="s">
        <v>2238</v>
      </c>
      <c r="B1659" s="144">
        <v>1</v>
      </c>
      <c r="C1659" s="16">
        <v>90030</v>
      </c>
      <c r="D1659" s="17" t="s">
        <v>1830</v>
      </c>
      <c r="E1659" s="17" t="s">
        <v>917</v>
      </c>
      <c r="F1659" s="5" t="s">
        <v>75</v>
      </c>
      <c r="G1659" s="18">
        <v>18</v>
      </c>
      <c r="H1659" s="18">
        <v>34</v>
      </c>
      <c r="I1659" s="13">
        <v>1</v>
      </c>
      <c r="J1659" s="14">
        <v>1</v>
      </c>
      <c r="K1659" s="14">
        <v>1</v>
      </c>
      <c r="L1659" s="14">
        <v>0</v>
      </c>
      <c r="M1659" s="14">
        <v>0</v>
      </c>
      <c r="N1659" s="14" t="s">
        <v>170</v>
      </c>
      <c r="O1659" s="13"/>
      <c r="P1659" s="15" t="s">
        <v>267</v>
      </c>
      <c r="Q1659" s="27" t="str">
        <f t="shared" si="25"/>
        <v>INSERT INTO CNCR_CODE_META_BAK values (:v_host_cd,'1','90030','테이블중분류코드','18','수술 후 외과병리','18', NULL, NOW());</v>
      </c>
    </row>
    <row r="1660" spans="1:17">
      <c r="A1660" s="66" t="s">
        <v>2238</v>
      </c>
      <c r="B1660" s="144">
        <v>1</v>
      </c>
      <c r="C1660" s="16">
        <v>90030</v>
      </c>
      <c r="D1660" s="17" t="s">
        <v>1830</v>
      </c>
      <c r="E1660" s="17" t="s">
        <v>919</v>
      </c>
      <c r="F1660" s="5" t="s">
        <v>152</v>
      </c>
      <c r="G1660" s="18">
        <v>19</v>
      </c>
      <c r="H1660" s="18">
        <v>34</v>
      </c>
      <c r="I1660" s="13">
        <v>1</v>
      </c>
      <c r="J1660" s="14">
        <v>1</v>
      </c>
      <c r="K1660" s="14">
        <v>1</v>
      </c>
      <c r="L1660" s="14">
        <v>0</v>
      </c>
      <c r="M1660" s="14">
        <v>0</v>
      </c>
      <c r="N1660" s="14" t="s">
        <v>170</v>
      </c>
      <c r="O1660" s="13"/>
      <c r="P1660" s="15" t="s">
        <v>267</v>
      </c>
      <c r="Q1660" s="27" t="str">
        <f t="shared" si="25"/>
        <v>INSERT INTO CNCR_CODE_META_BAK values (:v_host_cd,'1','90030','테이블중분류코드','19','수술 후 합병증','19', NULL, NOW());</v>
      </c>
    </row>
    <row r="1661" spans="1:17">
      <c r="A1661" s="66" t="s">
        <v>2238</v>
      </c>
      <c r="B1661" s="144">
        <v>1</v>
      </c>
      <c r="C1661" s="16">
        <v>90030</v>
      </c>
      <c r="D1661" s="17" t="s">
        <v>1830</v>
      </c>
      <c r="E1661" s="17" t="s">
        <v>921</v>
      </c>
      <c r="F1661" s="5" t="s">
        <v>73</v>
      </c>
      <c r="G1661" s="18">
        <v>20</v>
      </c>
      <c r="H1661" s="18">
        <v>34</v>
      </c>
      <c r="I1661" s="13">
        <v>1</v>
      </c>
      <c r="J1661" s="14">
        <v>1</v>
      </c>
      <c r="K1661" s="14">
        <v>1</v>
      </c>
      <c r="L1661" s="14">
        <v>0</v>
      </c>
      <c r="M1661" s="14">
        <v>0</v>
      </c>
      <c r="N1661" s="14" t="s">
        <v>170</v>
      </c>
      <c r="O1661" s="13"/>
      <c r="P1661" s="15" t="s">
        <v>267</v>
      </c>
      <c r="Q1661" s="27" t="str">
        <f t="shared" si="25"/>
        <v>INSERT INTO CNCR_CODE_META_BAK values (:v_host_cd,'1','90030','테이블중분류코드','20','수혈','20', NULL, NOW());</v>
      </c>
    </row>
    <row r="1662" spans="1:17">
      <c r="A1662" s="66" t="s">
        <v>2238</v>
      </c>
      <c r="B1662" s="144">
        <v>1</v>
      </c>
      <c r="C1662" s="16">
        <v>90030</v>
      </c>
      <c r="D1662" s="17" t="s">
        <v>1830</v>
      </c>
      <c r="E1662" s="17" t="s">
        <v>923</v>
      </c>
      <c r="F1662" s="5" t="s">
        <v>156</v>
      </c>
      <c r="G1662" s="18">
        <v>21</v>
      </c>
      <c r="H1662" s="18">
        <v>34</v>
      </c>
      <c r="I1662" s="13">
        <v>1</v>
      </c>
      <c r="J1662" s="14">
        <v>1</v>
      </c>
      <c r="K1662" s="14">
        <v>1</v>
      </c>
      <c r="L1662" s="14">
        <v>0</v>
      </c>
      <c r="M1662" s="14">
        <v>0</v>
      </c>
      <c r="N1662" s="14" t="s">
        <v>170</v>
      </c>
      <c r="O1662" s="13"/>
      <c r="P1662" s="15" t="s">
        <v>267</v>
      </c>
      <c r="Q1662" s="27" t="str">
        <f t="shared" si="25"/>
        <v>INSERT INTO CNCR_CODE_META_BAK values (:v_host_cd,'1','90030','테이블중분류코드','21','약제','21', NULL, NOW());</v>
      </c>
    </row>
    <row r="1663" spans="1:17">
      <c r="A1663" s="66" t="s">
        <v>2238</v>
      </c>
      <c r="B1663" s="144">
        <v>1</v>
      </c>
      <c r="C1663" s="16">
        <v>90030</v>
      </c>
      <c r="D1663" s="17" t="s">
        <v>1830</v>
      </c>
      <c r="E1663" s="17" t="s">
        <v>925</v>
      </c>
      <c r="F1663" s="5" t="s">
        <v>96</v>
      </c>
      <c r="G1663" s="18">
        <v>22</v>
      </c>
      <c r="H1663" s="18">
        <v>34</v>
      </c>
      <c r="I1663" s="13">
        <v>1</v>
      </c>
      <c r="J1663" s="14">
        <v>1</v>
      </c>
      <c r="K1663" s="14">
        <v>1</v>
      </c>
      <c r="L1663" s="14">
        <v>0</v>
      </c>
      <c r="M1663" s="14">
        <v>0</v>
      </c>
      <c r="N1663" s="14" t="s">
        <v>170</v>
      </c>
      <c r="O1663" s="13"/>
      <c r="P1663" s="15" t="s">
        <v>267</v>
      </c>
      <c r="Q1663" s="27" t="str">
        <f t="shared" si="25"/>
        <v>INSERT INTO CNCR_CODE_META_BAK values (:v_host_cd,'1','90030','테이블중분류코드','22','항암요법','22', NULL, NOW());</v>
      </c>
    </row>
    <row r="1664" spans="1:17">
      <c r="A1664" s="66" t="s">
        <v>2238</v>
      </c>
      <c r="B1664" s="144">
        <v>1</v>
      </c>
      <c r="C1664" s="16">
        <v>90030</v>
      </c>
      <c r="D1664" s="17" t="s">
        <v>1830</v>
      </c>
      <c r="E1664" s="17" t="s">
        <v>927</v>
      </c>
      <c r="F1664" s="5" t="s">
        <v>100</v>
      </c>
      <c r="G1664" s="18">
        <v>23</v>
      </c>
      <c r="H1664" s="18">
        <v>34</v>
      </c>
      <c r="I1664" s="13">
        <v>1</v>
      </c>
      <c r="J1664" s="14">
        <v>1</v>
      </c>
      <c r="K1664" s="14">
        <v>1</v>
      </c>
      <c r="L1664" s="14">
        <v>0</v>
      </c>
      <c r="M1664" s="14">
        <v>0</v>
      </c>
      <c r="N1664" s="14" t="s">
        <v>170</v>
      </c>
      <c r="O1664" s="13"/>
      <c r="P1664" s="15" t="s">
        <v>267</v>
      </c>
      <c r="Q1664" s="27" t="str">
        <f t="shared" si="25"/>
        <v>INSERT INTO CNCR_CODE_META_BAK values (:v_host_cd,'1','90030','테이블중분류코드','23','방사선','23', NULL, NOW());</v>
      </c>
    </row>
    <row r="1665" spans="1:17">
      <c r="A1665" s="66" t="s">
        <v>2238</v>
      </c>
      <c r="B1665" s="144">
        <v>1</v>
      </c>
      <c r="C1665" s="16">
        <v>90030</v>
      </c>
      <c r="D1665" s="17" t="s">
        <v>1830</v>
      </c>
      <c r="E1665" s="17" t="s">
        <v>929</v>
      </c>
      <c r="F1665" s="5" t="s">
        <v>111</v>
      </c>
      <c r="G1665" s="18">
        <v>24</v>
      </c>
      <c r="H1665" s="18">
        <v>34</v>
      </c>
      <c r="I1665" s="13">
        <v>1</v>
      </c>
      <c r="J1665" s="14">
        <v>1</v>
      </c>
      <c r="K1665" s="14">
        <v>1</v>
      </c>
      <c r="L1665" s="14">
        <v>0</v>
      </c>
      <c r="M1665" s="14">
        <v>0</v>
      </c>
      <c r="N1665" s="14" t="s">
        <v>170</v>
      </c>
      <c r="O1665" s="13"/>
      <c r="P1665" s="15" t="s">
        <v>267</v>
      </c>
      <c r="Q1665" s="27" t="str">
        <f t="shared" si="25"/>
        <v>INSERT INTO CNCR_CODE_META_BAK values (:v_host_cd,'1','90030','테이블중분류코드','24','재발정보','24', NULL, NOW());</v>
      </c>
    </row>
    <row r="1666" spans="1:17">
      <c r="A1666" s="66" t="s">
        <v>2238</v>
      </c>
      <c r="B1666" s="144">
        <v>1</v>
      </c>
      <c r="C1666" s="16">
        <v>90030</v>
      </c>
      <c r="D1666" s="17" t="s">
        <v>1830</v>
      </c>
      <c r="E1666" s="17" t="s">
        <v>931</v>
      </c>
      <c r="F1666" s="5" t="s">
        <v>1834</v>
      </c>
      <c r="G1666" s="18">
        <v>25</v>
      </c>
      <c r="H1666" s="18">
        <v>34</v>
      </c>
      <c r="I1666" s="13">
        <v>1</v>
      </c>
      <c r="J1666" s="14">
        <v>1</v>
      </c>
      <c r="K1666" s="14">
        <v>1</v>
      </c>
      <c r="L1666" s="14">
        <v>0</v>
      </c>
      <c r="M1666" s="14">
        <v>0</v>
      </c>
      <c r="N1666" s="14" t="s">
        <v>170</v>
      </c>
      <c r="O1666" s="13"/>
      <c r="P1666" s="15" t="s">
        <v>267</v>
      </c>
      <c r="Q1666" s="27" t="str">
        <f t="shared" si="25"/>
        <v>INSERT INTO CNCR_CODE_META_BAK values (:v_host_cd,'1','90030','테이블중분류코드','25','산과정보','25', NULL, NOW());</v>
      </c>
    </row>
    <row r="1667" spans="1:17">
      <c r="A1667" s="66" t="s">
        <v>2238</v>
      </c>
      <c r="B1667" s="144">
        <v>1</v>
      </c>
      <c r="C1667" s="16">
        <v>90030</v>
      </c>
      <c r="D1667" s="17" t="s">
        <v>1830</v>
      </c>
      <c r="E1667" s="17" t="s">
        <v>979</v>
      </c>
      <c r="F1667" s="5" t="s">
        <v>1835</v>
      </c>
      <c r="G1667" s="18">
        <v>26</v>
      </c>
      <c r="H1667" s="18">
        <v>34</v>
      </c>
      <c r="I1667" s="13">
        <v>1</v>
      </c>
      <c r="J1667" s="14">
        <v>1</v>
      </c>
      <c r="K1667" s="14">
        <v>1</v>
      </c>
      <c r="L1667" s="14">
        <v>0</v>
      </c>
      <c r="M1667" s="14">
        <v>0</v>
      </c>
      <c r="N1667" s="14" t="s">
        <v>170</v>
      </c>
      <c r="O1667" s="13"/>
      <c r="P1667" s="15" t="s">
        <v>267</v>
      </c>
      <c r="Q1667" s="27" t="str">
        <f t="shared" ref="Q1667:Q1675" si="26">"INSERT INTO CNCR_CODE_META_BAK values (:v_host_cd,'"&amp; B1667 &amp;"','"&amp; C1667 &amp;"','"&amp; D1667 &amp;"','"&amp; E1667 &amp;"','"&amp; SUBSTITUTE(F1667,CHAR(39),CHAR(39)&amp;CHAR(39)) &amp;"','"&amp; G1667 &amp;"', NULL, NOW());"</f>
        <v>INSERT INTO CNCR_CODE_META_BAK values (:v_host_cd,'1','90030','테이블중분류코드','26','생식세포 변이검사','26', NULL, NOW());</v>
      </c>
    </row>
    <row r="1668" spans="1:17">
      <c r="A1668" s="66" t="s">
        <v>2238</v>
      </c>
      <c r="B1668" s="144">
        <v>1</v>
      </c>
      <c r="C1668" s="16">
        <v>90030</v>
      </c>
      <c r="D1668" s="17" t="s">
        <v>1830</v>
      </c>
      <c r="E1668" s="17" t="s">
        <v>981</v>
      </c>
      <c r="F1668" s="5" t="s">
        <v>1836</v>
      </c>
      <c r="G1668" s="18">
        <v>27</v>
      </c>
      <c r="H1668" s="18">
        <v>34</v>
      </c>
      <c r="I1668" s="13">
        <v>1</v>
      </c>
      <c r="J1668" s="14">
        <v>1</v>
      </c>
      <c r="K1668" s="14">
        <v>1</v>
      </c>
      <c r="L1668" s="14">
        <v>0</v>
      </c>
      <c r="M1668" s="14">
        <v>0</v>
      </c>
      <c r="N1668" s="14" t="s">
        <v>170</v>
      </c>
      <c r="O1668" s="13"/>
      <c r="P1668" s="15" t="s">
        <v>267</v>
      </c>
      <c r="Q1668" s="27" t="str">
        <f t="shared" si="26"/>
        <v>INSERT INTO CNCR_CODE_META_BAK values (:v_host_cd,'1','90030','테이블중분류코드','27','예후예측 유전자 발현검사','27', NULL, NOW());</v>
      </c>
    </row>
    <row r="1669" spans="1:17">
      <c r="A1669" s="66" t="s">
        <v>2238</v>
      </c>
      <c r="B1669" s="144">
        <v>1</v>
      </c>
      <c r="C1669" s="16">
        <v>90030</v>
      </c>
      <c r="D1669" s="17" t="s">
        <v>1830</v>
      </c>
      <c r="E1669" s="17" t="s">
        <v>983</v>
      </c>
      <c r="F1669" s="5" t="s">
        <v>1824</v>
      </c>
      <c r="G1669" s="18">
        <v>28</v>
      </c>
      <c r="H1669" s="18">
        <v>34</v>
      </c>
      <c r="I1669" s="13">
        <v>1</v>
      </c>
      <c r="J1669" s="14">
        <v>1</v>
      </c>
      <c r="K1669" s="14">
        <v>1</v>
      </c>
      <c r="L1669" s="14">
        <v>0</v>
      </c>
      <c r="M1669" s="14">
        <v>0</v>
      </c>
      <c r="N1669" s="14" t="s">
        <v>170</v>
      </c>
      <c r="O1669" s="13"/>
      <c r="P1669" s="15" t="s">
        <v>267</v>
      </c>
      <c r="Q1669" s="27" t="str">
        <f t="shared" si="26"/>
        <v>INSERT INTO CNCR_CODE_META_BAK values (:v_host_cd,'1','90030','테이블중분류코드','28','Clinical Data','28', NULL, NOW());</v>
      </c>
    </row>
    <row r="1670" spans="1:17">
      <c r="A1670" s="66" t="s">
        <v>2238</v>
      </c>
      <c r="B1670" s="144">
        <v>1</v>
      </c>
      <c r="C1670" s="16">
        <v>90030</v>
      </c>
      <c r="D1670" s="17" t="s">
        <v>1830</v>
      </c>
      <c r="E1670" s="17" t="s">
        <v>985</v>
      </c>
      <c r="F1670" s="5" t="s">
        <v>1825</v>
      </c>
      <c r="G1670" s="18">
        <v>29</v>
      </c>
      <c r="H1670" s="18">
        <v>34</v>
      </c>
      <c r="I1670" s="13">
        <v>1</v>
      </c>
      <c r="J1670" s="14">
        <v>1</v>
      </c>
      <c r="K1670" s="14">
        <v>1</v>
      </c>
      <c r="L1670" s="14">
        <v>0</v>
      </c>
      <c r="M1670" s="14">
        <v>0</v>
      </c>
      <c r="N1670" s="14" t="s">
        <v>170</v>
      </c>
      <c r="O1670" s="13"/>
      <c r="P1670" s="15" t="s">
        <v>267</v>
      </c>
      <c r="Q1670" s="27" t="str">
        <f t="shared" si="26"/>
        <v>INSERT INTO CNCR_CODE_META_BAK values (:v_host_cd,'1','90030','테이블중분류코드','29','Health Syatem Data','29', NULL, NOW());</v>
      </c>
    </row>
    <row r="1671" spans="1:17">
      <c r="A1671" s="66" t="s">
        <v>2238</v>
      </c>
      <c r="B1671" s="144">
        <v>1</v>
      </c>
      <c r="C1671" s="16">
        <v>90030</v>
      </c>
      <c r="D1671" s="17" t="s">
        <v>1830</v>
      </c>
      <c r="E1671" s="17" t="s">
        <v>987</v>
      </c>
      <c r="F1671" s="5" t="s">
        <v>1826</v>
      </c>
      <c r="G1671" s="18">
        <v>30</v>
      </c>
      <c r="H1671" s="18">
        <v>34</v>
      </c>
      <c r="I1671" s="13">
        <v>1</v>
      </c>
      <c r="J1671" s="14">
        <v>1</v>
      </c>
      <c r="K1671" s="14">
        <v>1</v>
      </c>
      <c r="L1671" s="14">
        <v>0</v>
      </c>
      <c r="M1671" s="14">
        <v>0</v>
      </c>
      <c r="N1671" s="14" t="s">
        <v>170</v>
      </c>
      <c r="O1671" s="13"/>
      <c r="P1671" s="15" t="s">
        <v>267</v>
      </c>
      <c r="Q1671" s="27" t="str">
        <f t="shared" si="26"/>
        <v>INSERT INTO CNCR_CODE_META_BAK values (:v_host_cd,'1','90030','테이블중분류코드','30','Health Economics data','30', NULL, NOW());</v>
      </c>
    </row>
    <row r="1672" spans="1:17">
      <c r="A1672" s="66" t="s">
        <v>2238</v>
      </c>
      <c r="B1672" s="144">
        <v>1</v>
      </c>
      <c r="C1672" s="16">
        <v>90030</v>
      </c>
      <c r="D1672" s="17" t="s">
        <v>1830</v>
      </c>
      <c r="E1672" s="17" t="s">
        <v>989</v>
      </c>
      <c r="F1672" s="5" t="s">
        <v>1827</v>
      </c>
      <c r="G1672" s="18">
        <v>31</v>
      </c>
      <c r="H1672" s="18">
        <v>34</v>
      </c>
      <c r="I1672" s="13">
        <v>1</v>
      </c>
      <c r="J1672" s="14">
        <v>1</v>
      </c>
      <c r="K1672" s="14">
        <v>1</v>
      </c>
      <c r="L1672" s="14">
        <v>0</v>
      </c>
      <c r="M1672" s="14">
        <v>0</v>
      </c>
      <c r="N1672" s="14" t="s">
        <v>170</v>
      </c>
      <c r="O1672" s="13"/>
      <c r="P1672" s="15" t="s">
        <v>267</v>
      </c>
      <c r="Q1672" s="27" t="str">
        <f t="shared" si="26"/>
        <v>INSERT INTO CNCR_CODE_META_BAK values (:v_host_cd,'1','90030','테이블중분류코드','31','Standardized Derived Elements','31', NULL, NOW());</v>
      </c>
    </row>
    <row r="1673" spans="1:17">
      <c r="A1673" s="66" t="s">
        <v>2238</v>
      </c>
      <c r="B1673" s="144">
        <v>1</v>
      </c>
      <c r="C1673" s="16">
        <v>90030</v>
      </c>
      <c r="D1673" s="17" t="s">
        <v>1830</v>
      </c>
      <c r="E1673" s="17" t="s">
        <v>1469</v>
      </c>
      <c r="F1673" s="5" t="s">
        <v>1828</v>
      </c>
      <c r="G1673" s="18">
        <v>32</v>
      </c>
      <c r="H1673" s="18">
        <v>34</v>
      </c>
      <c r="I1673" s="13">
        <v>1</v>
      </c>
      <c r="J1673" s="14">
        <v>1</v>
      </c>
      <c r="K1673" s="14">
        <v>1</v>
      </c>
      <c r="L1673" s="14">
        <v>0</v>
      </c>
      <c r="M1673" s="14">
        <v>0</v>
      </c>
      <c r="N1673" s="14" t="s">
        <v>170</v>
      </c>
      <c r="O1673" s="13"/>
      <c r="P1673" s="15" t="s">
        <v>499</v>
      </c>
      <c r="Q1673" s="27" t="str">
        <f t="shared" si="26"/>
        <v>INSERT INTO CNCR_CODE_META_BAK values (:v_host_cd,'1','90030','테이블중분류코드','32','Metadata','32', NULL, NOW());</v>
      </c>
    </row>
    <row r="1674" spans="1:17">
      <c r="A1674" s="66" t="s">
        <v>2238</v>
      </c>
      <c r="B1674" s="144">
        <v>1</v>
      </c>
      <c r="C1674" s="16">
        <v>90030</v>
      </c>
      <c r="D1674" s="17" t="s">
        <v>1830</v>
      </c>
      <c r="E1674" s="17" t="s">
        <v>1471</v>
      </c>
      <c r="F1674" s="5" t="s">
        <v>1829</v>
      </c>
      <c r="G1674" s="18">
        <v>33</v>
      </c>
      <c r="H1674" s="18">
        <v>34</v>
      </c>
      <c r="I1674" s="13">
        <v>1</v>
      </c>
      <c r="J1674" s="14">
        <v>1</v>
      </c>
      <c r="K1674" s="14">
        <v>1</v>
      </c>
      <c r="L1674" s="14">
        <v>0</v>
      </c>
      <c r="M1674" s="14">
        <v>0</v>
      </c>
      <c r="N1674" s="14" t="s">
        <v>170</v>
      </c>
      <c r="O1674" s="13"/>
      <c r="P1674" s="15" t="s">
        <v>267</v>
      </c>
      <c r="Q1674" s="27" t="str">
        <f t="shared" si="26"/>
        <v>INSERT INTO CNCR_CODE_META_BAK values (:v_host_cd,'1','90030','테이블중분류코드','33','Vocabulary','33', NULL, NOW());</v>
      </c>
    </row>
    <row r="1675" spans="1:17">
      <c r="A1675" s="66" t="s">
        <v>2238</v>
      </c>
      <c r="B1675" s="144">
        <v>1</v>
      </c>
      <c r="C1675" s="16">
        <v>90030</v>
      </c>
      <c r="D1675" s="17" t="s">
        <v>1830</v>
      </c>
      <c r="E1675" s="17" t="s">
        <v>943</v>
      </c>
      <c r="F1675" s="5" t="s">
        <v>271</v>
      </c>
      <c r="G1675" s="18">
        <v>34</v>
      </c>
      <c r="H1675" s="18">
        <v>34</v>
      </c>
      <c r="I1675" s="13">
        <v>1</v>
      </c>
      <c r="J1675" s="14">
        <v>1</v>
      </c>
      <c r="K1675" s="14">
        <v>1</v>
      </c>
      <c r="L1675" s="14">
        <v>0</v>
      </c>
      <c r="M1675" s="14">
        <v>0</v>
      </c>
      <c r="N1675" s="14" t="s">
        <v>170</v>
      </c>
      <c r="O1675" s="13"/>
      <c r="P1675" s="15" t="s">
        <v>267</v>
      </c>
      <c r="Q1675" s="27" t="str">
        <f t="shared" si="26"/>
        <v>INSERT INTO CNCR_CODE_META_BAK values (:v_host_cd,'1','90030','테이블중분류코드','99','기타','34', NULL, NOW());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6"/>
  <sheetViews>
    <sheetView topLeftCell="A186" workbookViewId="0">
      <selection activeCell="I24" sqref="I24"/>
    </sheetView>
  </sheetViews>
  <sheetFormatPr defaultRowHeight="16.5"/>
  <cols>
    <col min="1" max="1" width="8" style="44" bestFit="1" customWidth="1"/>
    <col min="2" max="2" width="10" style="44" bestFit="1" customWidth="1"/>
    <col min="3" max="3" width="28.625" style="44" bestFit="1" customWidth="1"/>
    <col min="4" max="4" width="6.5" style="44" bestFit="1" customWidth="1"/>
  </cols>
  <sheetData>
    <row r="1" spans="1:4">
      <c r="A1" s="32" t="s">
        <v>1</v>
      </c>
      <c r="B1" s="32" t="s">
        <v>1876</v>
      </c>
      <c r="C1" s="32" t="s">
        <v>1877</v>
      </c>
      <c r="D1" s="32" t="s">
        <v>1878</v>
      </c>
    </row>
    <row r="2" spans="1:4">
      <c r="A2" s="33" t="s">
        <v>1879</v>
      </c>
      <c r="B2" s="33" t="s">
        <v>1880</v>
      </c>
      <c r="C2" s="33" t="s">
        <v>1881</v>
      </c>
      <c r="D2" s="34">
        <v>10010</v>
      </c>
    </row>
    <row r="3" spans="1:4">
      <c r="A3" s="33" t="s">
        <v>16</v>
      </c>
      <c r="B3" s="33" t="s">
        <v>1880</v>
      </c>
      <c r="C3" s="33" t="s">
        <v>265</v>
      </c>
      <c r="D3" s="34">
        <v>10020</v>
      </c>
    </row>
    <row r="4" spans="1:4">
      <c r="A4" s="33" t="s">
        <v>16</v>
      </c>
      <c r="B4" s="33" t="s">
        <v>1880</v>
      </c>
      <c r="C4" s="33" t="s">
        <v>1882</v>
      </c>
      <c r="D4" s="34">
        <v>10030</v>
      </c>
    </row>
    <row r="5" spans="1:4">
      <c r="A5" s="33" t="s">
        <v>16</v>
      </c>
      <c r="B5" s="33" t="s">
        <v>1880</v>
      </c>
      <c r="C5" s="33" t="s">
        <v>1883</v>
      </c>
      <c r="D5" s="34">
        <v>10040</v>
      </c>
    </row>
    <row r="6" spans="1:4">
      <c r="A6" s="33" t="s">
        <v>16</v>
      </c>
      <c r="B6" s="33" t="s">
        <v>1880</v>
      </c>
      <c r="C6" s="33" t="s">
        <v>19</v>
      </c>
      <c r="D6" s="34">
        <v>10050</v>
      </c>
    </row>
    <row r="7" spans="1:4">
      <c r="A7" s="33" t="s">
        <v>16</v>
      </c>
      <c r="B7" s="33" t="s">
        <v>1880</v>
      </c>
      <c r="C7" s="33" t="s">
        <v>21</v>
      </c>
      <c r="D7" s="34">
        <v>10060</v>
      </c>
    </row>
    <row r="8" spans="1:4">
      <c r="A8" s="33" t="s">
        <v>16</v>
      </c>
      <c r="B8" s="33" t="s">
        <v>1880</v>
      </c>
      <c r="C8" s="33" t="s">
        <v>23</v>
      </c>
      <c r="D8" s="34">
        <v>10070</v>
      </c>
    </row>
    <row r="9" spans="1:4">
      <c r="A9" s="33" t="s">
        <v>16</v>
      </c>
      <c r="B9" s="33" t="s">
        <v>1880</v>
      </c>
      <c r="C9" s="5" t="s">
        <v>1884</v>
      </c>
      <c r="D9" s="35">
        <v>10080</v>
      </c>
    </row>
    <row r="10" spans="1:4">
      <c r="A10" s="33" t="s">
        <v>16</v>
      </c>
      <c r="B10" s="33" t="s">
        <v>1880</v>
      </c>
      <c r="C10" s="5" t="s">
        <v>1885</v>
      </c>
      <c r="D10" s="35">
        <v>10090</v>
      </c>
    </row>
    <row r="11" spans="1:4">
      <c r="A11" s="33" t="s">
        <v>16</v>
      </c>
      <c r="B11" s="33" t="s">
        <v>1880</v>
      </c>
      <c r="C11" s="5" t="s">
        <v>1886</v>
      </c>
      <c r="D11" s="35">
        <v>10100</v>
      </c>
    </row>
    <row r="12" spans="1:4">
      <c r="A12" s="33" t="s">
        <v>24</v>
      </c>
      <c r="B12" s="33" t="s">
        <v>1880</v>
      </c>
      <c r="C12" s="33" t="s">
        <v>26</v>
      </c>
      <c r="D12" s="34">
        <v>20010</v>
      </c>
    </row>
    <row r="13" spans="1:4">
      <c r="A13" s="33" t="s">
        <v>24</v>
      </c>
      <c r="B13" s="33" t="s">
        <v>1887</v>
      </c>
      <c r="C13" s="33" t="s">
        <v>1888</v>
      </c>
      <c r="D13" s="34">
        <v>20020</v>
      </c>
    </row>
    <row r="14" spans="1:4">
      <c r="A14" s="33" t="s">
        <v>24</v>
      </c>
      <c r="B14" s="33" t="s">
        <v>1880</v>
      </c>
      <c r="C14" s="33" t="s">
        <v>1889</v>
      </c>
      <c r="D14" s="34">
        <v>20030</v>
      </c>
    </row>
    <row r="15" spans="1:4">
      <c r="A15" s="33" t="s">
        <v>24</v>
      </c>
      <c r="B15" s="33" t="s">
        <v>1880</v>
      </c>
      <c r="C15" s="33" t="s">
        <v>154</v>
      </c>
      <c r="D15" s="34">
        <v>20040</v>
      </c>
    </row>
    <row r="16" spans="1:4">
      <c r="A16" s="33" t="s">
        <v>24</v>
      </c>
      <c r="B16" s="33" t="s">
        <v>1880</v>
      </c>
      <c r="C16" s="33" t="s">
        <v>35</v>
      </c>
      <c r="D16" s="34">
        <v>20050</v>
      </c>
    </row>
    <row r="17" spans="1:4">
      <c r="A17" s="33" t="s">
        <v>24</v>
      </c>
      <c r="B17" s="33" t="s">
        <v>1880</v>
      </c>
      <c r="C17" s="33" t="s">
        <v>31</v>
      </c>
      <c r="D17" s="34">
        <v>20060</v>
      </c>
    </row>
    <row r="18" spans="1:4">
      <c r="A18" s="33" t="s">
        <v>24</v>
      </c>
      <c r="B18" s="33" t="s">
        <v>1880</v>
      </c>
      <c r="C18" s="33" t="s">
        <v>1890</v>
      </c>
      <c r="D18" s="34">
        <v>20070</v>
      </c>
    </row>
    <row r="19" spans="1:4">
      <c r="A19" s="33" t="s">
        <v>24</v>
      </c>
      <c r="B19" s="33" t="s">
        <v>1880</v>
      </c>
      <c r="C19" s="33" t="s">
        <v>33</v>
      </c>
      <c r="D19" s="34">
        <v>20080</v>
      </c>
    </row>
    <row r="20" spans="1:4">
      <c r="A20" s="33" t="s">
        <v>24</v>
      </c>
      <c r="B20" s="33" t="s">
        <v>1880</v>
      </c>
      <c r="C20" s="33" t="s">
        <v>1891</v>
      </c>
      <c r="D20" s="34">
        <v>20090</v>
      </c>
    </row>
    <row r="21" spans="1:4">
      <c r="A21" s="33" t="s">
        <v>24</v>
      </c>
      <c r="B21" s="33" t="s">
        <v>1880</v>
      </c>
      <c r="C21" s="33" t="s">
        <v>1892</v>
      </c>
      <c r="D21" s="34">
        <v>20100</v>
      </c>
    </row>
    <row r="22" spans="1:4">
      <c r="A22" s="33" t="s">
        <v>24</v>
      </c>
      <c r="B22" s="33" t="s">
        <v>1893</v>
      </c>
      <c r="C22" s="33" t="s">
        <v>29</v>
      </c>
      <c r="D22" s="34">
        <v>20110</v>
      </c>
    </row>
    <row r="23" spans="1:4">
      <c r="A23" s="33" t="s">
        <v>1894</v>
      </c>
      <c r="B23" s="33" t="s">
        <v>1880</v>
      </c>
      <c r="C23" s="33" t="s">
        <v>85</v>
      </c>
      <c r="D23" s="34">
        <v>20120</v>
      </c>
    </row>
    <row r="24" spans="1:4">
      <c r="A24" s="33" t="s">
        <v>1894</v>
      </c>
      <c r="B24" s="33" t="s">
        <v>1880</v>
      </c>
      <c r="C24" s="5" t="s">
        <v>1895</v>
      </c>
      <c r="D24" s="35">
        <v>20130</v>
      </c>
    </row>
    <row r="25" spans="1:4">
      <c r="A25" s="33" t="s">
        <v>1894</v>
      </c>
      <c r="B25" s="33" t="s">
        <v>1880</v>
      </c>
      <c r="C25" s="5" t="s">
        <v>1896</v>
      </c>
      <c r="D25" s="35">
        <v>20140</v>
      </c>
    </row>
    <row r="26" spans="1:4">
      <c r="A26" s="33" t="s">
        <v>1894</v>
      </c>
      <c r="B26" s="33" t="s">
        <v>1880</v>
      </c>
      <c r="C26" s="36" t="s">
        <v>1897</v>
      </c>
      <c r="D26" s="35">
        <v>20150</v>
      </c>
    </row>
    <row r="27" spans="1:4">
      <c r="A27" s="33" t="s">
        <v>1894</v>
      </c>
      <c r="B27" s="33" t="s">
        <v>1880</v>
      </c>
      <c r="C27" s="36" t="s">
        <v>1898</v>
      </c>
      <c r="D27" s="35">
        <v>20160</v>
      </c>
    </row>
    <row r="28" spans="1:4">
      <c r="A28" s="33" t="s">
        <v>1894</v>
      </c>
      <c r="B28" s="33" t="s">
        <v>1880</v>
      </c>
      <c r="C28" s="36" t="s">
        <v>1899</v>
      </c>
      <c r="D28" s="35">
        <v>20170</v>
      </c>
    </row>
    <row r="29" spans="1:4">
      <c r="A29" s="33" t="s">
        <v>1894</v>
      </c>
      <c r="B29" s="33" t="s">
        <v>1880</v>
      </c>
      <c r="C29" s="36" t="s">
        <v>1900</v>
      </c>
      <c r="D29" s="35">
        <v>20180</v>
      </c>
    </row>
    <row r="30" spans="1:4">
      <c r="A30" s="33" t="s">
        <v>1894</v>
      </c>
      <c r="B30" s="33" t="s">
        <v>1880</v>
      </c>
      <c r="C30" s="36" t="s">
        <v>1901</v>
      </c>
      <c r="D30" s="35">
        <v>20190</v>
      </c>
    </row>
    <row r="31" spans="1:4">
      <c r="A31" s="33" t="s">
        <v>1902</v>
      </c>
      <c r="B31" s="33" t="s">
        <v>1880</v>
      </c>
      <c r="C31" s="33" t="s">
        <v>584</v>
      </c>
      <c r="D31" s="34">
        <v>30010</v>
      </c>
    </row>
    <row r="32" spans="1:4">
      <c r="A32" s="33" t="s">
        <v>1902</v>
      </c>
      <c r="B32" s="33" t="s">
        <v>1880</v>
      </c>
      <c r="C32" s="33" t="s">
        <v>1903</v>
      </c>
      <c r="D32" s="34">
        <v>30020</v>
      </c>
    </row>
    <row r="33" spans="1:4">
      <c r="A33" s="33" t="s">
        <v>37</v>
      </c>
      <c r="B33" s="33" t="s">
        <v>1904</v>
      </c>
      <c r="C33" s="33" t="s">
        <v>602</v>
      </c>
      <c r="D33" s="34">
        <v>30030</v>
      </c>
    </row>
    <row r="34" spans="1:4">
      <c r="A34" s="33" t="s">
        <v>37</v>
      </c>
      <c r="B34" s="33" t="s">
        <v>1904</v>
      </c>
      <c r="C34" s="33" t="s">
        <v>607</v>
      </c>
      <c r="D34" s="34">
        <v>30040</v>
      </c>
    </row>
    <row r="35" spans="1:4">
      <c r="A35" s="33" t="s">
        <v>37</v>
      </c>
      <c r="B35" s="33" t="s">
        <v>1904</v>
      </c>
      <c r="C35" s="33" t="s">
        <v>612</v>
      </c>
      <c r="D35" s="34">
        <v>30050</v>
      </c>
    </row>
    <row r="36" spans="1:4">
      <c r="A36" s="33" t="s">
        <v>37</v>
      </c>
      <c r="B36" s="33" t="s">
        <v>1904</v>
      </c>
      <c r="C36" s="33" t="s">
        <v>621</v>
      </c>
      <c r="D36" s="34">
        <v>30060</v>
      </c>
    </row>
    <row r="37" spans="1:4">
      <c r="A37" s="33" t="s">
        <v>37</v>
      </c>
      <c r="B37" s="33" t="s">
        <v>1904</v>
      </c>
      <c r="C37" s="33" t="s">
        <v>1905</v>
      </c>
      <c r="D37" s="34">
        <v>30070</v>
      </c>
    </row>
    <row r="38" spans="1:4">
      <c r="A38" s="33" t="s">
        <v>37</v>
      </c>
      <c r="B38" s="33" t="s">
        <v>1904</v>
      </c>
      <c r="C38" s="33" t="s">
        <v>645</v>
      </c>
      <c r="D38" s="34">
        <v>30080</v>
      </c>
    </row>
    <row r="39" spans="1:4">
      <c r="A39" s="33" t="s">
        <v>37</v>
      </c>
      <c r="B39" s="33" t="s">
        <v>1904</v>
      </c>
      <c r="C39" s="33" t="s">
        <v>650</v>
      </c>
      <c r="D39" s="34">
        <v>30090</v>
      </c>
    </row>
    <row r="40" spans="1:4">
      <c r="A40" s="33" t="s">
        <v>37</v>
      </c>
      <c r="B40" s="33" t="s">
        <v>1906</v>
      </c>
      <c r="C40" s="33" t="s">
        <v>1907</v>
      </c>
      <c r="D40" s="34">
        <v>30100</v>
      </c>
    </row>
    <row r="41" spans="1:4">
      <c r="A41" s="33" t="s">
        <v>37</v>
      </c>
      <c r="B41" s="33" t="s">
        <v>1906</v>
      </c>
      <c r="C41" s="33" t="s">
        <v>1908</v>
      </c>
      <c r="D41" s="34">
        <v>30110</v>
      </c>
    </row>
    <row r="42" spans="1:4">
      <c r="A42" s="33" t="s">
        <v>1909</v>
      </c>
      <c r="B42" s="33" t="s">
        <v>1904</v>
      </c>
      <c r="C42" s="33" t="s">
        <v>1910</v>
      </c>
      <c r="D42" s="34">
        <v>30120</v>
      </c>
    </row>
    <row r="43" spans="1:4">
      <c r="A43" s="33" t="s">
        <v>37</v>
      </c>
      <c r="B43" s="33" t="s">
        <v>1904</v>
      </c>
      <c r="C43" s="37" t="s">
        <v>657</v>
      </c>
      <c r="D43" s="34">
        <v>30130</v>
      </c>
    </row>
    <row r="44" spans="1:4">
      <c r="A44" s="33" t="s">
        <v>37</v>
      </c>
      <c r="B44" s="33" t="s">
        <v>1904</v>
      </c>
      <c r="C44" s="33" t="s">
        <v>675</v>
      </c>
      <c r="D44" s="34">
        <v>30140</v>
      </c>
    </row>
    <row r="45" spans="1:4">
      <c r="A45" s="33" t="s">
        <v>37</v>
      </c>
      <c r="B45" s="33" t="s">
        <v>1904</v>
      </c>
      <c r="C45" s="33" t="s">
        <v>56</v>
      </c>
      <c r="D45" s="34">
        <v>30160</v>
      </c>
    </row>
    <row r="46" spans="1:4">
      <c r="A46" s="33" t="s">
        <v>37</v>
      </c>
      <c r="B46" s="33" t="s">
        <v>1904</v>
      </c>
      <c r="C46" s="33" t="s">
        <v>54</v>
      </c>
      <c r="D46" s="34">
        <v>30170</v>
      </c>
    </row>
    <row r="47" spans="1:4">
      <c r="A47" s="33" t="s">
        <v>37</v>
      </c>
      <c r="B47" s="33" t="s">
        <v>1911</v>
      </c>
      <c r="C47" s="33" t="s">
        <v>55</v>
      </c>
      <c r="D47" s="34">
        <v>30180</v>
      </c>
    </row>
    <row r="48" spans="1:4">
      <c r="A48" s="33" t="s">
        <v>37</v>
      </c>
      <c r="B48" s="33" t="s">
        <v>1904</v>
      </c>
      <c r="C48" s="33" t="s">
        <v>706</v>
      </c>
      <c r="D48" s="34">
        <v>30190</v>
      </c>
    </row>
    <row r="49" spans="1:4">
      <c r="A49" s="33" t="s">
        <v>37</v>
      </c>
      <c r="B49" s="33" t="s">
        <v>1904</v>
      </c>
      <c r="C49" s="38" t="s">
        <v>711</v>
      </c>
      <c r="D49" s="34">
        <v>30200</v>
      </c>
    </row>
    <row r="50" spans="1:4">
      <c r="A50" s="33" t="s">
        <v>37</v>
      </c>
      <c r="B50" s="33" t="s">
        <v>1904</v>
      </c>
      <c r="C50" s="33" t="s">
        <v>714</v>
      </c>
      <c r="D50" s="34">
        <v>30210</v>
      </c>
    </row>
    <row r="51" spans="1:4">
      <c r="A51" s="33" t="s">
        <v>37</v>
      </c>
      <c r="B51" s="33" t="s">
        <v>1904</v>
      </c>
      <c r="C51" s="33" t="s">
        <v>127</v>
      </c>
      <c r="D51" s="34">
        <v>30220</v>
      </c>
    </row>
    <row r="52" spans="1:4">
      <c r="A52" s="33" t="s">
        <v>37</v>
      </c>
      <c r="B52" s="33" t="s">
        <v>1904</v>
      </c>
      <c r="C52" s="33" t="s">
        <v>126</v>
      </c>
      <c r="D52" s="34">
        <v>30230</v>
      </c>
    </row>
    <row r="53" spans="1:4">
      <c r="A53" s="33" t="s">
        <v>37</v>
      </c>
      <c r="B53" s="33" t="s">
        <v>1911</v>
      </c>
      <c r="C53" s="33" t="s">
        <v>125</v>
      </c>
      <c r="D53" s="34">
        <v>30240</v>
      </c>
    </row>
    <row r="54" spans="1:4">
      <c r="A54" s="33" t="s">
        <v>37</v>
      </c>
      <c r="B54" s="33" t="s">
        <v>1904</v>
      </c>
      <c r="C54" s="33" t="s">
        <v>1912</v>
      </c>
      <c r="D54" s="34">
        <v>30250</v>
      </c>
    </row>
    <row r="55" spans="1:4">
      <c r="A55" s="33" t="s">
        <v>1909</v>
      </c>
      <c r="B55" s="33" t="s">
        <v>1904</v>
      </c>
      <c r="C55" s="33" t="s">
        <v>740</v>
      </c>
      <c r="D55" s="34">
        <v>30260</v>
      </c>
    </row>
    <row r="56" spans="1:4">
      <c r="A56" s="33" t="s">
        <v>1909</v>
      </c>
      <c r="B56" s="33" t="s">
        <v>1904</v>
      </c>
      <c r="C56" s="33" t="s">
        <v>743</v>
      </c>
      <c r="D56" s="34">
        <v>30270</v>
      </c>
    </row>
    <row r="57" spans="1:4">
      <c r="A57" s="33" t="s">
        <v>1909</v>
      </c>
      <c r="B57" s="33" t="s">
        <v>1911</v>
      </c>
      <c r="C57" s="38" t="s">
        <v>1913</v>
      </c>
      <c r="D57" s="34">
        <v>30280</v>
      </c>
    </row>
    <row r="58" spans="1:4">
      <c r="A58" s="33" t="s">
        <v>37</v>
      </c>
      <c r="B58" s="33" t="s">
        <v>1904</v>
      </c>
      <c r="C58" s="33" t="s">
        <v>746</v>
      </c>
      <c r="D58" s="34">
        <v>30290</v>
      </c>
    </row>
    <row r="59" spans="1:4">
      <c r="A59" s="33" t="s">
        <v>37</v>
      </c>
      <c r="B59" s="33" t="s">
        <v>1911</v>
      </c>
      <c r="C59" s="33" t="s">
        <v>1914</v>
      </c>
      <c r="D59" s="34">
        <v>30300</v>
      </c>
    </row>
    <row r="60" spans="1:4">
      <c r="A60" s="33" t="s">
        <v>37</v>
      </c>
      <c r="B60" s="33" t="s">
        <v>1904</v>
      </c>
      <c r="C60" s="33" t="s">
        <v>49</v>
      </c>
      <c r="D60" s="34">
        <v>30310</v>
      </c>
    </row>
    <row r="61" spans="1:4">
      <c r="A61" s="33" t="s">
        <v>37</v>
      </c>
      <c r="B61" s="33" t="s">
        <v>1904</v>
      </c>
      <c r="C61" s="33" t="s">
        <v>772</v>
      </c>
      <c r="D61" s="34">
        <v>30320</v>
      </c>
    </row>
    <row r="62" spans="1:4">
      <c r="A62" s="33" t="s">
        <v>37</v>
      </c>
      <c r="B62" s="33" t="s">
        <v>1904</v>
      </c>
      <c r="C62" s="33" t="s">
        <v>80</v>
      </c>
      <c r="D62" s="34">
        <v>30330</v>
      </c>
    </row>
    <row r="63" spans="1:4">
      <c r="A63" s="33" t="s">
        <v>37</v>
      </c>
      <c r="B63" s="33" t="s">
        <v>1904</v>
      </c>
      <c r="C63" s="33" t="s">
        <v>1915</v>
      </c>
      <c r="D63" s="34">
        <v>30340</v>
      </c>
    </row>
    <row r="64" spans="1:4">
      <c r="A64" s="33" t="s">
        <v>1909</v>
      </c>
      <c r="B64" s="33" t="s">
        <v>1904</v>
      </c>
      <c r="C64" s="33" t="s">
        <v>786</v>
      </c>
      <c r="D64" s="34">
        <v>30350</v>
      </c>
    </row>
    <row r="65" spans="1:4">
      <c r="A65" s="33" t="s">
        <v>1909</v>
      </c>
      <c r="B65" s="33" t="s">
        <v>1904</v>
      </c>
      <c r="C65" s="33" t="s">
        <v>1916</v>
      </c>
      <c r="D65" s="34">
        <v>30360</v>
      </c>
    </row>
    <row r="66" spans="1:4">
      <c r="A66" s="33" t="s">
        <v>37</v>
      </c>
      <c r="B66" s="33" t="s">
        <v>1904</v>
      </c>
      <c r="C66" s="33" t="s">
        <v>812</v>
      </c>
      <c r="D66" s="34">
        <v>30370</v>
      </c>
    </row>
    <row r="67" spans="1:4">
      <c r="A67" s="33" t="s">
        <v>1909</v>
      </c>
      <c r="B67" s="33" t="s">
        <v>1904</v>
      </c>
      <c r="C67" s="33" t="s">
        <v>1917</v>
      </c>
      <c r="D67" s="34">
        <v>30380</v>
      </c>
    </row>
    <row r="68" spans="1:4">
      <c r="A68" s="33" t="s">
        <v>37</v>
      </c>
      <c r="B68" s="33" t="s">
        <v>1906</v>
      </c>
      <c r="C68" s="33" t="s">
        <v>44</v>
      </c>
      <c r="D68" s="34">
        <v>30390</v>
      </c>
    </row>
    <row r="69" spans="1:4">
      <c r="A69" s="33" t="s">
        <v>1909</v>
      </c>
      <c r="B69" s="33" t="s">
        <v>1904</v>
      </c>
      <c r="C69" s="33" t="s">
        <v>817</v>
      </c>
      <c r="D69" s="34">
        <v>30400</v>
      </c>
    </row>
    <row r="70" spans="1:4">
      <c r="A70" s="33" t="s">
        <v>37</v>
      </c>
      <c r="B70" s="33" t="s">
        <v>1904</v>
      </c>
      <c r="C70" s="33" t="s">
        <v>42</v>
      </c>
      <c r="D70" s="34">
        <v>30410</v>
      </c>
    </row>
    <row r="71" spans="1:4">
      <c r="A71" s="33" t="s">
        <v>37</v>
      </c>
      <c r="B71" s="33" t="s">
        <v>1911</v>
      </c>
      <c r="C71" s="33" t="s">
        <v>43</v>
      </c>
      <c r="D71" s="34">
        <v>30420</v>
      </c>
    </row>
    <row r="72" spans="1:4">
      <c r="A72" s="33" t="s">
        <v>37</v>
      </c>
      <c r="B72" s="33" t="s">
        <v>1904</v>
      </c>
      <c r="C72" s="33" t="s">
        <v>76</v>
      </c>
      <c r="D72" s="34">
        <v>30430</v>
      </c>
    </row>
    <row r="73" spans="1:4">
      <c r="A73" s="33" t="s">
        <v>37</v>
      </c>
      <c r="B73" s="33" t="s">
        <v>1904</v>
      </c>
      <c r="C73" s="33" t="s">
        <v>838</v>
      </c>
      <c r="D73" s="34">
        <v>30440</v>
      </c>
    </row>
    <row r="74" spans="1:4">
      <c r="A74" s="33" t="s">
        <v>37</v>
      </c>
      <c r="B74" s="33" t="s">
        <v>1904</v>
      </c>
      <c r="C74" s="33" t="s">
        <v>841</v>
      </c>
      <c r="D74" s="34">
        <v>30450</v>
      </c>
    </row>
    <row r="75" spans="1:4">
      <c r="A75" s="33" t="s">
        <v>37</v>
      </c>
      <c r="B75" s="33" t="s">
        <v>1904</v>
      </c>
      <c r="C75" s="33" t="s">
        <v>847</v>
      </c>
      <c r="D75" s="34">
        <v>30460</v>
      </c>
    </row>
    <row r="76" spans="1:4">
      <c r="A76" s="33" t="s">
        <v>37</v>
      </c>
      <c r="B76" s="33" t="s">
        <v>1904</v>
      </c>
      <c r="C76" s="33" t="s">
        <v>855</v>
      </c>
      <c r="D76" s="34">
        <v>30470</v>
      </c>
    </row>
    <row r="77" spans="1:4">
      <c r="A77" s="33" t="s">
        <v>37</v>
      </c>
      <c r="B77" s="33" t="s">
        <v>1904</v>
      </c>
      <c r="C77" s="33" t="s">
        <v>858</v>
      </c>
      <c r="D77" s="34">
        <v>30480</v>
      </c>
    </row>
    <row r="78" spans="1:4">
      <c r="A78" s="33" t="s">
        <v>1909</v>
      </c>
      <c r="B78" s="33" t="s">
        <v>1904</v>
      </c>
      <c r="C78" s="33" t="s">
        <v>864</v>
      </c>
      <c r="D78" s="34">
        <v>30490</v>
      </c>
    </row>
    <row r="79" spans="1:4">
      <c r="A79" s="33" t="s">
        <v>1909</v>
      </c>
      <c r="B79" s="33" t="s">
        <v>1904</v>
      </c>
      <c r="C79" s="33" t="s">
        <v>870</v>
      </c>
      <c r="D79" s="34">
        <v>30500</v>
      </c>
    </row>
    <row r="80" spans="1:4">
      <c r="A80" s="33" t="s">
        <v>1909</v>
      </c>
      <c r="B80" s="33" t="s">
        <v>1904</v>
      </c>
      <c r="C80" s="33" t="s">
        <v>875</v>
      </c>
      <c r="D80" s="34">
        <v>30510</v>
      </c>
    </row>
    <row r="81" spans="1:4">
      <c r="A81" s="33" t="s">
        <v>37</v>
      </c>
      <c r="B81" s="33" t="s">
        <v>1904</v>
      </c>
      <c r="C81" s="33" t="s">
        <v>52</v>
      </c>
      <c r="D81" s="34">
        <v>30520</v>
      </c>
    </row>
    <row r="82" spans="1:4">
      <c r="A82" s="33" t="s">
        <v>37</v>
      </c>
      <c r="B82" s="33" t="s">
        <v>1904</v>
      </c>
      <c r="C82" s="33" t="s">
        <v>887</v>
      </c>
      <c r="D82" s="34">
        <v>30530</v>
      </c>
    </row>
    <row r="83" spans="1:4">
      <c r="A83" s="33" t="s">
        <v>37</v>
      </c>
      <c r="B83" s="33" t="s">
        <v>1904</v>
      </c>
      <c r="C83" s="33" t="s">
        <v>51</v>
      </c>
      <c r="D83" s="34">
        <v>30540</v>
      </c>
    </row>
    <row r="84" spans="1:4">
      <c r="A84" s="33" t="s">
        <v>37</v>
      </c>
      <c r="B84" s="33" t="s">
        <v>1904</v>
      </c>
      <c r="C84" s="33" t="s">
        <v>944</v>
      </c>
      <c r="D84" s="34">
        <v>30550</v>
      </c>
    </row>
    <row r="85" spans="1:4">
      <c r="A85" s="33" t="s">
        <v>37</v>
      </c>
      <c r="B85" s="33" t="s">
        <v>1904</v>
      </c>
      <c r="C85" s="33" t="s">
        <v>1918</v>
      </c>
      <c r="D85" s="34">
        <v>30560</v>
      </c>
    </row>
    <row r="86" spans="1:4">
      <c r="A86" s="33" t="s">
        <v>37</v>
      </c>
      <c r="B86" s="33" t="s">
        <v>1906</v>
      </c>
      <c r="C86" s="33" t="s">
        <v>40</v>
      </c>
      <c r="D86" s="34">
        <v>30570</v>
      </c>
    </row>
    <row r="87" spans="1:4">
      <c r="A87" s="33" t="s">
        <v>37</v>
      </c>
      <c r="B87" s="33" t="s">
        <v>1904</v>
      </c>
      <c r="C87" s="33" t="s">
        <v>38</v>
      </c>
      <c r="D87" s="34">
        <v>30580</v>
      </c>
    </row>
    <row r="88" spans="1:4">
      <c r="A88" s="33" t="s">
        <v>37</v>
      </c>
      <c r="B88" s="33" t="s">
        <v>1911</v>
      </c>
      <c r="C88" s="33" t="s">
        <v>39</v>
      </c>
      <c r="D88" s="34">
        <v>30590</v>
      </c>
    </row>
    <row r="89" spans="1:4">
      <c r="A89" s="33" t="s">
        <v>37</v>
      </c>
      <c r="B89" s="33" t="s">
        <v>1904</v>
      </c>
      <c r="C89" s="33" t="s">
        <v>1051</v>
      </c>
      <c r="D89" s="34">
        <v>30600</v>
      </c>
    </row>
    <row r="90" spans="1:4">
      <c r="A90" s="33" t="s">
        <v>37</v>
      </c>
      <c r="B90" s="33" t="s">
        <v>1904</v>
      </c>
      <c r="C90" s="33" t="s">
        <v>148</v>
      </c>
      <c r="D90" s="34">
        <v>30610</v>
      </c>
    </row>
    <row r="91" spans="1:4">
      <c r="A91" s="33" t="s">
        <v>37</v>
      </c>
      <c r="B91" s="33" t="s">
        <v>1904</v>
      </c>
      <c r="C91" s="33" t="s">
        <v>1072</v>
      </c>
      <c r="D91" s="34">
        <v>30630</v>
      </c>
    </row>
    <row r="92" spans="1:4">
      <c r="A92" s="33" t="s">
        <v>37</v>
      </c>
      <c r="B92" s="33" t="s">
        <v>1904</v>
      </c>
      <c r="C92" s="39" t="s">
        <v>1077</v>
      </c>
      <c r="D92" s="34">
        <v>30640</v>
      </c>
    </row>
    <row r="93" spans="1:4">
      <c r="A93" s="33" t="s">
        <v>37</v>
      </c>
      <c r="B93" s="33" t="s">
        <v>1904</v>
      </c>
      <c r="C93" s="39" t="s">
        <v>1919</v>
      </c>
      <c r="D93" s="34">
        <v>30650</v>
      </c>
    </row>
    <row r="94" spans="1:4">
      <c r="A94" s="33" t="s">
        <v>37</v>
      </c>
      <c r="B94" s="33" t="s">
        <v>1904</v>
      </c>
      <c r="C94" s="5" t="s">
        <v>1091</v>
      </c>
      <c r="D94" s="35">
        <v>30660</v>
      </c>
    </row>
    <row r="95" spans="1:4">
      <c r="A95" s="33" t="s">
        <v>37</v>
      </c>
      <c r="B95" s="33" t="s">
        <v>1904</v>
      </c>
      <c r="C95" s="5" t="s">
        <v>1114</v>
      </c>
      <c r="D95" s="35">
        <v>30670</v>
      </c>
    </row>
    <row r="96" spans="1:4">
      <c r="A96" s="33" t="s">
        <v>37</v>
      </c>
      <c r="B96" s="33" t="s">
        <v>1904</v>
      </c>
      <c r="C96" s="5" t="s">
        <v>1118</v>
      </c>
      <c r="D96" s="35">
        <v>30680</v>
      </c>
    </row>
    <row r="97" spans="1:4">
      <c r="A97" s="33" t="s">
        <v>37</v>
      </c>
      <c r="B97" s="33" t="s">
        <v>1904</v>
      </c>
      <c r="C97" s="5" t="s">
        <v>1124</v>
      </c>
      <c r="D97" s="35">
        <v>30690</v>
      </c>
    </row>
    <row r="98" spans="1:4">
      <c r="A98" s="33" t="s">
        <v>37</v>
      </c>
      <c r="B98" s="33" t="s">
        <v>1904</v>
      </c>
      <c r="C98" s="36" t="s">
        <v>1920</v>
      </c>
      <c r="D98" s="35">
        <v>30700</v>
      </c>
    </row>
    <row r="99" spans="1:4">
      <c r="A99" s="33" t="s">
        <v>37</v>
      </c>
      <c r="B99" s="33" t="s">
        <v>1904</v>
      </c>
      <c r="C99" s="5" t="s">
        <v>1136</v>
      </c>
      <c r="D99" s="35">
        <v>30710</v>
      </c>
    </row>
    <row r="100" spans="1:4">
      <c r="A100" s="33" t="s">
        <v>37</v>
      </c>
      <c r="B100" s="33" t="s">
        <v>1904</v>
      </c>
      <c r="C100" s="5" t="s">
        <v>1137</v>
      </c>
      <c r="D100" s="35">
        <v>30720</v>
      </c>
    </row>
    <row r="101" spans="1:4">
      <c r="A101" s="33" t="s">
        <v>37</v>
      </c>
      <c r="B101" s="33" t="s">
        <v>1904</v>
      </c>
      <c r="C101" s="5" t="s">
        <v>1140</v>
      </c>
      <c r="D101" s="35">
        <v>30730</v>
      </c>
    </row>
    <row r="102" spans="1:4">
      <c r="A102" s="33" t="s">
        <v>37</v>
      </c>
      <c r="B102" s="33" t="s">
        <v>1904</v>
      </c>
      <c r="C102" s="5" t="s">
        <v>1144</v>
      </c>
      <c r="D102" s="35">
        <v>30740</v>
      </c>
    </row>
    <row r="103" spans="1:4">
      <c r="A103" s="33" t="s">
        <v>37</v>
      </c>
      <c r="B103" s="33" t="s">
        <v>1904</v>
      </c>
      <c r="C103" s="36" t="s">
        <v>1150</v>
      </c>
      <c r="D103" s="35">
        <v>30750</v>
      </c>
    </row>
    <row r="104" spans="1:4">
      <c r="A104" s="33" t="s">
        <v>37</v>
      </c>
      <c r="B104" s="33" t="s">
        <v>1904</v>
      </c>
      <c r="C104" s="5" t="s">
        <v>1152</v>
      </c>
      <c r="D104" s="35">
        <v>30760</v>
      </c>
    </row>
    <row r="105" spans="1:4">
      <c r="A105" s="33" t="s">
        <v>37</v>
      </c>
      <c r="B105" s="33" t="s">
        <v>1904</v>
      </c>
      <c r="C105" s="5" t="s">
        <v>1153</v>
      </c>
      <c r="D105" s="35">
        <v>30770</v>
      </c>
    </row>
    <row r="106" spans="1:4">
      <c r="A106" s="33" t="s">
        <v>37</v>
      </c>
      <c r="B106" s="33" t="s">
        <v>1904</v>
      </c>
      <c r="C106" s="5" t="s">
        <v>1156</v>
      </c>
      <c r="D106" s="35">
        <v>30780</v>
      </c>
    </row>
    <row r="107" spans="1:4">
      <c r="A107" s="33" t="s">
        <v>37</v>
      </c>
      <c r="B107" s="33" t="s">
        <v>1904</v>
      </c>
      <c r="C107" s="5" t="s">
        <v>1921</v>
      </c>
      <c r="D107" s="35">
        <v>30790</v>
      </c>
    </row>
    <row r="108" spans="1:4">
      <c r="A108" s="33" t="s">
        <v>37</v>
      </c>
      <c r="B108" s="33" t="s">
        <v>1904</v>
      </c>
      <c r="C108" s="5" t="s">
        <v>1922</v>
      </c>
      <c r="D108" s="35">
        <v>30800</v>
      </c>
    </row>
    <row r="109" spans="1:4">
      <c r="A109" s="33" t="s">
        <v>37</v>
      </c>
      <c r="B109" s="33" t="s">
        <v>1904</v>
      </c>
      <c r="C109" s="5" t="s">
        <v>1923</v>
      </c>
      <c r="D109" s="35">
        <v>30810</v>
      </c>
    </row>
    <row r="110" spans="1:4">
      <c r="A110" s="33" t="s">
        <v>37</v>
      </c>
      <c r="B110" s="33" t="s">
        <v>1904</v>
      </c>
      <c r="C110" s="5" t="s">
        <v>1924</v>
      </c>
      <c r="D110" s="35">
        <v>30820</v>
      </c>
    </row>
    <row r="111" spans="1:4">
      <c r="A111" s="33" t="s">
        <v>37</v>
      </c>
      <c r="B111" s="33" t="s">
        <v>1904</v>
      </c>
      <c r="C111" s="5" t="s">
        <v>1925</v>
      </c>
      <c r="D111" s="35">
        <v>30830</v>
      </c>
    </row>
    <row r="112" spans="1:4">
      <c r="A112" s="33" t="s">
        <v>37</v>
      </c>
      <c r="B112" s="33" t="s">
        <v>1904</v>
      </c>
      <c r="C112" s="5" t="s">
        <v>1926</v>
      </c>
      <c r="D112" s="35">
        <v>30840</v>
      </c>
    </row>
    <row r="113" spans="1:4">
      <c r="A113" s="33" t="s">
        <v>37</v>
      </c>
      <c r="B113" s="33" t="s">
        <v>1904</v>
      </c>
      <c r="C113" s="5" t="s">
        <v>1927</v>
      </c>
      <c r="D113" s="35">
        <v>30850</v>
      </c>
    </row>
    <row r="114" spans="1:4">
      <c r="A114" s="33" t="s">
        <v>37</v>
      </c>
      <c r="B114" s="33" t="s">
        <v>1904</v>
      </c>
      <c r="C114" s="5" t="s">
        <v>1928</v>
      </c>
      <c r="D114" s="35">
        <v>30860</v>
      </c>
    </row>
    <row r="115" spans="1:4">
      <c r="A115" s="33" t="s">
        <v>37</v>
      </c>
      <c r="B115" s="33" t="s">
        <v>1904</v>
      </c>
      <c r="C115" s="5" t="s">
        <v>1929</v>
      </c>
      <c r="D115" s="35">
        <v>30870</v>
      </c>
    </row>
    <row r="116" spans="1:4">
      <c r="A116" s="33" t="s">
        <v>37</v>
      </c>
      <c r="B116" s="33" t="s">
        <v>1904</v>
      </c>
      <c r="C116" s="5" t="s">
        <v>1930</v>
      </c>
      <c r="D116" s="35">
        <v>30880</v>
      </c>
    </row>
    <row r="117" spans="1:4">
      <c r="A117" s="33" t="s">
        <v>37</v>
      </c>
      <c r="B117" s="33" t="s">
        <v>1904</v>
      </c>
      <c r="C117" s="5" t="s">
        <v>1931</v>
      </c>
      <c r="D117" s="35">
        <v>30890</v>
      </c>
    </row>
    <row r="118" spans="1:4">
      <c r="A118" s="33" t="s">
        <v>60</v>
      </c>
      <c r="B118" s="33" t="s">
        <v>1904</v>
      </c>
      <c r="C118" s="33" t="s">
        <v>70</v>
      </c>
      <c r="D118" s="34">
        <v>40010</v>
      </c>
    </row>
    <row r="119" spans="1:4">
      <c r="A119" s="33" t="s">
        <v>60</v>
      </c>
      <c r="B119" s="33" t="s">
        <v>1904</v>
      </c>
      <c r="C119" s="33" t="s">
        <v>1227</v>
      </c>
      <c r="D119" s="34">
        <v>40020</v>
      </c>
    </row>
    <row r="120" spans="1:4">
      <c r="A120" s="33" t="s">
        <v>60</v>
      </c>
      <c r="B120" s="33" t="s">
        <v>1904</v>
      </c>
      <c r="C120" s="33" t="s">
        <v>1232</v>
      </c>
      <c r="D120" s="34">
        <v>40030</v>
      </c>
    </row>
    <row r="121" spans="1:4">
      <c r="A121" s="33" t="s">
        <v>60</v>
      </c>
      <c r="B121" s="33" t="s">
        <v>1904</v>
      </c>
      <c r="C121" s="33" t="s">
        <v>1237</v>
      </c>
      <c r="D121" s="34">
        <v>40040</v>
      </c>
    </row>
    <row r="122" spans="1:4">
      <c r="A122" s="33" t="s">
        <v>60</v>
      </c>
      <c r="B122" s="33" t="s">
        <v>1904</v>
      </c>
      <c r="C122" s="33" t="s">
        <v>1239</v>
      </c>
      <c r="D122" s="34">
        <v>40050</v>
      </c>
    </row>
    <row r="123" spans="1:4">
      <c r="A123" s="33" t="s">
        <v>60</v>
      </c>
      <c r="B123" s="33" t="s">
        <v>1904</v>
      </c>
      <c r="C123" s="33" t="s">
        <v>1244</v>
      </c>
      <c r="D123" s="34">
        <v>40060</v>
      </c>
    </row>
    <row r="124" spans="1:4">
      <c r="A124" s="33" t="s">
        <v>60</v>
      </c>
      <c r="B124" s="33" t="s">
        <v>1906</v>
      </c>
      <c r="C124" s="33" t="s">
        <v>1932</v>
      </c>
      <c r="D124" s="34">
        <v>40070</v>
      </c>
    </row>
    <row r="125" spans="1:4">
      <c r="A125" s="33" t="s">
        <v>60</v>
      </c>
      <c r="B125" s="33" t="s">
        <v>1904</v>
      </c>
      <c r="C125" s="33" t="s">
        <v>1933</v>
      </c>
      <c r="D125" s="34">
        <v>40080</v>
      </c>
    </row>
    <row r="126" spans="1:4">
      <c r="A126" s="33" t="s">
        <v>60</v>
      </c>
      <c r="B126" s="33" t="s">
        <v>1904</v>
      </c>
      <c r="C126" s="33" t="s">
        <v>1254</v>
      </c>
      <c r="D126" s="34">
        <v>40090</v>
      </c>
    </row>
    <row r="127" spans="1:4">
      <c r="A127" s="33" t="s">
        <v>60</v>
      </c>
      <c r="B127" s="33" t="s">
        <v>1904</v>
      </c>
      <c r="C127" s="33" t="s">
        <v>137</v>
      </c>
      <c r="D127" s="34">
        <v>40100</v>
      </c>
    </row>
    <row r="128" spans="1:4">
      <c r="A128" s="33" t="s">
        <v>60</v>
      </c>
      <c r="B128" s="33" t="s">
        <v>1904</v>
      </c>
      <c r="C128" s="33" t="s">
        <v>1263</v>
      </c>
      <c r="D128" s="34">
        <v>40110</v>
      </c>
    </row>
    <row r="129" spans="1:4">
      <c r="A129" s="33" t="s">
        <v>60</v>
      </c>
      <c r="B129" s="33" t="s">
        <v>1906</v>
      </c>
      <c r="C129" s="33" t="s">
        <v>103</v>
      </c>
      <c r="D129" s="34">
        <v>40120</v>
      </c>
    </row>
    <row r="130" spans="1:4">
      <c r="A130" s="33" t="s">
        <v>60</v>
      </c>
      <c r="B130" s="33" t="s">
        <v>1904</v>
      </c>
      <c r="C130" s="33" t="s">
        <v>104</v>
      </c>
      <c r="D130" s="34">
        <v>40130</v>
      </c>
    </row>
    <row r="131" spans="1:4">
      <c r="A131" s="33" t="s">
        <v>60</v>
      </c>
      <c r="B131" s="33" t="s">
        <v>1904</v>
      </c>
      <c r="C131" s="33" t="s">
        <v>105</v>
      </c>
      <c r="D131" s="34">
        <v>40140</v>
      </c>
    </row>
    <row r="132" spans="1:4">
      <c r="A132" s="33" t="s">
        <v>60</v>
      </c>
      <c r="B132" s="33" t="s">
        <v>1904</v>
      </c>
      <c r="C132" s="33" t="s">
        <v>108</v>
      </c>
      <c r="D132" s="34">
        <v>40150</v>
      </c>
    </row>
    <row r="133" spans="1:4">
      <c r="A133" s="33" t="s">
        <v>60</v>
      </c>
      <c r="B133" s="33" t="s">
        <v>1904</v>
      </c>
      <c r="C133" s="33" t="s">
        <v>106</v>
      </c>
      <c r="D133" s="34">
        <v>40160</v>
      </c>
    </row>
    <row r="134" spans="1:4">
      <c r="A134" s="33" t="s">
        <v>60</v>
      </c>
      <c r="B134" s="33" t="s">
        <v>1904</v>
      </c>
      <c r="C134" s="33" t="s">
        <v>107</v>
      </c>
      <c r="D134" s="34">
        <v>40170</v>
      </c>
    </row>
    <row r="135" spans="1:4">
      <c r="A135" s="33" t="s">
        <v>60</v>
      </c>
      <c r="B135" s="33" t="s">
        <v>1904</v>
      </c>
      <c r="C135" s="33" t="s">
        <v>101</v>
      </c>
      <c r="D135" s="34">
        <v>40180</v>
      </c>
    </row>
    <row r="136" spans="1:4">
      <c r="A136" s="33" t="s">
        <v>60</v>
      </c>
      <c r="B136" s="33" t="s">
        <v>1911</v>
      </c>
      <c r="C136" s="33" t="s">
        <v>102</v>
      </c>
      <c r="D136" s="34">
        <v>40190</v>
      </c>
    </row>
    <row r="137" spans="1:4">
      <c r="A137" s="33" t="s">
        <v>60</v>
      </c>
      <c r="B137" s="33" t="s">
        <v>1904</v>
      </c>
      <c r="C137" s="33" t="s">
        <v>109</v>
      </c>
      <c r="D137" s="34">
        <v>40200</v>
      </c>
    </row>
    <row r="138" spans="1:4">
      <c r="A138" s="33" t="s">
        <v>60</v>
      </c>
      <c r="B138" s="33" t="s">
        <v>1906</v>
      </c>
      <c r="C138" s="33" t="s">
        <v>64</v>
      </c>
      <c r="D138" s="34">
        <v>40210</v>
      </c>
    </row>
    <row r="139" spans="1:4">
      <c r="A139" s="33" t="s">
        <v>60</v>
      </c>
      <c r="B139" s="33" t="s">
        <v>1906</v>
      </c>
      <c r="C139" s="33" t="s">
        <v>1934</v>
      </c>
      <c r="D139" s="34">
        <v>40220</v>
      </c>
    </row>
    <row r="140" spans="1:4">
      <c r="A140" s="33" t="s">
        <v>60</v>
      </c>
      <c r="B140" s="33" t="s">
        <v>1904</v>
      </c>
      <c r="C140" s="33" t="s">
        <v>65</v>
      </c>
      <c r="D140" s="34">
        <v>40240</v>
      </c>
    </row>
    <row r="141" spans="1:4">
      <c r="A141" s="33" t="s">
        <v>60</v>
      </c>
      <c r="B141" s="33" t="s">
        <v>1904</v>
      </c>
      <c r="C141" s="33" t="s">
        <v>68</v>
      </c>
      <c r="D141" s="34">
        <v>40250</v>
      </c>
    </row>
    <row r="142" spans="1:4">
      <c r="A142" s="33" t="s">
        <v>60</v>
      </c>
      <c r="B142" s="33" t="s">
        <v>1904</v>
      </c>
      <c r="C142" s="33" t="s">
        <v>1329</v>
      </c>
      <c r="D142" s="34">
        <v>40260</v>
      </c>
    </row>
    <row r="143" spans="1:4">
      <c r="A143" s="33" t="s">
        <v>60</v>
      </c>
      <c r="B143" s="33" t="s">
        <v>1904</v>
      </c>
      <c r="C143" s="33" t="s">
        <v>69</v>
      </c>
      <c r="D143" s="34">
        <v>40270</v>
      </c>
    </row>
    <row r="144" spans="1:4">
      <c r="A144" s="33" t="s">
        <v>60</v>
      </c>
      <c r="B144" s="33" t="s">
        <v>1904</v>
      </c>
      <c r="C144" s="33" t="s">
        <v>1340</v>
      </c>
      <c r="D144" s="34">
        <v>40280</v>
      </c>
    </row>
    <row r="145" spans="1:4">
      <c r="A145" s="33" t="s">
        <v>60</v>
      </c>
      <c r="B145" s="33" t="s">
        <v>1904</v>
      </c>
      <c r="C145" s="33" t="s">
        <v>1935</v>
      </c>
      <c r="D145" s="34">
        <v>40290</v>
      </c>
    </row>
    <row r="146" spans="1:4">
      <c r="A146" s="33" t="s">
        <v>60</v>
      </c>
      <c r="B146" s="33" t="s">
        <v>1904</v>
      </c>
      <c r="C146" s="33" t="s">
        <v>71</v>
      </c>
      <c r="D146" s="34">
        <v>40300</v>
      </c>
    </row>
    <row r="147" spans="1:4">
      <c r="A147" s="33" t="s">
        <v>60</v>
      </c>
      <c r="B147" s="33" t="s">
        <v>1904</v>
      </c>
      <c r="C147" s="33" t="s">
        <v>62</v>
      </c>
      <c r="D147" s="34">
        <v>40310</v>
      </c>
    </row>
    <row r="148" spans="1:4">
      <c r="A148" s="33" t="s">
        <v>60</v>
      </c>
      <c r="B148" s="33" t="s">
        <v>1904</v>
      </c>
      <c r="C148" s="33" t="s">
        <v>1422</v>
      </c>
      <c r="D148" s="34">
        <v>40320</v>
      </c>
    </row>
    <row r="149" spans="1:4">
      <c r="A149" s="33" t="s">
        <v>60</v>
      </c>
      <c r="B149" s="33" t="s">
        <v>1911</v>
      </c>
      <c r="C149" s="33" t="s">
        <v>63</v>
      </c>
      <c r="D149" s="34">
        <v>40340</v>
      </c>
    </row>
    <row r="150" spans="1:4">
      <c r="A150" s="33" t="s">
        <v>60</v>
      </c>
      <c r="B150" s="33" t="s">
        <v>1904</v>
      </c>
      <c r="C150" s="33" t="s">
        <v>72</v>
      </c>
      <c r="D150" s="34">
        <v>40350</v>
      </c>
    </row>
    <row r="151" spans="1:4">
      <c r="A151" s="33" t="s">
        <v>60</v>
      </c>
      <c r="B151" s="33" t="s">
        <v>1906</v>
      </c>
      <c r="C151" s="33" t="s">
        <v>1936</v>
      </c>
      <c r="D151" s="34">
        <v>40360</v>
      </c>
    </row>
    <row r="152" spans="1:4">
      <c r="A152" s="33" t="s">
        <v>60</v>
      </c>
      <c r="B152" s="33" t="s">
        <v>1906</v>
      </c>
      <c r="C152" s="33" t="s">
        <v>89</v>
      </c>
      <c r="D152" s="34">
        <v>40370</v>
      </c>
    </row>
    <row r="153" spans="1:4">
      <c r="A153" s="33" t="s">
        <v>60</v>
      </c>
      <c r="B153" s="33" t="s">
        <v>1904</v>
      </c>
      <c r="C153" s="33" t="s">
        <v>93</v>
      </c>
      <c r="D153" s="34">
        <v>40380</v>
      </c>
    </row>
    <row r="154" spans="1:4">
      <c r="A154" s="33" t="s">
        <v>60</v>
      </c>
      <c r="B154" s="33" t="s">
        <v>1904</v>
      </c>
      <c r="C154" s="33" t="s">
        <v>92</v>
      </c>
      <c r="D154" s="34">
        <v>40390</v>
      </c>
    </row>
    <row r="155" spans="1:4">
      <c r="A155" s="33" t="s">
        <v>60</v>
      </c>
      <c r="B155" s="33" t="s">
        <v>1904</v>
      </c>
      <c r="C155" s="33" t="s">
        <v>87</v>
      </c>
      <c r="D155" s="34">
        <v>40400</v>
      </c>
    </row>
    <row r="156" spans="1:4">
      <c r="A156" s="33" t="s">
        <v>60</v>
      </c>
      <c r="B156" s="33" t="s">
        <v>1906</v>
      </c>
      <c r="C156" s="33" t="s">
        <v>88</v>
      </c>
      <c r="D156" s="34">
        <v>40410</v>
      </c>
    </row>
    <row r="157" spans="1:4">
      <c r="A157" s="33" t="s">
        <v>60</v>
      </c>
      <c r="B157" s="33" t="s">
        <v>1904</v>
      </c>
      <c r="C157" s="33" t="s">
        <v>90</v>
      </c>
      <c r="D157" s="34">
        <v>40420</v>
      </c>
    </row>
    <row r="158" spans="1:4">
      <c r="A158" s="33" t="s">
        <v>60</v>
      </c>
      <c r="B158" s="33" t="s">
        <v>1911</v>
      </c>
      <c r="C158" s="33" t="s">
        <v>1937</v>
      </c>
      <c r="D158" s="34">
        <v>40430</v>
      </c>
    </row>
    <row r="159" spans="1:4">
      <c r="A159" s="33" t="s">
        <v>60</v>
      </c>
      <c r="B159" s="33" t="s">
        <v>1904</v>
      </c>
      <c r="C159" s="33" t="s">
        <v>91</v>
      </c>
      <c r="D159" s="34">
        <v>40440</v>
      </c>
    </row>
    <row r="160" spans="1:4">
      <c r="A160" s="33" t="s">
        <v>60</v>
      </c>
      <c r="B160" s="33" t="s">
        <v>1904</v>
      </c>
      <c r="C160" s="33" t="s">
        <v>1938</v>
      </c>
      <c r="D160" s="34">
        <v>40450</v>
      </c>
    </row>
    <row r="161" spans="1:4">
      <c r="A161" s="33" t="s">
        <v>60</v>
      </c>
      <c r="B161" s="33" t="s">
        <v>1904</v>
      </c>
      <c r="C161" s="33" t="s">
        <v>1567</v>
      </c>
      <c r="D161" s="34">
        <v>40460</v>
      </c>
    </row>
    <row r="162" spans="1:4">
      <c r="A162" s="33" t="s">
        <v>60</v>
      </c>
      <c r="B162" s="33" t="s">
        <v>1904</v>
      </c>
      <c r="C162" s="33" t="s">
        <v>1939</v>
      </c>
      <c r="D162" s="34">
        <v>40470</v>
      </c>
    </row>
    <row r="163" spans="1:4">
      <c r="A163" s="33" t="s">
        <v>60</v>
      </c>
      <c r="B163" s="33" t="s">
        <v>1904</v>
      </c>
      <c r="C163" s="33" t="s">
        <v>1940</v>
      </c>
      <c r="D163" s="34">
        <v>40480</v>
      </c>
    </row>
    <row r="164" spans="1:4">
      <c r="A164" s="33" t="s">
        <v>60</v>
      </c>
      <c r="B164" s="33" t="s">
        <v>1904</v>
      </c>
      <c r="C164" s="33" t="s">
        <v>1941</v>
      </c>
      <c r="D164" s="34">
        <v>40490</v>
      </c>
    </row>
    <row r="165" spans="1:4">
      <c r="A165" s="33" t="s">
        <v>60</v>
      </c>
      <c r="B165" s="33" t="s">
        <v>1904</v>
      </c>
      <c r="C165" s="33" t="s">
        <v>1594</v>
      </c>
      <c r="D165" s="34">
        <v>40500</v>
      </c>
    </row>
    <row r="166" spans="1:4">
      <c r="A166" s="33" t="s">
        <v>60</v>
      </c>
      <c r="B166" s="33" t="s">
        <v>1904</v>
      </c>
      <c r="C166" s="33" t="s">
        <v>98</v>
      </c>
      <c r="D166" s="34">
        <v>40520</v>
      </c>
    </row>
    <row r="167" spans="1:4">
      <c r="A167" s="33" t="s">
        <v>60</v>
      </c>
      <c r="B167" s="33" t="s">
        <v>1904</v>
      </c>
      <c r="C167" s="33" t="s">
        <v>97</v>
      </c>
      <c r="D167" s="34">
        <v>40530</v>
      </c>
    </row>
    <row r="168" spans="1:4">
      <c r="A168" s="33" t="s">
        <v>60</v>
      </c>
      <c r="B168" s="33" t="s">
        <v>1904</v>
      </c>
      <c r="C168" s="33" t="s">
        <v>94</v>
      </c>
      <c r="D168" s="34">
        <v>40550</v>
      </c>
    </row>
    <row r="169" spans="1:4">
      <c r="A169" s="33" t="s">
        <v>60</v>
      </c>
      <c r="B169" s="33" t="s">
        <v>1904</v>
      </c>
      <c r="C169" s="33" t="s">
        <v>99</v>
      </c>
      <c r="D169" s="34">
        <v>40560</v>
      </c>
    </row>
    <row r="170" spans="1:4">
      <c r="A170" s="33" t="s">
        <v>60</v>
      </c>
      <c r="B170" s="33" t="s">
        <v>1904</v>
      </c>
      <c r="C170" s="33" t="s">
        <v>95</v>
      </c>
      <c r="D170" s="34">
        <v>40570</v>
      </c>
    </row>
    <row r="171" spans="1:4">
      <c r="A171" s="33" t="s">
        <v>60</v>
      </c>
      <c r="B171" s="33" t="s">
        <v>1904</v>
      </c>
      <c r="C171" s="33" t="s">
        <v>74</v>
      </c>
      <c r="D171" s="34">
        <v>40580</v>
      </c>
    </row>
    <row r="172" spans="1:4">
      <c r="A172" s="33" t="s">
        <v>1942</v>
      </c>
      <c r="B172" s="33" t="s">
        <v>1911</v>
      </c>
      <c r="C172" s="33" t="s">
        <v>1943</v>
      </c>
      <c r="D172" s="34">
        <v>40590</v>
      </c>
    </row>
    <row r="173" spans="1:4">
      <c r="A173" s="33" t="s">
        <v>60</v>
      </c>
      <c r="B173" s="33" t="s">
        <v>1904</v>
      </c>
      <c r="C173" s="36" t="s">
        <v>1650</v>
      </c>
      <c r="D173" s="35">
        <v>40600</v>
      </c>
    </row>
    <row r="174" spans="1:4">
      <c r="A174" s="33" t="s">
        <v>60</v>
      </c>
      <c r="B174" s="33" t="s">
        <v>1904</v>
      </c>
      <c r="C174" s="36" t="s">
        <v>1651</v>
      </c>
      <c r="D174" s="35">
        <v>40610</v>
      </c>
    </row>
    <row r="175" spans="1:4">
      <c r="A175" s="33" t="s">
        <v>60</v>
      </c>
      <c r="B175" s="33" t="s">
        <v>1904</v>
      </c>
      <c r="C175" s="36" t="s">
        <v>1654</v>
      </c>
      <c r="D175" s="35">
        <v>40620</v>
      </c>
    </row>
    <row r="176" spans="1:4">
      <c r="A176" s="33" t="s">
        <v>60</v>
      </c>
      <c r="B176" s="33" t="s">
        <v>1904</v>
      </c>
      <c r="C176" s="36" t="s">
        <v>1656</v>
      </c>
      <c r="D176" s="35">
        <v>40630</v>
      </c>
    </row>
    <row r="177" spans="1:4">
      <c r="A177" s="33" t="s">
        <v>60</v>
      </c>
      <c r="B177" s="33" t="s">
        <v>1904</v>
      </c>
      <c r="C177" s="36" t="s">
        <v>1661</v>
      </c>
      <c r="D177" s="35">
        <v>40640</v>
      </c>
    </row>
    <row r="178" spans="1:4">
      <c r="A178" s="33" t="s">
        <v>60</v>
      </c>
      <c r="B178" s="33" t="s">
        <v>1904</v>
      </c>
      <c r="C178" s="36" t="s">
        <v>1664</v>
      </c>
      <c r="D178" s="35">
        <v>40650</v>
      </c>
    </row>
    <row r="179" spans="1:4">
      <c r="A179" s="33" t="s">
        <v>60</v>
      </c>
      <c r="B179" s="33" t="s">
        <v>1904</v>
      </c>
      <c r="C179" s="36" t="s">
        <v>138</v>
      </c>
      <c r="D179" s="35">
        <v>40660</v>
      </c>
    </row>
    <row r="180" spans="1:4">
      <c r="A180" s="33" t="s">
        <v>60</v>
      </c>
      <c r="B180" s="33" t="s">
        <v>1904</v>
      </c>
      <c r="C180" s="36" t="s">
        <v>1679</v>
      </c>
      <c r="D180" s="35">
        <v>40670</v>
      </c>
    </row>
    <row r="181" spans="1:4">
      <c r="A181" s="33" t="s">
        <v>60</v>
      </c>
      <c r="B181" s="33" t="s">
        <v>1904</v>
      </c>
      <c r="C181" s="36" t="s">
        <v>1682</v>
      </c>
      <c r="D181" s="35">
        <v>40680</v>
      </c>
    </row>
    <row r="182" spans="1:4">
      <c r="A182" s="33" t="s">
        <v>60</v>
      </c>
      <c r="B182" s="33" t="s">
        <v>1904</v>
      </c>
      <c r="C182" s="36" t="s">
        <v>1685</v>
      </c>
      <c r="D182" s="35">
        <v>40690</v>
      </c>
    </row>
    <row r="183" spans="1:4">
      <c r="A183" s="33" t="s">
        <v>60</v>
      </c>
      <c r="B183" s="33" t="s">
        <v>1904</v>
      </c>
      <c r="C183" s="36" t="s">
        <v>1693</v>
      </c>
      <c r="D183" s="35">
        <v>40700</v>
      </c>
    </row>
    <row r="184" spans="1:4">
      <c r="A184" s="33" t="s">
        <v>60</v>
      </c>
      <c r="B184" s="33" t="s">
        <v>1904</v>
      </c>
      <c r="C184" s="36" t="s">
        <v>1696</v>
      </c>
      <c r="D184" s="35">
        <v>40710</v>
      </c>
    </row>
    <row r="185" spans="1:4">
      <c r="A185" s="33" t="s">
        <v>60</v>
      </c>
      <c r="B185" s="33" t="s">
        <v>1904</v>
      </c>
      <c r="C185" s="36" t="s">
        <v>144</v>
      </c>
      <c r="D185" s="35">
        <v>40720</v>
      </c>
    </row>
    <row r="186" spans="1:4">
      <c r="A186" s="33" t="s">
        <v>60</v>
      </c>
      <c r="B186" s="33" t="s">
        <v>1904</v>
      </c>
      <c r="C186" s="36" t="s">
        <v>1944</v>
      </c>
      <c r="D186" s="35">
        <v>40730</v>
      </c>
    </row>
    <row r="187" spans="1:4">
      <c r="A187" s="33" t="s">
        <v>60</v>
      </c>
      <c r="B187" s="33" t="s">
        <v>1904</v>
      </c>
      <c r="C187" s="36" t="s">
        <v>1945</v>
      </c>
      <c r="D187" s="35">
        <v>40740</v>
      </c>
    </row>
    <row r="188" spans="1:4">
      <c r="A188" s="33" t="s">
        <v>60</v>
      </c>
      <c r="B188" s="33" t="s">
        <v>1904</v>
      </c>
      <c r="C188" s="36" t="s">
        <v>1946</v>
      </c>
      <c r="D188" s="35">
        <v>40750</v>
      </c>
    </row>
    <row r="189" spans="1:4">
      <c r="A189" s="33" t="s">
        <v>60</v>
      </c>
      <c r="B189" s="33" t="s">
        <v>1904</v>
      </c>
      <c r="C189" s="36" t="s">
        <v>1947</v>
      </c>
      <c r="D189" s="35">
        <v>40760</v>
      </c>
    </row>
    <row r="190" spans="1:4">
      <c r="A190" s="33" t="s">
        <v>60</v>
      </c>
      <c r="B190" s="33" t="s">
        <v>1904</v>
      </c>
      <c r="C190" s="36" t="s">
        <v>1948</v>
      </c>
      <c r="D190" s="35">
        <v>40770</v>
      </c>
    </row>
    <row r="191" spans="1:4">
      <c r="A191" s="33" t="s">
        <v>60</v>
      </c>
      <c r="B191" s="33" t="s">
        <v>1911</v>
      </c>
      <c r="C191" s="36" t="s">
        <v>1949</v>
      </c>
      <c r="D191" s="35">
        <v>40780</v>
      </c>
    </row>
    <row r="192" spans="1:4">
      <c r="A192" s="33" t="s">
        <v>110</v>
      </c>
      <c r="B192" s="33" t="s">
        <v>1904</v>
      </c>
      <c r="C192" s="33" t="s">
        <v>112</v>
      </c>
      <c r="D192" s="34">
        <v>50010</v>
      </c>
    </row>
    <row r="193" spans="1:4">
      <c r="A193" s="33" t="s">
        <v>110</v>
      </c>
      <c r="B193" s="33" t="s">
        <v>1904</v>
      </c>
      <c r="C193" s="33" t="s">
        <v>114</v>
      </c>
      <c r="D193" s="34">
        <v>50020</v>
      </c>
    </row>
    <row r="194" spans="1:4">
      <c r="A194" s="33" t="s">
        <v>1950</v>
      </c>
      <c r="B194" s="33" t="s">
        <v>1904</v>
      </c>
      <c r="C194" s="33" t="s">
        <v>1732</v>
      </c>
      <c r="D194" s="34">
        <v>50030</v>
      </c>
    </row>
    <row r="195" spans="1:4">
      <c r="A195" s="33" t="s">
        <v>110</v>
      </c>
      <c r="B195" s="33" t="s">
        <v>1904</v>
      </c>
      <c r="C195" s="33" t="s">
        <v>113</v>
      </c>
      <c r="D195" s="34">
        <v>50040</v>
      </c>
    </row>
    <row r="196" spans="1:4">
      <c r="A196" s="33" t="s">
        <v>110</v>
      </c>
      <c r="B196" s="33" t="s">
        <v>1904</v>
      </c>
      <c r="C196" s="5" t="s">
        <v>157</v>
      </c>
      <c r="D196" s="35">
        <v>50050</v>
      </c>
    </row>
    <row r="197" spans="1:4">
      <c r="A197" s="33" t="s">
        <v>1951</v>
      </c>
      <c r="B197" s="33" t="s">
        <v>1904</v>
      </c>
      <c r="C197" s="40" t="s">
        <v>1952</v>
      </c>
      <c r="D197" s="34">
        <v>10010</v>
      </c>
    </row>
    <row r="198" spans="1:4">
      <c r="A198" s="33" t="s">
        <v>1951</v>
      </c>
      <c r="B198" s="33" t="s">
        <v>1904</v>
      </c>
      <c r="C198" s="34" t="s">
        <v>1953</v>
      </c>
      <c r="D198" s="34">
        <v>60010</v>
      </c>
    </row>
    <row r="199" spans="1:4">
      <c r="A199" s="33" t="s">
        <v>1951</v>
      </c>
      <c r="B199" s="33" t="s">
        <v>1904</v>
      </c>
      <c r="C199" s="41" t="s">
        <v>1742</v>
      </c>
      <c r="D199" s="34">
        <v>60020</v>
      </c>
    </row>
    <row r="200" spans="1:4">
      <c r="A200" s="33" t="s">
        <v>1951</v>
      </c>
      <c r="B200" s="33" t="s">
        <v>1904</v>
      </c>
      <c r="C200" s="41" t="s">
        <v>1750</v>
      </c>
      <c r="D200" s="34">
        <v>60030</v>
      </c>
    </row>
    <row r="201" spans="1:4">
      <c r="A201" s="33" t="s">
        <v>1951</v>
      </c>
      <c r="B201" s="33" t="s">
        <v>1904</v>
      </c>
      <c r="C201" s="41" t="s">
        <v>1754</v>
      </c>
      <c r="D201" s="34">
        <v>60040</v>
      </c>
    </row>
    <row r="202" spans="1:4">
      <c r="A202" s="33" t="s">
        <v>1951</v>
      </c>
      <c r="B202" s="33" t="s">
        <v>1904</v>
      </c>
      <c r="C202" s="41" t="s">
        <v>1757</v>
      </c>
      <c r="D202" s="34">
        <v>60050</v>
      </c>
    </row>
    <row r="203" spans="1:4">
      <c r="A203" s="33" t="s">
        <v>1951</v>
      </c>
      <c r="B203" s="33" t="s">
        <v>1904</v>
      </c>
      <c r="C203" s="41" t="s">
        <v>1773</v>
      </c>
      <c r="D203" s="34">
        <v>60060</v>
      </c>
    </row>
    <row r="204" spans="1:4">
      <c r="A204" s="33" t="s">
        <v>1951</v>
      </c>
      <c r="B204" s="33" t="s">
        <v>1904</v>
      </c>
      <c r="C204" s="41" t="s">
        <v>1778</v>
      </c>
      <c r="D204" s="34">
        <v>60070</v>
      </c>
    </row>
    <row r="205" spans="1:4">
      <c r="A205" s="33" t="s">
        <v>1951</v>
      </c>
      <c r="B205" s="33" t="s">
        <v>1904</v>
      </c>
      <c r="C205" s="41" t="s">
        <v>1954</v>
      </c>
      <c r="D205" s="34">
        <v>60080</v>
      </c>
    </row>
    <row r="206" spans="1:4">
      <c r="A206" s="33" t="s">
        <v>1951</v>
      </c>
      <c r="B206" s="33" t="s">
        <v>1904</v>
      </c>
      <c r="C206" s="41" t="s">
        <v>1795</v>
      </c>
      <c r="D206" s="34">
        <v>60090</v>
      </c>
    </row>
    <row r="207" spans="1:4">
      <c r="A207" s="33" t="s">
        <v>1951</v>
      </c>
      <c r="B207" s="33" t="s">
        <v>1904</v>
      </c>
      <c r="C207" s="41" t="s">
        <v>1807</v>
      </c>
      <c r="D207" s="34">
        <v>60100</v>
      </c>
    </row>
    <row r="208" spans="1:4">
      <c r="A208" s="33" t="s">
        <v>1951</v>
      </c>
      <c r="B208" s="33" t="s">
        <v>1904</v>
      </c>
      <c r="C208" s="41" t="s">
        <v>1955</v>
      </c>
      <c r="D208" s="34">
        <v>60110</v>
      </c>
    </row>
    <row r="209" spans="1:4">
      <c r="A209" s="33" t="s">
        <v>1951</v>
      </c>
      <c r="B209" s="33" t="s">
        <v>1906</v>
      </c>
      <c r="C209" s="42" t="s">
        <v>1956</v>
      </c>
      <c r="D209" s="34">
        <v>60120</v>
      </c>
    </row>
    <row r="210" spans="1:4">
      <c r="A210" s="33" t="s">
        <v>1951</v>
      </c>
      <c r="B210" s="33" t="s">
        <v>1906</v>
      </c>
      <c r="C210" s="42" t="s">
        <v>1957</v>
      </c>
      <c r="D210" s="34">
        <v>60130</v>
      </c>
    </row>
    <row r="211" spans="1:4">
      <c r="A211" s="33" t="s">
        <v>1951</v>
      </c>
      <c r="B211" s="33" t="s">
        <v>1906</v>
      </c>
      <c r="C211" s="42" t="s">
        <v>1958</v>
      </c>
      <c r="D211" s="34">
        <v>60140</v>
      </c>
    </row>
    <row r="212" spans="1:4">
      <c r="A212" s="33" t="s">
        <v>1951</v>
      </c>
      <c r="B212" s="33" t="s">
        <v>1906</v>
      </c>
      <c r="C212" s="42" t="s">
        <v>1959</v>
      </c>
      <c r="D212" s="34">
        <v>60150</v>
      </c>
    </row>
    <row r="213" spans="1:4">
      <c r="A213" s="33" t="s">
        <v>1951</v>
      </c>
      <c r="B213" s="33" t="s">
        <v>1906</v>
      </c>
      <c r="C213" s="42" t="s">
        <v>1960</v>
      </c>
      <c r="D213" s="34">
        <v>60160</v>
      </c>
    </row>
    <row r="214" spans="1:4">
      <c r="A214" s="5" t="s">
        <v>1961</v>
      </c>
      <c r="B214" s="33" t="s">
        <v>1904</v>
      </c>
      <c r="C214" s="43" t="s">
        <v>1962</v>
      </c>
      <c r="D214" s="4">
        <v>90010</v>
      </c>
    </row>
    <row r="215" spans="1:4">
      <c r="A215" s="5" t="s">
        <v>1961</v>
      </c>
      <c r="B215" s="33" t="s">
        <v>1904</v>
      </c>
      <c r="C215" s="43" t="s">
        <v>1963</v>
      </c>
      <c r="D215" s="4">
        <v>90020</v>
      </c>
    </row>
    <row r="216" spans="1:4">
      <c r="A216" s="5" t="s">
        <v>1961</v>
      </c>
      <c r="B216" s="33" t="s">
        <v>1904</v>
      </c>
      <c r="C216" s="43" t="s">
        <v>1964</v>
      </c>
      <c r="D216" s="4">
        <v>90030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E6EBA-9180-4B1B-B969-6472FEECA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개정이력</vt:lpstr>
      <vt:lpstr>시트별 작성가이드</vt:lpstr>
      <vt:lpstr>Ⅰ.품질진단기준</vt:lpstr>
      <vt:lpstr>Ⅱ.품질진단 테이블</vt:lpstr>
      <vt:lpstr>Ⅲ.품질진단 컬럼_규칙_결과</vt:lpstr>
      <vt:lpstr>Ⅳ.품질진단 결과 종합</vt:lpstr>
      <vt:lpstr>V.진단결과</vt:lpstr>
      <vt:lpstr>대시보드</vt:lpstr>
      <vt:lpstr>Ⅵ.품질진단 테이블검증</vt:lpstr>
      <vt:lpstr>(참고)코드정의</vt:lpstr>
      <vt:lpstr>코드분류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</dc:creator>
  <cp:lastModifiedBy>hongsoomin</cp:lastModifiedBy>
  <cp:lastPrinted>2024-06-05T06:52:21Z</cp:lastPrinted>
  <dcterms:created xsi:type="dcterms:W3CDTF">2023-11-09T00:15:07Z</dcterms:created>
  <dcterms:modified xsi:type="dcterms:W3CDTF">2024-09-12T09:03:37Z</dcterms:modified>
</cp:coreProperties>
</file>